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2.xml" ContentType="application/vnd.openxmlformats-officedocument.spreadsheetml.chart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4.xml" ContentType="application/vnd.openxmlformats-officedocument.drawingml.chart+xml"/>
  <Override PartName="/xl/drawings/drawing1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Users\mumta\Desktop\Assignment 1\P2\"/>
    </mc:Choice>
  </mc:AlternateContent>
  <xr:revisionPtr revIDLastSave="0" documentId="13_ncr:1_{7112C536-9EB1-4DC5-9923-4573754C9DF1}" xr6:coauthVersionLast="45" xr6:coauthVersionMax="45" xr10:uidLastSave="{00000000-0000-0000-0000-000000000000}"/>
  <bookViews>
    <workbookView xWindow="-108" yWindow="-108" windowWidth="23256" windowHeight="12576" tabRatio="729" activeTab="9" xr2:uid="{00000000-000D-0000-FFFF-FFFF00000000}"/>
  </bookViews>
  <sheets>
    <sheet name="Basins" sheetId="2" r:id="rId1"/>
    <sheet name="P" sheetId="3" r:id="rId2"/>
    <sheet name="observed flow" sheetId="18" r:id="rId3"/>
    <sheet name="CN" sheetId="11" r:id="rId4"/>
    <sheet name="Q" sheetId="12" r:id="rId5"/>
    <sheet name="D" sheetId="28" r:id="rId6"/>
    <sheet name="Tc" sheetId="5" r:id="rId7"/>
    <sheet name="Tp" sheetId="14" r:id="rId8"/>
    <sheet name="qp" sheetId="6" r:id="rId9"/>
    <sheet name="UH" sheetId="19" r:id="rId10"/>
    <sheet name="UH_Timing" sheetId="30" r:id="rId11"/>
    <sheet name="Result Hydrograph" sheetId="31" r:id="rId12"/>
    <sheet name="Sensitivity" sheetId="20" r:id="rId13"/>
    <sheet name="Calibration" sheetId="27"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70" i="30" l="1"/>
  <c r="J171" i="30"/>
  <c r="J172" i="30"/>
  <c r="J173" i="30"/>
  <c r="J174" i="30"/>
  <c r="J175" i="30"/>
  <c r="J176" i="30"/>
  <c r="J177" i="30"/>
  <c r="J178" i="30"/>
  <c r="J179" i="30"/>
  <c r="J180" i="30"/>
  <c r="J181" i="30"/>
  <c r="J182" i="30"/>
  <c r="J183" i="30"/>
  <c r="J184" i="30"/>
  <c r="J185" i="30"/>
  <c r="J186" i="30"/>
  <c r="J187" i="30"/>
  <c r="J188" i="30"/>
  <c r="J189" i="30"/>
  <c r="J190" i="30"/>
  <c r="J191" i="30"/>
  <c r="J192" i="30"/>
  <c r="J193" i="30"/>
  <c r="J194" i="30"/>
  <c r="J195" i="30"/>
  <c r="J196" i="30"/>
  <c r="J197" i="30"/>
  <c r="J198" i="30"/>
  <c r="J199" i="30"/>
  <c r="J200" i="30"/>
  <c r="J201" i="30"/>
  <c r="J202" i="30"/>
  <c r="J203" i="30"/>
  <c r="J204" i="30"/>
  <c r="J205" i="30"/>
  <c r="J206" i="30"/>
  <c r="J207" i="30"/>
  <c r="J208" i="30"/>
  <c r="J209" i="30"/>
  <c r="J210" i="30"/>
  <c r="J211" i="30"/>
  <c r="J212" i="30"/>
  <c r="J213" i="30"/>
  <c r="J214" i="30"/>
  <c r="J215" i="30"/>
  <c r="J216" i="30"/>
  <c r="J217" i="30"/>
  <c r="J218" i="30"/>
  <c r="J219" i="30"/>
  <c r="J220" i="30"/>
  <c r="J221" i="30"/>
  <c r="J222" i="30"/>
  <c r="J223" i="30"/>
  <c r="J224" i="30"/>
  <c r="J225" i="30"/>
  <c r="J226" i="30"/>
  <c r="J227" i="30"/>
  <c r="J228" i="30"/>
  <c r="J229" i="30"/>
  <c r="J230" i="30"/>
  <c r="J231" i="30"/>
  <c r="J232" i="30"/>
  <c r="J233" i="30"/>
  <c r="J234" i="30"/>
  <c r="J235" i="30"/>
  <c r="J236" i="30"/>
  <c r="J237" i="30"/>
  <c r="J238" i="30"/>
  <c r="J239" i="30"/>
  <c r="J240" i="30"/>
  <c r="J241" i="30"/>
  <c r="J242" i="30"/>
  <c r="J243" i="30"/>
  <c r="J244" i="30"/>
  <c r="J245" i="30"/>
  <c r="J246" i="30"/>
  <c r="J247" i="30"/>
  <c r="J248" i="30"/>
  <c r="J249" i="30"/>
  <c r="J250" i="30"/>
  <c r="J251" i="30"/>
  <c r="J252" i="30"/>
  <c r="J253" i="30"/>
  <c r="J254" i="30"/>
  <c r="J255" i="30"/>
  <c r="J256" i="30"/>
  <c r="J257" i="30"/>
  <c r="J258" i="30"/>
  <c r="J259" i="30"/>
  <c r="J260" i="30"/>
  <c r="J261" i="30"/>
  <c r="J262" i="30"/>
  <c r="J263" i="30"/>
  <c r="J264" i="30"/>
  <c r="J265" i="30"/>
  <c r="J266" i="30"/>
  <c r="J267" i="30"/>
  <c r="J268" i="30"/>
  <c r="J269" i="30"/>
  <c r="J270" i="30"/>
  <c r="J271" i="30"/>
  <c r="J272" i="30"/>
  <c r="J273" i="30"/>
  <c r="J274" i="30"/>
  <c r="J275" i="30"/>
  <c r="J276" i="30"/>
  <c r="J277" i="30"/>
  <c r="J278" i="30"/>
  <c r="J279" i="30"/>
  <c r="J280" i="30"/>
  <c r="J281" i="30"/>
  <c r="J282" i="30"/>
  <c r="J283" i="30"/>
  <c r="J284" i="30"/>
  <c r="J285" i="30"/>
  <c r="J286" i="30"/>
  <c r="J287" i="30"/>
  <c r="J288" i="30"/>
  <c r="J289" i="30"/>
  <c r="J290" i="30"/>
  <c r="J291" i="30"/>
  <c r="J292" i="30"/>
  <c r="J293" i="30"/>
  <c r="J294" i="30"/>
  <c r="J295" i="30"/>
  <c r="J296" i="30"/>
  <c r="J297" i="30"/>
  <c r="J298" i="30"/>
  <c r="J299" i="30"/>
  <c r="J300" i="30"/>
  <c r="J301" i="30"/>
  <c r="J302" i="30"/>
  <c r="J303" i="30"/>
  <c r="J304" i="30"/>
  <c r="J305" i="30"/>
  <c r="J306" i="30"/>
  <c r="J307" i="30"/>
  <c r="J308" i="30"/>
  <c r="J309" i="30"/>
  <c r="J310" i="30"/>
  <c r="J311" i="30"/>
  <c r="J312" i="30"/>
  <c r="J313" i="30"/>
  <c r="J314" i="30"/>
  <c r="J315" i="30"/>
  <c r="J316" i="30"/>
  <c r="J317" i="30"/>
  <c r="J318" i="30"/>
  <c r="J319" i="30"/>
  <c r="J320" i="30"/>
  <c r="J321" i="30"/>
  <c r="J322" i="30"/>
  <c r="J323" i="30"/>
  <c r="J324" i="30"/>
  <c r="J325" i="30"/>
  <c r="J326" i="30"/>
  <c r="J327" i="30"/>
  <c r="J328" i="30"/>
  <c r="J329" i="30"/>
  <c r="J330" i="30"/>
  <c r="J331" i="30"/>
  <c r="J332" i="30"/>
  <c r="J333" i="30"/>
  <c r="J334" i="30"/>
  <c r="J335" i="30"/>
  <c r="J336" i="30"/>
  <c r="J337" i="30"/>
  <c r="J338" i="30"/>
  <c r="J339" i="30"/>
  <c r="H170" i="30"/>
  <c r="H171" i="30"/>
  <c r="H172" i="30"/>
  <c r="H173" i="30"/>
  <c r="H174" i="30"/>
  <c r="H175" i="30"/>
  <c r="H176" i="30"/>
  <c r="H177" i="30"/>
  <c r="H178" i="30"/>
  <c r="H179" i="30"/>
  <c r="H180" i="30"/>
  <c r="H181" i="30"/>
  <c r="H182" i="30"/>
  <c r="H183" i="30"/>
  <c r="H184" i="30"/>
  <c r="H185" i="30"/>
  <c r="H186" i="30"/>
  <c r="H187" i="30"/>
  <c r="H188" i="30"/>
  <c r="H189" i="30"/>
  <c r="H190" i="30"/>
  <c r="H191" i="30"/>
  <c r="H192" i="30"/>
  <c r="H193" i="30"/>
  <c r="H194" i="30"/>
  <c r="H195" i="30"/>
  <c r="H196" i="30"/>
  <c r="H197" i="30"/>
  <c r="H198" i="30"/>
  <c r="H199" i="30"/>
  <c r="H200" i="30"/>
  <c r="H201" i="30"/>
  <c r="H202" i="30"/>
  <c r="H203" i="30"/>
  <c r="H204" i="30"/>
  <c r="H205" i="30"/>
  <c r="H206" i="30"/>
  <c r="H207" i="30"/>
  <c r="H208" i="30"/>
  <c r="H209" i="30"/>
  <c r="H210" i="30"/>
  <c r="H211" i="30"/>
  <c r="H212" i="30"/>
  <c r="H213" i="30"/>
  <c r="H214" i="30"/>
  <c r="H215" i="30"/>
  <c r="H216" i="30"/>
  <c r="H217" i="30"/>
  <c r="H218" i="30"/>
  <c r="H219" i="30"/>
  <c r="H220" i="30"/>
  <c r="H221" i="30"/>
  <c r="H222" i="30"/>
  <c r="H223" i="30"/>
  <c r="H224" i="30"/>
  <c r="H225" i="30"/>
  <c r="H226" i="30"/>
  <c r="H227" i="30"/>
  <c r="H228" i="30"/>
  <c r="H229" i="30"/>
  <c r="H230" i="30"/>
  <c r="H231" i="30"/>
  <c r="H232" i="30"/>
  <c r="H233" i="30"/>
  <c r="H234" i="30"/>
  <c r="H235" i="30"/>
  <c r="H236" i="30"/>
  <c r="H237" i="30"/>
  <c r="H238" i="30"/>
  <c r="H239" i="30"/>
  <c r="H240" i="30"/>
  <c r="H241" i="30"/>
  <c r="H242" i="30"/>
  <c r="H243" i="30"/>
  <c r="H244" i="30"/>
  <c r="H245" i="30"/>
  <c r="H246" i="30"/>
  <c r="H247" i="30"/>
  <c r="H248" i="30"/>
  <c r="H249" i="30"/>
  <c r="H250" i="30"/>
  <c r="H251" i="30"/>
  <c r="H252" i="30"/>
  <c r="H253" i="30"/>
  <c r="H254" i="30"/>
  <c r="H255" i="30"/>
  <c r="H256" i="30"/>
  <c r="H257" i="30"/>
  <c r="H258" i="30"/>
  <c r="H259" i="30"/>
  <c r="H260" i="30"/>
  <c r="H261" i="30"/>
  <c r="H262" i="30"/>
  <c r="H263" i="30"/>
  <c r="H264" i="30"/>
  <c r="H265" i="30"/>
  <c r="H266" i="30"/>
  <c r="H267" i="30"/>
  <c r="H268" i="30"/>
  <c r="H269" i="30"/>
  <c r="H270" i="30"/>
  <c r="H271" i="30"/>
  <c r="H272" i="30"/>
  <c r="H273" i="30"/>
  <c r="H274" i="30"/>
  <c r="H275" i="30"/>
  <c r="H276" i="30"/>
  <c r="H277" i="30"/>
  <c r="H278" i="30"/>
  <c r="H279" i="30"/>
  <c r="H280" i="30"/>
  <c r="H281" i="30"/>
  <c r="H282" i="30"/>
  <c r="H283" i="30"/>
  <c r="H284" i="30"/>
  <c r="H285" i="30"/>
  <c r="H286" i="30"/>
  <c r="H287" i="30"/>
  <c r="H288" i="30"/>
  <c r="H289" i="30"/>
  <c r="H290" i="30"/>
  <c r="H291" i="30"/>
  <c r="H292" i="30"/>
  <c r="H293" i="30"/>
  <c r="H294" i="30"/>
  <c r="H295" i="30"/>
  <c r="H296" i="30"/>
  <c r="H297" i="30"/>
  <c r="H298" i="30"/>
  <c r="H299" i="30"/>
  <c r="H300" i="30"/>
  <c r="H301" i="30"/>
  <c r="H302" i="30"/>
  <c r="H303" i="30"/>
  <c r="H304" i="30"/>
  <c r="H305" i="30"/>
  <c r="H306" i="30"/>
  <c r="H307" i="30"/>
  <c r="H308" i="30"/>
  <c r="H309" i="30"/>
  <c r="H310" i="30"/>
  <c r="H311" i="30"/>
  <c r="H312" i="30"/>
  <c r="H313" i="30"/>
  <c r="H314" i="30"/>
  <c r="H315" i="30"/>
  <c r="H316" i="30"/>
  <c r="H317" i="30"/>
  <c r="H318" i="30"/>
  <c r="H319" i="30"/>
  <c r="H320" i="30"/>
  <c r="H321" i="30"/>
  <c r="H322" i="30"/>
  <c r="H323" i="30"/>
  <c r="H324" i="30"/>
  <c r="H325" i="30"/>
  <c r="H326" i="30"/>
  <c r="H327" i="30"/>
  <c r="H328" i="30"/>
  <c r="H329" i="30"/>
  <c r="H330" i="30"/>
  <c r="H331" i="30"/>
  <c r="H332" i="30"/>
  <c r="H333" i="30"/>
  <c r="H334" i="30"/>
  <c r="H335" i="30"/>
  <c r="H336" i="30"/>
  <c r="H337" i="30"/>
  <c r="H338" i="30"/>
  <c r="H339" i="30"/>
  <c r="F170" i="30"/>
  <c r="F171" i="30"/>
  <c r="F172" i="30"/>
  <c r="F173" i="30"/>
  <c r="F174" i="30"/>
  <c r="F175" i="30"/>
  <c r="F176" i="30"/>
  <c r="F177" i="30"/>
  <c r="F178" i="30"/>
  <c r="F179" i="30"/>
  <c r="F180" i="30"/>
  <c r="F181" i="30"/>
  <c r="F182" i="30"/>
  <c r="F183" i="30"/>
  <c r="F184" i="30"/>
  <c r="F185" i="30"/>
  <c r="F186" i="30"/>
  <c r="F187" i="30"/>
  <c r="F188" i="30"/>
  <c r="F189" i="30"/>
  <c r="F190" i="30"/>
  <c r="F191" i="30"/>
  <c r="F192" i="30"/>
  <c r="F193" i="30"/>
  <c r="F194" i="30"/>
  <c r="F195" i="30"/>
  <c r="F196" i="30"/>
  <c r="F197" i="30"/>
  <c r="F198" i="30"/>
  <c r="F199" i="30"/>
  <c r="F200" i="30"/>
  <c r="F201" i="30"/>
  <c r="F202" i="30"/>
  <c r="F203" i="30"/>
  <c r="F204" i="30"/>
  <c r="F205" i="30"/>
  <c r="F206" i="30"/>
  <c r="F207" i="30"/>
  <c r="F208" i="30"/>
  <c r="F209" i="30"/>
  <c r="F210" i="30"/>
  <c r="F211" i="30"/>
  <c r="F212" i="30"/>
  <c r="F213" i="30"/>
  <c r="F214" i="30"/>
  <c r="F215" i="30"/>
  <c r="F216" i="30"/>
  <c r="F217" i="30"/>
  <c r="F218" i="30"/>
  <c r="F219" i="30"/>
  <c r="F220" i="30"/>
  <c r="F221" i="30"/>
  <c r="F222" i="30"/>
  <c r="F223" i="30"/>
  <c r="F224" i="30"/>
  <c r="F225" i="30"/>
  <c r="F226" i="30"/>
  <c r="F227" i="30"/>
  <c r="F228" i="30"/>
  <c r="F229" i="30"/>
  <c r="F230" i="30"/>
  <c r="F231" i="30"/>
  <c r="F232" i="30"/>
  <c r="F233" i="30"/>
  <c r="F234" i="30"/>
  <c r="F235" i="30"/>
  <c r="F236" i="30"/>
  <c r="F237" i="30"/>
  <c r="F238" i="30"/>
  <c r="F239" i="30"/>
  <c r="F240" i="30"/>
  <c r="F241" i="30"/>
  <c r="F242" i="30"/>
  <c r="F243" i="30"/>
  <c r="F244" i="30"/>
  <c r="F245" i="30"/>
  <c r="F246" i="30"/>
  <c r="F247" i="30"/>
  <c r="F248" i="30"/>
  <c r="F249" i="30"/>
  <c r="F250" i="30"/>
  <c r="F251" i="30"/>
  <c r="F252" i="30"/>
  <c r="F253" i="30"/>
  <c r="F254" i="30"/>
  <c r="F255" i="30"/>
  <c r="F256" i="30"/>
  <c r="F257" i="30"/>
  <c r="F258" i="30"/>
  <c r="F259" i="30"/>
  <c r="F260" i="30"/>
  <c r="F261" i="30"/>
  <c r="F262" i="30"/>
  <c r="F263" i="30"/>
  <c r="F264" i="30"/>
  <c r="F265" i="30"/>
  <c r="F266" i="30"/>
  <c r="F267" i="30"/>
  <c r="F268" i="30"/>
  <c r="F269" i="30"/>
  <c r="F270" i="30"/>
  <c r="F271" i="30"/>
  <c r="F272" i="30"/>
  <c r="F273" i="30"/>
  <c r="F274" i="30"/>
  <c r="F275" i="30"/>
  <c r="F276" i="30"/>
  <c r="F277" i="30"/>
  <c r="F278" i="30"/>
  <c r="F279" i="30"/>
  <c r="F280" i="30"/>
  <c r="F281" i="30"/>
  <c r="F282" i="30"/>
  <c r="F283" i="30"/>
  <c r="F284" i="30"/>
  <c r="F285" i="30"/>
  <c r="F286" i="30"/>
  <c r="F287" i="30"/>
  <c r="F288" i="30"/>
  <c r="F289" i="30"/>
  <c r="F290" i="30"/>
  <c r="F291" i="30"/>
  <c r="F292" i="30"/>
  <c r="F293" i="30"/>
  <c r="F294" i="30"/>
  <c r="F295" i="30"/>
  <c r="F296" i="30"/>
  <c r="F297" i="30"/>
  <c r="F298" i="30"/>
  <c r="F299" i="30"/>
  <c r="F300" i="30"/>
  <c r="F301" i="30"/>
  <c r="F302" i="30"/>
  <c r="F303" i="30"/>
  <c r="F304" i="30"/>
  <c r="F305" i="30"/>
  <c r="F306" i="30"/>
  <c r="F307" i="30"/>
  <c r="F308" i="30"/>
  <c r="F309" i="30"/>
  <c r="F310" i="30"/>
  <c r="F311" i="30"/>
  <c r="F312" i="30"/>
  <c r="F313" i="30"/>
  <c r="F314" i="30"/>
  <c r="F315" i="30"/>
  <c r="F316" i="30"/>
  <c r="F317" i="30"/>
  <c r="F318" i="30"/>
  <c r="F319" i="30"/>
  <c r="F320" i="30"/>
  <c r="F321" i="30"/>
  <c r="F322" i="30"/>
  <c r="F323" i="30"/>
  <c r="F324" i="30"/>
  <c r="F325" i="30"/>
  <c r="F326" i="30"/>
  <c r="F327" i="30"/>
  <c r="F328" i="30"/>
  <c r="F329" i="30"/>
  <c r="F330" i="30"/>
  <c r="F331" i="30"/>
  <c r="F332" i="30"/>
  <c r="F333" i="30"/>
  <c r="F334" i="30"/>
  <c r="F335" i="30"/>
  <c r="F336" i="30"/>
  <c r="F337" i="30"/>
  <c r="F338" i="30"/>
  <c r="F339" i="30"/>
  <c r="D170" i="30"/>
  <c r="D171" i="30"/>
  <c r="D172" i="30"/>
  <c r="D173" i="30"/>
  <c r="D174" i="30"/>
  <c r="D175" i="30"/>
  <c r="D176" i="30"/>
  <c r="D177" i="30"/>
  <c r="D178" i="30"/>
  <c r="D179" i="30"/>
  <c r="D180" i="30"/>
  <c r="D181" i="30"/>
  <c r="D182" i="30"/>
  <c r="D183" i="30"/>
  <c r="D184" i="30"/>
  <c r="D185" i="30"/>
  <c r="D186" i="30"/>
  <c r="D187" i="30"/>
  <c r="D188" i="30"/>
  <c r="D189" i="30"/>
  <c r="D190" i="30"/>
  <c r="D191" i="30"/>
  <c r="D192" i="30"/>
  <c r="D193" i="30"/>
  <c r="D194" i="30"/>
  <c r="D195" i="30"/>
  <c r="D196" i="30"/>
  <c r="D197" i="30"/>
  <c r="D198" i="30"/>
  <c r="D199" i="30"/>
  <c r="D200" i="30"/>
  <c r="D201" i="30"/>
  <c r="D202" i="30"/>
  <c r="D203" i="30"/>
  <c r="D204" i="30"/>
  <c r="D205" i="30"/>
  <c r="D206" i="30"/>
  <c r="D207" i="30"/>
  <c r="D208" i="30"/>
  <c r="D209" i="30"/>
  <c r="D210" i="30"/>
  <c r="D211" i="30"/>
  <c r="D212" i="30"/>
  <c r="D213" i="30"/>
  <c r="D214" i="30"/>
  <c r="D215" i="30"/>
  <c r="D216" i="30"/>
  <c r="D217" i="30"/>
  <c r="D218" i="30"/>
  <c r="D219" i="30"/>
  <c r="D220" i="30"/>
  <c r="D221" i="30"/>
  <c r="D222" i="30"/>
  <c r="D223" i="30"/>
  <c r="D224" i="30"/>
  <c r="D225" i="30"/>
  <c r="D226" i="30"/>
  <c r="D227" i="30"/>
  <c r="D228" i="30"/>
  <c r="D229" i="30"/>
  <c r="D230" i="30"/>
  <c r="D231" i="30"/>
  <c r="D232" i="30"/>
  <c r="D233" i="30"/>
  <c r="D234" i="30"/>
  <c r="D235" i="30"/>
  <c r="D236" i="30"/>
  <c r="D237" i="30"/>
  <c r="D238" i="30"/>
  <c r="D239" i="30"/>
  <c r="D240" i="30"/>
  <c r="D241" i="30"/>
  <c r="D242" i="30"/>
  <c r="D243" i="30"/>
  <c r="D244" i="30"/>
  <c r="D245" i="30"/>
  <c r="D246" i="30"/>
  <c r="D247" i="30"/>
  <c r="D248" i="30"/>
  <c r="D249" i="30"/>
  <c r="D250" i="30"/>
  <c r="D251" i="30"/>
  <c r="D252" i="30"/>
  <c r="D253" i="30"/>
  <c r="D254" i="30"/>
  <c r="D255" i="30"/>
  <c r="D256" i="30"/>
  <c r="D257" i="30"/>
  <c r="D258" i="30"/>
  <c r="D259" i="30"/>
  <c r="D260" i="30"/>
  <c r="D261" i="30"/>
  <c r="D262" i="30"/>
  <c r="D263" i="30"/>
  <c r="D264" i="30"/>
  <c r="D265" i="30"/>
  <c r="D266" i="30"/>
  <c r="D267" i="30"/>
  <c r="D268" i="30"/>
  <c r="D269" i="30"/>
  <c r="D270" i="30"/>
  <c r="D271" i="30"/>
  <c r="D272" i="30"/>
  <c r="D273" i="30"/>
  <c r="D274" i="30"/>
  <c r="D275" i="30"/>
  <c r="D276" i="30"/>
  <c r="D277" i="30"/>
  <c r="D278" i="30"/>
  <c r="D279" i="30"/>
  <c r="D280" i="30"/>
  <c r="D281" i="30"/>
  <c r="D282" i="30"/>
  <c r="D283" i="30"/>
  <c r="D284" i="30"/>
  <c r="D285" i="30"/>
  <c r="D286" i="30"/>
  <c r="D287" i="30"/>
  <c r="D288" i="30"/>
  <c r="D289" i="30"/>
  <c r="D290" i="30"/>
  <c r="D291" i="30"/>
  <c r="D292" i="30"/>
  <c r="D293" i="30"/>
  <c r="D294" i="30"/>
  <c r="D295" i="30"/>
  <c r="D296" i="30"/>
  <c r="D297" i="30"/>
  <c r="D298" i="30"/>
  <c r="D299" i="30"/>
  <c r="D300" i="30"/>
  <c r="D301" i="30"/>
  <c r="D302" i="30"/>
  <c r="D303" i="30"/>
  <c r="D304" i="30"/>
  <c r="D305" i="30"/>
  <c r="D306" i="30"/>
  <c r="D307" i="30"/>
  <c r="D308" i="30"/>
  <c r="D309" i="30"/>
  <c r="D310" i="30"/>
  <c r="D311" i="30"/>
  <c r="D312" i="30"/>
  <c r="D313" i="30"/>
  <c r="D314" i="30"/>
  <c r="D315" i="30"/>
  <c r="D316" i="30"/>
  <c r="D317" i="30"/>
  <c r="D318" i="30"/>
  <c r="D319" i="30"/>
  <c r="D320" i="30"/>
  <c r="D321" i="30"/>
  <c r="D322" i="30"/>
  <c r="D323" i="30"/>
  <c r="D324" i="30"/>
  <c r="D325" i="30"/>
  <c r="D326" i="30"/>
  <c r="D327" i="30"/>
  <c r="D328" i="30"/>
  <c r="D329" i="30"/>
  <c r="D330" i="30"/>
  <c r="D331" i="30"/>
  <c r="D332" i="30"/>
  <c r="D333" i="30"/>
  <c r="D334" i="30"/>
  <c r="D335" i="30"/>
  <c r="D336" i="30"/>
  <c r="D337" i="30"/>
  <c r="D338" i="30"/>
  <c r="D339" i="30"/>
  <c r="C5" i="30"/>
  <c r="D5" i="30"/>
  <c r="E5" i="30"/>
  <c r="F5" i="30"/>
  <c r="C13" i="5"/>
  <c r="D13" i="5"/>
  <c r="E13" i="5"/>
  <c r="F13" i="5"/>
  <c r="F33" i="11"/>
  <c r="F34" i="11"/>
  <c r="F35" i="11"/>
  <c r="F36" i="11"/>
  <c r="F37" i="11"/>
  <c r="E33" i="11"/>
  <c r="E34" i="11"/>
  <c r="E35" i="11"/>
  <c r="E36" i="11"/>
  <c r="E37" i="11"/>
  <c r="D33" i="11"/>
  <c r="D34" i="11"/>
  <c r="D35" i="11"/>
  <c r="D36" i="11"/>
  <c r="D37" i="11"/>
  <c r="C33" i="11"/>
  <c r="C34" i="11"/>
  <c r="C35" i="11"/>
  <c r="C36" i="11"/>
  <c r="C37" i="11"/>
  <c r="F26" i="11"/>
  <c r="F27" i="11"/>
  <c r="F28" i="11"/>
  <c r="E26" i="11"/>
  <c r="E27" i="11"/>
  <c r="E28" i="11"/>
  <c r="D26" i="11"/>
  <c r="D27" i="11"/>
  <c r="D28" i="11"/>
  <c r="C26" i="11"/>
  <c r="C27" i="11"/>
  <c r="C28" i="11"/>
  <c r="F17" i="11"/>
  <c r="F18" i="11"/>
  <c r="F19" i="11"/>
  <c r="F20" i="11"/>
  <c r="F21" i="11"/>
  <c r="E17" i="11"/>
  <c r="E18" i="11"/>
  <c r="E19" i="11"/>
  <c r="E20" i="11"/>
  <c r="E21" i="11"/>
  <c r="D17" i="11"/>
  <c r="D18" i="11"/>
  <c r="D19" i="11"/>
  <c r="D20" i="11"/>
  <c r="D21" i="11"/>
  <c r="C17" i="11"/>
  <c r="C18" i="11"/>
  <c r="C19" i="11"/>
  <c r="C20" i="11"/>
  <c r="C21" i="11"/>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B5" i="30" l="1"/>
  <c r="D9" i="30" l="1"/>
  <c r="I5" i="19"/>
  <c r="B7" i="5"/>
  <c r="C7" i="5"/>
  <c r="D7" i="5"/>
  <c r="E7" i="5"/>
  <c r="F7" i="5"/>
  <c r="A7" i="5"/>
  <c r="C6" i="12"/>
  <c r="D6" i="12"/>
  <c r="E6" i="12"/>
  <c r="F6" i="12"/>
  <c r="B6" i="12"/>
  <c r="J14" i="3"/>
  <c r="O14" i="3" s="1"/>
  <c r="J15" i="3"/>
  <c r="O15" i="3"/>
  <c r="J16" i="3"/>
  <c r="O16" i="3" s="1"/>
  <c r="J17" i="3"/>
  <c r="O17" i="3" s="1"/>
  <c r="J18" i="3"/>
  <c r="O18" i="3" s="1"/>
  <c r="J19" i="3"/>
  <c r="O19" i="3" s="1"/>
  <c r="J20" i="3"/>
  <c r="O20" i="3" s="1"/>
  <c r="J21" i="3"/>
  <c r="O21" i="3" s="1"/>
  <c r="J22" i="3"/>
  <c r="O22" i="3" s="1"/>
  <c r="J23" i="3"/>
  <c r="O23" i="3" s="1"/>
  <c r="J24" i="3"/>
  <c r="O24" i="3" s="1"/>
  <c r="J25" i="3"/>
  <c r="O25" i="3" s="1"/>
  <c r="J26" i="3"/>
  <c r="O26" i="3" s="1"/>
  <c r="J27" i="3"/>
  <c r="O27" i="3" s="1"/>
  <c r="J28" i="3"/>
  <c r="O28" i="3" s="1"/>
  <c r="J29" i="3"/>
  <c r="O29" i="3" s="1"/>
  <c r="J30" i="3"/>
  <c r="O30" i="3" s="1"/>
  <c r="J31" i="3"/>
  <c r="O31" i="3" s="1"/>
  <c r="J32" i="3"/>
  <c r="O32" i="3" s="1"/>
  <c r="J33" i="3"/>
  <c r="O33" i="3" s="1"/>
  <c r="J34" i="3"/>
  <c r="O34" i="3" s="1"/>
  <c r="J35" i="3"/>
  <c r="O35" i="3" s="1"/>
  <c r="J36" i="3"/>
  <c r="O36" i="3" s="1"/>
  <c r="J37" i="3"/>
  <c r="O37" i="3" s="1"/>
  <c r="J38" i="3"/>
  <c r="O38" i="3" s="1"/>
  <c r="J39" i="3"/>
  <c r="O39" i="3" s="1"/>
  <c r="J40" i="3"/>
  <c r="O40" i="3" s="1"/>
  <c r="J41" i="3"/>
  <c r="O41" i="3" s="1"/>
  <c r="J42" i="3"/>
  <c r="O42" i="3" s="1"/>
  <c r="J43" i="3"/>
  <c r="O43" i="3" s="1"/>
  <c r="J44" i="3"/>
  <c r="O44" i="3" s="1"/>
  <c r="J45" i="3"/>
  <c r="O45" i="3" s="1"/>
  <c r="J46" i="3"/>
  <c r="O46" i="3" s="1"/>
  <c r="J47" i="3"/>
  <c r="O47" i="3"/>
  <c r="J48" i="3"/>
  <c r="O48" i="3" s="1"/>
  <c r="J49" i="3"/>
  <c r="O49" i="3" s="1"/>
  <c r="J50" i="3"/>
  <c r="O50" i="3" s="1"/>
  <c r="J51" i="3"/>
  <c r="O51" i="3" s="1"/>
  <c r="J52" i="3"/>
  <c r="O52" i="3" s="1"/>
  <c r="J53" i="3"/>
  <c r="O53" i="3" s="1"/>
  <c r="J54" i="3"/>
  <c r="O54" i="3" s="1"/>
  <c r="J55" i="3"/>
  <c r="O55" i="3" s="1"/>
  <c r="J56" i="3"/>
  <c r="O56" i="3" s="1"/>
  <c r="J57" i="3"/>
  <c r="O57" i="3" s="1"/>
  <c r="J58" i="3"/>
  <c r="O58" i="3" s="1"/>
  <c r="J59" i="3"/>
  <c r="O59" i="3" s="1"/>
  <c r="J60" i="3"/>
  <c r="O60" i="3" s="1"/>
  <c r="J61" i="3"/>
  <c r="O61" i="3" s="1"/>
  <c r="J62" i="3"/>
  <c r="O62" i="3" s="1"/>
  <c r="J63" i="3"/>
  <c r="O63" i="3" s="1"/>
  <c r="J64" i="3"/>
  <c r="O64" i="3" s="1"/>
  <c r="J65" i="3"/>
  <c r="O65" i="3" s="1"/>
  <c r="J13" i="3"/>
  <c r="O13" i="3" s="1"/>
  <c r="L4" i="3"/>
  <c r="M4" i="3"/>
  <c r="N4" i="3"/>
  <c r="J5" i="3"/>
  <c r="O5" i="3" s="1"/>
  <c r="J6" i="3"/>
  <c r="O6" i="3" s="1"/>
  <c r="J7" i="3"/>
  <c r="O7" i="3" s="1"/>
  <c r="J8" i="3"/>
  <c r="O8" i="3" s="1"/>
  <c r="J9" i="3"/>
  <c r="O9" i="3" s="1"/>
  <c r="J10" i="3"/>
  <c r="O10" i="3" s="1"/>
  <c r="J11" i="3"/>
  <c r="O11" i="3" s="1"/>
  <c r="J12" i="3"/>
  <c r="O12" i="3" s="1"/>
  <c r="K4" i="3"/>
  <c r="J4" i="3"/>
  <c r="O4" i="3" l="1"/>
  <c r="M66" i="3"/>
  <c r="E4" i="12" s="1"/>
  <c r="J66" i="3"/>
  <c r="B4" i="12" s="1"/>
  <c r="L66" i="3"/>
  <c r="D4" i="12" s="1"/>
  <c r="N66" i="3"/>
  <c r="F4" i="12" s="1"/>
  <c r="K66" i="3"/>
  <c r="C4" i="12" s="1"/>
  <c r="C6" i="19" l="1"/>
  <c r="D6" i="19"/>
  <c r="E6" i="19"/>
  <c r="F6" i="19"/>
  <c r="B6" i="19"/>
  <c r="A13" i="19"/>
  <c r="B9" i="5"/>
  <c r="Z10" i="28"/>
  <c r="Y10" i="28"/>
  <c r="X10" i="28"/>
  <c r="W10" i="28"/>
  <c r="V10" i="28"/>
  <c r="J9" i="30"/>
  <c r="H9" i="30"/>
  <c r="F9" i="30"/>
  <c r="B9" i="30"/>
  <c r="A14" i="19" l="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B337" i="30"/>
  <c r="B336" i="30"/>
  <c r="B333" i="30"/>
  <c r="B332" i="30"/>
  <c r="B339" i="30"/>
  <c r="B335" i="30"/>
  <c r="B331" i="30"/>
  <c r="B338" i="30"/>
  <c r="B334" i="30"/>
  <c r="B330" i="30"/>
  <c r="C9" i="5" l="1"/>
  <c r="D9" i="5"/>
  <c r="E9" i="5"/>
  <c r="F9" i="5"/>
  <c r="A26" i="11" l="1"/>
  <c r="A27" i="11"/>
  <c r="A28" i="11"/>
  <c r="A25" i="11"/>
  <c r="B3" i="12" l="1"/>
  <c r="C3" i="12"/>
  <c r="D3" i="12"/>
  <c r="E3" i="12"/>
  <c r="F3" i="12"/>
  <c r="C5" i="5" l="1"/>
  <c r="D5" i="5"/>
  <c r="E5" i="5"/>
  <c r="F5" i="5"/>
  <c r="F6" i="5" l="1"/>
  <c r="D6" i="5"/>
  <c r="C6" i="5"/>
  <c r="E6" i="5"/>
  <c r="A6" i="6" l="1"/>
  <c r="B12" i="11" l="1"/>
  <c r="B16" i="11" s="1"/>
  <c r="F12" i="11"/>
  <c r="E12" i="11"/>
  <c r="D12" i="11"/>
  <c r="C12" i="11"/>
  <c r="F25" i="11" l="1"/>
  <c r="F16" i="11"/>
  <c r="C16" i="11"/>
  <c r="C25" i="11"/>
  <c r="D16" i="11"/>
  <c r="D25" i="11"/>
  <c r="B17" i="11"/>
  <c r="B27" i="11"/>
  <c r="B18" i="11"/>
  <c r="B28" i="11"/>
  <c r="B19" i="11"/>
  <c r="B25" i="11"/>
  <c r="B21" i="11"/>
  <c r="B26" i="11"/>
  <c r="B20" i="11"/>
  <c r="E16" i="11"/>
  <c r="E25" i="11"/>
  <c r="B32" i="11" l="1"/>
  <c r="D32" i="11"/>
  <c r="F32" i="11"/>
  <c r="B33" i="11"/>
  <c r="B37" i="11"/>
  <c r="B34" i="11"/>
  <c r="B35" i="11"/>
  <c r="B36" i="11"/>
  <c r="E32" i="11"/>
  <c r="C32" i="11"/>
  <c r="B41" i="11" l="1"/>
  <c r="B44" i="11" s="1"/>
  <c r="C41" i="11"/>
  <c r="E41" i="11"/>
  <c r="D41" i="11"/>
  <c r="F41" i="11"/>
  <c r="F44" i="11" l="1"/>
  <c r="F43" i="11"/>
  <c r="F42" i="11"/>
  <c r="D44" i="11"/>
  <c r="D5" i="12" s="1"/>
  <c r="D9" i="12" s="1"/>
  <c r="D43" i="11"/>
  <c r="D42" i="11"/>
  <c r="E44" i="11"/>
  <c r="E5" i="12" s="1"/>
  <c r="E9" i="12" s="1"/>
  <c r="E43" i="11"/>
  <c r="E42" i="11"/>
  <c r="C44" i="11"/>
  <c r="C43" i="11"/>
  <c r="C42" i="11"/>
  <c r="B43" i="11"/>
  <c r="B5" i="12"/>
  <c r="B9" i="12" s="1"/>
  <c r="B13" i="12" s="1"/>
  <c r="B42" i="11"/>
  <c r="E13" i="12" l="1"/>
  <c r="E14" i="12" s="1"/>
  <c r="E15" i="12" s="1"/>
  <c r="E4" i="28"/>
  <c r="D4" i="28"/>
  <c r="D13" i="12"/>
  <c r="D14" i="12" s="1"/>
  <c r="D15" i="12" s="1"/>
  <c r="C5" i="12"/>
  <c r="C9" i="12" s="1"/>
  <c r="F5" i="12"/>
  <c r="F9" i="12" s="1"/>
  <c r="E8" i="5"/>
  <c r="B8" i="5"/>
  <c r="D8" i="5"/>
  <c r="B4" i="28"/>
  <c r="F4" i="28" l="1"/>
  <c r="F13" i="12"/>
  <c r="F14" i="12" s="1"/>
  <c r="F15" i="12" s="1"/>
  <c r="E14" i="5"/>
  <c r="E20" i="5" s="1"/>
  <c r="D14" i="5"/>
  <c r="D20" i="5" s="1"/>
  <c r="C13" i="12"/>
  <c r="C14" i="12" s="1"/>
  <c r="C15" i="12" s="1"/>
  <c r="C4" i="28"/>
  <c r="C8" i="5"/>
  <c r="F8" i="5"/>
  <c r="C4" i="6"/>
  <c r="D4" i="6"/>
  <c r="E4" i="6"/>
  <c r="F4" i="6"/>
  <c r="B4" i="6"/>
  <c r="B5" i="5"/>
  <c r="B6" i="5" s="1"/>
  <c r="C4" i="5"/>
  <c r="D4" i="5"/>
  <c r="E4" i="5"/>
  <c r="F4" i="5"/>
  <c r="B4" i="5"/>
  <c r="F14" i="5" l="1"/>
  <c r="F20" i="5" s="1"/>
  <c r="C14" i="5"/>
  <c r="C20" i="5" s="1"/>
  <c r="B14" i="5"/>
  <c r="B20" i="5" s="1"/>
  <c r="B13" i="5"/>
  <c r="C12" i="28"/>
  <c r="B12" i="28"/>
  <c r="C13" i="28" l="1"/>
  <c r="B13" i="28" l="1"/>
  <c r="C14" i="28"/>
  <c r="B14" i="12"/>
  <c r="B15" i="12" s="1"/>
  <c r="D6" i="14"/>
  <c r="H13" i="28" l="1"/>
  <c r="M13" i="28" s="1"/>
  <c r="F6" i="14"/>
  <c r="C6" i="14"/>
  <c r="E6" i="14"/>
  <c r="B14" i="28"/>
  <c r="B6" i="6"/>
  <c r="C15" i="28"/>
  <c r="G13" i="28" l="1"/>
  <c r="L13" i="28" s="1"/>
  <c r="H14" i="28"/>
  <c r="M14" i="28" s="1"/>
  <c r="B6" i="14"/>
  <c r="C16" i="28"/>
  <c r="B15" i="28"/>
  <c r="G14" i="28" l="1"/>
  <c r="H15" i="28"/>
  <c r="M15" i="28" s="1"/>
  <c r="C17" i="28"/>
  <c r="B16" i="28"/>
  <c r="C6" i="6"/>
  <c r="E12" i="28"/>
  <c r="H16" i="28" l="1"/>
  <c r="M16" i="28" s="1"/>
  <c r="G15" i="28"/>
  <c r="L14" i="28"/>
  <c r="B17" i="28"/>
  <c r="D12" i="28"/>
  <c r="F12" i="28"/>
  <c r="E13" i="28"/>
  <c r="C18" i="28"/>
  <c r="H17" i="28" s="1"/>
  <c r="G16" i="28" l="1"/>
  <c r="L15" i="28"/>
  <c r="M17" i="28"/>
  <c r="F6" i="6"/>
  <c r="C19" i="28"/>
  <c r="H18" i="28" s="1"/>
  <c r="F13" i="28"/>
  <c r="D13" i="28"/>
  <c r="E14" i="28"/>
  <c r="B18" i="28"/>
  <c r="G17" i="28" s="1"/>
  <c r="O66" i="3"/>
  <c r="E6" i="6"/>
  <c r="B17" i="12" l="1"/>
  <c r="J13" i="28"/>
  <c r="O13" i="28" s="1"/>
  <c r="L16" i="28"/>
  <c r="L17" i="28" s="1"/>
  <c r="M18" i="28"/>
  <c r="D6" i="6"/>
  <c r="B19" i="28"/>
  <c r="F14" i="28"/>
  <c r="K13" i="28" s="1"/>
  <c r="C20" i="28"/>
  <c r="E15" i="28"/>
  <c r="D14" i="28"/>
  <c r="G3" i="27" l="1"/>
  <c r="H3" i="27" s="1"/>
  <c r="B5" i="20"/>
  <c r="J14" i="28"/>
  <c r="O14" i="28" s="1"/>
  <c r="H19" i="28"/>
  <c r="M19" i="28" s="1"/>
  <c r="P13" i="28"/>
  <c r="G18" i="28"/>
  <c r="L18" i="28" s="1"/>
  <c r="I13" i="28"/>
  <c r="N13" i="28" s="1"/>
  <c r="E16" i="28"/>
  <c r="B20" i="28"/>
  <c r="G19" i="28" s="1"/>
  <c r="F15" i="28"/>
  <c r="D15" i="28"/>
  <c r="C21" i="28"/>
  <c r="D5" i="20" l="1"/>
  <c r="E5" i="20" s="1"/>
  <c r="K14" i="28"/>
  <c r="P14" i="28" s="1"/>
  <c r="H20" i="28"/>
  <c r="M20" i="28" s="1"/>
  <c r="J15" i="28"/>
  <c r="O15" i="28" s="1"/>
  <c r="I14" i="28"/>
  <c r="N14" i="28" s="1"/>
  <c r="L19" i="28"/>
  <c r="B21" i="28"/>
  <c r="G20" i="28" s="1"/>
  <c r="D16" i="28"/>
  <c r="I15" i="28" s="1"/>
  <c r="C22" i="28"/>
  <c r="E17" i="28"/>
  <c r="F16" i="28"/>
  <c r="J16" i="28" l="1"/>
  <c r="O16" i="28" s="1"/>
  <c r="H21" i="28"/>
  <c r="M21" i="28" s="1"/>
  <c r="K15" i="28"/>
  <c r="P15" i="28" s="1"/>
  <c r="N15" i="28"/>
  <c r="L20" i="28"/>
  <c r="B22" i="28"/>
  <c r="C23" i="28"/>
  <c r="D17" i="28"/>
  <c r="F17" i="28"/>
  <c r="E18" i="28"/>
  <c r="G21" i="28" l="1"/>
  <c r="L21" i="28" s="1"/>
  <c r="H22" i="28"/>
  <c r="M22" i="28" s="1"/>
  <c r="K16" i="28"/>
  <c r="P16" i="28" s="1"/>
  <c r="I16" i="28"/>
  <c r="N16" i="28" s="1"/>
  <c r="J17" i="28"/>
  <c r="O17" i="28" s="1"/>
  <c r="C24" i="28"/>
  <c r="E19" i="28"/>
  <c r="B23" i="28"/>
  <c r="G22" i="28" s="1"/>
  <c r="D18" i="28"/>
  <c r="I17" i="28" s="1"/>
  <c r="F18" i="28"/>
  <c r="K17" i="28" l="1"/>
  <c r="P17" i="28" s="1"/>
  <c r="J18" i="28"/>
  <c r="O18" i="28" s="1"/>
  <c r="H23" i="28"/>
  <c r="M23" i="28" s="1"/>
  <c r="N17" i="28"/>
  <c r="L22" i="28"/>
  <c r="C25" i="28"/>
  <c r="F19" i="28"/>
  <c r="D19" i="28"/>
  <c r="I18" i="28" s="1"/>
  <c r="B24" i="28"/>
  <c r="G23" i="28" s="1"/>
  <c r="E20" i="28"/>
  <c r="J19" i="28" l="1"/>
  <c r="O19" i="28" s="1"/>
  <c r="H24" i="28"/>
  <c r="M24" i="28" s="1"/>
  <c r="K18" i="28"/>
  <c r="P18" i="28" s="1"/>
  <c r="L23" i="28"/>
  <c r="E21" i="28"/>
  <c r="D20" i="28"/>
  <c r="I19" i="28" s="1"/>
  <c r="C26" i="28"/>
  <c r="H25" i="28" s="1"/>
  <c r="B25" i="28"/>
  <c r="N18" i="28"/>
  <c r="F20" i="28"/>
  <c r="G24" i="28" l="1"/>
  <c r="L24" i="28" s="1"/>
  <c r="J20" i="28"/>
  <c r="O20" i="28" s="1"/>
  <c r="K19" i="28"/>
  <c r="P19" i="28" s="1"/>
  <c r="M25" i="28"/>
  <c r="N19" i="28"/>
  <c r="F21" i="28"/>
  <c r="K20" i="28" s="1"/>
  <c r="B26" i="28"/>
  <c r="C27" i="28"/>
  <c r="E22" i="28"/>
  <c r="J21" i="28" s="1"/>
  <c r="D21" i="28"/>
  <c r="I20" i="28" s="1"/>
  <c r="H26" i="28" l="1"/>
  <c r="M26" i="28" s="1"/>
  <c r="G25" i="28"/>
  <c r="L25" i="28" s="1"/>
  <c r="O21" i="28"/>
  <c r="N20" i="28"/>
  <c r="P20" i="28"/>
  <c r="C28" i="28"/>
  <c r="E23" i="28"/>
  <c r="F22" i="28"/>
  <c r="K21" i="28" s="1"/>
  <c r="D22" i="28"/>
  <c r="B27" i="28"/>
  <c r="G26" i="28" s="1"/>
  <c r="I21" i="28" l="1"/>
  <c r="N21" i="28" s="1"/>
  <c r="J22" i="28"/>
  <c r="O22" i="28" s="1"/>
  <c r="H27" i="28"/>
  <c r="M27" i="28" s="1"/>
  <c r="L26" i="28"/>
  <c r="P21" i="28"/>
  <c r="C29" i="28"/>
  <c r="F23" i="28"/>
  <c r="B28" i="28"/>
  <c r="D23" i="28"/>
  <c r="E24" i="28"/>
  <c r="J23" i="28" s="1"/>
  <c r="H28" i="28" l="1"/>
  <c r="M28" i="28" s="1"/>
  <c r="K22" i="28"/>
  <c r="P22" i="28" s="1"/>
  <c r="G27" i="28"/>
  <c r="L27" i="28" s="1"/>
  <c r="I22" i="28"/>
  <c r="N22" i="28" s="1"/>
  <c r="O23" i="28"/>
  <c r="E25" i="28"/>
  <c r="B29" i="28"/>
  <c r="D24" i="28"/>
  <c r="I23" i="28" s="1"/>
  <c r="C30" i="28"/>
  <c r="H29" i="28" s="1"/>
  <c r="F24" i="28"/>
  <c r="J24" i="28" l="1"/>
  <c r="O24" i="28" s="1"/>
  <c r="K23" i="28"/>
  <c r="P23" i="28" s="1"/>
  <c r="G28" i="28"/>
  <c r="L28" i="28" s="1"/>
  <c r="M29" i="28"/>
  <c r="N23" i="28"/>
  <c r="F25" i="28"/>
  <c r="D25" i="28"/>
  <c r="C31" i="28"/>
  <c r="H30" i="28" s="1"/>
  <c r="E26" i="28"/>
  <c r="B30" i="28"/>
  <c r="G29" i="28" s="1"/>
  <c r="I24" i="28" l="1"/>
  <c r="N24" i="28" s="1"/>
  <c r="J25" i="28"/>
  <c r="O25" i="28" s="1"/>
  <c r="K24" i="28"/>
  <c r="P24" i="28" s="1"/>
  <c r="M30" i="28"/>
  <c r="L29" i="28"/>
  <c r="E27" i="28"/>
  <c r="J26" i="28" s="1"/>
  <c r="B31" i="28"/>
  <c r="C32" i="28"/>
  <c r="F26" i="28"/>
  <c r="D26" i="28"/>
  <c r="I25" i="28" s="1"/>
  <c r="K25" i="28" l="1"/>
  <c r="P25" i="28" s="1"/>
  <c r="G30" i="28"/>
  <c r="L30" i="28" s="1"/>
  <c r="H31" i="28"/>
  <c r="M31" i="28" s="1"/>
  <c r="N25" i="28"/>
  <c r="O26" i="28"/>
  <c r="F27" i="28"/>
  <c r="K26" i="28" s="1"/>
  <c r="E28" i="28"/>
  <c r="D27" i="28"/>
  <c r="I26" i="28" s="1"/>
  <c r="C33" i="28"/>
  <c r="B32" i="28"/>
  <c r="G31" i="28" s="1"/>
  <c r="J27" i="28" l="1"/>
  <c r="O27" i="28" s="1"/>
  <c r="H32" i="28"/>
  <c r="M32" i="28" s="1"/>
  <c r="P26" i="28"/>
  <c r="N26" i="28"/>
  <c r="L31" i="28"/>
  <c r="B33" i="28"/>
  <c r="C34" i="28"/>
  <c r="D28" i="28"/>
  <c r="I27" i="28" s="1"/>
  <c r="F28" i="28"/>
  <c r="K27" i="28" s="1"/>
  <c r="E29" i="28"/>
  <c r="G32" i="28" l="1"/>
  <c r="L32" i="28" s="1"/>
  <c r="H33" i="28"/>
  <c r="M33" i="28" s="1"/>
  <c r="J28" i="28"/>
  <c r="O28" i="28" s="1"/>
  <c r="P27" i="28"/>
  <c r="N27" i="28"/>
  <c r="C35" i="28"/>
  <c r="H34" i="28" s="1"/>
  <c r="F29" i="28"/>
  <c r="K28" i="28" s="1"/>
  <c r="B34" i="28"/>
  <c r="E30" i="28"/>
  <c r="J29" i="28" s="1"/>
  <c r="D29" i="28"/>
  <c r="I28" i="28" s="1"/>
  <c r="G33" i="28" l="1"/>
  <c r="L33" i="28" s="1"/>
  <c r="O29" i="28"/>
  <c r="P28" i="28"/>
  <c r="N28" i="28"/>
  <c r="M34" i="28"/>
  <c r="D30" i="28"/>
  <c r="I29" i="28" s="1"/>
  <c r="E31" i="28"/>
  <c r="J30" i="28" s="1"/>
  <c r="C36" i="28"/>
  <c r="B35" i="28"/>
  <c r="F30" i="28"/>
  <c r="K29" i="28" l="1"/>
  <c r="P29" i="28" s="1"/>
  <c r="H35" i="28"/>
  <c r="M35" i="28" s="1"/>
  <c r="G34" i="28"/>
  <c r="L34" i="28" s="1"/>
  <c r="O30" i="28"/>
  <c r="N29" i="28"/>
  <c r="B36" i="28"/>
  <c r="G35" i="28" s="1"/>
  <c r="F31" i="28"/>
  <c r="K30" i="28" s="1"/>
  <c r="D31" i="28"/>
  <c r="I30" i="28" s="1"/>
  <c r="C37" i="28"/>
  <c r="H36" i="28" s="1"/>
  <c r="E32" i="28"/>
  <c r="J31" i="28" l="1"/>
  <c r="O31" i="28" s="1"/>
  <c r="L35" i="28"/>
  <c r="N30" i="28"/>
  <c r="M36" i="28"/>
  <c r="P30" i="28"/>
  <c r="B37" i="28"/>
  <c r="C38" i="28"/>
  <c r="H37" i="28" s="1"/>
  <c r="D32" i="28"/>
  <c r="I31" i="28" s="1"/>
  <c r="E33" i="28"/>
  <c r="F32" i="28"/>
  <c r="G36" i="28" l="1"/>
  <c r="L36" i="28" s="1"/>
  <c r="J32" i="28"/>
  <c r="O32" i="28" s="1"/>
  <c r="K31" i="28"/>
  <c r="P31" i="28" s="1"/>
  <c r="M37" i="28"/>
  <c r="N31" i="28"/>
  <c r="F33" i="28"/>
  <c r="D33" i="28"/>
  <c r="I32" i="28" s="1"/>
  <c r="E34" i="28"/>
  <c r="J33" i="28" s="1"/>
  <c r="B38" i="28"/>
  <c r="G37" i="28" s="1"/>
  <c r="C39" i="28"/>
  <c r="H38" i="28" s="1"/>
  <c r="K32" i="28" l="1"/>
  <c r="P32" i="28" s="1"/>
  <c r="L37" i="28"/>
  <c r="O33" i="28"/>
  <c r="M38" i="28"/>
  <c r="N32" i="28"/>
  <c r="C40" i="28"/>
  <c r="H39" i="28" s="1"/>
  <c r="F34" i="28"/>
  <c r="E35" i="28"/>
  <c r="J34" i="28" s="1"/>
  <c r="D34" i="28"/>
  <c r="B39" i="28"/>
  <c r="G38" i="28" s="1"/>
  <c r="K33" i="28" l="1"/>
  <c r="P33" i="28" s="1"/>
  <c r="I33" i="28"/>
  <c r="N33" i="28" s="1"/>
  <c r="L38" i="28"/>
  <c r="O34" i="28"/>
  <c r="M39" i="28"/>
  <c r="D35" i="28"/>
  <c r="B40" i="28"/>
  <c r="G39" i="28" s="1"/>
  <c r="E36" i="28"/>
  <c r="C41" i="28"/>
  <c r="H40" i="28" s="1"/>
  <c r="F35" i="28"/>
  <c r="K34" i="28" s="1"/>
  <c r="J35" i="28" l="1"/>
  <c r="O35" i="28" s="1"/>
  <c r="I34" i="28"/>
  <c r="N34" i="28" s="1"/>
  <c r="L39" i="28"/>
  <c r="P34" i="28"/>
  <c r="E37" i="28"/>
  <c r="J36" i="28" s="1"/>
  <c r="D36" i="28"/>
  <c r="I35" i="28" s="1"/>
  <c r="C42" i="28"/>
  <c r="H41" i="28" s="1"/>
  <c r="B41" i="28"/>
  <c r="F36" i="28"/>
  <c r="K35" i="28" s="1"/>
  <c r="M40" i="28"/>
  <c r="G40" i="28" l="1"/>
  <c r="L40" i="28" s="1"/>
  <c r="M41" i="28"/>
  <c r="O36" i="28"/>
  <c r="P35" i="28"/>
  <c r="N35" i="28"/>
  <c r="B42" i="28"/>
  <c r="F37" i="28"/>
  <c r="E38" i="28"/>
  <c r="J37" i="28" s="1"/>
  <c r="D37" i="28"/>
  <c r="C43" i="28"/>
  <c r="K36" i="28" l="1"/>
  <c r="P36" i="28" s="1"/>
  <c r="H42" i="28"/>
  <c r="M42" i="28" s="1"/>
  <c r="I36" i="28"/>
  <c r="N36" i="28" s="1"/>
  <c r="G41" i="28"/>
  <c r="L41" i="28" s="1"/>
  <c r="O37" i="28"/>
  <c r="C44" i="28"/>
  <c r="B43" i="28"/>
  <c r="D38" i="28"/>
  <c r="E39" i="28"/>
  <c r="J38" i="28" s="1"/>
  <c r="F38" i="28"/>
  <c r="K37" i="28" l="1"/>
  <c r="P37" i="28" s="1"/>
  <c r="I37" i="28"/>
  <c r="N37" i="28" s="1"/>
  <c r="G42" i="28"/>
  <c r="L42" i="28" s="1"/>
  <c r="H43" i="28"/>
  <c r="M43" i="28" s="1"/>
  <c r="O38" i="28"/>
  <c r="E40" i="28"/>
  <c r="F39" i="28"/>
  <c r="B44" i="28"/>
  <c r="C45" i="28"/>
  <c r="H44" i="28" s="1"/>
  <c r="D39" i="28"/>
  <c r="I38" i="28" s="1"/>
  <c r="J39" i="28" l="1"/>
  <c r="O39" i="28" s="1"/>
  <c r="K38" i="28"/>
  <c r="P38" i="28" s="1"/>
  <c r="G43" i="28"/>
  <c r="L43" i="28" s="1"/>
  <c r="N38" i="28"/>
  <c r="M44" i="28"/>
  <c r="D40" i="28"/>
  <c r="I39" i="28" s="1"/>
  <c r="E41" i="28"/>
  <c r="J40" i="28" s="1"/>
  <c r="B45" i="28"/>
  <c r="F40" i="28"/>
  <c r="K39" i="28" s="1"/>
  <c r="C46" i="28"/>
  <c r="H45" i="28" s="1"/>
  <c r="G44" i="28" l="1"/>
  <c r="L44" i="28" s="1"/>
  <c r="O40" i="28"/>
  <c r="N39" i="28"/>
  <c r="M45" i="28"/>
  <c r="P39" i="28"/>
  <c r="E42" i="28"/>
  <c r="J41" i="28" s="1"/>
  <c r="C47" i="28"/>
  <c r="H46" i="28" s="1"/>
  <c r="D41" i="28"/>
  <c r="I40" i="28" s="1"/>
  <c r="B46" i="28"/>
  <c r="F41" i="28"/>
  <c r="K40" i="28" l="1"/>
  <c r="P40" i="28" s="1"/>
  <c r="G45" i="28"/>
  <c r="L45" i="28" s="1"/>
  <c r="M46" i="28"/>
  <c r="O41" i="28"/>
  <c r="N40" i="28"/>
  <c r="B47" i="28"/>
  <c r="G46" i="28" s="1"/>
  <c r="C48" i="28"/>
  <c r="E43" i="28"/>
  <c r="F42" i="28"/>
  <c r="K41" i="28" s="1"/>
  <c r="D42" i="28"/>
  <c r="I41" i="28" s="1"/>
  <c r="H47" i="28" l="1"/>
  <c r="M47" i="28" s="1"/>
  <c r="J42" i="28"/>
  <c r="O42" i="28" s="1"/>
  <c r="P41" i="28"/>
  <c r="L46" i="28"/>
  <c r="F43" i="28"/>
  <c r="K42" i="28" s="1"/>
  <c r="D43" i="28"/>
  <c r="I42" i="28" s="1"/>
  <c r="N41" i="28"/>
  <c r="C49" i="28"/>
  <c r="B48" i="28"/>
  <c r="E44" i="28"/>
  <c r="H48" i="28" l="1"/>
  <c r="M48" i="28" s="1"/>
  <c r="G47" i="28"/>
  <c r="L47" i="28" s="1"/>
  <c r="J43" i="28"/>
  <c r="O43" i="28" s="1"/>
  <c r="N42" i="28"/>
  <c r="P42" i="28"/>
  <c r="E45" i="28"/>
  <c r="J44" i="28" s="1"/>
  <c r="C50" i="28"/>
  <c r="D44" i="28"/>
  <c r="I43" i="28" s="1"/>
  <c r="F44" i="28"/>
  <c r="K43" i="28" s="1"/>
  <c r="B49" i="28"/>
  <c r="G48" i="28" s="1"/>
  <c r="H49" i="28" l="1"/>
  <c r="M49" i="28" s="1"/>
  <c r="P43" i="28"/>
  <c r="O44" i="28"/>
  <c r="L48" i="28"/>
  <c r="C51" i="28"/>
  <c r="H50" i="28" s="1"/>
  <c r="E46" i="28"/>
  <c r="J45" i="28" s="1"/>
  <c r="D45" i="28"/>
  <c r="F45" i="28"/>
  <c r="N43" i="28"/>
  <c r="B50" i="28"/>
  <c r="G49" i="28" s="1"/>
  <c r="I44" i="28" l="1"/>
  <c r="N44" i="28" s="1"/>
  <c r="K44" i="28"/>
  <c r="P44" i="28" s="1"/>
  <c r="O45" i="28"/>
  <c r="L49" i="28"/>
  <c r="B51" i="28"/>
  <c r="G50" i="28" s="1"/>
  <c r="F46" i="28"/>
  <c r="K45" i="28" s="1"/>
  <c r="D46" i="28"/>
  <c r="C52" i="28"/>
  <c r="E47" i="28"/>
  <c r="J46" i="28" s="1"/>
  <c r="M50" i="28"/>
  <c r="H51" i="28" l="1"/>
  <c r="M51" i="28" s="1"/>
  <c r="I45" i="28"/>
  <c r="N45" i="28" s="1"/>
  <c r="O46" i="28"/>
  <c r="L50" i="28"/>
  <c r="P45" i="28"/>
  <c r="D47" i="28"/>
  <c r="B52" i="28"/>
  <c r="G51" i="28" s="1"/>
  <c r="E48" i="28"/>
  <c r="C53" i="28"/>
  <c r="F47" i="28"/>
  <c r="K46" i="28" s="1"/>
  <c r="J47" i="28" l="1"/>
  <c r="O47" i="28" s="1"/>
  <c r="I46" i="28"/>
  <c r="N46" i="28" s="1"/>
  <c r="H52" i="28"/>
  <c r="M52" i="28" s="1"/>
  <c r="P46" i="28"/>
  <c r="B53" i="28"/>
  <c r="G52" i="28" s="1"/>
  <c r="L51" i="28"/>
  <c r="F48" i="28"/>
  <c r="D48" i="28"/>
  <c r="I47" i="28" s="1"/>
  <c r="E49" i="28"/>
  <c r="J48" i="28" s="1"/>
  <c r="C54" i="28"/>
  <c r="K47" i="28" l="1"/>
  <c r="P47" i="28" s="1"/>
  <c r="H53" i="28"/>
  <c r="M53" i="28" s="1"/>
  <c r="L52" i="28"/>
  <c r="O48" i="28"/>
  <c r="D49" i="28"/>
  <c r="I48" i="28" s="1"/>
  <c r="N47" i="28"/>
  <c r="C55" i="28"/>
  <c r="E50" i="28"/>
  <c r="J49" i="28" s="1"/>
  <c r="F49" i="28"/>
  <c r="K48" i="28" s="1"/>
  <c r="B54" i="28"/>
  <c r="G53" i="28" l="1"/>
  <c r="L53" i="28" s="1"/>
  <c r="H54" i="28"/>
  <c r="M54" i="28" s="1"/>
  <c r="O49" i="28"/>
  <c r="N48" i="28"/>
  <c r="P48" i="28"/>
  <c r="D50" i="28"/>
  <c r="I49" i="28" s="1"/>
  <c r="C56" i="28"/>
  <c r="E51" i="28"/>
  <c r="F50" i="28"/>
  <c r="B55" i="28"/>
  <c r="G54" i="28" s="1"/>
  <c r="J50" i="28" l="1"/>
  <c r="O50" i="28" s="1"/>
  <c r="K49" i="28"/>
  <c r="P49" i="28" s="1"/>
  <c r="H55" i="28"/>
  <c r="M55" i="28" s="1"/>
  <c r="L54" i="28"/>
  <c r="N49" i="28"/>
  <c r="E52" i="28"/>
  <c r="C57" i="28"/>
  <c r="D51" i="28"/>
  <c r="I50" i="28" s="1"/>
  <c r="F51" i="28"/>
  <c r="K50" i="28" s="1"/>
  <c r="B56" i="28"/>
  <c r="G55" i="28" s="1"/>
  <c r="H56" i="28" l="1"/>
  <c r="M56" i="28" s="1"/>
  <c r="J51" i="28"/>
  <c r="O51" i="28" s="1"/>
  <c r="N50" i="28"/>
  <c r="P50" i="28"/>
  <c r="L55" i="28"/>
  <c r="F52" i="28"/>
  <c r="K51" i="28" s="1"/>
  <c r="B57" i="28"/>
  <c r="G56" i="28" s="1"/>
  <c r="E53" i="28"/>
  <c r="C58" i="28"/>
  <c r="D52" i="28"/>
  <c r="J52" i="28" l="1"/>
  <c r="O52" i="28" s="1"/>
  <c r="I51" i="28"/>
  <c r="N51" i="28" s="1"/>
  <c r="H57" i="28"/>
  <c r="M57" i="28" s="1"/>
  <c r="P51" i="28"/>
  <c r="L56" i="28"/>
  <c r="D53" i="28"/>
  <c r="B58" i="28"/>
  <c r="F53" i="28"/>
  <c r="E54" i="28"/>
  <c r="C59" i="28"/>
  <c r="G57" i="28" l="1"/>
  <c r="L57" i="28" s="1"/>
  <c r="J53" i="28"/>
  <c r="O53" i="28" s="1"/>
  <c r="I52" i="28"/>
  <c r="N52" i="28" s="1"/>
  <c r="K52" i="28"/>
  <c r="P52" i="28" s="1"/>
  <c r="H58" i="28"/>
  <c r="M58" i="28" s="1"/>
  <c r="C60" i="28"/>
  <c r="H59" i="28" s="1"/>
  <c r="B59" i="28"/>
  <c r="D54" i="28"/>
  <c r="F54" i="28"/>
  <c r="E55" i="28"/>
  <c r="J54" i="28" s="1"/>
  <c r="G58" i="28" l="1"/>
  <c r="L58" i="28" s="1"/>
  <c r="I53" i="28"/>
  <c r="N53" i="28" s="1"/>
  <c r="K53" i="28"/>
  <c r="P53" i="28" s="1"/>
  <c r="M59" i="28"/>
  <c r="O54" i="28"/>
  <c r="E56" i="28"/>
  <c r="J55" i="28" s="1"/>
  <c r="B60" i="28"/>
  <c r="C61" i="28"/>
  <c r="D55" i="28"/>
  <c r="F55" i="28"/>
  <c r="H60" i="28" l="1"/>
  <c r="M60" i="28" s="1"/>
  <c r="G59" i="28"/>
  <c r="L59" i="28" s="1"/>
  <c r="K54" i="28"/>
  <c r="P54" i="28" s="1"/>
  <c r="I54" i="28"/>
  <c r="N54" i="28" s="1"/>
  <c r="O55" i="28"/>
  <c r="B61" i="28"/>
  <c r="G60" i="28" s="1"/>
  <c r="E57" i="28"/>
  <c r="F56" i="28"/>
  <c r="C62" i="28"/>
  <c r="H61" i="28" s="1"/>
  <c r="D56" i="28"/>
  <c r="I55" i="28" s="1"/>
  <c r="J56" i="28" l="1"/>
  <c r="O56" i="28" s="1"/>
  <c r="K55" i="28"/>
  <c r="P55" i="28" s="1"/>
  <c r="M61" i="28"/>
  <c r="L60" i="28"/>
  <c r="N55" i="28"/>
  <c r="C63" i="28"/>
  <c r="H62" i="28" s="1"/>
  <c r="B62" i="28"/>
  <c r="D57" i="28"/>
  <c r="E58" i="28"/>
  <c r="F57" i="28"/>
  <c r="J57" i="28" l="1"/>
  <c r="O57" i="28" s="1"/>
  <c r="I56" i="28"/>
  <c r="N56" i="28" s="1"/>
  <c r="G61" i="28"/>
  <c r="L61" i="28" s="1"/>
  <c r="K56" i="28"/>
  <c r="P56" i="28" s="1"/>
  <c r="M62" i="28"/>
  <c r="C64" i="28"/>
  <c r="F58" i="28"/>
  <c r="B63" i="28"/>
  <c r="G62" i="28" s="1"/>
  <c r="E59" i="28"/>
  <c r="D58" i="28"/>
  <c r="I57" i="28" s="1"/>
  <c r="H63" i="28" l="1"/>
  <c r="M63" i="28" s="1"/>
  <c r="J58" i="28"/>
  <c r="O58" i="28" s="1"/>
  <c r="K57" i="28"/>
  <c r="P57" i="28" s="1"/>
  <c r="L62" i="28"/>
  <c r="N57" i="28"/>
  <c r="C65" i="28"/>
  <c r="F59" i="28"/>
  <c r="D59" i="28"/>
  <c r="I58" i="28" s="1"/>
  <c r="E60" i="28"/>
  <c r="J59" i="28" s="1"/>
  <c r="B64" i="28"/>
  <c r="G63" i="28" s="1"/>
  <c r="K58" i="28" l="1"/>
  <c r="P58" i="28" s="1"/>
  <c r="H64" i="28"/>
  <c r="M64" i="28" s="1"/>
  <c r="O59" i="28"/>
  <c r="L63" i="28"/>
  <c r="C66" i="28"/>
  <c r="H65" i="28" s="1"/>
  <c r="E61" i="28"/>
  <c r="D60" i="28"/>
  <c r="I59" i="28" s="1"/>
  <c r="F60" i="28"/>
  <c r="B65" i="28"/>
  <c r="N58" i="28"/>
  <c r="K59" i="28" l="1"/>
  <c r="P59" i="28" s="1"/>
  <c r="J60" i="28"/>
  <c r="O60" i="28" s="1"/>
  <c r="G64" i="28"/>
  <c r="L64" i="28" s="1"/>
  <c r="N59" i="28"/>
  <c r="F61" i="28"/>
  <c r="K60" i="28" s="1"/>
  <c r="C67" i="28"/>
  <c r="H66" i="28" s="1"/>
  <c r="B66" i="28"/>
  <c r="E62" i="28"/>
  <c r="M65" i="28"/>
  <c r="D61" i="28"/>
  <c r="J61" i="28" l="1"/>
  <c r="O61" i="28" s="1"/>
  <c r="I60" i="28"/>
  <c r="N60" i="28" s="1"/>
  <c r="G65" i="28"/>
  <c r="L65" i="28" s="1"/>
  <c r="M66" i="28"/>
  <c r="P60" i="28"/>
  <c r="C68" i="28"/>
  <c r="F62" i="28"/>
  <c r="B67" i="28"/>
  <c r="G66" i="28" s="1"/>
  <c r="D62" i="28"/>
  <c r="E63" i="28"/>
  <c r="H67" i="28" l="1"/>
  <c r="M67" i="28" s="1"/>
  <c r="K61" i="28"/>
  <c r="P61" i="28" s="1"/>
  <c r="I61" i="28"/>
  <c r="N61" i="28" s="1"/>
  <c r="J62" i="28"/>
  <c r="O62" i="28" s="1"/>
  <c r="L66" i="28"/>
  <c r="C69" i="28"/>
  <c r="H68" i="28" s="1"/>
  <c r="E64" i="28"/>
  <c r="J63" i="28" s="1"/>
  <c r="F63" i="28"/>
  <c r="K62" i="28" s="1"/>
  <c r="D63" i="28"/>
  <c r="I62" i="28" s="1"/>
  <c r="B68" i="28"/>
  <c r="G67" i="28" l="1"/>
  <c r="L67" i="28" s="1"/>
  <c r="N62" i="28"/>
  <c r="M68" i="28"/>
  <c r="O63" i="28"/>
  <c r="C70" i="28"/>
  <c r="B69" i="28"/>
  <c r="D64" i="28"/>
  <c r="I63" i="28" s="1"/>
  <c r="F64" i="28"/>
  <c r="E65" i="28"/>
  <c r="P62" i="28"/>
  <c r="H69" i="28" l="1"/>
  <c r="M69" i="28" s="1"/>
  <c r="K63" i="28"/>
  <c r="P63" i="28" s="1"/>
  <c r="G68" i="28"/>
  <c r="L68" i="28" s="1"/>
  <c r="J64" i="28"/>
  <c r="O64" i="28" s="1"/>
  <c r="N63" i="28"/>
  <c r="F65" i="28"/>
  <c r="E66" i="28"/>
  <c r="C71" i="28"/>
  <c r="H70" i="28" s="1"/>
  <c r="B70" i="28"/>
  <c r="D65" i="28"/>
  <c r="I64" i="28" s="1"/>
  <c r="J65" i="28" l="1"/>
  <c r="O65" i="28" s="1"/>
  <c r="K64" i="28"/>
  <c r="P64" i="28" s="1"/>
  <c r="G69" i="28"/>
  <c r="L69" i="28" s="1"/>
  <c r="M70" i="28"/>
  <c r="N64" i="28"/>
  <c r="F66" i="28"/>
  <c r="C72" i="28"/>
  <c r="H71" i="28" s="1"/>
  <c r="E67" i="28"/>
  <c r="J66" i="28" s="1"/>
  <c r="D66" i="28"/>
  <c r="B71" i="28"/>
  <c r="G70" i="28" l="1"/>
  <c r="L70" i="28" s="1"/>
  <c r="K65" i="28"/>
  <c r="P65" i="28" s="1"/>
  <c r="I65" i="28"/>
  <c r="N65" i="28" s="1"/>
  <c r="O66" i="28"/>
  <c r="C73" i="28"/>
  <c r="D67" i="28"/>
  <c r="B72" i="28"/>
  <c r="F67" i="28"/>
  <c r="K66" i="28" s="1"/>
  <c r="E68" i="28"/>
  <c r="J67" i="28" s="1"/>
  <c r="M71" i="28"/>
  <c r="H72" i="28" l="1"/>
  <c r="M72" i="28" s="1"/>
  <c r="H73" i="28"/>
  <c r="G71" i="28"/>
  <c r="L71" i="28" s="1"/>
  <c r="C11" i="28"/>
  <c r="H12" i="28" s="1"/>
  <c r="I66" i="28"/>
  <c r="N66" i="28" s="1"/>
  <c r="B73" i="28"/>
  <c r="G73" i="28" s="1"/>
  <c r="P66" i="28"/>
  <c r="E69" i="28"/>
  <c r="O67" i="28"/>
  <c r="D68" i="28"/>
  <c r="I67" i="28" s="1"/>
  <c r="F68" i="28"/>
  <c r="H11" i="28" l="1"/>
  <c r="C5" i="28" s="1"/>
  <c r="C4" i="14" s="1"/>
  <c r="C10" i="14" s="1"/>
  <c r="G72" i="28"/>
  <c r="L72" i="28" s="1"/>
  <c r="J68" i="28"/>
  <c r="O68" i="28" s="1"/>
  <c r="B11" i="28"/>
  <c r="G12" i="28" s="1"/>
  <c r="G11" i="28" s="1"/>
  <c r="K67" i="28"/>
  <c r="P67" i="28" s="1"/>
  <c r="M73" i="28"/>
  <c r="N67" i="28"/>
  <c r="D69" i="28"/>
  <c r="I68" i="28" s="1"/>
  <c r="E70" i="28"/>
  <c r="F69" i="28"/>
  <c r="K68" i="28" s="1"/>
  <c r="J69" i="28" l="1"/>
  <c r="O69" i="28" s="1"/>
  <c r="B5" i="28"/>
  <c r="B4" i="14" s="1"/>
  <c r="B10" i="14" s="1"/>
  <c r="P68" i="28"/>
  <c r="N68" i="28"/>
  <c r="L73" i="28"/>
  <c r="M11" i="28"/>
  <c r="C5" i="6"/>
  <c r="E71" i="28"/>
  <c r="F70" i="28"/>
  <c r="K69" i="28" s="1"/>
  <c r="D70" i="28"/>
  <c r="I69" i="28" s="1"/>
  <c r="C14" i="6" l="1"/>
  <c r="C5" i="19" s="1"/>
  <c r="C17" i="6"/>
  <c r="C7" i="19" s="1"/>
  <c r="J70" i="28"/>
  <c r="O70" i="28" s="1"/>
  <c r="C4" i="19"/>
  <c r="B5" i="6"/>
  <c r="B17" i="6" s="1"/>
  <c r="N69"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54" i="28"/>
  <c r="R55" i="28"/>
  <c r="R56" i="28"/>
  <c r="R57" i="28"/>
  <c r="R58" i="28"/>
  <c r="R59" i="28"/>
  <c r="R60" i="28"/>
  <c r="R61" i="28"/>
  <c r="R62" i="28"/>
  <c r="R63" i="28"/>
  <c r="R64" i="28"/>
  <c r="R65" i="28"/>
  <c r="R66" i="28"/>
  <c r="R67" i="28"/>
  <c r="R68" i="28"/>
  <c r="R69" i="28"/>
  <c r="R70" i="28"/>
  <c r="R71" i="28"/>
  <c r="R72" i="28"/>
  <c r="R73" i="28"/>
  <c r="L11" i="28"/>
  <c r="P69" i="28"/>
  <c r="E72" i="28"/>
  <c r="D71" i="28"/>
  <c r="I70" i="28" s="1"/>
  <c r="F71" i="28"/>
  <c r="C8" i="19" l="1"/>
  <c r="C21" i="19"/>
  <c r="D18" i="30" s="1"/>
  <c r="C29" i="19"/>
  <c r="D26" i="30" s="1"/>
  <c r="C37" i="19"/>
  <c r="D34" i="30" s="1"/>
  <c r="C45" i="19"/>
  <c r="D42" i="30" s="1"/>
  <c r="C53" i="19"/>
  <c r="D50" i="30" s="1"/>
  <c r="C61" i="19"/>
  <c r="D58" i="30" s="1"/>
  <c r="C69" i="19"/>
  <c r="D66" i="30" s="1"/>
  <c r="C77" i="19"/>
  <c r="D74" i="30" s="1"/>
  <c r="C85" i="19"/>
  <c r="D82" i="30" s="1"/>
  <c r="C93" i="19"/>
  <c r="D90" i="30" s="1"/>
  <c r="C101" i="19"/>
  <c r="D98" i="30" s="1"/>
  <c r="C109" i="19"/>
  <c r="D106" i="30" s="1"/>
  <c r="C117" i="19"/>
  <c r="D114" i="30" s="1"/>
  <c r="C125" i="19"/>
  <c r="D122" i="30" s="1"/>
  <c r="C133" i="19"/>
  <c r="D130" i="30" s="1"/>
  <c r="C141" i="19"/>
  <c r="D138" i="30" s="1"/>
  <c r="C149" i="19"/>
  <c r="D146" i="30" s="1"/>
  <c r="C157" i="19"/>
  <c r="D154" i="30" s="1"/>
  <c r="C165" i="19"/>
  <c r="D162" i="30" s="1"/>
  <c r="C76" i="19"/>
  <c r="D73" i="30" s="1"/>
  <c r="C156" i="19"/>
  <c r="D153" i="30" s="1"/>
  <c r="C14" i="19"/>
  <c r="D11" i="30" s="1"/>
  <c r="C22" i="19"/>
  <c r="D19" i="30" s="1"/>
  <c r="C30" i="19"/>
  <c r="D27" i="30" s="1"/>
  <c r="C38" i="19"/>
  <c r="D35" i="30" s="1"/>
  <c r="C46" i="19"/>
  <c r="D43" i="30" s="1"/>
  <c r="C54" i="19"/>
  <c r="D51" i="30" s="1"/>
  <c r="C62" i="19"/>
  <c r="D59" i="30" s="1"/>
  <c r="C70" i="19"/>
  <c r="D67" i="30" s="1"/>
  <c r="C78" i="19"/>
  <c r="D75" i="30" s="1"/>
  <c r="C86" i="19"/>
  <c r="D83" i="30" s="1"/>
  <c r="C94" i="19"/>
  <c r="D91" i="30" s="1"/>
  <c r="C102" i="19"/>
  <c r="D99" i="30" s="1"/>
  <c r="C110" i="19"/>
  <c r="D107" i="30" s="1"/>
  <c r="C118" i="19"/>
  <c r="D115" i="30" s="1"/>
  <c r="C126" i="19"/>
  <c r="D123" i="30" s="1"/>
  <c r="C134" i="19"/>
  <c r="D131" i="30" s="1"/>
  <c r="C142" i="19"/>
  <c r="D139" i="30" s="1"/>
  <c r="C150" i="19"/>
  <c r="D147" i="30" s="1"/>
  <c r="C158" i="19"/>
  <c r="D155" i="30" s="1"/>
  <c r="C166" i="19"/>
  <c r="D163" i="30" s="1"/>
  <c r="C52" i="19"/>
  <c r="D49" i="30" s="1"/>
  <c r="C124" i="19"/>
  <c r="D121" i="30" s="1"/>
  <c r="C15" i="19"/>
  <c r="D12" i="30" s="1"/>
  <c r="C23" i="19"/>
  <c r="D20" i="30" s="1"/>
  <c r="C31" i="19"/>
  <c r="D28" i="30" s="1"/>
  <c r="C39" i="19"/>
  <c r="D36" i="30" s="1"/>
  <c r="C47" i="19"/>
  <c r="D44" i="30" s="1"/>
  <c r="C55" i="19"/>
  <c r="D52" i="30" s="1"/>
  <c r="C63" i="19"/>
  <c r="D60" i="30" s="1"/>
  <c r="C71" i="19"/>
  <c r="D68" i="30" s="1"/>
  <c r="C79" i="19"/>
  <c r="D76" i="30" s="1"/>
  <c r="C87" i="19"/>
  <c r="D84" i="30" s="1"/>
  <c r="C95" i="19"/>
  <c r="D92" i="30" s="1"/>
  <c r="C103" i="19"/>
  <c r="D100" i="30" s="1"/>
  <c r="C111" i="19"/>
  <c r="D108" i="30" s="1"/>
  <c r="C119" i="19"/>
  <c r="D116" i="30" s="1"/>
  <c r="C127" i="19"/>
  <c r="D124" i="30" s="1"/>
  <c r="C135" i="19"/>
  <c r="D132" i="30" s="1"/>
  <c r="C143" i="19"/>
  <c r="D140" i="30" s="1"/>
  <c r="C151" i="19"/>
  <c r="D148" i="30" s="1"/>
  <c r="C159" i="19"/>
  <c r="D156" i="30" s="1"/>
  <c r="C167" i="19"/>
  <c r="D164" i="30" s="1"/>
  <c r="C44" i="19"/>
  <c r="D41" i="30" s="1"/>
  <c r="C116" i="19"/>
  <c r="D113" i="30" s="1"/>
  <c r="C172" i="19"/>
  <c r="D169" i="30" s="1"/>
  <c r="C16" i="19"/>
  <c r="D13" i="30" s="1"/>
  <c r="C24" i="19"/>
  <c r="D21" i="30" s="1"/>
  <c r="C32" i="19"/>
  <c r="D29" i="30" s="1"/>
  <c r="C40" i="19"/>
  <c r="D37" i="30" s="1"/>
  <c r="C48" i="19"/>
  <c r="D45" i="30" s="1"/>
  <c r="C56" i="19"/>
  <c r="D53" i="30" s="1"/>
  <c r="C64" i="19"/>
  <c r="D61" i="30" s="1"/>
  <c r="C72" i="19"/>
  <c r="D69" i="30" s="1"/>
  <c r="C80" i="19"/>
  <c r="D77" i="30" s="1"/>
  <c r="C88" i="19"/>
  <c r="D85" i="30" s="1"/>
  <c r="C96" i="19"/>
  <c r="D93" i="30" s="1"/>
  <c r="C104" i="19"/>
  <c r="D101" i="30" s="1"/>
  <c r="C112" i="19"/>
  <c r="D109" i="30" s="1"/>
  <c r="C120" i="19"/>
  <c r="D117" i="30" s="1"/>
  <c r="C128" i="19"/>
  <c r="D125" i="30" s="1"/>
  <c r="C136" i="19"/>
  <c r="D133" i="30" s="1"/>
  <c r="C144" i="19"/>
  <c r="D141" i="30" s="1"/>
  <c r="C152" i="19"/>
  <c r="D149" i="30" s="1"/>
  <c r="C160" i="19"/>
  <c r="D157" i="30" s="1"/>
  <c r="C168" i="19"/>
  <c r="D165" i="30" s="1"/>
  <c r="C84" i="19"/>
  <c r="D81" i="30" s="1"/>
  <c r="C164" i="19"/>
  <c r="D161" i="30" s="1"/>
  <c r="C17" i="19"/>
  <c r="D14" i="30" s="1"/>
  <c r="C25" i="19"/>
  <c r="D22" i="30" s="1"/>
  <c r="C33" i="19"/>
  <c r="D30" i="30" s="1"/>
  <c r="C41" i="19"/>
  <c r="D38" i="30" s="1"/>
  <c r="C49" i="19"/>
  <c r="D46" i="30" s="1"/>
  <c r="C57" i="19"/>
  <c r="D54" i="30" s="1"/>
  <c r="C65" i="19"/>
  <c r="D62" i="30" s="1"/>
  <c r="C73" i="19"/>
  <c r="D70" i="30" s="1"/>
  <c r="C81" i="19"/>
  <c r="D78" i="30" s="1"/>
  <c r="C89" i="19"/>
  <c r="D86" i="30" s="1"/>
  <c r="C97" i="19"/>
  <c r="D94" i="30" s="1"/>
  <c r="C105" i="19"/>
  <c r="D102" i="30" s="1"/>
  <c r="C113" i="19"/>
  <c r="D110" i="30" s="1"/>
  <c r="C121" i="19"/>
  <c r="D118" i="30" s="1"/>
  <c r="C129" i="19"/>
  <c r="D126" i="30" s="1"/>
  <c r="C137" i="19"/>
  <c r="D134" i="30" s="1"/>
  <c r="C145" i="19"/>
  <c r="D142" i="30" s="1"/>
  <c r="C153" i="19"/>
  <c r="D150" i="30" s="1"/>
  <c r="C161" i="19"/>
  <c r="D158" i="30" s="1"/>
  <c r="C169" i="19"/>
  <c r="D166" i="30" s="1"/>
  <c r="C26" i="19"/>
  <c r="D23" i="30" s="1"/>
  <c r="C42" i="19"/>
  <c r="D39" i="30" s="1"/>
  <c r="C50" i="19"/>
  <c r="D47" i="30" s="1"/>
  <c r="C66" i="19"/>
  <c r="D63" i="30" s="1"/>
  <c r="C82" i="19"/>
  <c r="D79" i="30" s="1"/>
  <c r="C98" i="19"/>
  <c r="D95" i="30" s="1"/>
  <c r="C114" i="19"/>
  <c r="D111" i="30" s="1"/>
  <c r="C130" i="19"/>
  <c r="D127" i="30" s="1"/>
  <c r="C146" i="19"/>
  <c r="D143" i="30" s="1"/>
  <c r="C162" i="19"/>
  <c r="D159" i="30" s="1"/>
  <c r="C28" i="19"/>
  <c r="D25" i="30" s="1"/>
  <c r="C60" i="19"/>
  <c r="D57" i="30" s="1"/>
  <c r="C100" i="19"/>
  <c r="D97" i="30" s="1"/>
  <c r="C140" i="19"/>
  <c r="D137" i="30" s="1"/>
  <c r="C18" i="19"/>
  <c r="D15" i="30" s="1"/>
  <c r="C34" i="19"/>
  <c r="D31" i="30" s="1"/>
  <c r="C58" i="19"/>
  <c r="D55" i="30" s="1"/>
  <c r="C74" i="19"/>
  <c r="D71" i="30" s="1"/>
  <c r="C90" i="19"/>
  <c r="D87" i="30" s="1"/>
  <c r="C106" i="19"/>
  <c r="D103" i="30" s="1"/>
  <c r="C122" i="19"/>
  <c r="D119" i="30" s="1"/>
  <c r="C138" i="19"/>
  <c r="D135" i="30" s="1"/>
  <c r="C154" i="19"/>
  <c r="D151" i="30" s="1"/>
  <c r="C170" i="19"/>
  <c r="D167" i="30" s="1"/>
  <c r="C36" i="19"/>
  <c r="D33" i="30" s="1"/>
  <c r="C92" i="19"/>
  <c r="D89" i="30" s="1"/>
  <c r="C148" i="19"/>
  <c r="D145" i="30" s="1"/>
  <c r="C19" i="19"/>
  <c r="D16" i="30" s="1"/>
  <c r="C27" i="19"/>
  <c r="D24" i="30" s="1"/>
  <c r="C35" i="19"/>
  <c r="D32" i="30" s="1"/>
  <c r="C43" i="19"/>
  <c r="D40" i="30" s="1"/>
  <c r="C51" i="19"/>
  <c r="D48" i="30" s="1"/>
  <c r="C59" i="19"/>
  <c r="D56" i="30" s="1"/>
  <c r="C67" i="19"/>
  <c r="D64" i="30" s="1"/>
  <c r="C75" i="19"/>
  <c r="D72" i="30" s="1"/>
  <c r="C83" i="19"/>
  <c r="D80" i="30" s="1"/>
  <c r="C91" i="19"/>
  <c r="D88" i="30" s="1"/>
  <c r="C99" i="19"/>
  <c r="D96" i="30" s="1"/>
  <c r="C107" i="19"/>
  <c r="D104" i="30" s="1"/>
  <c r="C115" i="19"/>
  <c r="D112" i="30" s="1"/>
  <c r="C123" i="19"/>
  <c r="D120" i="30" s="1"/>
  <c r="C131" i="19"/>
  <c r="D128" i="30" s="1"/>
  <c r="C139" i="19"/>
  <c r="D136" i="30" s="1"/>
  <c r="C147" i="19"/>
  <c r="D144" i="30" s="1"/>
  <c r="C155" i="19"/>
  <c r="D152" i="30" s="1"/>
  <c r="C163" i="19"/>
  <c r="D160" i="30" s="1"/>
  <c r="C171" i="19"/>
  <c r="D168" i="30" s="1"/>
  <c r="C20" i="19"/>
  <c r="D17" i="30" s="1"/>
  <c r="C68" i="19"/>
  <c r="D65" i="30" s="1"/>
  <c r="C108" i="19"/>
  <c r="D105" i="30" s="1"/>
  <c r="C132" i="19"/>
  <c r="D129" i="30" s="1"/>
  <c r="B14" i="6"/>
  <c r="B5" i="19" s="1"/>
  <c r="B7" i="19"/>
  <c r="R11" i="28"/>
  <c r="W12" i="28" s="1"/>
  <c r="Q73" i="28"/>
  <c r="Q12" i="28"/>
  <c r="J71" i="28"/>
  <c r="O71" i="28" s="1"/>
  <c r="K70" i="28"/>
  <c r="P70" i="28" s="1"/>
  <c r="E73" i="28"/>
  <c r="N70" i="28"/>
  <c r="W73" i="28"/>
  <c r="W69" i="28"/>
  <c r="W65" i="28"/>
  <c r="W61" i="28"/>
  <c r="W57" i="28"/>
  <c r="W53" i="28"/>
  <c r="W49" i="28"/>
  <c r="W45" i="28"/>
  <c r="W41" i="28"/>
  <c r="W37" i="28"/>
  <c r="W33" i="28"/>
  <c r="W29" i="28"/>
  <c r="W25" i="28"/>
  <c r="W21" i="28"/>
  <c r="W17" i="28"/>
  <c r="W13" i="28"/>
  <c r="W70" i="28"/>
  <c r="W66" i="28"/>
  <c r="W62" i="28"/>
  <c r="W58" i="28"/>
  <c r="W54" i="28"/>
  <c r="W50" i="28"/>
  <c r="W46" i="28"/>
  <c r="W42" i="28"/>
  <c r="W38" i="28"/>
  <c r="W34" i="28"/>
  <c r="W30" i="28"/>
  <c r="W26" i="28"/>
  <c r="W22" i="28"/>
  <c r="W18" i="28"/>
  <c r="W14" i="28"/>
  <c r="W71" i="28"/>
  <c r="W67" i="28"/>
  <c r="W63" i="28"/>
  <c r="W59" i="28"/>
  <c r="W55" i="28"/>
  <c r="W51" i="28"/>
  <c r="W47" i="28"/>
  <c r="W43" i="28"/>
  <c r="W39" i="28"/>
  <c r="W35" i="28"/>
  <c r="W31" i="28"/>
  <c r="W27" i="28"/>
  <c r="W23" i="28"/>
  <c r="W19" i="28"/>
  <c r="W15" i="28"/>
  <c r="W72" i="28"/>
  <c r="W68" i="28"/>
  <c r="W64" i="28"/>
  <c r="W60" i="28"/>
  <c r="W56" i="28"/>
  <c r="W52" i="28"/>
  <c r="W48" i="28"/>
  <c r="W44" i="28"/>
  <c r="W40" i="28"/>
  <c r="W36" i="28"/>
  <c r="W32" i="28"/>
  <c r="W28" i="28"/>
  <c r="W24" i="28"/>
  <c r="W20" i="28"/>
  <c r="W16" i="28"/>
  <c r="Q13" i="28"/>
  <c r="Q14" i="28"/>
  <c r="Q15" i="28"/>
  <c r="Q16" i="28"/>
  <c r="Q17" i="28"/>
  <c r="Q18" i="28"/>
  <c r="Q19" i="28"/>
  <c r="Q20" i="28"/>
  <c r="Q21" i="28"/>
  <c r="Q22" i="28"/>
  <c r="Q23" i="28"/>
  <c r="Q24" i="28"/>
  <c r="Q25" i="28"/>
  <c r="Q26" i="28"/>
  <c r="Q27" i="28"/>
  <c r="Q28" i="28"/>
  <c r="Q29" i="28"/>
  <c r="Q30" i="28"/>
  <c r="Q31" i="28"/>
  <c r="Q32" i="28"/>
  <c r="Q33" i="28"/>
  <c r="Q34" i="28"/>
  <c r="Q35" i="28"/>
  <c r="Q36" i="28"/>
  <c r="Q37" i="28"/>
  <c r="Q38" i="28"/>
  <c r="Q39" i="28"/>
  <c r="Q40" i="28"/>
  <c r="Q41" i="28"/>
  <c r="Q42" i="28"/>
  <c r="Q43" i="28"/>
  <c r="Q44" i="28"/>
  <c r="Q45" i="28"/>
  <c r="Q46" i="28"/>
  <c r="Q47" i="28"/>
  <c r="Q48" i="28"/>
  <c r="Q49" i="28"/>
  <c r="Q50" i="28"/>
  <c r="Q51" i="28"/>
  <c r="Q52" i="28"/>
  <c r="Q53" i="28"/>
  <c r="Q54" i="28"/>
  <c r="Q55" i="28"/>
  <c r="Q56" i="28"/>
  <c r="Q57" i="28"/>
  <c r="Q58" i="28"/>
  <c r="Q59" i="28"/>
  <c r="Q60" i="28"/>
  <c r="Q61" i="28"/>
  <c r="Q62" i="28"/>
  <c r="Q63" i="28"/>
  <c r="Q64" i="28"/>
  <c r="Q65" i="28"/>
  <c r="Q66" i="28"/>
  <c r="Q67" i="28"/>
  <c r="Q68" i="28"/>
  <c r="Q69" i="28"/>
  <c r="Q70" i="28"/>
  <c r="Q71" i="28"/>
  <c r="Q72" i="28"/>
  <c r="B4" i="19"/>
  <c r="D72" i="28"/>
  <c r="F72" i="28"/>
  <c r="J72" i="28" l="1"/>
  <c r="J73" i="28"/>
  <c r="Q11" i="28"/>
  <c r="V12" i="28" s="1"/>
  <c r="B8" i="19"/>
  <c r="B13" i="19"/>
  <c r="B10" i="30" s="1"/>
  <c r="I71" i="28"/>
  <c r="N71" i="28" s="1"/>
  <c r="E11" i="28"/>
  <c r="J12" i="28" s="1"/>
  <c r="K71" i="28"/>
  <c r="P71" i="28" s="1"/>
  <c r="C13" i="19"/>
  <c r="D10" i="30" s="1"/>
  <c r="F73" i="28"/>
  <c r="K73" i="28" s="1"/>
  <c r="D73" i="28"/>
  <c r="I73" i="28" s="1"/>
  <c r="V69" i="28"/>
  <c r="V65" i="28"/>
  <c r="V61" i="28"/>
  <c r="V57" i="28"/>
  <c r="V53" i="28"/>
  <c r="V49" i="28"/>
  <c r="V45" i="28"/>
  <c r="V41" i="28"/>
  <c r="V37" i="28"/>
  <c r="V33" i="28"/>
  <c r="V29" i="28"/>
  <c r="V25" i="28"/>
  <c r="V21" i="28"/>
  <c r="V17" i="28"/>
  <c r="V13" i="28"/>
  <c r="V71" i="28"/>
  <c r="V67" i="28"/>
  <c r="V63" i="28"/>
  <c r="V59" i="28"/>
  <c r="V55" i="28"/>
  <c r="V51" i="28"/>
  <c r="V47" i="28"/>
  <c r="V43" i="28"/>
  <c r="V39" i="28"/>
  <c r="V35" i="28"/>
  <c r="V31" i="28"/>
  <c r="V27" i="28"/>
  <c r="V23" i="28"/>
  <c r="V19" i="28"/>
  <c r="V15" i="28"/>
  <c r="V72" i="28"/>
  <c r="V68" i="28"/>
  <c r="V64" i="28"/>
  <c r="V60" i="28"/>
  <c r="V56" i="28"/>
  <c r="V52" i="28"/>
  <c r="V48" i="28"/>
  <c r="V44" i="28"/>
  <c r="V40" i="28"/>
  <c r="V36" i="28"/>
  <c r="V32" i="28"/>
  <c r="V28" i="28"/>
  <c r="V24" i="28"/>
  <c r="V20" i="28"/>
  <c r="V16" i="28"/>
  <c r="V70" i="28"/>
  <c r="V66" i="28"/>
  <c r="V62" i="28"/>
  <c r="V58" i="28"/>
  <c r="V54" i="28"/>
  <c r="V50" i="28"/>
  <c r="V46" i="28"/>
  <c r="V42" i="28"/>
  <c r="V38" i="28"/>
  <c r="V34" i="28"/>
  <c r="V30" i="28"/>
  <c r="V26" i="28"/>
  <c r="V22" i="28"/>
  <c r="V18" i="28"/>
  <c r="V14" i="28"/>
  <c r="V73" i="28"/>
  <c r="W11" i="28"/>
  <c r="C6" i="28" s="1"/>
  <c r="B173" i="30"/>
  <c r="B177" i="30"/>
  <c r="B171" i="30"/>
  <c r="B172" i="30"/>
  <c r="B178" i="30"/>
  <c r="B182" i="30"/>
  <c r="B186" i="30"/>
  <c r="B190" i="30"/>
  <c r="B194" i="30"/>
  <c r="B198" i="30"/>
  <c r="B202" i="30"/>
  <c r="B206" i="30"/>
  <c r="B210" i="30"/>
  <c r="B214" i="30"/>
  <c r="B218" i="30"/>
  <c r="B222" i="30"/>
  <c r="B226" i="30"/>
  <c r="B230" i="30"/>
  <c r="B234" i="30"/>
  <c r="B238" i="30"/>
  <c r="B242" i="30"/>
  <c r="B246" i="30"/>
  <c r="B250" i="30"/>
  <c r="B254" i="30"/>
  <c r="B258" i="30"/>
  <c r="B262" i="30"/>
  <c r="B266" i="30"/>
  <c r="B270" i="30"/>
  <c r="B274" i="30"/>
  <c r="B278" i="30"/>
  <c r="B282" i="30"/>
  <c r="B286" i="30"/>
  <c r="B290" i="30"/>
  <c r="B294" i="30"/>
  <c r="B298" i="30"/>
  <c r="B302" i="30"/>
  <c r="B306" i="30"/>
  <c r="B310" i="30"/>
  <c r="B314" i="30"/>
  <c r="B318" i="30"/>
  <c r="B322" i="30"/>
  <c r="B326" i="30"/>
  <c r="B175" i="30"/>
  <c r="B180" i="30"/>
  <c r="B184" i="30"/>
  <c r="B188" i="30"/>
  <c r="B192" i="30"/>
  <c r="B196" i="30"/>
  <c r="B200" i="30"/>
  <c r="B204" i="30"/>
  <c r="B208" i="30"/>
  <c r="B212" i="30"/>
  <c r="B216" i="30"/>
  <c r="B220" i="30"/>
  <c r="B224" i="30"/>
  <c r="B228" i="30"/>
  <c r="B232" i="30"/>
  <c r="B236" i="30"/>
  <c r="B240" i="30"/>
  <c r="B244" i="30"/>
  <c r="B248" i="30"/>
  <c r="B252" i="30"/>
  <c r="B256" i="30"/>
  <c r="B260" i="30"/>
  <c r="B264" i="30"/>
  <c r="B268" i="30"/>
  <c r="B272" i="30"/>
  <c r="B276" i="30"/>
  <c r="B280" i="30"/>
  <c r="B284" i="30"/>
  <c r="B288" i="30"/>
  <c r="B292" i="30"/>
  <c r="B296" i="30"/>
  <c r="B300" i="30"/>
  <c r="B304" i="30"/>
  <c r="B308" i="30"/>
  <c r="B312" i="30"/>
  <c r="B316" i="30"/>
  <c r="B320" i="30"/>
  <c r="B324" i="30"/>
  <c r="B328" i="30"/>
  <c r="B179" i="30"/>
  <c r="B187" i="30"/>
  <c r="B195" i="30"/>
  <c r="B203" i="30"/>
  <c r="B211" i="30"/>
  <c r="B219" i="30"/>
  <c r="B227" i="30"/>
  <c r="B235" i="30"/>
  <c r="B243" i="30"/>
  <c r="B251" i="30"/>
  <c r="B259" i="30"/>
  <c r="B267" i="30"/>
  <c r="B275" i="30"/>
  <c r="B283" i="30"/>
  <c r="B291" i="30"/>
  <c r="B299" i="30"/>
  <c r="B307" i="30"/>
  <c r="B315" i="30"/>
  <c r="B323" i="30"/>
  <c r="B223" i="30"/>
  <c r="B247" i="30"/>
  <c r="B279" i="30"/>
  <c r="B287" i="30"/>
  <c r="B311" i="30"/>
  <c r="B327" i="30"/>
  <c r="B170" i="30"/>
  <c r="B181" i="30"/>
  <c r="B189" i="30"/>
  <c r="B197" i="30"/>
  <c r="B205" i="30"/>
  <c r="B213" i="30"/>
  <c r="B221" i="30"/>
  <c r="B229" i="30"/>
  <c r="B237" i="30"/>
  <c r="B245" i="30"/>
  <c r="B253" i="30"/>
  <c r="B261" i="30"/>
  <c r="B269" i="30"/>
  <c r="B277" i="30"/>
  <c r="B285" i="30"/>
  <c r="B293" i="30"/>
  <c r="B301" i="30"/>
  <c r="B309" i="30"/>
  <c r="B317" i="30"/>
  <c r="B325" i="30"/>
  <c r="B174" i="30"/>
  <c r="B183" i="30"/>
  <c r="B191" i="30"/>
  <c r="B199" i="30"/>
  <c r="B207" i="30"/>
  <c r="B215" i="30"/>
  <c r="B231" i="30"/>
  <c r="B239" i="30"/>
  <c r="B255" i="30"/>
  <c r="B263" i="30"/>
  <c r="B271" i="30"/>
  <c r="B295" i="30"/>
  <c r="B303" i="30"/>
  <c r="B319" i="30"/>
  <c r="B176" i="30"/>
  <c r="B209" i="30"/>
  <c r="B241" i="30"/>
  <c r="B273" i="30"/>
  <c r="B305" i="30"/>
  <c r="B185" i="30"/>
  <c r="B217" i="30"/>
  <c r="B249" i="30"/>
  <c r="B281" i="30"/>
  <c r="B313" i="30"/>
  <c r="B193" i="30"/>
  <c r="B225" i="30"/>
  <c r="B257" i="30"/>
  <c r="B289" i="30"/>
  <c r="B321" i="30"/>
  <c r="B201" i="30"/>
  <c r="B233" i="30"/>
  <c r="B265" i="30"/>
  <c r="B297" i="30"/>
  <c r="B329" i="30"/>
  <c r="B83" i="19"/>
  <c r="B80" i="30" s="1"/>
  <c r="B65" i="19"/>
  <c r="B62" i="30" s="1"/>
  <c r="B67" i="19"/>
  <c r="B64" i="30" s="1"/>
  <c r="B73" i="19"/>
  <c r="B70" i="30" s="1"/>
  <c r="B138" i="19"/>
  <c r="B135" i="30" s="1"/>
  <c r="B91" i="19"/>
  <c r="B88" i="30" s="1"/>
  <c r="B143" i="19"/>
  <c r="B140" i="30" s="1"/>
  <c r="B121" i="19"/>
  <c r="B118" i="30" s="1"/>
  <c r="B52" i="19"/>
  <c r="B49" i="30" s="1"/>
  <c r="B71" i="19"/>
  <c r="B68" i="30" s="1"/>
  <c r="B25" i="19"/>
  <c r="B22" i="30" s="1"/>
  <c r="B111" i="19"/>
  <c r="B108" i="30" s="1"/>
  <c r="B92" i="19"/>
  <c r="B89" i="30" s="1"/>
  <c r="B56" i="19"/>
  <c r="B53" i="30" s="1"/>
  <c r="B105" i="19"/>
  <c r="B102" i="30" s="1"/>
  <c r="B90" i="19"/>
  <c r="B87" i="30" s="1"/>
  <c r="B41" i="19"/>
  <c r="B38" i="30" s="1"/>
  <c r="B86" i="19"/>
  <c r="B83" i="30" s="1"/>
  <c r="B89" i="19"/>
  <c r="B86" i="30" s="1"/>
  <c r="B122" i="19"/>
  <c r="B119" i="30" s="1"/>
  <c r="B161" i="19"/>
  <c r="B158" i="30" s="1"/>
  <c r="B51" i="19"/>
  <c r="B48" i="30" s="1"/>
  <c r="B144" i="19"/>
  <c r="B141" i="30" s="1"/>
  <c r="B153" i="19"/>
  <c r="B150" i="30" s="1"/>
  <c r="B167" i="19"/>
  <c r="B164" i="30" s="1"/>
  <c r="B78" i="19"/>
  <c r="B75" i="30" s="1"/>
  <c r="B97" i="19"/>
  <c r="B94" i="30" s="1"/>
  <c r="B166" i="19"/>
  <c r="B163" i="30" s="1"/>
  <c r="B128" i="19"/>
  <c r="B125" i="30" s="1"/>
  <c r="B16" i="19"/>
  <c r="B13" i="30" s="1"/>
  <c r="B46" i="19"/>
  <c r="B43" i="30" s="1"/>
  <c r="B58" i="19"/>
  <c r="B55" i="30" s="1"/>
  <c r="B165" i="19"/>
  <c r="B162" i="30" s="1"/>
  <c r="B72" i="19"/>
  <c r="B69" i="30" s="1"/>
  <c r="B100" i="19"/>
  <c r="B97" i="30" s="1"/>
  <c r="B130" i="19"/>
  <c r="B127" i="30" s="1"/>
  <c r="B63" i="19"/>
  <c r="B60" i="30" s="1"/>
  <c r="B170" i="19"/>
  <c r="B167" i="30" s="1"/>
  <c r="B37" i="19"/>
  <c r="B34" i="30" s="1"/>
  <c r="B45" i="19"/>
  <c r="B42" i="30" s="1"/>
  <c r="B44" i="19"/>
  <c r="B41" i="30" s="1"/>
  <c r="B154" i="19"/>
  <c r="B151" i="30" s="1"/>
  <c r="B126" i="19"/>
  <c r="B123" i="30" s="1"/>
  <c r="B156" i="19"/>
  <c r="B153" i="30" s="1"/>
  <c r="B18" i="19"/>
  <c r="B15" i="30" s="1"/>
  <c r="B95" i="19"/>
  <c r="B92" i="30" s="1"/>
  <c r="B98" i="19"/>
  <c r="B95" i="30" s="1"/>
  <c r="B82" i="19"/>
  <c r="B79" i="30" s="1"/>
  <c r="B159" i="19"/>
  <c r="B156" i="30" s="1"/>
  <c r="B125" i="19"/>
  <c r="B122" i="30" s="1"/>
  <c r="B62" i="19"/>
  <c r="B59" i="30" s="1"/>
  <c r="B149" i="19"/>
  <c r="B146" i="30" s="1"/>
  <c r="B115" i="19"/>
  <c r="B112" i="30" s="1"/>
  <c r="B135" i="19"/>
  <c r="B132" i="30" s="1"/>
  <c r="B70" i="19"/>
  <c r="B67" i="30" s="1"/>
  <c r="B164" i="19"/>
  <c r="B161" i="30" s="1"/>
  <c r="B108" i="19"/>
  <c r="B105" i="30" s="1"/>
  <c r="B49" i="19"/>
  <c r="B46" i="30" s="1"/>
  <c r="B160" i="19"/>
  <c r="B157" i="30" s="1"/>
  <c r="B14" i="19"/>
  <c r="B11" i="30" s="1"/>
  <c r="B77" i="19"/>
  <c r="B74" i="30" s="1"/>
  <c r="B150" i="19"/>
  <c r="B147" i="30" s="1"/>
  <c r="B96" i="19"/>
  <c r="B93" i="30" s="1"/>
  <c r="B15" i="19"/>
  <c r="B12" i="30" s="1"/>
  <c r="B74" i="19"/>
  <c r="B71" i="30" s="1"/>
  <c r="B75" i="19"/>
  <c r="B72" i="30" s="1"/>
  <c r="B137" i="19"/>
  <c r="B134" i="30" s="1"/>
  <c r="B132" i="19"/>
  <c r="B129" i="30" s="1"/>
  <c r="B162" i="19"/>
  <c r="B159" i="30" s="1"/>
  <c r="B42" i="19"/>
  <c r="B39" i="30" s="1"/>
  <c r="B61" i="19"/>
  <c r="B58" i="30" s="1"/>
  <c r="B99" i="19"/>
  <c r="B96" i="30" s="1"/>
  <c r="B28" i="19"/>
  <c r="B25" i="30" s="1"/>
  <c r="B93" i="19"/>
  <c r="B90" i="30" s="1"/>
  <c r="B17" i="19"/>
  <c r="B14" i="30" s="1"/>
  <c r="B43" i="19"/>
  <c r="B40" i="30" s="1"/>
  <c r="B94" i="19"/>
  <c r="B91" i="30" s="1"/>
  <c r="B133" i="19"/>
  <c r="B130" i="30" s="1"/>
  <c r="B141" i="19"/>
  <c r="B138" i="30" s="1"/>
  <c r="B53" i="19"/>
  <c r="B50" i="30" s="1"/>
  <c r="B163" i="19"/>
  <c r="B160" i="30" s="1"/>
  <c r="B38" i="19"/>
  <c r="B35" i="30" s="1"/>
  <c r="B117" i="19"/>
  <c r="B114" i="30" s="1"/>
  <c r="B55" i="19"/>
  <c r="B52" i="30" s="1"/>
  <c r="B131" i="19"/>
  <c r="B128" i="30" s="1"/>
  <c r="B148" i="19"/>
  <c r="B145" i="30" s="1"/>
  <c r="B40" i="19"/>
  <c r="B37" i="30" s="1"/>
  <c r="B59" i="19"/>
  <c r="B56" i="30" s="1"/>
  <c r="B88" i="19"/>
  <c r="B85" i="30" s="1"/>
  <c r="B26" i="19"/>
  <c r="B23" i="30" s="1"/>
  <c r="B146" i="19"/>
  <c r="B143" i="30" s="1"/>
  <c r="B129" i="19"/>
  <c r="B126" i="30" s="1"/>
  <c r="B30" i="19"/>
  <c r="B27" i="30" s="1"/>
  <c r="B118" i="19"/>
  <c r="B115" i="30" s="1"/>
  <c r="B140" i="19"/>
  <c r="B137" i="30" s="1"/>
  <c r="B60" i="19"/>
  <c r="B57" i="30" s="1"/>
  <c r="B81" i="19"/>
  <c r="B78" i="30" s="1"/>
  <c r="B84" i="19"/>
  <c r="B81" i="30" s="1"/>
  <c r="B155" i="19"/>
  <c r="B152" i="30" s="1"/>
  <c r="B151" i="19"/>
  <c r="B148" i="30" s="1"/>
  <c r="B24" i="19"/>
  <c r="B21" i="30" s="1"/>
  <c r="B21" i="19"/>
  <c r="B18" i="30" s="1"/>
  <c r="B136" i="19"/>
  <c r="B133" i="30" s="1"/>
  <c r="B33" i="19"/>
  <c r="B30" i="30" s="1"/>
  <c r="B114" i="19"/>
  <c r="B111" i="30" s="1"/>
  <c r="B64" i="19"/>
  <c r="B61" i="30" s="1"/>
  <c r="B104" i="19"/>
  <c r="B101" i="30" s="1"/>
  <c r="B57" i="19"/>
  <c r="B54" i="30" s="1"/>
  <c r="B109" i="19"/>
  <c r="B106" i="30" s="1"/>
  <c r="B124" i="19"/>
  <c r="B121" i="30" s="1"/>
  <c r="B145" i="19"/>
  <c r="B142" i="30" s="1"/>
  <c r="B142" i="19"/>
  <c r="B139" i="30" s="1"/>
  <c r="B127" i="19"/>
  <c r="B124" i="30" s="1"/>
  <c r="B29" i="19"/>
  <c r="B26" i="30" s="1"/>
  <c r="B31" i="19"/>
  <c r="B28" i="30" s="1"/>
  <c r="B168" i="19"/>
  <c r="B165" i="30" s="1"/>
  <c r="B69" i="19"/>
  <c r="B66" i="30" s="1"/>
  <c r="B80" i="19"/>
  <c r="B77" i="30" s="1"/>
  <c r="B116" i="19"/>
  <c r="B113" i="30" s="1"/>
  <c r="B23" i="19"/>
  <c r="B20" i="30" s="1"/>
  <c r="B50" i="19"/>
  <c r="B47" i="30" s="1"/>
  <c r="B27" i="19"/>
  <c r="B24" i="30" s="1"/>
  <c r="B19" i="19"/>
  <c r="B16" i="30" s="1"/>
  <c r="B32" i="19"/>
  <c r="B29" i="30" s="1"/>
  <c r="B139" i="19"/>
  <c r="B136" i="30" s="1"/>
  <c r="B171" i="19"/>
  <c r="B168" i="30" s="1"/>
  <c r="B85" i="19"/>
  <c r="B82" i="30" s="1"/>
  <c r="B48" i="19"/>
  <c r="B45" i="30" s="1"/>
  <c r="B68" i="19"/>
  <c r="B65" i="30" s="1"/>
  <c r="B20" i="19"/>
  <c r="B17" i="30" s="1"/>
  <c r="B169" i="19"/>
  <c r="B166" i="30" s="1"/>
  <c r="B107" i="19"/>
  <c r="B104" i="30" s="1"/>
  <c r="B103" i="19"/>
  <c r="B100" i="30" s="1"/>
  <c r="B120" i="19"/>
  <c r="B117" i="30" s="1"/>
  <c r="B47" i="19"/>
  <c r="B44" i="30" s="1"/>
  <c r="B106" i="19"/>
  <c r="B103" i="30" s="1"/>
  <c r="B102" i="19"/>
  <c r="B99" i="30" s="1"/>
  <c r="B172" i="19"/>
  <c r="B169" i="30" s="1"/>
  <c r="B112" i="19"/>
  <c r="B109" i="30" s="1"/>
  <c r="B66" i="19"/>
  <c r="B63" i="30" s="1"/>
  <c r="B36" i="19"/>
  <c r="B33" i="30" s="1"/>
  <c r="B87" i="19"/>
  <c r="B84" i="30" s="1"/>
  <c r="B79" i="19"/>
  <c r="B76" i="30" s="1"/>
  <c r="B147" i="19"/>
  <c r="B144" i="30" s="1"/>
  <c r="B113" i="19"/>
  <c r="B110" i="30" s="1"/>
  <c r="B76" i="19"/>
  <c r="B73" i="30" s="1"/>
  <c r="B39" i="19"/>
  <c r="B36" i="30" s="1"/>
  <c r="B54" i="19"/>
  <c r="B51" i="30" s="1"/>
  <c r="B134" i="19"/>
  <c r="B131" i="30" s="1"/>
  <c r="B157" i="19"/>
  <c r="B154" i="30" s="1"/>
  <c r="B22" i="19"/>
  <c r="B19" i="30" s="1"/>
  <c r="B123" i="19"/>
  <c r="B120" i="30" s="1"/>
  <c r="B152" i="19"/>
  <c r="B149" i="30" s="1"/>
  <c r="B119" i="19"/>
  <c r="B116" i="30" s="1"/>
  <c r="B110" i="19"/>
  <c r="B107" i="30" s="1"/>
  <c r="B34" i="19"/>
  <c r="B31" i="30" s="1"/>
  <c r="B101" i="19"/>
  <c r="B98" i="30" s="1"/>
  <c r="B158" i="19"/>
  <c r="B155" i="30" s="1"/>
  <c r="B35" i="19"/>
  <c r="B32" i="30" s="1"/>
  <c r="K72" i="28" l="1"/>
  <c r="J11" i="28"/>
  <c r="D11" i="28"/>
  <c r="I12" i="28" s="1"/>
  <c r="F11" i="28"/>
  <c r="K12" i="28" s="1"/>
  <c r="I72" i="28"/>
  <c r="N72" i="28" s="1"/>
  <c r="C5" i="14"/>
  <c r="V11" i="28"/>
  <c r="B6" i="28" s="1"/>
  <c r="B5" i="14" s="1"/>
  <c r="O72" i="28"/>
  <c r="E5" i="28" l="1"/>
  <c r="E4" i="14" s="1"/>
  <c r="E10" i="14" s="1"/>
  <c r="E5" i="6" s="1"/>
  <c r="C13" i="14"/>
  <c r="C15" i="14"/>
  <c r="C4" i="30" s="1"/>
  <c r="C9" i="30" s="1"/>
  <c r="C10" i="30" s="1"/>
  <c r="C11" i="30" s="1"/>
  <c r="C12" i="30" s="1"/>
  <c r="C13" i="30" s="1"/>
  <c r="C14" i="30" s="1"/>
  <c r="C15" i="30" s="1"/>
  <c r="C16" i="30" s="1"/>
  <c r="C17" i="30" s="1"/>
  <c r="C18" i="30" s="1"/>
  <c r="C19" i="30" s="1"/>
  <c r="C20" i="30" s="1"/>
  <c r="C21" i="30" s="1"/>
  <c r="C22" i="30" s="1"/>
  <c r="C23" i="30" s="1"/>
  <c r="C24" i="30" s="1"/>
  <c r="C25" i="30" s="1"/>
  <c r="C26" i="30" s="1"/>
  <c r="C27" i="30" s="1"/>
  <c r="C28" i="30" s="1"/>
  <c r="C29" i="30" s="1"/>
  <c r="C30" i="30" s="1"/>
  <c r="C31" i="30" s="1"/>
  <c r="C32" i="30" s="1"/>
  <c r="C33" i="30" s="1"/>
  <c r="C34" i="30" s="1"/>
  <c r="C35" i="30" s="1"/>
  <c r="C36" i="30" s="1"/>
  <c r="C37" i="30" s="1"/>
  <c r="C38" i="30" s="1"/>
  <c r="C39" i="30" s="1"/>
  <c r="C40" i="30" s="1"/>
  <c r="C41" i="30" s="1"/>
  <c r="C42" i="30" s="1"/>
  <c r="C43" i="30" s="1"/>
  <c r="C44" i="30" s="1"/>
  <c r="C45" i="30" s="1"/>
  <c r="C46" i="30" s="1"/>
  <c r="C47" i="30" s="1"/>
  <c r="C48" i="30" s="1"/>
  <c r="C49" i="30" s="1"/>
  <c r="C50" i="30" s="1"/>
  <c r="C51" i="30" s="1"/>
  <c r="C52" i="30" s="1"/>
  <c r="C53" i="30" s="1"/>
  <c r="C54" i="30" s="1"/>
  <c r="C55" i="30" s="1"/>
  <c r="C56" i="30" s="1"/>
  <c r="C57" i="30" s="1"/>
  <c r="C58" i="30" s="1"/>
  <c r="C59" i="30" s="1"/>
  <c r="C60" i="30" s="1"/>
  <c r="C61" i="30" s="1"/>
  <c r="C62" i="30" s="1"/>
  <c r="C63" i="30" s="1"/>
  <c r="C64" i="30" s="1"/>
  <c r="C65" i="30" s="1"/>
  <c r="C66" i="30" s="1"/>
  <c r="C67" i="30" s="1"/>
  <c r="C68" i="30" s="1"/>
  <c r="C69" i="30" s="1"/>
  <c r="C70" i="30" s="1"/>
  <c r="C71" i="30" s="1"/>
  <c r="C72" i="30" s="1"/>
  <c r="C73" i="30" s="1"/>
  <c r="C74" i="30" s="1"/>
  <c r="C75" i="30" s="1"/>
  <c r="C76" i="30" s="1"/>
  <c r="C77" i="30" s="1"/>
  <c r="C78" i="30" s="1"/>
  <c r="C79" i="30" s="1"/>
  <c r="C80" i="30" s="1"/>
  <c r="C81" i="30" s="1"/>
  <c r="C82" i="30" s="1"/>
  <c r="C83" i="30" s="1"/>
  <c r="C84" i="30" s="1"/>
  <c r="C85" i="30" s="1"/>
  <c r="C86" i="30" s="1"/>
  <c r="C87" i="30" s="1"/>
  <c r="C88" i="30" s="1"/>
  <c r="C89" i="30" s="1"/>
  <c r="C90" i="30" s="1"/>
  <c r="C91" i="30" s="1"/>
  <c r="C92" i="30" s="1"/>
  <c r="C93" i="30" s="1"/>
  <c r="C94" i="30" s="1"/>
  <c r="C95" i="30" s="1"/>
  <c r="C96" i="30" s="1"/>
  <c r="C97" i="30" s="1"/>
  <c r="C98" i="30" s="1"/>
  <c r="C99" i="30" s="1"/>
  <c r="C100" i="30" s="1"/>
  <c r="C101" i="30" s="1"/>
  <c r="C102" i="30" s="1"/>
  <c r="C103" i="30" s="1"/>
  <c r="C104" i="30" s="1"/>
  <c r="C105" i="30" s="1"/>
  <c r="C106" i="30" s="1"/>
  <c r="C107" i="30" s="1"/>
  <c r="C108" i="30" s="1"/>
  <c r="C109" i="30" s="1"/>
  <c r="C110" i="30" s="1"/>
  <c r="C111" i="30" s="1"/>
  <c r="C112" i="30" s="1"/>
  <c r="C113" i="30" s="1"/>
  <c r="C114" i="30" s="1"/>
  <c r="C115" i="30" s="1"/>
  <c r="C116" i="30" s="1"/>
  <c r="C117" i="30" s="1"/>
  <c r="C118" i="30" s="1"/>
  <c r="C119" i="30" s="1"/>
  <c r="C120" i="30" s="1"/>
  <c r="C121" i="30" s="1"/>
  <c r="C122" i="30" s="1"/>
  <c r="C123" i="30" s="1"/>
  <c r="C124" i="30" s="1"/>
  <c r="C125" i="30" s="1"/>
  <c r="C126" i="30" s="1"/>
  <c r="C127" i="30" s="1"/>
  <c r="C128" i="30" s="1"/>
  <c r="C129" i="30" s="1"/>
  <c r="C130" i="30" s="1"/>
  <c r="C131" i="30" s="1"/>
  <c r="C132" i="30" s="1"/>
  <c r="C133" i="30" s="1"/>
  <c r="C134" i="30" s="1"/>
  <c r="C135" i="30" s="1"/>
  <c r="C136" i="30" s="1"/>
  <c r="C137" i="30" s="1"/>
  <c r="C138" i="30" s="1"/>
  <c r="C139" i="30" s="1"/>
  <c r="C140" i="30" s="1"/>
  <c r="C141" i="30" s="1"/>
  <c r="C142" i="30" s="1"/>
  <c r="C143" i="30" s="1"/>
  <c r="C144" i="30" s="1"/>
  <c r="C145" i="30" s="1"/>
  <c r="C146" i="30" s="1"/>
  <c r="C147" i="30" s="1"/>
  <c r="C148" i="30" s="1"/>
  <c r="C149" i="30" s="1"/>
  <c r="C150" i="30" s="1"/>
  <c r="C151" i="30" s="1"/>
  <c r="C152" i="30" s="1"/>
  <c r="C153" i="30" s="1"/>
  <c r="C154" i="30" s="1"/>
  <c r="C155" i="30" s="1"/>
  <c r="C156" i="30" s="1"/>
  <c r="C157" i="30" s="1"/>
  <c r="C158" i="30" s="1"/>
  <c r="C159" i="30" s="1"/>
  <c r="C160" i="30" s="1"/>
  <c r="C161" i="30" s="1"/>
  <c r="C162" i="30" s="1"/>
  <c r="C163" i="30" s="1"/>
  <c r="C164" i="30" s="1"/>
  <c r="C165" i="30" s="1"/>
  <c r="C166" i="30" s="1"/>
  <c r="C167" i="30" s="1"/>
  <c r="C168" i="30" s="1"/>
  <c r="C169" i="30" s="1"/>
  <c r="C170" i="30" s="1"/>
  <c r="C171" i="30" s="1"/>
  <c r="C172" i="30" s="1"/>
  <c r="C173" i="30" s="1"/>
  <c r="C174" i="30" s="1"/>
  <c r="C175" i="30" s="1"/>
  <c r="C176" i="30" s="1"/>
  <c r="C177" i="30" s="1"/>
  <c r="C178" i="30" s="1"/>
  <c r="C179" i="30" s="1"/>
  <c r="C180" i="30" s="1"/>
  <c r="C181" i="30" s="1"/>
  <c r="C182" i="30" s="1"/>
  <c r="C183" i="30" s="1"/>
  <c r="C184" i="30" s="1"/>
  <c r="C185" i="30" s="1"/>
  <c r="C186" i="30" s="1"/>
  <c r="C187" i="30" s="1"/>
  <c r="C188" i="30" s="1"/>
  <c r="C189" i="30" s="1"/>
  <c r="C190" i="30" s="1"/>
  <c r="C191" i="30" s="1"/>
  <c r="C192" i="30" s="1"/>
  <c r="C193" i="30" s="1"/>
  <c r="C194" i="30" s="1"/>
  <c r="C195" i="30" s="1"/>
  <c r="C196" i="30" s="1"/>
  <c r="C197" i="30" s="1"/>
  <c r="C198" i="30" s="1"/>
  <c r="C199" i="30" s="1"/>
  <c r="C200" i="30" s="1"/>
  <c r="C201" i="30" s="1"/>
  <c r="C202" i="30" s="1"/>
  <c r="C203" i="30" s="1"/>
  <c r="C204" i="30" s="1"/>
  <c r="C205" i="30" s="1"/>
  <c r="C206" i="30" s="1"/>
  <c r="C207" i="30" s="1"/>
  <c r="C208" i="30" s="1"/>
  <c r="C209" i="30" s="1"/>
  <c r="C210" i="30" s="1"/>
  <c r="C211" i="30" s="1"/>
  <c r="C212" i="30" s="1"/>
  <c r="C213" i="30" s="1"/>
  <c r="C214" i="30" s="1"/>
  <c r="C215" i="30" s="1"/>
  <c r="C216" i="30" s="1"/>
  <c r="C217" i="30" s="1"/>
  <c r="C218" i="30" s="1"/>
  <c r="C219" i="30" s="1"/>
  <c r="C220" i="30" s="1"/>
  <c r="C221" i="30" s="1"/>
  <c r="C222" i="30" s="1"/>
  <c r="C223" i="30" s="1"/>
  <c r="C224" i="30" s="1"/>
  <c r="C225" i="30" s="1"/>
  <c r="C226" i="30" s="1"/>
  <c r="C227" i="30" s="1"/>
  <c r="C228" i="30" s="1"/>
  <c r="C229" i="30" s="1"/>
  <c r="C230" i="30" s="1"/>
  <c r="C231" i="30" s="1"/>
  <c r="C232" i="30" s="1"/>
  <c r="C233" i="30" s="1"/>
  <c r="C234" i="30" s="1"/>
  <c r="C235" i="30" s="1"/>
  <c r="C236" i="30" s="1"/>
  <c r="C237" i="30" s="1"/>
  <c r="C238" i="30" s="1"/>
  <c r="C239" i="30" s="1"/>
  <c r="C240" i="30" s="1"/>
  <c r="C241" i="30" s="1"/>
  <c r="C242" i="30" s="1"/>
  <c r="C243" i="30" s="1"/>
  <c r="C244" i="30" s="1"/>
  <c r="C245" i="30" s="1"/>
  <c r="C246" i="30" s="1"/>
  <c r="C247" i="30" s="1"/>
  <c r="C248" i="30" s="1"/>
  <c r="C249" i="30" s="1"/>
  <c r="C250" i="30" s="1"/>
  <c r="C251" i="30" s="1"/>
  <c r="C252" i="30" s="1"/>
  <c r="C253" i="30" s="1"/>
  <c r="C254" i="30" s="1"/>
  <c r="C255" i="30" s="1"/>
  <c r="C256" i="30" s="1"/>
  <c r="C257" i="30" s="1"/>
  <c r="C258" i="30" s="1"/>
  <c r="C259" i="30" s="1"/>
  <c r="C260" i="30" s="1"/>
  <c r="C261" i="30" s="1"/>
  <c r="C262" i="30" s="1"/>
  <c r="C263" i="30" s="1"/>
  <c r="C264" i="30" s="1"/>
  <c r="C265" i="30" s="1"/>
  <c r="C266" i="30" s="1"/>
  <c r="C267" i="30" s="1"/>
  <c r="C268" i="30" s="1"/>
  <c r="C269" i="30" s="1"/>
  <c r="C270" i="30" s="1"/>
  <c r="C271" i="30" s="1"/>
  <c r="C272" i="30" s="1"/>
  <c r="C273" i="30" s="1"/>
  <c r="C274" i="30" s="1"/>
  <c r="C275" i="30" s="1"/>
  <c r="C276" i="30" s="1"/>
  <c r="C277" i="30" s="1"/>
  <c r="C278" i="30" s="1"/>
  <c r="C279" i="30" s="1"/>
  <c r="C280" i="30" s="1"/>
  <c r="C281" i="30" s="1"/>
  <c r="C282" i="30" s="1"/>
  <c r="C283" i="30" s="1"/>
  <c r="C284" i="30" s="1"/>
  <c r="C285" i="30" s="1"/>
  <c r="C286" i="30" s="1"/>
  <c r="C287" i="30" s="1"/>
  <c r="C288" i="30" s="1"/>
  <c r="C289" i="30" s="1"/>
  <c r="C290" i="30" s="1"/>
  <c r="C291" i="30" s="1"/>
  <c r="C292" i="30" s="1"/>
  <c r="C293" i="30" s="1"/>
  <c r="C294" i="30" s="1"/>
  <c r="C295" i="30" s="1"/>
  <c r="C296" i="30" s="1"/>
  <c r="C297" i="30" s="1"/>
  <c r="C298" i="30" s="1"/>
  <c r="C299" i="30" s="1"/>
  <c r="C300" i="30" s="1"/>
  <c r="C301" i="30" s="1"/>
  <c r="C302" i="30" s="1"/>
  <c r="C303" i="30" s="1"/>
  <c r="C304" i="30" s="1"/>
  <c r="C305" i="30" s="1"/>
  <c r="C306" i="30" s="1"/>
  <c r="C307" i="30" s="1"/>
  <c r="C308" i="30" s="1"/>
  <c r="C309" i="30" s="1"/>
  <c r="C310" i="30" s="1"/>
  <c r="C311" i="30" s="1"/>
  <c r="C312" i="30" s="1"/>
  <c r="C313" i="30" s="1"/>
  <c r="C314" i="30" s="1"/>
  <c r="C315" i="30" s="1"/>
  <c r="C316" i="30" s="1"/>
  <c r="C317" i="30" s="1"/>
  <c r="C318" i="30" s="1"/>
  <c r="C319" i="30" s="1"/>
  <c r="C320" i="30" s="1"/>
  <c r="C321" i="30" s="1"/>
  <c r="C322" i="30" s="1"/>
  <c r="C323" i="30" s="1"/>
  <c r="C324" i="30" s="1"/>
  <c r="C325" i="30" s="1"/>
  <c r="C326" i="30" s="1"/>
  <c r="C327" i="30" s="1"/>
  <c r="C328" i="30" s="1"/>
  <c r="C329" i="30" s="1"/>
  <c r="C330" i="30" s="1"/>
  <c r="C331" i="30" s="1"/>
  <c r="C332" i="30" s="1"/>
  <c r="C333" i="30" s="1"/>
  <c r="C334" i="30" s="1"/>
  <c r="C335" i="30" s="1"/>
  <c r="C336" i="30" s="1"/>
  <c r="C337" i="30" s="1"/>
  <c r="C338" i="30" s="1"/>
  <c r="C339" i="30" s="1"/>
  <c r="B13" i="14"/>
  <c r="B15" i="14"/>
  <c r="B4" i="30" s="1"/>
  <c r="A9" i="30" s="1"/>
  <c r="A10" i="30" s="1"/>
  <c r="A11" i="30" s="1"/>
  <c r="A12" i="30" s="1"/>
  <c r="A13" i="30" s="1"/>
  <c r="A14" i="30" s="1"/>
  <c r="A15" i="30" s="1"/>
  <c r="A16" i="30" s="1"/>
  <c r="A17" i="30" s="1"/>
  <c r="A18" i="30" s="1"/>
  <c r="A19" i="30" s="1"/>
  <c r="A20" i="30" s="1"/>
  <c r="A21" i="30" s="1"/>
  <c r="A22" i="30" s="1"/>
  <c r="A23" i="30" s="1"/>
  <c r="A24" i="30" s="1"/>
  <c r="A25" i="30" s="1"/>
  <c r="A26" i="30" s="1"/>
  <c r="A27" i="30" s="1"/>
  <c r="A28" i="30" s="1"/>
  <c r="A29" i="30" s="1"/>
  <c r="A30" i="30" s="1"/>
  <c r="A31" i="30" s="1"/>
  <c r="A32" i="30" s="1"/>
  <c r="A33" i="30" s="1"/>
  <c r="A34" i="30" s="1"/>
  <c r="A35" i="30" s="1"/>
  <c r="A36" i="30" s="1"/>
  <c r="A37" i="30" s="1"/>
  <c r="A38" i="30" s="1"/>
  <c r="A39" i="30" s="1"/>
  <c r="A40" i="30" s="1"/>
  <c r="A41" i="30" s="1"/>
  <c r="A42" i="30" s="1"/>
  <c r="A43" i="30" s="1"/>
  <c r="A44" i="30" s="1"/>
  <c r="A45" i="30" s="1"/>
  <c r="A46" i="30" s="1"/>
  <c r="A47" i="30" s="1"/>
  <c r="A48" i="30" s="1"/>
  <c r="A49" i="30" s="1"/>
  <c r="A50" i="30" s="1"/>
  <c r="A51" i="30" s="1"/>
  <c r="A52" i="30" s="1"/>
  <c r="A53" i="30" s="1"/>
  <c r="A54" i="30" s="1"/>
  <c r="A55" i="30" s="1"/>
  <c r="A56" i="30" s="1"/>
  <c r="A57" i="30" s="1"/>
  <c r="A58" i="30" s="1"/>
  <c r="A59" i="30" s="1"/>
  <c r="A60" i="30" s="1"/>
  <c r="A61" i="30" s="1"/>
  <c r="A62" i="30" s="1"/>
  <c r="A63" i="30" s="1"/>
  <c r="A64" i="30" s="1"/>
  <c r="A65" i="30" s="1"/>
  <c r="A66" i="30" s="1"/>
  <c r="A67" i="30" s="1"/>
  <c r="A68" i="30" s="1"/>
  <c r="A69" i="30" s="1"/>
  <c r="A70" i="30" s="1"/>
  <c r="A71" i="30" s="1"/>
  <c r="A72" i="30" s="1"/>
  <c r="A73" i="30" s="1"/>
  <c r="A74" i="30" s="1"/>
  <c r="A75" i="30" s="1"/>
  <c r="A76" i="30" s="1"/>
  <c r="A77" i="30" s="1"/>
  <c r="A78" i="30" s="1"/>
  <c r="A79" i="30" s="1"/>
  <c r="A80" i="30" s="1"/>
  <c r="A81" i="30" s="1"/>
  <c r="A82" i="30" s="1"/>
  <c r="A83" i="30" s="1"/>
  <c r="A84" i="30" s="1"/>
  <c r="A85" i="30" s="1"/>
  <c r="A86" i="30" s="1"/>
  <c r="A87" i="30" s="1"/>
  <c r="A88" i="30" s="1"/>
  <c r="A89" i="30" s="1"/>
  <c r="I11" i="28"/>
  <c r="K11" i="28"/>
  <c r="N73" i="28"/>
  <c r="O73" i="28"/>
  <c r="P72" i="28"/>
  <c r="F5" i="28" l="1"/>
  <c r="F4" i="14" s="1"/>
  <c r="F10" i="14" s="1"/>
  <c r="F5" i="6" s="1"/>
  <c r="E14" i="6"/>
  <c r="E5" i="19" s="1"/>
  <c r="E17" i="6"/>
  <c r="E7" i="19" s="1"/>
  <c r="D5" i="28"/>
  <c r="D4" i="14" s="1"/>
  <c r="D10" i="14" s="1"/>
  <c r="D5" i="6" s="1"/>
  <c r="N5" i="30"/>
  <c r="C14" i="14"/>
  <c r="M5" i="30"/>
  <c r="B14" i="14"/>
  <c r="A90" i="30"/>
  <c r="A91" i="30" s="1"/>
  <c r="A92" i="30" s="1"/>
  <c r="A93" i="30" s="1"/>
  <c r="A94" i="30" s="1"/>
  <c r="A95" i="30" s="1"/>
  <c r="A96" i="30" s="1"/>
  <c r="A97" i="30" s="1"/>
  <c r="A98" i="30" s="1"/>
  <c r="A99" i="30" s="1"/>
  <c r="A100" i="30" s="1"/>
  <c r="A101" i="30" s="1"/>
  <c r="A102" i="30" s="1"/>
  <c r="A103" i="30" s="1"/>
  <c r="A104" i="30" s="1"/>
  <c r="A105" i="30" s="1"/>
  <c r="A106" i="30" s="1"/>
  <c r="A107" i="30" s="1"/>
  <c r="A108" i="30" s="1"/>
  <c r="A109" i="30" s="1"/>
  <c r="A110" i="30" s="1"/>
  <c r="A111" i="30" s="1"/>
  <c r="A112" i="30" s="1"/>
  <c r="A113" i="30" s="1"/>
  <c r="A114" i="30" s="1"/>
  <c r="A115" i="30" s="1"/>
  <c r="A116" i="30" s="1"/>
  <c r="A117" i="30" s="1"/>
  <c r="A118" i="30" s="1"/>
  <c r="A119" i="30" s="1"/>
  <c r="A120" i="30" s="1"/>
  <c r="A121" i="30" s="1"/>
  <c r="A122" i="30" s="1"/>
  <c r="A123" i="30" s="1"/>
  <c r="A124" i="30" s="1"/>
  <c r="A125" i="30" s="1"/>
  <c r="A126" i="30" s="1"/>
  <c r="A127" i="30" s="1"/>
  <c r="A128" i="30" s="1"/>
  <c r="A129" i="30" s="1"/>
  <c r="A130" i="30" s="1"/>
  <c r="A131" i="30" s="1"/>
  <c r="A132" i="30" s="1"/>
  <c r="A133" i="30" s="1"/>
  <c r="A134" i="30" s="1"/>
  <c r="A135" i="30" s="1"/>
  <c r="A136" i="30" s="1"/>
  <c r="A137" i="30" s="1"/>
  <c r="A138" i="30" s="1"/>
  <c r="A139" i="30" s="1"/>
  <c r="A140" i="30" s="1"/>
  <c r="A141" i="30" s="1"/>
  <c r="A142" i="30" s="1"/>
  <c r="A143" i="30" s="1"/>
  <c r="A144" i="30" s="1"/>
  <c r="A145" i="30" s="1"/>
  <c r="A146" i="30" s="1"/>
  <c r="A147" i="30" s="1"/>
  <c r="A148" i="30" s="1"/>
  <c r="A149" i="30" s="1"/>
  <c r="A150" i="30" s="1"/>
  <c r="A151" i="30" s="1"/>
  <c r="A152" i="30" s="1"/>
  <c r="A153" i="30" s="1"/>
  <c r="A154" i="30" s="1"/>
  <c r="A155" i="30" s="1"/>
  <c r="A156" i="30" s="1"/>
  <c r="A157" i="30" s="1"/>
  <c r="A158" i="30" s="1"/>
  <c r="A159" i="30" s="1"/>
  <c r="A160" i="30" s="1"/>
  <c r="A161" i="30" s="1"/>
  <c r="A162" i="30" s="1"/>
  <c r="A163" i="30" s="1"/>
  <c r="A164" i="30" s="1"/>
  <c r="A165" i="30" s="1"/>
  <c r="A166" i="30" s="1"/>
  <c r="A167" i="30" s="1"/>
  <c r="A168" i="30" s="1"/>
  <c r="A169" i="30" s="1"/>
  <c r="A170" i="30" s="1"/>
  <c r="A171" i="30" s="1"/>
  <c r="A172" i="30" s="1"/>
  <c r="A173" i="30" s="1"/>
  <c r="A174" i="30" s="1"/>
  <c r="A175" i="30" s="1"/>
  <c r="A176" i="30" s="1"/>
  <c r="A177" i="30" s="1"/>
  <c r="A178" i="30" s="1"/>
  <c r="A179" i="30" s="1"/>
  <c r="A180" i="30" s="1"/>
  <c r="A181" i="30" s="1"/>
  <c r="A182" i="30" s="1"/>
  <c r="A183" i="30" s="1"/>
  <c r="A184" i="30" s="1"/>
  <c r="A185" i="30" s="1"/>
  <c r="A186" i="30" s="1"/>
  <c r="A187" i="30" s="1"/>
  <c r="A188" i="30" s="1"/>
  <c r="A189" i="30" s="1"/>
  <c r="A190" i="30" s="1"/>
  <c r="A191" i="30" s="1"/>
  <c r="A192" i="30" s="1"/>
  <c r="A193" i="30" s="1"/>
  <c r="A194" i="30" s="1"/>
  <c r="A195" i="30" s="1"/>
  <c r="A196" i="30" s="1"/>
  <c r="A197" i="30" s="1"/>
  <c r="A198" i="30" s="1"/>
  <c r="A199" i="30" s="1"/>
  <c r="A200" i="30" s="1"/>
  <c r="A201" i="30" s="1"/>
  <c r="A202" i="30" s="1"/>
  <c r="A203" i="30" s="1"/>
  <c r="A204" i="30" s="1"/>
  <c r="A205" i="30" s="1"/>
  <c r="A206" i="30" s="1"/>
  <c r="A207" i="30" s="1"/>
  <c r="A208" i="30" s="1"/>
  <c r="A209" i="30" s="1"/>
  <c r="A210" i="30" s="1"/>
  <c r="A211" i="30" s="1"/>
  <c r="A212" i="30" s="1"/>
  <c r="A213" i="30" s="1"/>
  <c r="A214" i="30" s="1"/>
  <c r="A215" i="30" s="1"/>
  <c r="A216" i="30" s="1"/>
  <c r="A217" i="30" s="1"/>
  <c r="A218" i="30" s="1"/>
  <c r="A219" i="30" s="1"/>
  <c r="A220" i="30" s="1"/>
  <c r="A221" i="30" s="1"/>
  <c r="A222" i="30" s="1"/>
  <c r="A223" i="30" s="1"/>
  <c r="A224" i="30" s="1"/>
  <c r="A225" i="30" s="1"/>
  <c r="A226" i="30" s="1"/>
  <c r="A227" i="30" s="1"/>
  <c r="A228" i="30" s="1"/>
  <c r="A229" i="30" s="1"/>
  <c r="A230" i="30" s="1"/>
  <c r="A231" i="30" s="1"/>
  <c r="A232" i="30" s="1"/>
  <c r="A233" i="30" s="1"/>
  <c r="A234" i="30" s="1"/>
  <c r="A235" i="30" s="1"/>
  <c r="A236" i="30" s="1"/>
  <c r="A237" i="30" s="1"/>
  <c r="A238" i="30" s="1"/>
  <c r="A239" i="30" s="1"/>
  <c r="A240" i="30" s="1"/>
  <c r="A241" i="30" s="1"/>
  <c r="A242" i="30" s="1"/>
  <c r="A243" i="30" s="1"/>
  <c r="A244" i="30" s="1"/>
  <c r="A245" i="30" s="1"/>
  <c r="A246" i="30" s="1"/>
  <c r="A247" i="30" s="1"/>
  <c r="A248" i="30" s="1"/>
  <c r="A249" i="30" s="1"/>
  <c r="A250" i="30" s="1"/>
  <c r="A251" i="30" s="1"/>
  <c r="A252" i="30" s="1"/>
  <c r="A253" i="30" s="1"/>
  <c r="A254" i="30" s="1"/>
  <c r="A255" i="30" s="1"/>
  <c r="A256" i="30" s="1"/>
  <c r="A257" i="30" s="1"/>
  <c r="A258" i="30" s="1"/>
  <c r="A259" i="30" s="1"/>
  <c r="A260" i="30" s="1"/>
  <c r="A261" i="30" s="1"/>
  <c r="A262" i="30" s="1"/>
  <c r="A263" i="30" s="1"/>
  <c r="A264" i="30" s="1"/>
  <c r="A265" i="30" s="1"/>
  <c r="A266" i="30" s="1"/>
  <c r="A267" i="30" s="1"/>
  <c r="A268" i="30" s="1"/>
  <c r="A269" i="30" s="1"/>
  <c r="A270" i="30" s="1"/>
  <c r="A271" i="30" s="1"/>
  <c r="A272" i="30" s="1"/>
  <c r="A273" i="30" s="1"/>
  <c r="A274" i="30" s="1"/>
  <c r="A275" i="30" s="1"/>
  <c r="A276" i="30" s="1"/>
  <c r="A277" i="30" s="1"/>
  <c r="A278" i="30" s="1"/>
  <c r="A279" i="30" s="1"/>
  <c r="A280" i="30" s="1"/>
  <c r="A281" i="30" s="1"/>
  <c r="A282" i="30" s="1"/>
  <c r="A283" i="30" s="1"/>
  <c r="A284" i="30" s="1"/>
  <c r="A285" i="30" s="1"/>
  <c r="A286" i="30" s="1"/>
  <c r="A287" i="30" s="1"/>
  <c r="A288" i="30" s="1"/>
  <c r="A289" i="30" s="1"/>
  <c r="A290" i="30" s="1"/>
  <c r="A291" i="30" s="1"/>
  <c r="A292" i="30" s="1"/>
  <c r="A293" i="30" s="1"/>
  <c r="A294" i="30" s="1"/>
  <c r="A295" i="30" s="1"/>
  <c r="A296" i="30" s="1"/>
  <c r="A297" i="30" s="1"/>
  <c r="A298" i="30" s="1"/>
  <c r="A299" i="30" s="1"/>
  <c r="A300" i="30" s="1"/>
  <c r="A301" i="30" s="1"/>
  <c r="A302" i="30" s="1"/>
  <c r="A303" i="30" s="1"/>
  <c r="A304" i="30" s="1"/>
  <c r="A305" i="30" s="1"/>
  <c r="A306" i="30" s="1"/>
  <c r="A307" i="30" s="1"/>
  <c r="A308" i="30" s="1"/>
  <c r="A309" i="30" s="1"/>
  <c r="A310" i="30" s="1"/>
  <c r="A311" i="30" s="1"/>
  <c r="A312" i="30" s="1"/>
  <c r="A313" i="30" s="1"/>
  <c r="A314" i="30" s="1"/>
  <c r="A315" i="30" s="1"/>
  <c r="A316" i="30" s="1"/>
  <c r="A317" i="30" s="1"/>
  <c r="A318" i="30" s="1"/>
  <c r="A319" i="30" s="1"/>
  <c r="A320" i="30" s="1"/>
  <c r="A321" i="30" s="1"/>
  <c r="A322" i="30" s="1"/>
  <c r="A323" i="30" s="1"/>
  <c r="A324" i="30" s="1"/>
  <c r="A325" i="30" s="1"/>
  <c r="A326" i="30" s="1"/>
  <c r="A327" i="30" s="1"/>
  <c r="A328" i="30" s="1"/>
  <c r="A329" i="30" s="1"/>
  <c r="A330" i="30" s="1"/>
  <c r="A331" i="30" s="1"/>
  <c r="A332" i="30" s="1"/>
  <c r="A333" i="30" s="1"/>
  <c r="A334" i="30" s="1"/>
  <c r="A335" i="30" s="1"/>
  <c r="A336" i="30" s="1"/>
  <c r="A337" i="30" s="1"/>
  <c r="A338" i="30" s="1"/>
  <c r="A339" i="30" s="1"/>
  <c r="O11" i="28"/>
  <c r="N11" i="28"/>
  <c r="S25" i="28" s="1"/>
  <c r="P73" i="28"/>
  <c r="E4" i="19"/>
  <c r="E8" i="19" l="1"/>
  <c r="F14" i="6"/>
  <c r="F17" i="6"/>
  <c r="D14" i="6"/>
  <c r="D5" i="19" s="1"/>
  <c r="D17" i="6"/>
  <c r="E19" i="19"/>
  <c r="H16" i="30" s="1"/>
  <c r="E27" i="19"/>
  <c r="H24" i="30" s="1"/>
  <c r="E35" i="19"/>
  <c r="H32" i="30" s="1"/>
  <c r="E43" i="19"/>
  <c r="H40" i="30" s="1"/>
  <c r="E51" i="19"/>
  <c r="H48" i="30" s="1"/>
  <c r="E59" i="19"/>
  <c r="H56" i="30" s="1"/>
  <c r="E67" i="19"/>
  <c r="H64" i="30" s="1"/>
  <c r="E75" i="19"/>
  <c r="H72" i="30" s="1"/>
  <c r="E83" i="19"/>
  <c r="H80" i="30" s="1"/>
  <c r="E91" i="19"/>
  <c r="H88" i="30" s="1"/>
  <c r="E99" i="19"/>
  <c r="H96" i="30" s="1"/>
  <c r="E107" i="19"/>
  <c r="H104" i="30" s="1"/>
  <c r="E115" i="19"/>
  <c r="H112" i="30" s="1"/>
  <c r="E123" i="19"/>
  <c r="H120" i="30" s="1"/>
  <c r="E131" i="19"/>
  <c r="H128" i="30" s="1"/>
  <c r="E139" i="19"/>
  <c r="H136" i="30" s="1"/>
  <c r="E147" i="19"/>
  <c r="H144" i="30" s="1"/>
  <c r="E155" i="19"/>
  <c r="H152" i="30" s="1"/>
  <c r="E163" i="19"/>
  <c r="H160" i="30" s="1"/>
  <c r="E171" i="19"/>
  <c r="H168" i="30" s="1"/>
  <c r="E140" i="19"/>
  <c r="H137" i="30" s="1"/>
  <c r="E172" i="19"/>
  <c r="H169" i="30" s="1"/>
  <c r="E162" i="19"/>
  <c r="H159" i="30" s="1"/>
  <c r="E20" i="19"/>
  <c r="H17" i="30" s="1"/>
  <c r="E28" i="19"/>
  <c r="H25" i="30" s="1"/>
  <c r="E36" i="19"/>
  <c r="H33" i="30" s="1"/>
  <c r="E44" i="19"/>
  <c r="H41" i="30" s="1"/>
  <c r="E52" i="19"/>
  <c r="H49" i="30" s="1"/>
  <c r="E60" i="19"/>
  <c r="H57" i="30" s="1"/>
  <c r="E68" i="19"/>
  <c r="H65" i="30" s="1"/>
  <c r="E76" i="19"/>
  <c r="H73" i="30" s="1"/>
  <c r="E84" i="19"/>
  <c r="H81" i="30" s="1"/>
  <c r="E92" i="19"/>
  <c r="H89" i="30" s="1"/>
  <c r="E100" i="19"/>
  <c r="H97" i="30" s="1"/>
  <c r="E108" i="19"/>
  <c r="H105" i="30" s="1"/>
  <c r="E116" i="19"/>
  <c r="H113" i="30" s="1"/>
  <c r="E124" i="19"/>
  <c r="H121" i="30" s="1"/>
  <c r="E132" i="19"/>
  <c r="H129" i="30" s="1"/>
  <c r="E148" i="19"/>
  <c r="H145" i="30" s="1"/>
  <c r="E156" i="19"/>
  <c r="H153" i="30" s="1"/>
  <c r="E164" i="19"/>
  <c r="H161" i="30" s="1"/>
  <c r="E138" i="19"/>
  <c r="H135" i="30" s="1"/>
  <c r="E21" i="19"/>
  <c r="H18" i="30" s="1"/>
  <c r="E29" i="19"/>
  <c r="H26" i="30" s="1"/>
  <c r="E37" i="19"/>
  <c r="H34" i="30" s="1"/>
  <c r="E45" i="19"/>
  <c r="H42" i="30" s="1"/>
  <c r="E53" i="19"/>
  <c r="H50" i="30" s="1"/>
  <c r="E61" i="19"/>
  <c r="H58" i="30" s="1"/>
  <c r="E69" i="19"/>
  <c r="H66" i="30" s="1"/>
  <c r="E77" i="19"/>
  <c r="H74" i="30" s="1"/>
  <c r="E85" i="19"/>
  <c r="H82" i="30" s="1"/>
  <c r="E93" i="19"/>
  <c r="H90" i="30" s="1"/>
  <c r="E101" i="19"/>
  <c r="H98" i="30" s="1"/>
  <c r="E109" i="19"/>
  <c r="H106" i="30" s="1"/>
  <c r="E117" i="19"/>
  <c r="H114" i="30" s="1"/>
  <c r="E125" i="19"/>
  <c r="H122" i="30" s="1"/>
  <c r="E133" i="19"/>
  <c r="H130" i="30" s="1"/>
  <c r="E141" i="19"/>
  <c r="H138" i="30" s="1"/>
  <c r="E149" i="19"/>
  <c r="H146" i="30" s="1"/>
  <c r="E157" i="19"/>
  <c r="H154" i="30" s="1"/>
  <c r="E165" i="19"/>
  <c r="H162" i="30" s="1"/>
  <c r="E146" i="19"/>
  <c r="H143" i="30" s="1"/>
  <c r="E14" i="19"/>
  <c r="H11" i="30" s="1"/>
  <c r="E22" i="19"/>
  <c r="H19" i="30" s="1"/>
  <c r="E30" i="19"/>
  <c r="H27" i="30" s="1"/>
  <c r="E38" i="19"/>
  <c r="H35" i="30" s="1"/>
  <c r="E46" i="19"/>
  <c r="H43" i="30" s="1"/>
  <c r="E54" i="19"/>
  <c r="H51" i="30" s="1"/>
  <c r="E62" i="19"/>
  <c r="H59" i="30" s="1"/>
  <c r="E70" i="19"/>
  <c r="H67" i="30" s="1"/>
  <c r="E78" i="19"/>
  <c r="H75" i="30" s="1"/>
  <c r="E86" i="19"/>
  <c r="H83" i="30" s="1"/>
  <c r="E94" i="19"/>
  <c r="H91" i="30" s="1"/>
  <c r="E102" i="19"/>
  <c r="H99" i="30" s="1"/>
  <c r="E110" i="19"/>
  <c r="H107" i="30" s="1"/>
  <c r="E118" i="19"/>
  <c r="H115" i="30" s="1"/>
  <c r="E126" i="19"/>
  <c r="H123" i="30" s="1"/>
  <c r="E134" i="19"/>
  <c r="H131" i="30" s="1"/>
  <c r="E142" i="19"/>
  <c r="H139" i="30" s="1"/>
  <c r="E150" i="19"/>
  <c r="H147" i="30" s="1"/>
  <c r="E158" i="19"/>
  <c r="H155" i="30" s="1"/>
  <c r="E166" i="19"/>
  <c r="H163" i="30" s="1"/>
  <c r="E58" i="19"/>
  <c r="H55" i="30" s="1"/>
  <c r="E90" i="19"/>
  <c r="H87" i="30" s="1"/>
  <c r="E122" i="19"/>
  <c r="H119" i="30" s="1"/>
  <c r="E15" i="19"/>
  <c r="H12" i="30" s="1"/>
  <c r="E23" i="19"/>
  <c r="H20" i="30" s="1"/>
  <c r="E31" i="19"/>
  <c r="H28" i="30" s="1"/>
  <c r="E39" i="19"/>
  <c r="H36" i="30" s="1"/>
  <c r="E47" i="19"/>
  <c r="H44" i="30" s="1"/>
  <c r="E55" i="19"/>
  <c r="H52" i="30" s="1"/>
  <c r="E63" i="19"/>
  <c r="H60" i="30" s="1"/>
  <c r="E71" i="19"/>
  <c r="H68" i="30" s="1"/>
  <c r="E79" i="19"/>
  <c r="H76" i="30" s="1"/>
  <c r="E87" i="19"/>
  <c r="H84" i="30" s="1"/>
  <c r="E95" i="19"/>
  <c r="H92" i="30" s="1"/>
  <c r="E103" i="19"/>
  <c r="H100" i="30" s="1"/>
  <c r="E111" i="19"/>
  <c r="H108" i="30" s="1"/>
  <c r="E119" i="19"/>
  <c r="H116" i="30" s="1"/>
  <c r="E127" i="19"/>
  <c r="H124" i="30" s="1"/>
  <c r="E135" i="19"/>
  <c r="H132" i="30" s="1"/>
  <c r="E143" i="19"/>
  <c r="H140" i="30" s="1"/>
  <c r="E151" i="19"/>
  <c r="H148" i="30" s="1"/>
  <c r="E159" i="19"/>
  <c r="H156" i="30" s="1"/>
  <c r="E167" i="19"/>
  <c r="H164" i="30" s="1"/>
  <c r="E56" i="19"/>
  <c r="H53" i="30" s="1"/>
  <c r="E80" i="19"/>
  <c r="H77" i="30" s="1"/>
  <c r="E104" i="19"/>
  <c r="H101" i="30" s="1"/>
  <c r="E120" i="19"/>
  <c r="H117" i="30" s="1"/>
  <c r="E136" i="19"/>
  <c r="H133" i="30" s="1"/>
  <c r="E144" i="19"/>
  <c r="H141" i="30" s="1"/>
  <c r="E160" i="19"/>
  <c r="H157" i="30" s="1"/>
  <c r="E18" i="19"/>
  <c r="H15" i="30" s="1"/>
  <c r="E42" i="19"/>
  <c r="H39" i="30" s="1"/>
  <c r="E66" i="19"/>
  <c r="H63" i="30" s="1"/>
  <c r="E82" i="19"/>
  <c r="H79" i="30" s="1"/>
  <c r="E114" i="19"/>
  <c r="H111" i="30" s="1"/>
  <c r="E170" i="19"/>
  <c r="H167" i="30" s="1"/>
  <c r="E16" i="19"/>
  <c r="H13" i="30" s="1"/>
  <c r="E24" i="19"/>
  <c r="H21" i="30" s="1"/>
  <c r="E32" i="19"/>
  <c r="H29" i="30" s="1"/>
  <c r="E40" i="19"/>
  <c r="H37" i="30" s="1"/>
  <c r="E48" i="19"/>
  <c r="H45" i="30" s="1"/>
  <c r="E64" i="19"/>
  <c r="H61" i="30" s="1"/>
  <c r="E72" i="19"/>
  <c r="H69" i="30" s="1"/>
  <c r="E88" i="19"/>
  <c r="H85" i="30" s="1"/>
  <c r="E96" i="19"/>
  <c r="H93" i="30" s="1"/>
  <c r="E112" i="19"/>
  <c r="H109" i="30" s="1"/>
  <c r="E128" i="19"/>
  <c r="H125" i="30" s="1"/>
  <c r="E152" i="19"/>
  <c r="H149" i="30" s="1"/>
  <c r="E168" i="19"/>
  <c r="H165" i="30" s="1"/>
  <c r="E34" i="19"/>
  <c r="H31" i="30" s="1"/>
  <c r="E106" i="19"/>
  <c r="H103" i="30" s="1"/>
  <c r="E154" i="19"/>
  <c r="H151" i="30" s="1"/>
  <c r="E17" i="19"/>
  <c r="H14" i="30" s="1"/>
  <c r="E25" i="19"/>
  <c r="H22" i="30" s="1"/>
  <c r="E33" i="19"/>
  <c r="H30" i="30" s="1"/>
  <c r="E41" i="19"/>
  <c r="H38" i="30" s="1"/>
  <c r="E49" i="19"/>
  <c r="H46" i="30" s="1"/>
  <c r="E57" i="19"/>
  <c r="H54" i="30" s="1"/>
  <c r="E65" i="19"/>
  <c r="H62" i="30" s="1"/>
  <c r="E73" i="19"/>
  <c r="H70" i="30" s="1"/>
  <c r="E81" i="19"/>
  <c r="H78" i="30" s="1"/>
  <c r="E89" i="19"/>
  <c r="H86" i="30" s="1"/>
  <c r="E97" i="19"/>
  <c r="H94" i="30" s="1"/>
  <c r="E105" i="19"/>
  <c r="H102" i="30" s="1"/>
  <c r="E113" i="19"/>
  <c r="H110" i="30" s="1"/>
  <c r="E121" i="19"/>
  <c r="H118" i="30" s="1"/>
  <c r="E129" i="19"/>
  <c r="H126" i="30" s="1"/>
  <c r="E137" i="19"/>
  <c r="H134" i="30" s="1"/>
  <c r="E145" i="19"/>
  <c r="H142" i="30" s="1"/>
  <c r="E153" i="19"/>
  <c r="H150" i="30" s="1"/>
  <c r="E161" i="19"/>
  <c r="H158" i="30" s="1"/>
  <c r="E169" i="19"/>
  <c r="H166" i="30" s="1"/>
  <c r="E26" i="19"/>
  <c r="H23" i="30" s="1"/>
  <c r="E50" i="19"/>
  <c r="H47" i="30" s="1"/>
  <c r="E74" i="19"/>
  <c r="H71" i="30" s="1"/>
  <c r="E98" i="19"/>
  <c r="H95" i="30" s="1"/>
  <c r="E130" i="19"/>
  <c r="H127" i="30" s="1"/>
  <c r="F5" i="19"/>
  <c r="F7" i="19"/>
  <c r="D4" i="19"/>
  <c r="S12" i="28"/>
  <c r="S13" i="28"/>
  <c r="S14" i="28"/>
  <c r="S15" i="28"/>
  <c r="S16" i="28"/>
  <c r="S17" i="28"/>
  <c r="S18" i="28"/>
  <c r="S19" i="28"/>
  <c r="S20" i="28"/>
  <c r="S21" i="28"/>
  <c r="S22" i="28"/>
  <c r="S23" i="28"/>
  <c r="S24" i="28"/>
  <c r="S26" i="28"/>
  <c r="S27" i="28"/>
  <c r="S28" i="28"/>
  <c r="S29" i="28"/>
  <c r="S30" i="28"/>
  <c r="S31" i="28"/>
  <c r="S32" i="28"/>
  <c r="S33" i="28"/>
  <c r="S34" i="28"/>
  <c r="S35" i="28"/>
  <c r="S36" i="28"/>
  <c r="S37" i="28"/>
  <c r="S38" i="28"/>
  <c r="S39" i="28"/>
  <c r="S40" i="28"/>
  <c r="S41" i="28"/>
  <c r="S42" i="28"/>
  <c r="S43" i="28"/>
  <c r="S44" i="28"/>
  <c r="S45" i="28"/>
  <c r="S46" i="28"/>
  <c r="S47" i="28"/>
  <c r="S48" i="28"/>
  <c r="S49" i="28"/>
  <c r="S50" i="28"/>
  <c r="S51" i="28"/>
  <c r="S52" i="28"/>
  <c r="S53" i="28"/>
  <c r="S54" i="28"/>
  <c r="S55" i="28"/>
  <c r="S56" i="28"/>
  <c r="S57" i="28"/>
  <c r="S58" i="28"/>
  <c r="S59" i="28"/>
  <c r="S60" i="28"/>
  <c r="S61" i="28"/>
  <c r="S62" i="28"/>
  <c r="S63" i="28"/>
  <c r="S64" i="28"/>
  <c r="S65" i="28"/>
  <c r="S66" i="28"/>
  <c r="S67" i="28"/>
  <c r="S68" i="28"/>
  <c r="S69" i="28"/>
  <c r="S70" i="28"/>
  <c r="S71" i="28"/>
  <c r="S72" i="28"/>
  <c r="S73" i="28"/>
  <c r="P11" i="28"/>
  <c r="T12" i="28"/>
  <c r="T13" i="28"/>
  <c r="T14" i="28"/>
  <c r="T15" i="28"/>
  <c r="T16" i="28"/>
  <c r="T17" i="28"/>
  <c r="T18" i="28"/>
  <c r="T19" i="28"/>
  <c r="T20" i="28"/>
  <c r="T21" i="28"/>
  <c r="T22" i="28"/>
  <c r="T23" i="28"/>
  <c r="T24" i="28"/>
  <c r="T25" i="28"/>
  <c r="T26" i="28"/>
  <c r="T27" i="28"/>
  <c r="T28" i="28"/>
  <c r="T29" i="28"/>
  <c r="T30" i="28"/>
  <c r="T31" i="28"/>
  <c r="T32" i="28"/>
  <c r="T33" i="28"/>
  <c r="T34" i="28"/>
  <c r="T35" i="28"/>
  <c r="T36" i="28"/>
  <c r="T37" i="28"/>
  <c r="T38" i="28"/>
  <c r="T39" i="28"/>
  <c r="T40" i="28"/>
  <c r="T41" i="28"/>
  <c r="T42" i="28"/>
  <c r="T43" i="28"/>
  <c r="T44" i="28"/>
  <c r="T45" i="28"/>
  <c r="T46" i="28"/>
  <c r="T47" i="28"/>
  <c r="T48" i="28"/>
  <c r="T49" i="28"/>
  <c r="T50" i="28"/>
  <c r="T51" i="28"/>
  <c r="T52" i="28"/>
  <c r="T53" i="28"/>
  <c r="T54" i="28"/>
  <c r="T55" i="28"/>
  <c r="T56" i="28"/>
  <c r="T57" i="28"/>
  <c r="T58" i="28"/>
  <c r="T59" i="28"/>
  <c r="T60" i="28"/>
  <c r="T61" i="28"/>
  <c r="T62" i="28"/>
  <c r="T63" i="28"/>
  <c r="T64" i="28"/>
  <c r="T65" i="28"/>
  <c r="T66" i="28"/>
  <c r="T67" i="28"/>
  <c r="T68" i="28"/>
  <c r="T69" i="28"/>
  <c r="T70" i="28"/>
  <c r="T71" i="28"/>
  <c r="T72" i="28"/>
  <c r="T73" i="28"/>
  <c r="F4" i="19"/>
  <c r="D8" i="19" l="1"/>
  <c r="F8" i="19"/>
  <c r="F18" i="19"/>
  <c r="J15" i="30" s="1"/>
  <c r="F26" i="19"/>
  <c r="J23" i="30" s="1"/>
  <c r="F34" i="19"/>
  <c r="J31" i="30" s="1"/>
  <c r="F42" i="19"/>
  <c r="J39" i="30" s="1"/>
  <c r="F50" i="19"/>
  <c r="J47" i="30" s="1"/>
  <c r="F58" i="19"/>
  <c r="J55" i="30" s="1"/>
  <c r="F66" i="19"/>
  <c r="J63" i="30" s="1"/>
  <c r="F74" i="19"/>
  <c r="J71" i="30" s="1"/>
  <c r="F82" i="19"/>
  <c r="J79" i="30" s="1"/>
  <c r="F90" i="19"/>
  <c r="J87" i="30" s="1"/>
  <c r="F98" i="19"/>
  <c r="J95" i="30" s="1"/>
  <c r="F106" i="19"/>
  <c r="J103" i="30" s="1"/>
  <c r="F114" i="19"/>
  <c r="J111" i="30" s="1"/>
  <c r="F122" i="19"/>
  <c r="J119" i="30" s="1"/>
  <c r="F130" i="19"/>
  <c r="J127" i="30" s="1"/>
  <c r="F138" i="19"/>
  <c r="J135" i="30" s="1"/>
  <c r="F146" i="19"/>
  <c r="J143" i="30" s="1"/>
  <c r="F154" i="19"/>
  <c r="J151" i="30" s="1"/>
  <c r="F162" i="19"/>
  <c r="J159" i="30" s="1"/>
  <c r="F170" i="19"/>
  <c r="J167" i="30" s="1"/>
  <c r="F19" i="19"/>
  <c r="J16" i="30" s="1"/>
  <c r="F27" i="19"/>
  <c r="J24" i="30" s="1"/>
  <c r="F35" i="19"/>
  <c r="J32" i="30" s="1"/>
  <c r="F43" i="19"/>
  <c r="J40" i="30" s="1"/>
  <c r="F51" i="19"/>
  <c r="J48" i="30" s="1"/>
  <c r="F59" i="19"/>
  <c r="J56" i="30" s="1"/>
  <c r="F67" i="19"/>
  <c r="J64" i="30" s="1"/>
  <c r="F75" i="19"/>
  <c r="J72" i="30" s="1"/>
  <c r="F83" i="19"/>
  <c r="J80" i="30" s="1"/>
  <c r="F91" i="19"/>
  <c r="J88" i="30" s="1"/>
  <c r="F99" i="19"/>
  <c r="J96" i="30" s="1"/>
  <c r="F107" i="19"/>
  <c r="J104" i="30" s="1"/>
  <c r="F115" i="19"/>
  <c r="J112" i="30" s="1"/>
  <c r="F123" i="19"/>
  <c r="J120" i="30" s="1"/>
  <c r="F131" i="19"/>
  <c r="J128" i="30" s="1"/>
  <c r="F139" i="19"/>
  <c r="J136" i="30" s="1"/>
  <c r="F147" i="19"/>
  <c r="J144" i="30" s="1"/>
  <c r="F155" i="19"/>
  <c r="J152" i="30" s="1"/>
  <c r="F163" i="19"/>
  <c r="J160" i="30" s="1"/>
  <c r="F171" i="19"/>
  <c r="J168" i="30" s="1"/>
  <c r="F20" i="19"/>
  <c r="J17" i="30" s="1"/>
  <c r="F28" i="19"/>
  <c r="J25" i="30" s="1"/>
  <c r="F36" i="19"/>
  <c r="J33" i="30" s="1"/>
  <c r="F44" i="19"/>
  <c r="J41" i="30" s="1"/>
  <c r="F52" i="19"/>
  <c r="J49" i="30" s="1"/>
  <c r="F60" i="19"/>
  <c r="J57" i="30" s="1"/>
  <c r="F68" i="19"/>
  <c r="J65" i="30" s="1"/>
  <c r="F76" i="19"/>
  <c r="J73" i="30" s="1"/>
  <c r="F84" i="19"/>
  <c r="J81" i="30" s="1"/>
  <c r="F92" i="19"/>
  <c r="J89" i="30" s="1"/>
  <c r="F100" i="19"/>
  <c r="J97" i="30" s="1"/>
  <c r="F108" i="19"/>
  <c r="J105" i="30" s="1"/>
  <c r="F116" i="19"/>
  <c r="J113" i="30" s="1"/>
  <c r="F124" i="19"/>
  <c r="J121" i="30" s="1"/>
  <c r="F132" i="19"/>
  <c r="J129" i="30" s="1"/>
  <c r="F140" i="19"/>
  <c r="J137" i="30" s="1"/>
  <c r="F148" i="19"/>
  <c r="J145" i="30" s="1"/>
  <c r="F156" i="19"/>
  <c r="J153" i="30" s="1"/>
  <c r="F164" i="19"/>
  <c r="J161" i="30" s="1"/>
  <c r="F172" i="19"/>
  <c r="J169" i="30" s="1"/>
  <c r="F21" i="19"/>
  <c r="J18" i="30" s="1"/>
  <c r="F29" i="19"/>
  <c r="J26" i="30" s="1"/>
  <c r="F37" i="19"/>
  <c r="J34" i="30" s="1"/>
  <c r="F45" i="19"/>
  <c r="J42" i="30" s="1"/>
  <c r="F53" i="19"/>
  <c r="J50" i="30" s="1"/>
  <c r="F61" i="19"/>
  <c r="J58" i="30" s="1"/>
  <c r="F69" i="19"/>
  <c r="J66" i="30" s="1"/>
  <c r="F77" i="19"/>
  <c r="J74" i="30" s="1"/>
  <c r="F85" i="19"/>
  <c r="J82" i="30" s="1"/>
  <c r="F93" i="19"/>
  <c r="J90" i="30" s="1"/>
  <c r="F101" i="19"/>
  <c r="J98" i="30" s="1"/>
  <c r="F109" i="19"/>
  <c r="J106" i="30" s="1"/>
  <c r="F117" i="19"/>
  <c r="J114" i="30" s="1"/>
  <c r="F125" i="19"/>
  <c r="J122" i="30" s="1"/>
  <c r="F133" i="19"/>
  <c r="J130" i="30" s="1"/>
  <c r="F141" i="19"/>
  <c r="J138" i="30" s="1"/>
  <c r="F149" i="19"/>
  <c r="J146" i="30" s="1"/>
  <c r="F157" i="19"/>
  <c r="J154" i="30" s="1"/>
  <c r="F165" i="19"/>
  <c r="J162" i="30" s="1"/>
  <c r="F94" i="19"/>
  <c r="J91" i="30" s="1"/>
  <c r="F118" i="19"/>
  <c r="J115" i="30" s="1"/>
  <c r="F142" i="19"/>
  <c r="J139" i="30" s="1"/>
  <c r="F158" i="19"/>
  <c r="J155" i="30" s="1"/>
  <c r="F39" i="19"/>
  <c r="J36" i="30" s="1"/>
  <c r="F71" i="19"/>
  <c r="J68" i="30" s="1"/>
  <c r="F95" i="19"/>
  <c r="J92" i="30" s="1"/>
  <c r="F119" i="19"/>
  <c r="J116" i="30" s="1"/>
  <c r="F143" i="19"/>
  <c r="J140" i="30" s="1"/>
  <c r="F167" i="19"/>
  <c r="J164" i="30" s="1"/>
  <c r="F49" i="19"/>
  <c r="J46" i="30" s="1"/>
  <c r="F81" i="19"/>
  <c r="J78" i="30" s="1"/>
  <c r="F113" i="19"/>
  <c r="J110" i="30" s="1"/>
  <c r="F145" i="19"/>
  <c r="J142" i="30" s="1"/>
  <c r="F169" i="19"/>
  <c r="J166" i="30" s="1"/>
  <c r="F14" i="19"/>
  <c r="J11" i="30" s="1"/>
  <c r="F22" i="19"/>
  <c r="J19" i="30" s="1"/>
  <c r="F30" i="19"/>
  <c r="J27" i="30" s="1"/>
  <c r="F38" i="19"/>
  <c r="J35" i="30" s="1"/>
  <c r="F46" i="19"/>
  <c r="J43" i="30" s="1"/>
  <c r="F54" i="19"/>
  <c r="J51" i="30" s="1"/>
  <c r="F62" i="19"/>
  <c r="J59" i="30" s="1"/>
  <c r="F70" i="19"/>
  <c r="J67" i="30" s="1"/>
  <c r="F78" i="19"/>
  <c r="J75" i="30" s="1"/>
  <c r="F86" i="19"/>
  <c r="J83" i="30" s="1"/>
  <c r="F102" i="19"/>
  <c r="J99" i="30" s="1"/>
  <c r="F110" i="19"/>
  <c r="J107" i="30" s="1"/>
  <c r="F126" i="19"/>
  <c r="J123" i="30" s="1"/>
  <c r="F134" i="19"/>
  <c r="J131" i="30" s="1"/>
  <c r="F150" i="19"/>
  <c r="J147" i="30" s="1"/>
  <c r="F166" i="19"/>
  <c r="J163" i="30" s="1"/>
  <c r="F55" i="19"/>
  <c r="J52" i="30" s="1"/>
  <c r="F87" i="19"/>
  <c r="J84" i="30" s="1"/>
  <c r="F111" i="19"/>
  <c r="J108" i="30" s="1"/>
  <c r="F135" i="19"/>
  <c r="J132" i="30" s="1"/>
  <c r="F159" i="19"/>
  <c r="J156" i="30" s="1"/>
  <c r="F33" i="19"/>
  <c r="J30" i="30" s="1"/>
  <c r="F97" i="19"/>
  <c r="J94" i="30" s="1"/>
  <c r="F129" i="19"/>
  <c r="J126" i="30" s="1"/>
  <c r="F161" i="19"/>
  <c r="J158" i="30" s="1"/>
  <c r="F15" i="19"/>
  <c r="J12" i="30" s="1"/>
  <c r="F23" i="19"/>
  <c r="J20" i="30" s="1"/>
  <c r="F31" i="19"/>
  <c r="J28" i="30" s="1"/>
  <c r="F47" i="19"/>
  <c r="J44" i="30" s="1"/>
  <c r="F63" i="19"/>
  <c r="J60" i="30" s="1"/>
  <c r="F79" i="19"/>
  <c r="J76" i="30" s="1"/>
  <c r="F103" i="19"/>
  <c r="J100" i="30" s="1"/>
  <c r="F127" i="19"/>
  <c r="J124" i="30" s="1"/>
  <c r="F151" i="19"/>
  <c r="J148" i="30" s="1"/>
  <c r="F41" i="19"/>
  <c r="J38" i="30" s="1"/>
  <c r="F89" i="19"/>
  <c r="J86" i="30" s="1"/>
  <c r="F121" i="19"/>
  <c r="J118" i="30" s="1"/>
  <c r="F153" i="19"/>
  <c r="J150" i="30" s="1"/>
  <c r="F16" i="19"/>
  <c r="J13" i="30" s="1"/>
  <c r="F24" i="19"/>
  <c r="J21" i="30" s="1"/>
  <c r="F32" i="19"/>
  <c r="J29" i="30" s="1"/>
  <c r="F40" i="19"/>
  <c r="J37" i="30" s="1"/>
  <c r="F48" i="19"/>
  <c r="J45" i="30" s="1"/>
  <c r="F56" i="19"/>
  <c r="J53" i="30" s="1"/>
  <c r="F64" i="19"/>
  <c r="J61" i="30" s="1"/>
  <c r="F72" i="19"/>
  <c r="J69" i="30" s="1"/>
  <c r="F80" i="19"/>
  <c r="J77" i="30" s="1"/>
  <c r="F88" i="19"/>
  <c r="J85" i="30" s="1"/>
  <c r="F96" i="19"/>
  <c r="J93" i="30" s="1"/>
  <c r="F104" i="19"/>
  <c r="J101" i="30" s="1"/>
  <c r="F112" i="19"/>
  <c r="J109" i="30" s="1"/>
  <c r="F120" i="19"/>
  <c r="J117" i="30" s="1"/>
  <c r="F128" i="19"/>
  <c r="J125" i="30" s="1"/>
  <c r="F136" i="19"/>
  <c r="J133" i="30" s="1"/>
  <c r="F144" i="19"/>
  <c r="J141" i="30" s="1"/>
  <c r="F152" i="19"/>
  <c r="J149" i="30" s="1"/>
  <c r="F160" i="19"/>
  <c r="J157" i="30" s="1"/>
  <c r="F168" i="19"/>
  <c r="J165" i="30" s="1"/>
  <c r="F17" i="19"/>
  <c r="J14" i="30" s="1"/>
  <c r="F25" i="19"/>
  <c r="J22" i="30" s="1"/>
  <c r="F57" i="19"/>
  <c r="J54" i="30" s="1"/>
  <c r="F65" i="19"/>
  <c r="J62" i="30" s="1"/>
  <c r="F73" i="19"/>
  <c r="J70" i="30" s="1"/>
  <c r="F105" i="19"/>
  <c r="J102" i="30" s="1"/>
  <c r="F137" i="19"/>
  <c r="J134" i="30" s="1"/>
  <c r="T11" i="28"/>
  <c r="Y12" i="28" s="1"/>
  <c r="S11" i="28"/>
  <c r="X12" i="28" s="1"/>
  <c r="D7" i="19"/>
  <c r="Y71" i="28"/>
  <c r="Y67" i="28"/>
  <c r="Y63" i="28"/>
  <c r="Y59" i="28"/>
  <c r="Y55" i="28"/>
  <c r="Y51" i="28"/>
  <c r="Y47" i="28"/>
  <c r="Y43" i="28"/>
  <c r="Y39" i="28"/>
  <c r="Y35" i="28"/>
  <c r="Y31" i="28"/>
  <c r="Y27" i="28"/>
  <c r="Y23" i="28"/>
  <c r="Y19" i="28"/>
  <c r="Y15" i="28"/>
  <c r="X70" i="28"/>
  <c r="X66" i="28"/>
  <c r="X62" i="28"/>
  <c r="X58" i="28"/>
  <c r="X54" i="28"/>
  <c r="X50" i="28"/>
  <c r="X46" i="28"/>
  <c r="X42" i="28"/>
  <c r="X38" i="28"/>
  <c r="X34" i="28"/>
  <c r="X30" i="28"/>
  <c r="X26" i="28"/>
  <c r="X22" i="28"/>
  <c r="X18" i="28"/>
  <c r="X14" i="28"/>
  <c r="Y73" i="28"/>
  <c r="Y69" i="28"/>
  <c r="Y65" i="28"/>
  <c r="Y61" i="28"/>
  <c r="Y57" i="28"/>
  <c r="Y53" i="28"/>
  <c r="Y49" i="28"/>
  <c r="Y45" i="28"/>
  <c r="Y41" i="28"/>
  <c r="Y37" i="28"/>
  <c r="Y33" i="28"/>
  <c r="Y29" i="28"/>
  <c r="Y25" i="28"/>
  <c r="Y21" i="28"/>
  <c r="Y17" i="28"/>
  <c r="Y13" i="28"/>
  <c r="X72" i="28"/>
  <c r="X68" i="28"/>
  <c r="X64" i="28"/>
  <c r="X60" i="28"/>
  <c r="X56" i="28"/>
  <c r="X52" i="28"/>
  <c r="X48" i="28"/>
  <c r="X44" i="28"/>
  <c r="X40" i="28"/>
  <c r="X36" i="28"/>
  <c r="X32" i="28"/>
  <c r="X28" i="28"/>
  <c r="X24" i="28"/>
  <c r="X20" i="28"/>
  <c r="X16" i="28"/>
  <c r="Y70" i="28"/>
  <c r="Y66" i="28"/>
  <c r="Y62" i="28"/>
  <c r="Y58" i="28"/>
  <c r="Y54" i="28"/>
  <c r="Y50" i="28"/>
  <c r="Y46" i="28"/>
  <c r="Y42" i="28"/>
  <c r="Y38" i="28"/>
  <c r="Y34" i="28"/>
  <c r="Y30" i="28"/>
  <c r="Y26" i="28"/>
  <c r="Y22" i="28"/>
  <c r="Y18" i="28"/>
  <c r="Y14" i="28"/>
  <c r="X73" i="28"/>
  <c r="X69" i="28"/>
  <c r="X65" i="28"/>
  <c r="X61" i="28"/>
  <c r="X57" i="28"/>
  <c r="X53" i="28"/>
  <c r="X49" i="28"/>
  <c r="X45" i="28"/>
  <c r="X41" i="28"/>
  <c r="X37" i="28"/>
  <c r="X33" i="28"/>
  <c r="X29" i="28"/>
  <c r="X25" i="28"/>
  <c r="X21" i="28"/>
  <c r="X17" i="28"/>
  <c r="X13" i="28"/>
  <c r="Y72" i="28"/>
  <c r="Y68" i="28"/>
  <c r="Y64" i="28"/>
  <c r="Y60" i="28"/>
  <c r="Y56" i="28"/>
  <c r="Y52" i="28"/>
  <c r="Y48" i="28"/>
  <c r="Y44" i="28"/>
  <c r="Y40" i="28"/>
  <c r="Y36" i="28"/>
  <c r="Y32" i="28"/>
  <c r="Y28" i="28"/>
  <c r="Y24" i="28"/>
  <c r="Y20" i="28"/>
  <c r="Y16" i="28"/>
  <c r="X71" i="28"/>
  <c r="X67" i="28"/>
  <c r="X63" i="28"/>
  <c r="X59" i="28"/>
  <c r="X55" i="28"/>
  <c r="X51" i="28"/>
  <c r="X47" i="28"/>
  <c r="X43" i="28"/>
  <c r="X39" i="28"/>
  <c r="X35" i="28"/>
  <c r="X31" i="28"/>
  <c r="X27" i="28"/>
  <c r="X23" i="28"/>
  <c r="X19" i="28"/>
  <c r="X15" i="28"/>
  <c r="U12" i="28"/>
  <c r="U13" i="28"/>
  <c r="U14" i="28"/>
  <c r="U15" i="28"/>
  <c r="U16" i="28"/>
  <c r="U17" i="28"/>
  <c r="U18" i="28"/>
  <c r="U19" i="28"/>
  <c r="U20" i="28"/>
  <c r="U21" i="28"/>
  <c r="U22" i="28"/>
  <c r="U23" i="28"/>
  <c r="U24" i="28"/>
  <c r="U25" i="28"/>
  <c r="U26" i="28"/>
  <c r="U27" i="28"/>
  <c r="U28" i="28"/>
  <c r="U29" i="28"/>
  <c r="U30" i="28"/>
  <c r="U31" i="28"/>
  <c r="U32" i="28"/>
  <c r="U33" i="28"/>
  <c r="U34" i="28"/>
  <c r="U35" i="28"/>
  <c r="U36" i="28"/>
  <c r="U37" i="28"/>
  <c r="U38" i="28"/>
  <c r="U39" i="28"/>
  <c r="U40" i="28"/>
  <c r="U41" i="28"/>
  <c r="U42" i="28"/>
  <c r="U43" i="28"/>
  <c r="U44" i="28"/>
  <c r="U45" i="28"/>
  <c r="U46" i="28"/>
  <c r="U47" i="28"/>
  <c r="U48" i="28"/>
  <c r="U49" i="28"/>
  <c r="U50" i="28"/>
  <c r="U51" i="28"/>
  <c r="U52" i="28"/>
  <c r="U53" i="28"/>
  <c r="U54" i="28"/>
  <c r="U55" i="28"/>
  <c r="U56" i="28"/>
  <c r="U57" i="28"/>
  <c r="U58" i="28"/>
  <c r="U59" i="28"/>
  <c r="U60" i="28"/>
  <c r="U61" i="28"/>
  <c r="U62" i="28"/>
  <c r="U63" i="28"/>
  <c r="U64" i="28"/>
  <c r="U65" i="28"/>
  <c r="U66" i="28"/>
  <c r="U67" i="28"/>
  <c r="U68" i="28"/>
  <c r="U69" i="28"/>
  <c r="U70" i="28"/>
  <c r="U71" i="28"/>
  <c r="U72" i="28"/>
  <c r="U73" i="28"/>
  <c r="E13" i="19"/>
  <c r="H10" i="30" s="1"/>
  <c r="D20" i="19" l="1"/>
  <c r="F17" i="30" s="1"/>
  <c r="D28" i="19"/>
  <c r="F25" i="30" s="1"/>
  <c r="D36" i="19"/>
  <c r="F33" i="30" s="1"/>
  <c r="D44" i="19"/>
  <c r="F41" i="30" s="1"/>
  <c r="D52" i="19"/>
  <c r="F49" i="30" s="1"/>
  <c r="D60" i="19"/>
  <c r="F57" i="30" s="1"/>
  <c r="D68" i="19"/>
  <c r="F65" i="30" s="1"/>
  <c r="D76" i="19"/>
  <c r="F73" i="30" s="1"/>
  <c r="D84" i="19"/>
  <c r="F81" i="30" s="1"/>
  <c r="D92" i="19"/>
  <c r="F89" i="30" s="1"/>
  <c r="D100" i="19"/>
  <c r="F97" i="30" s="1"/>
  <c r="D108" i="19"/>
  <c r="F105" i="30" s="1"/>
  <c r="D116" i="19"/>
  <c r="F113" i="30" s="1"/>
  <c r="D124" i="19"/>
  <c r="F121" i="30" s="1"/>
  <c r="D132" i="19"/>
  <c r="F129" i="30" s="1"/>
  <c r="D140" i="19"/>
  <c r="F137" i="30" s="1"/>
  <c r="D148" i="19"/>
  <c r="F145" i="30" s="1"/>
  <c r="D156" i="19"/>
  <c r="F153" i="30" s="1"/>
  <c r="D164" i="19"/>
  <c r="F161" i="30" s="1"/>
  <c r="D172" i="19"/>
  <c r="F169" i="30" s="1"/>
  <c r="D133" i="19"/>
  <c r="F130" i="30" s="1"/>
  <c r="D157" i="19"/>
  <c r="F154" i="30" s="1"/>
  <c r="D115" i="19"/>
  <c r="F112" i="30" s="1"/>
  <c r="D21" i="19"/>
  <c r="F18" i="30" s="1"/>
  <c r="D29" i="19"/>
  <c r="F26" i="30" s="1"/>
  <c r="D37" i="19"/>
  <c r="F34" i="30" s="1"/>
  <c r="D45" i="19"/>
  <c r="F42" i="30" s="1"/>
  <c r="D53" i="19"/>
  <c r="F50" i="30" s="1"/>
  <c r="D61" i="19"/>
  <c r="F58" i="30" s="1"/>
  <c r="D69" i="19"/>
  <c r="F66" i="30" s="1"/>
  <c r="D77" i="19"/>
  <c r="F74" i="30" s="1"/>
  <c r="D85" i="19"/>
  <c r="F82" i="30" s="1"/>
  <c r="D93" i="19"/>
  <c r="F90" i="30" s="1"/>
  <c r="D101" i="19"/>
  <c r="F98" i="30" s="1"/>
  <c r="D109" i="19"/>
  <c r="F106" i="30" s="1"/>
  <c r="D117" i="19"/>
  <c r="F114" i="30" s="1"/>
  <c r="D125" i="19"/>
  <c r="F122" i="30" s="1"/>
  <c r="D141" i="19"/>
  <c r="F138" i="30" s="1"/>
  <c r="D149" i="19"/>
  <c r="F146" i="30" s="1"/>
  <c r="D165" i="19"/>
  <c r="F162" i="30" s="1"/>
  <c r="D131" i="19"/>
  <c r="F128" i="30" s="1"/>
  <c r="D14" i="19"/>
  <c r="F11" i="30" s="1"/>
  <c r="D22" i="19"/>
  <c r="F19" i="30" s="1"/>
  <c r="D30" i="19"/>
  <c r="F27" i="30" s="1"/>
  <c r="D38" i="19"/>
  <c r="F35" i="30" s="1"/>
  <c r="D46" i="19"/>
  <c r="F43" i="30" s="1"/>
  <c r="D54" i="19"/>
  <c r="F51" i="30" s="1"/>
  <c r="D62" i="19"/>
  <c r="F59" i="30" s="1"/>
  <c r="D70" i="19"/>
  <c r="F67" i="30" s="1"/>
  <c r="D78" i="19"/>
  <c r="F75" i="30" s="1"/>
  <c r="D86" i="19"/>
  <c r="F83" i="30" s="1"/>
  <c r="D94" i="19"/>
  <c r="F91" i="30" s="1"/>
  <c r="D102" i="19"/>
  <c r="F99" i="30" s="1"/>
  <c r="D110" i="19"/>
  <c r="F107" i="30" s="1"/>
  <c r="D118" i="19"/>
  <c r="F115" i="30" s="1"/>
  <c r="D126" i="19"/>
  <c r="F123" i="30" s="1"/>
  <c r="D134" i="19"/>
  <c r="F131" i="30" s="1"/>
  <c r="D142" i="19"/>
  <c r="F139" i="30" s="1"/>
  <c r="D150" i="19"/>
  <c r="F147" i="30" s="1"/>
  <c r="D158" i="19"/>
  <c r="F155" i="30" s="1"/>
  <c r="D166" i="19"/>
  <c r="F163" i="30" s="1"/>
  <c r="D139" i="19"/>
  <c r="F136" i="30" s="1"/>
  <c r="D15" i="19"/>
  <c r="F12" i="30" s="1"/>
  <c r="D23" i="19"/>
  <c r="F20" i="30" s="1"/>
  <c r="D31" i="19"/>
  <c r="F28" i="30" s="1"/>
  <c r="D39" i="19"/>
  <c r="F36" i="30" s="1"/>
  <c r="D47" i="19"/>
  <c r="F44" i="30" s="1"/>
  <c r="D55" i="19"/>
  <c r="F52" i="30" s="1"/>
  <c r="D63" i="19"/>
  <c r="F60" i="30" s="1"/>
  <c r="D71" i="19"/>
  <c r="F68" i="30" s="1"/>
  <c r="D79" i="19"/>
  <c r="F76" i="30" s="1"/>
  <c r="D87" i="19"/>
  <c r="F84" i="30" s="1"/>
  <c r="D95" i="19"/>
  <c r="F92" i="30" s="1"/>
  <c r="D103" i="19"/>
  <c r="F100" i="30" s="1"/>
  <c r="D111" i="19"/>
  <c r="F108" i="30" s="1"/>
  <c r="D119" i="19"/>
  <c r="F116" i="30" s="1"/>
  <c r="D127" i="19"/>
  <c r="F124" i="30" s="1"/>
  <c r="D135" i="19"/>
  <c r="F132" i="30" s="1"/>
  <c r="D143" i="19"/>
  <c r="F140" i="30" s="1"/>
  <c r="D151" i="19"/>
  <c r="F148" i="30" s="1"/>
  <c r="D159" i="19"/>
  <c r="F156" i="30" s="1"/>
  <c r="D167" i="19"/>
  <c r="F164" i="30" s="1"/>
  <c r="D24" i="19"/>
  <c r="F21" i="30" s="1"/>
  <c r="D48" i="19"/>
  <c r="F45" i="30" s="1"/>
  <c r="D64" i="19"/>
  <c r="F61" i="30" s="1"/>
  <c r="D80" i="19"/>
  <c r="F77" i="30" s="1"/>
  <c r="D96" i="19"/>
  <c r="F93" i="30" s="1"/>
  <c r="D112" i="19"/>
  <c r="F109" i="30" s="1"/>
  <c r="D128" i="19"/>
  <c r="F125" i="30" s="1"/>
  <c r="D144" i="19"/>
  <c r="F141" i="30" s="1"/>
  <c r="D160" i="19"/>
  <c r="F157" i="30" s="1"/>
  <c r="D137" i="19"/>
  <c r="F134" i="30" s="1"/>
  <c r="D169" i="19"/>
  <c r="F166" i="30" s="1"/>
  <c r="D27" i="19"/>
  <c r="F24" i="30" s="1"/>
  <c r="D83" i="19"/>
  <c r="F80" i="30" s="1"/>
  <c r="D123" i="19"/>
  <c r="F120" i="30" s="1"/>
  <c r="D171" i="19"/>
  <c r="F168" i="30" s="1"/>
  <c r="D16" i="19"/>
  <c r="F13" i="30" s="1"/>
  <c r="D32" i="19"/>
  <c r="F29" i="30" s="1"/>
  <c r="D40" i="19"/>
  <c r="F37" i="30" s="1"/>
  <c r="D56" i="19"/>
  <c r="F53" i="30" s="1"/>
  <c r="D72" i="19"/>
  <c r="F69" i="30" s="1"/>
  <c r="D88" i="19"/>
  <c r="F85" i="30" s="1"/>
  <c r="D104" i="19"/>
  <c r="F101" i="30" s="1"/>
  <c r="D120" i="19"/>
  <c r="F117" i="30" s="1"/>
  <c r="D136" i="19"/>
  <c r="F133" i="30" s="1"/>
  <c r="D152" i="19"/>
  <c r="F149" i="30" s="1"/>
  <c r="D168" i="19"/>
  <c r="F165" i="30" s="1"/>
  <c r="D153" i="19"/>
  <c r="F150" i="30" s="1"/>
  <c r="D43" i="19"/>
  <c r="F40" i="30" s="1"/>
  <c r="D91" i="19"/>
  <c r="F88" i="30" s="1"/>
  <c r="D155" i="19"/>
  <c r="F152" i="30" s="1"/>
  <c r="D17" i="19"/>
  <c r="F14" i="30" s="1"/>
  <c r="D25" i="19"/>
  <c r="F22" i="30" s="1"/>
  <c r="D33" i="19"/>
  <c r="F30" i="30" s="1"/>
  <c r="D41" i="19"/>
  <c r="F38" i="30" s="1"/>
  <c r="D49" i="19"/>
  <c r="F46" i="30" s="1"/>
  <c r="D57" i="19"/>
  <c r="F54" i="30" s="1"/>
  <c r="D65" i="19"/>
  <c r="F62" i="30" s="1"/>
  <c r="D73" i="19"/>
  <c r="F70" i="30" s="1"/>
  <c r="D81" i="19"/>
  <c r="F78" i="30" s="1"/>
  <c r="D89" i="19"/>
  <c r="F86" i="30" s="1"/>
  <c r="D97" i="19"/>
  <c r="F94" i="30" s="1"/>
  <c r="D105" i="19"/>
  <c r="F102" i="30" s="1"/>
  <c r="D113" i="19"/>
  <c r="F110" i="30" s="1"/>
  <c r="D121" i="19"/>
  <c r="F118" i="30" s="1"/>
  <c r="D129" i="19"/>
  <c r="F126" i="30" s="1"/>
  <c r="D145" i="19"/>
  <c r="F142" i="30" s="1"/>
  <c r="D161" i="19"/>
  <c r="F158" i="30" s="1"/>
  <c r="D51" i="19"/>
  <c r="F48" i="30" s="1"/>
  <c r="D107" i="19"/>
  <c r="F104" i="30" s="1"/>
  <c r="D163" i="19"/>
  <c r="F160" i="30" s="1"/>
  <c r="D18" i="19"/>
  <c r="F15" i="30" s="1"/>
  <c r="D26" i="19"/>
  <c r="F23" i="30" s="1"/>
  <c r="D34" i="19"/>
  <c r="F31" i="30" s="1"/>
  <c r="D42" i="19"/>
  <c r="F39" i="30" s="1"/>
  <c r="D50" i="19"/>
  <c r="F47" i="30" s="1"/>
  <c r="D58" i="19"/>
  <c r="F55" i="30" s="1"/>
  <c r="D66" i="19"/>
  <c r="F63" i="30" s="1"/>
  <c r="D74" i="19"/>
  <c r="F71" i="30" s="1"/>
  <c r="D82" i="19"/>
  <c r="F79" i="30" s="1"/>
  <c r="D90" i="19"/>
  <c r="F87" i="30" s="1"/>
  <c r="D98" i="19"/>
  <c r="F95" i="30" s="1"/>
  <c r="D106" i="19"/>
  <c r="F103" i="30" s="1"/>
  <c r="D114" i="19"/>
  <c r="F111" i="30" s="1"/>
  <c r="D122" i="19"/>
  <c r="F119" i="30" s="1"/>
  <c r="D130" i="19"/>
  <c r="F127" i="30" s="1"/>
  <c r="D138" i="19"/>
  <c r="F135" i="30" s="1"/>
  <c r="D146" i="19"/>
  <c r="F143" i="30" s="1"/>
  <c r="D154" i="19"/>
  <c r="F151" i="30" s="1"/>
  <c r="D162" i="19"/>
  <c r="F159" i="30" s="1"/>
  <c r="D170" i="19"/>
  <c r="F167" i="30" s="1"/>
  <c r="D19" i="19"/>
  <c r="F16" i="30" s="1"/>
  <c r="D35" i="19"/>
  <c r="F32" i="30" s="1"/>
  <c r="D59" i="19"/>
  <c r="F56" i="30" s="1"/>
  <c r="D67" i="19"/>
  <c r="F64" i="30" s="1"/>
  <c r="D75" i="19"/>
  <c r="F72" i="30" s="1"/>
  <c r="D99" i="19"/>
  <c r="F96" i="30" s="1"/>
  <c r="D147" i="19"/>
  <c r="F144" i="30" s="1"/>
  <c r="U11" i="28"/>
  <c r="Z12" i="28" s="1"/>
  <c r="D13" i="19"/>
  <c r="F10" i="30" s="1"/>
  <c r="Z72" i="28"/>
  <c r="Z68" i="28"/>
  <c r="Z64" i="28"/>
  <c r="Z60" i="28"/>
  <c r="Z56" i="28"/>
  <c r="Z52" i="28"/>
  <c r="Z48" i="28"/>
  <c r="Z44" i="28"/>
  <c r="Z40" i="28"/>
  <c r="Z36" i="28"/>
  <c r="Z32" i="28"/>
  <c r="Z28" i="28"/>
  <c r="Z24" i="28"/>
  <c r="Z20" i="28"/>
  <c r="Z16" i="28"/>
  <c r="Y11" i="28"/>
  <c r="X11" i="28"/>
  <c r="D6" i="28" s="1"/>
  <c r="Z71" i="28"/>
  <c r="Z67" i="28"/>
  <c r="Z63" i="28"/>
  <c r="Z59" i="28"/>
  <c r="Z55" i="28"/>
  <c r="Z51" i="28"/>
  <c r="Z47" i="28"/>
  <c r="Z43" i="28"/>
  <c r="Z39" i="28"/>
  <c r="Z35" i="28"/>
  <c r="Z31" i="28"/>
  <c r="Z27" i="28"/>
  <c r="Z23" i="28"/>
  <c r="Z19" i="28"/>
  <c r="Z15" i="28"/>
  <c r="Z70" i="28"/>
  <c r="Z66" i="28"/>
  <c r="Z62" i="28"/>
  <c r="Z58" i="28"/>
  <c r="Z54" i="28"/>
  <c r="Z50" i="28"/>
  <c r="Z46" i="28"/>
  <c r="Z42" i="28"/>
  <c r="Z38" i="28"/>
  <c r="Z34" i="28"/>
  <c r="Z30" i="28"/>
  <c r="Z26" i="28"/>
  <c r="Z22" i="28"/>
  <c r="Z18" i="28"/>
  <c r="Z14" i="28"/>
  <c r="Z73" i="28"/>
  <c r="Z69" i="28"/>
  <c r="Z65" i="28"/>
  <c r="Z61" i="28"/>
  <c r="Z57" i="28"/>
  <c r="Z53" i="28"/>
  <c r="Z49" i="28"/>
  <c r="Z45" i="28"/>
  <c r="Z41" i="28"/>
  <c r="Z37" i="28"/>
  <c r="Z33" i="28"/>
  <c r="Z29" i="28"/>
  <c r="Z25" i="28"/>
  <c r="Z21" i="28"/>
  <c r="Z17" i="28"/>
  <c r="Z13" i="28"/>
  <c r="F13" i="19"/>
  <c r="J10" i="30" s="1"/>
  <c r="E6" i="28" l="1"/>
  <c r="E5" i="14" s="1"/>
  <c r="D5" i="14"/>
  <c r="Z11" i="28"/>
  <c r="F6" i="28" l="1"/>
  <c r="F5" i="14" s="1"/>
  <c r="E13" i="14"/>
  <c r="E15" i="14"/>
  <c r="E4" i="30" s="1"/>
  <c r="G9" i="30" s="1"/>
  <c r="G10" i="30" s="1"/>
  <c r="G11" i="30" s="1"/>
  <c r="G12" i="30" s="1"/>
  <c r="G13" i="30" s="1"/>
  <c r="G14" i="30" s="1"/>
  <c r="G15" i="30" s="1"/>
  <c r="G16" i="30" s="1"/>
  <c r="G17" i="30" s="1"/>
  <c r="G18" i="30" s="1"/>
  <c r="G19" i="30" s="1"/>
  <c r="G20" i="30" s="1"/>
  <c r="G21" i="30" s="1"/>
  <c r="G22" i="30" s="1"/>
  <c r="G23" i="30" s="1"/>
  <c r="G24" i="30" s="1"/>
  <c r="G25" i="30" s="1"/>
  <c r="G26" i="30" s="1"/>
  <c r="G27" i="30" s="1"/>
  <c r="G28" i="30" s="1"/>
  <c r="G29" i="30" s="1"/>
  <c r="G30" i="30" s="1"/>
  <c r="G31" i="30" s="1"/>
  <c r="G32" i="30" s="1"/>
  <c r="G33" i="30" s="1"/>
  <c r="G34" i="30" s="1"/>
  <c r="G35" i="30" s="1"/>
  <c r="G36" i="30" s="1"/>
  <c r="G37" i="30" s="1"/>
  <c r="G38" i="30" s="1"/>
  <c r="G39" i="30" s="1"/>
  <c r="G40" i="30" s="1"/>
  <c r="G41" i="30" s="1"/>
  <c r="G42" i="30" s="1"/>
  <c r="G43" i="30" s="1"/>
  <c r="G44" i="30" s="1"/>
  <c r="G45" i="30" s="1"/>
  <c r="G46" i="30" s="1"/>
  <c r="G47" i="30" s="1"/>
  <c r="G48" i="30" s="1"/>
  <c r="G49" i="30" s="1"/>
  <c r="G50" i="30" s="1"/>
  <c r="G51" i="30" s="1"/>
  <c r="G52" i="30" s="1"/>
  <c r="G53" i="30" s="1"/>
  <c r="G54" i="30" s="1"/>
  <c r="G55" i="30" s="1"/>
  <c r="G56" i="30" s="1"/>
  <c r="G57" i="30" s="1"/>
  <c r="G58" i="30" s="1"/>
  <c r="G59" i="30" s="1"/>
  <c r="G60" i="30" s="1"/>
  <c r="G61" i="30" s="1"/>
  <c r="G62" i="30" s="1"/>
  <c r="G63" i="30" s="1"/>
  <c r="G64" i="30" s="1"/>
  <c r="G65" i="30" s="1"/>
  <c r="G66" i="30" s="1"/>
  <c r="G67" i="30" s="1"/>
  <c r="G68" i="30" s="1"/>
  <c r="G69" i="30" s="1"/>
  <c r="G70" i="30" s="1"/>
  <c r="G71" i="30" s="1"/>
  <c r="G72" i="30" s="1"/>
  <c r="G73" i="30" s="1"/>
  <c r="G74" i="30" s="1"/>
  <c r="G75" i="30" s="1"/>
  <c r="G76" i="30" s="1"/>
  <c r="G77" i="30" s="1"/>
  <c r="G78" i="30" s="1"/>
  <c r="G79" i="30" s="1"/>
  <c r="G80" i="30" s="1"/>
  <c r="G81" i="30" s="1"/>
  <c r="G82" i="30" s="1"/>
  <c r="G83" i="30" s="1"/>
  <c r="G84" i="30" s="1"/>
  <c r="G85" i="30" s="1"/>
  <c r="G86" i="30" s="1"/>
  <c r="G87" i="30" s="1"/>
  <c r="G88" i="30" s="1"/>
  <c r="G89" i="30" s="1"/>
  <c r="G90" i="30" s="1"/>
  <c r="G91" i="30" s="1"/>
  <c r="G92" i="30" s="1"/>
  <c r="G93" i="30" s="1"/>
  <c r="G94" i="30" s="1"/>
  <c r="G95" i="30" s="1"/>
  <c r="G96" i="30" s="1"/>
  <c r="G97" i="30" s="1"/>
  <c r="G98" i="30" s="1"/>
  <c r="G99" i="30" s="1"/>
  <c r="G100" i="30" s="1"/>
  <c r="G101" i="30" s="1"/>
  <c r="G102" i="30" s="1"/>
  <c r="G103" i="30" s="1"/>
  <c r="G104" i="30" s="1"/>
  <c r="G105" i="30" s="1"/>
  <c r="G106" i="30" s="1"/>
  <c r="G107" i="30" s="1"/>
  <c r="G108" i="30" s="1"/>
  <c r="G109" i="30" s="1"/>
  <c r="G110" i="30" s="1"/>
  <c r="G111" i="30" s="1"/>
  <c r="G112" i="30" s="1"/>
  <c r="G113" i="30" s="1"/>
  <c r="G114" i="30" s="1"/>
  <c r="G115" i="30" s="1"/>
  <c r="G116" i="30" s="1"/>
  <c r="G117" i="30" s="1"/>
  <c r="G118" i="30" s="1"/>
  <c r="G119" i="30" s="1"/>
  <c r="G120" i="30" s="1"/>
  <c r="G121" i="30" s="1"/>
  <c r="G122" i="30" s="1"/>
  <c r="G123" i="30" s="1"/>
  <c r="G124" i="30" s="1"/>
  <c r="G125" i="30" s="1"/>
  <c r="G126" i="30" s="1"/>
  <c r="G127" i="30" s="1"/>
  <c r="G128" i="30" s="1"/>
  <c r="G129" i="30" s="1"/>
  <c r="G130" i="30" s="1"/>
  <c r="G131" i="30" s="1"/>
  <c r="G132" i="30" s="1"/>
  <c r="G133" i="30" s="1"/>
  <c r="G134" i="30" s="1"/>
  <c r="G135" i="30" s="1"/>
  <c r="G136" i="30" s="1"/>
  <c r="G137" i="30" s="1"/>
  <c r="G138" i="30" s="1"/>
  <c r="G139" i="30" s="1"/>
  <c r="G140" i="30" s="1"/>
  <c r="G141" i="30" s="1"/>
  <c r="G142" i="30" s="1"/>
  <c r="G143" i="30" s="1"/>
  <c r="G144" i="30" s="1"/>
  <c r="G145" i="30" s="1"/>
  <c r="G146" i="30" s="1"/>
  <c r="G147" i="30" s="1"/>
  <c r="G148" i="30" s="1"/>
  <c r="G149" i="30" s="1"/>
  <c r="G150" i="30" s="1"/>
  <c r="G151" i="30" s="1"/>
  <c r="G152" i="30" s="1"/>
  <c r="G153" i="30" s="1"/>
  <c r="G154" i="30" s="1"/>
  <c r="G155" i="30" s="1"/>
  <c r="G156" i="30" s="1"/>
  <c r="G157" i="30" s="1"/>
  <c r="G158" i="30" s="1"/>
  <c r="G159" i="30" s="1"/>
  <c r="G160" i="30" s="1"/>
  <c r="G161" i="30" s="1"/>
  <c r="G162" i="30" s="1"/>
  <c r="G163" i="30" s="1"/>
  <c r="G164" i="30" s="1"/>
  <c r="G165" i="30" s="1"/>
  <c r="G166" i="30" s="1"/>
  <c r="G167" i="30" s="1"/>
  <c r="G168" i="30" s="1"/>
  <c r="G169" i="30" s="1"/>
  <c r="G170" i="30" s="1"/>
  <c r="G171" i="30" s="1"/>
  <c r="G172" i="30" s="1"/>
  <c r="G173" i="30" s="1"/>
  <c r="G174" i="30" s="1"/>
  <c r="G175" i="30" s="1"/>
  <c r="G176" i="30" s="1"/>
  <c r="G177" i="30" s="1"/>
  <c r="G178" i="30" s="1"/>
  <c r="G179" i="30" s="1"/>
  <c r="G180" i="30" s="1"/>
  <c r="G181" i="30" s="1"/>
  <c r="G182" i="30" s="1"/>
  <c r="G183" i="30" s="1"/>
  <c r="G184" i="30" s="1"/>
  <c r="G185" i="30" s="1"/>
  <c r="G186" i="30" s="1"/>
  <c r="G187" i="30" s="1"/>
  <c r="G188" i="30" s="1"/>
  <c r="G189" i="30" s="1"/>
  <c r="G190" i="30" s="1"/>
  <c r="G191" i="30" s="1"/>
  <c r="G192" i="30" s="1"/>
  <c r="G193" i="30" s="1"/>
  <c r="G194" i="30" s="1"/>
  <c r="G195" i="30" s="1"/>
  <c r="G196" i="30" s="1"/>
  <c r="G197" i="30" s="1"/>
  <c r="G198" i="30" s="1"/>
  <c r="G199" i="30" s="1"/>
  <c r="G200" i="30" s="1"/>
  <c r="G201" i="30" s="1"/>
  <c r="G202" i="30" s="1"/>
  <c r="G203" i="30" s="1"/>
  <c r="G204" i="30" s="1"/>
  <c r="G205" i="30" s="1"/>
  <c r="G206" i="30" s="1"/>
  <c r="G207" i="30" s="1"/>
  <c r="G208" i="30" s="1"/>
  <c r="G209" i="30" s="1"/>
  <c r="G210" i="30" s="1"/>
  <c r="G211" i="30" s="1"/>
  <c r="G212" i="30" s="1"/>
  <c r="G213" i="30" s="1"/>
  <c r="G214" i="30" s="1"/>
  <c r="G215" i="30" s="1"/>
  <c r="G216" i="30" s="1"/>
  <c r="G217" i="30" s="1"/>
  <c r="G218" i="30" s="1"/>
  <c r="G219" i="30" s="1"/>
  <c r="G220" i="30" s="1"/>
  <c r="G221" i="30" s="1"/>
  <c r="G222" i="30" s="1"/>
  <c r="G223" i="30" s="1"/>
  <c r="G224" i="30" s="1"/>
  <c r="G225" i="30" s="1"/>
  <c r="G226" i="30" s="1"/>
  <c r="G227" i="30" s="1"/>
  <c r="G228" i="30" s="1"/>
  <c r="G229" i="30" s="1"/>
  <c r="G230" i="30" s="1"/>
  <c r="G231" i="30" s="1"/>
  <c r="G232" i="30" s="1"/>
  <c r="G233" i="30" s="1"/>
  <c r="G234" i="30" s="1"/>
  <c r="G235" i="30" s="1"/>
  <c r="G236" i="30" s="1"/>
  <c r="G237" i="30" s="1"/>
  <c r="G238" i="30" s="1"/>
  <c r="G239" i="30" s="1"/>
  <c r="G240" i="30" s="1"/>
  <c r="G241" i="30" s="1"/>
  <c r="G242" i="30" s="1"/>
  <c r="G243" i="30" s="1"/>
  <c r="G244" i="30" s="1"/>
  <c r="G245" i="30" s="1"/>
  <c r="G246" i="30" s="1"/>
  <c r="G247" i="30" s="1"/>
  <c r="G248" i="30" s="1"/>
  <c r="G249" i="30" s="1"/>
  <c r="G250" i="30" s="1"/>
  <c r="G251" i="30" s="1"/>
  <c r="G252" i="30" s="1"/>
  <c r="G253" i="30" s="1"/>
  <c r="G254" i="30" s="1"/>
  <c r="G255" i="30" s="1"/>
  <c r="G256" i="30" s="1"/>
  <c r="G257" i="30" s="1"/>
  <c r="G258" i="30" s="1"/>
  <c r="G259" i="30" s="1"/>
  <c r="G260" i="30" s="1"/>
  <c r="G261" i="30" s="1"/>
  <c r="G262" i="30" s="1"/>
  <c r="G263" i="30" s="1"/>
  <c r="G264" i="30" s="1"/>
  <c r="G265" i="30" s="1"/>
  <c r="G266" i="30" s="1"/>
  <c r="G267" i="30" s="1"/>
  <c r="G268" i="30" s="1"/>
  <c r="G269" i="30" s="1"/>
  <c r="G270" i="30" s="1"/>
  <c r="G271" i="30" s="1"/>
  <c r="G272" i="30" s="1"/>
  <c r="G273" i="30" s="1"/>
  <c r="G274" i="30" s="1"/>
  <c r="G275" i="30" s="1"/>
  <c r="G276" i="30" s="1"/>
  <c r="G277" i="30" s="1"/>
  <c r="G278" i="30" s="1"/>
  <c r="G279" i="30" s="1"/>
  <c r="G280" i="30" s="1"/>
  <c r="G281" i="30" s="1"/>
  <c r="G282" i="30" s="1"/>
  <c r="G283" i="30" s="1"/>
  <c r="G284" i="30" s="1"/>
  <c r="G285" i="30" s="1"/>
  <c r="G286" i="30" s="1"/>
  <c r="G287" i="30" s="1"/>
  <c r="G288" i="30" s="1"/>
  <c r="G289" i="30" s="1"/>
  <c r="G290" i="30" s="1"/>
  <c r="G291" i="30" s="1"/>
  <c r="G292" i="30" s="1"/>
  <c r="G293" i="30" s="1"/>
  <c r="G294" i="30" s="1"/>
  <c r="G295" i="30" s="1"/>
  <c r="G296" i="30" s="1"/>
  <c r="G297" i="30" s="1"/>
  <c r="G298" i="30" s="1"/>
  <c r="G299" i="30" s="1"/>
  <c r="G300" i="30" s="1"/>
  <c r="G301" i="30" s="1"/>
  <c r="G302" i="30" s="1"/>
  <c r="G303" i="30" s="1"/>
  <c r="G304" i="30" s="1"/>
  <c r="G305" i="30" s="1"/>
  <c r="G306" i="30" s="1"/>
  <c r="G307" i="30" s="1"/>
  <c r="G308" i="30" s="1"/>
  <c r="G309" i="30" s="1"/>
  <c r="G310" i="30" s="1"/>
  <c r="G311" i="30" s="1"/>
  <c r="G312" i="30" s="1"/>
  <c r="G313" i="30" s="1"/>
  <c r="G314" i="30" s="1"/>
  <c r="G315" i="30" s="1"/>
  <c r="G316" i="30" s="1"/>
  <c r="G317" i="30" s="1"/>
  <c r="G318" i="30" s="1"/>
  <c r="G319" i="30" s="1"/>
  <c r="G320" i="30" s="1"/>
  <c r="G321" i="30" s="1"/>
  <c r="G322" i="30" s="1"/>
  <c r="G323" i="30" s="1"/>
  <c r="G324" i="30" s="1"/>
  <c r="G325" i="30" s="1"/>
  <c r="G326" i="30" s="1"/>
  <c r="G327" i="30" s="1"/>
  <c r="G328" i="30" s="1"/>
  <c r="G329" i="30" s="1"/>
  <c r="G330" i="30" s="1"/>
  <c r="G331" i="30" s="1"/>
  <c r="G332" i="30" s="1"/>
  <c r="G333" i="30" s="1"/>
  <c r="G334" i="30" s="1"/>
  <c r="G335" i="30" s="1"/>
  <c r="G336" i="30" s="1"/>
  <c r="G337" i="30" s="1"/>
  <c r="G338" i="30" s="1"/>
  <c r="G339" i="30" s="1"/>
  <c r="D13" i="14"/>
  <c r="D15" i="14"/>
  <c r="D4" i="30" s="1"/>
  <c r="E9" i="30" s="1"/>
  <c r="E10" i="30" s="1"/>
  <c r="E11" i="30" s="1"/>
  <c r="E12" i="30" s="1"/>
  <c r="E13" i="30" s="1"/>
  <c r="E14" i="30" s="1"/>
  <c r="E15" i="30" s="1"/>
  <c r="E16" i="30" s="1"/>
  <c r="E17" i="30" s="1"/>
  <c r="E18" i="30" s="1"/>
  <c r="E19" i="30" s="1"/>
  <c r="E20" i="30" s="1"/>
  <c r="E21" i="30" s="1"/>
  <c r="E22" i="30" s="1"/>
  <c r="E23" i="30" s="1"/>
  <c r="E24" i="30" s="1"/>
  <c r="E25" i="30" s="1"/>
  <c r="E26" i="30" s="1"/>
  <c r="E27" i="30" s="1"/>
  <c r="E28" i="30" s="1"/>
  <c r="E29" i="30" s="1"/>
  <c r="E30" i="30" s="1"/>
  <c r="E31" i="30" s="1"/>
  <c r="E32" i="30" s="1"/>
  <c r="E33" i="30" s="1"/>
  <c r="E34" i="30" s="1"/>
  <c r="E35" i="30" s="1"/>
  <c r="E36" i="30" s="1"/>
  <c r="E37" i="30" s="1"/>
  <c r="E38" i="30" s="1"/>
  <c r="E39" i="30" s="1"/>
  <c r="E40" i="30" s="1"/>
  <c r="E41" i="30" s="1"/>
  <c r="E42" i="30" s="1"/>
  <c r="E43" i="30" s="1"/>
  <c r="E44" i="30" s="1"/>
  <c r="E45" i="30" s="1"/>
  <c r="E46" i="30" s="1"/>
  <c r="E47" i="30" s="1"/>
  <c r="E48" i="30" s="1"/>
  <c r="E49" i="30" s="1"/>
  <c r="E50" i="30" s="1"/>
  <c r="E51" i="30" s="1"/>
  <c r="E52" i="30" s="1"/>
  <c r="E53" i="30" s="1"/>
  <c r="E54" i="30" s="1"/>
  <c r="E55" i="30" s="1"/>
  <c r="E56" i="30" s="1"/>
  <c r="E57" i="30" s="1"/>
  <c r="E58" i="30" s="1"/>
  <c r="E59" i="30" s="1"/>
  <c r="E60" i="30" s="1"/>
  <c r="E61" i="30" s="1"/>
  <c r="E62" i="30" s="1"/>
  <c r="E63" i="30" s="1"/>
  <c r="E64" i="30" s="1"/>
  <c r="E65" i="30" s="1"/>
  <c r="E66" i="30" s="1"/>
  <c r="E67" i="30" s="1"/>
  <c r="E68" i="30" s="1"/>
  <c r="E69" i="30" s="1"/>
  <c r="E70" i="30" s="1"/>
  <c r="E71" i="30" s="1"/>
  <c r="E72" i="30" s="1"/>
  <c r="E73" i="30" s="1"/>
  <c r="E74" i="30" s="1"/>
  <c r="E75" i="30" s="1"/>
  <c r="E76" i="30" s="1"/>
  <c r="E77" i="30" s="1"/>
  <c r="E78" i="30" s="1"/>
  <c r="E79" i="30" s="1"/>
  <c r="E80" i="30" s="1"/>
  <c r="E81" i="30" s="1"/>
  <c r="E82" i="30" s="1"/>
  <c r="E83" i="30" s="1"/>
  <c r="E84" i="30" s="1"/>
  <c r="E85" i="30" s="1"/>
  <c r="E86" i="30" s="1"/>
  <c r="E87" i="30" s="1"/>
  <c r="E88" i="30" s="1"/>
  <c r="E89" i="30" s="1"/>
  <c r="E90" i="30" s="1"/>
  <c r="E91" i="30" s="1"/>
  <c r="E92" i="30" s="1"/>
  <c r="E93" i="30" s="1"/>
  <c r="E94" i="30" s="1"/>
  <c r="E95" i="30" s="1"/>
  <c r="E96" i="30" s="1"/>
  <c r="E97" i="30" s="1"/>
  <c r="E98" i="30" s="1"/>
  <c r="E99" i="30" s="1"/>
  <c r="E100" i="30" s="1"/>
  <c r="E101" i="30" s="1"/>
  <c r="E102" i="30" s="1"/>
  <c r="E103" i="30" s="1"/>
  <c r="E104" i="30" s="1"/>
  <c r="E105" i="30" s="1"/>
  <c r="E106" i="30" s="1"/>
  <c r="E107" i="30" s="1"/>
  <c r="E108" i="30" s="1"/>
  <c r="E109" i="30" s="1"/>
  <c r="E110" i="30" s="1"/>
  <c r="E111" i="30" s="1"/>
  <c r="E112" i="30" s="1"/>
  <c r="E113" i="30" s="1"/>
  <c r="E114" i="30" s="1"/>
  <c r="E115" i="30" s="1"/>
  <c r="E116" i="30" s="1"/>
  <c r="E117" i="30" s="1"/>
  <c r="E118" i="30" s="1"/>
  <c r="E119" i="30" s="1"/>
  <c r="E120" i="30" s="1"/>
  <c r="E121" i="30" s="1"/>
  <c r="E122" i="30" s="1"/>
  <c r="E123" i="30" s="1"/>
  <c r="E124" i="30" s="1"/>
  <c r="E125" i="30" s="1"/>
  <c r="E126" i="30" s="1"/>
  <c r="E127" i="30" s="1"/>
  <c r="E128" i="30" s="1"/>
  <c r="E129" i="30" s="1"/>
  <c r="E130" i="30" s="1"/>
  <c r="E131" i="30" s="1"/>
  <c r="E132" i="30" s="1"/>
  <c r="E133" i="30" s="1"/>
  <c r="E134" i="30" s="1"/>
  <c r="E135" i="30" s="1"/>
  <c r="E136" i="30" s="1"/>
  <c r="E137" i="30" s="1"/>
  <c r="E138" i="30" s="1"/>
  <c r="E139" i="30" s="1"/>
  <c r="E140" i="30" s="1"/>
  <c r="E141" i="30" s="1"/>
  <c r="E142" i="30" s="1"/>
  <c r="E143" i="30" s="1"/>
  <c r="E144" i="30" s="1"/>
  <c r="E145" i="30" s="1"/>
  <c r="E146" i="30" s="1"/>
  <c r="E147" i="30" s="1"/>
  <c r="E148" i="30" s="1"/>
  <c r="E149" i="30" s="1"/>
  <c r="E150" i="30" s="1"/>
  <c r="E151" i="30" s="1"/>
  <c r="E152" i="30" s="1"/>
  <c r="E153" i="30" s="1"/>
  <c r="E154" i="30" s="1"/>
  <c r="E155" i="30" s="1"/>
  <c r="E156" i="30" s="1"/>
  <c r="E157" i="30" s="1"/>
  <c r="E158" i="30" s="1"/>
  <c r="E159" i="30" s="1"/>
  <c r="E160" i="30" s="1"/>
  <c r="E161" i="30" s="1"/>
  <c r="E162" i="30" s="1"/>
  <c r="E163" i="30" s="1"/>
  <c r="E164" i="30" s="1"/>
  <c r="E165" i="30" s="1"/>
  <c r="E166" i="30" s="1"/>
  <c r="E167" i="30" s="1"/>
  <c r="E168" i="30" s="1"/>
  <c r="E169" i="30" s="1"/>
  <c r="E170" i="30" s="1"/>
  <c r="E171" i="30" s="1"/>
  <c r="E172" i="30" s="1"/>
  <c r="E173" i="30" s="1"/>
  <c r="E174" i="30" s="1"/>
  <c r="E175" i="30" s="1"/>
  <c r="E176" i="30" s="1"/>
  <c r="E177" i="30" s="1"/>
  <c r="E178" i="30" s="1"/>
  <c r="E179" i="30" s="1"/>
  <c r="E180" i="30" s="1"/>
  <c r="E181" i="30" s="1"/>
  <c r="E182" i="30" s="1"/>
  <c r="E183" i="30" s="1"/>
  <c r="E184" i="30" s="1"/>
  <c r="E185" i="30" s="1"/>
  <c r="E186" i="30" s="1"/>
  <c r="E187" i="30" s="1"/>
  <c r="E188" i="30" s="1"/>
  <c r="E189" i="30" s="1"/>
  <c r="E190" i="30" s="1"/>
  <c r="E191" i="30" s="1"/>
  <c r="E192" i="30" s="1"/>
  <c r="E193" i="30" s="1"/>
  <c r="E194" i="30" s="1"/>
  <c r="E195" i="30" s="1"/>
  <c r="E196" i="30" s="1"/>
  <c r="E197" i="30" s="1"/>
  <c r="E198" i="30" s="1"/>
  <c r="E199" i="30" s="1"/>
  <c r="E200" i="30" s="1"/>
  <c r="E201" i="30" s="1"/>
  <c r="E202" i="30" s="1"/>
  <c r="E203" i="30" s="1"/>
  <c r="E204" i="30" s="1"/>
  <c r="E205" i="30" s="1"/>
  <c r="E206" i="30" s="1"/>
  <c r="E207" i="30" s="1"/>
  <c r="E208" i="30" s="1"/>
  <c r="E209" i="30" s="1"/>
  <c r="E210" i="30" s="1"/>
  <c r="E211" i="30" s="1"/>
  <c r="E212" i="30" s="1"/>
  <c r="E213" i="30" s="1"/>
  <c r="E214" i="30" s="1"/>
  <c r="E215" i="30" s="1"/>
  <c r="E216" i="30" s="1"/>
  <c r="E217" i="30" s="1"/>
  <c r="E218" i="30" s="1"/>
  <c r="E219" i="30" s="1"/>
  <c r="E220" i="30" s="1"/>
  <c r="E221" i="30" s="1"/>
  <c r="E222" i="30" s="1"/>
  <c r="E223" i="30" s="1"/>
  <c r="E224" i="30" s="1"/>
  <c r="E225" i="30" s="1"/>
  <c r="E226" i="30" s="1"/>
  <c r="E227" i="30" s="1"/>
  <c r="E228" i="30" s="1"/>
  <c r="E229" i="30" s="1"/>
  <c r="E230" i="30" s="1"/>
  <c r="E231" i="30" s="1"/>
  <c r="E232" i="30" s="1"/>
  <c r="E233" i="30" s="1"/>
  <c r="E234" i="30" s="1"/>
  <c r="E235" i="30" s="1"/>
  <c r="E236" i="30" s="1"/>
  <c r="E237" i="30" s="1"/>
  <c r="E238" i="30" s="1"/>
  <c r="E239" i="30" s="1"/>
  <c r="E240" i="30" s="1"/>
  <c r="E241" i="30" s="1"/>
  <c r="E242" i="30" s="1"/>
  <c r="E243" i="30" s="1"/>
  <c r="E244" i="30" s="1"/>
  <c r="E245" i="30" s="1"/>
  <c r="E246" i="30" s="1"/>
  <c r="E247" i="30" s="1"/>
  <c r="E248" i="30" s="1"/>
  <c r="E249" i="30" s="1"/>
  <c r="E250" i="30" s="1"/>
  <c r="E251" i="30" s="1"/>
  <c r="E252" i="30" s="1"/>
  <c r="E253" i="30" s="1"/>
  <c r="E254" i="30" s="1"/>
  <c r="E255" i="30" s="1"/>
  <c r="E256" i="30" s="1"/>
  <c r="E257" i="30" s="1"/>
  <c r="E258" i="30" s="1"/>
  <c r="E259" i="30" s="1"/>
  <c r="E260" i="30" s="1"/>
  <c r="E261" i="30" s="1"/>
  <c r="E262" i="30" s="1"/>
  <c r="E263" i="30" s="1"/>
  <c r="E264" i="30" s="1"/>
  <c r="E265" i="30" s="1"/>
  <c r="E266" i="30" s="1"/>
  <c r="E267" i="30" s="1"/>
  <c r="E268" i="30" s="1"/>
  <c r="E269" i="30" s="1"/>
  <c r="E270" i="30" s="1"/>
  <c r="E271" i="30" s="1"/>
  <c r="E272" i="30" s="1"/>
  <c r="E273" i="30" s="1"/>
  <c r="E274" i="30" s="1"/>
  <c r="E275" i="30" s="1"/>
  <c r="E276" i="30" s="1"/>
  <c r="E277" i="30" s="1"/>
  <c r="E278" i="30" s="1"/>
  <c r="E279" i="30" s="1"/>
  <c r="E280" i="30" s="1"/>
  <c r="E281" i="30" s="1"/>
  <c r="E282" i="30" s="1"/>
  <c r="E283" i="30" s="1"/>
  <c r="E284" i="30" s="1"/>
  <c r="E285" i="30" s="1"/>
  <c r="E286" i="30" s="1"/>
  <c r="E287" i="30" s="1"/>
  <c r="E288" i="30" s="1"/>
  <c r="E289" i="30" s="1"/>
  <c r="E290" i="30" s="1"/>
  <c r="E291" i="30" s="1"/>
  <c r="E292" i="30" s="1"/>
  <c r="E293" i="30" s="1"/>
  <c r="E294" i="30" s="1"/>
  <c r="E295" i="30" s="1"/>
  <c r="E296" i="30" s="1"/>
  <c r="E297" i="30" s="1"/>
  <c r="E298" i="30" s="1"/>
  <c r="E299" i="30" s="1"/>
  <c r="E300" i="30" s="1"/>
  <c r="E301" i="30" s="1"/>
  <c r="E302" i="30" s="1"/>
  <c r="E303" i="30" s="1"/>
  <c r="E304" i="30" s="1"/>
  <c r="E305" i="30" s="1"/>
  <c r="E306" i="30" s="1"/>
  <c r="E307" i="30" s="1"/>
  <c r="E308" i="30" s="1"/>
  <c r="E309" i="30" s="1"/>
  <c r="E310" i="30" s="1"/>
  <c r="E311" i="30" s="1"/>
  <c r="E312" i="30" s="1"/>
  <c r="E313" i="30" s="1"/>
  <c r="E314" i="30" s="1"/>
  <c r="E315" i="30" s="1"/>
  <c r="E316" i="30" s="1"/>
  <c r="E317" i="30" s="1"/>
  <c r="E318" i="30" s="1"/>
  <c r="E319" i="30" s="1"/>
  <c r="E320" i="30" s="1"/>
  <c r="E321" i="30" s="1"/>
  <c r="E322" i="30" s="1"/>
  <c r="E323" i="30" s="1"/>
  <c r="E324" i="30" s="1"/>
  <c r="E325" i="30" s="1"/>
  <c r="E326" i="30" s="1"/>
  <c r="E327" i="30" s="1"/>
  <c r="E328" i="30" s="1"/>
  <c r="E329" i="30" s="1"/>
  <c r="E330" i="30" s="1"/>
  <c r="E331" i="30" s="1"/>
  <c r="E332" i="30" s="1"/>
  <c r="E333" i="30" s="1"/>
  <c r="E334" i="30" s="1"/>
  <c r="E335" i="30" s="1"/>
  <c r="E336" i="30" s="1"/>
  <c r="E337" i="30" s="1"/>
  <c r="E338" i="30" s="1"/>
  <c r="E339" i="30" s="1"/>
  <c r="P5" i="30"/>
  <c r="E14" i="14"/>
  <c r="F15" i="14" l="1"/>
  <c r="F4" i="30" s="1"/>
  <c r="I9" i="30" s="1"/>
  <c r="I10" i="30" s="1"/>
  <c r="I11" i="30" s="1"/>
  <c r="I12" i="30" s="1"/>
  <c r="I13" i="30" s="1"/>
  <c r="I14" i="30" s="1"/>
  <c r="I15" i="30" s="1"/>
  <c r="I16" i="30" s="1"/>
  <c r="I17" i="30" s="1"/>
  <c r="I18" i="30" s="1"/>
  <c r="I19" i="30" s="1"/>
  <c r="I20" i="30" s="1"/>
  <c r="I21" i="30" s="1"/>
  <c r="I22" i="30" s="1"/>
  <c r="I23" i="30" s="1"/>
  <c r="I24" i="30" s="1"/>
  <c r="I25" i="30" s="1"/>
  <c r="I26" i="30" s="1"/>
  <c r="I27" i="30" s="1"/>
  <c r="I28" i="30" s="1"/>
  <c r="I29" i="30" s="1"/>
  <c r="I30" i="30" s="1"/>
  <c r="I31" i="30" s="1"/>
  <c r="I32" i="30" s="1"/>
  <c r="I33" i="30" s="1"/>
  <c r="I34" i="30" s="1"/>
  <c r="I35" i="30" s="1"/>
  <c r="I36" i="30" s="1"/>
  <c r="I37" i="30" s="1"/>
  <c r="I38" i="30" s="1"/>
  <c r="I39" i="30" s="1"/>
  <c r="I40" i="30" s="1"/>
  <c r="I41" i="30" s="1"/>
  <c r="I42" i="30" s="1"/>
  <c r="I43" i="30" s="1"/>
  <c r="I44" i="30" s="1"/>
  <c r="I45" i="30" s="1"/>
  <c r="I46" i="30" s="1"/>
  <c r="I47" i="30" s="1"/>
  <c r="I48" i="30" s="1"/>
  <c r="I49" i="30" s="1"/>
  <c r="I50" i="30" s="1"/>
  <c r="I51" i="30" s="1"/>
  <c r="I52" i="30" s="1"/>
  <c r="I53" i="30" s="1"/>
  <c r="I54" i="30" s="1"/>
  <c r="I55" i="30" s="1"/>
  <c r="I56" i="30" s="1"/>
  <c r="I57" i="30" s="1"/>
  <c r="I58" i="30" s="1"/>
  <c r="I59" i="30" s="1"/>
  <c r="I60" i="30" s="1"/>
  <c r="I61" i="30" s="1"/>
  <c r="I62" i="30" s="1"/>
  <c r="I63" i="30" s="1"/>
  <c r="I64" i="30" s="1"/>
  <c r="I65" i="30" s="1"/>
  <c r="I66" i="30" s="1"/>
  <c r="I67" i="30" s="1"/>
  <c r="I68" i="30" s="1"/>
  <c r="I69" i="30" s="1"/>
  <c r="I70" i="30" s="1"/>
  <c r="I71" i="30" s="1"/>
  <c r="I72" i="30" s="1"/>
  <c r="I73" i="30" s="1"/>
  <c r="I74" i="30" s="1"/>
  <c r="I75" i="30" s="1"/>
  <c r="I76" i="30" s="1"/>
  <c r="I77" i="30" s="1"/>
  <c r="I78" i="30" s="1"/>
  <c r="I79" i="30" s="1"/>
  <c r="I80" i="30" s="1"/>
  <c r="I81" i="30" s="1"/>
  <c r="I82" i="30" s="1"/>
  <c r="I83" i="30" s="1"/>
  <c r="I84" i="30" s="1"/>
  <c r="I85" i="30" s="1"/>
  <c r="I86" i="30" s="1"/>
  <c r="I87" i="30" s="1"/>
  <c r="I88" i="30" s="1"/>
  <c r="I89" i="30" s="1"/>
  <c r="I90" i="30" s="1"/>
  <c r="I91" i="30" s="1"/>
  <c r="I92" i="30" s="1"/>
  <c r="I93" i="30" s="1"/>
  <c r="I94" i="30" s="1"/>
  <c r="I95" i="30" s="1"/>
  <c r="I96" i="30" s="1"/>
  <c r="I97" i="30" s="1"/>
  <c r="I98" i="30" s="1"/>
  <c r="I99" i="30" s="1"/>
  <c r="I100" i="30" s="1"/>
  <c r="I101" i="30" s="1"/>
  <c r="I102" i="30" s="1"/>
  <c r="I103" i="30" s="1"/>
  <c r="I104" i="30" s="1"/>
  <c r="I105" i="30" s="1"/>
  <c r="I106" i="30" s="1"/>
  <c r="I107" i="30" s="1"/>
  <c r="I108" i="30" s="1"/>
  <c r="I109" i="30" s="1"/>
  <c r="I110" i="30" s="1"/>
  <c r="I111" i="30" s="1"/>
  <c r="I112" i="30" s="1"/>
  <c r="I113" i="30" s="1"/>
  <c r="I114" i="30" s="1"/>
  <c r="I115" i="30" s="1"/>
  <c r="I116" i="30" s="1"/>
  <c r="I117" i="30" s="1"/>
  <c r="I118" i="30" s="1"/>
  <c r="I119" i="30" s="1"/>
  <c r="I120" i="30" s="1"/>
  <c r="I121" i="30" s="1"/>
  <c r="I122" i="30" s="1"/>
  <c r="I123" i="30" s="1"/>
  <c r="I124" i="30" s="1"/>
  <c r="I125" i="30" s="1"/>
  <c r="I126" i="30" s="1"/>
  <c r="I127" i="30" s="1"/>
  <c r="I128" i="30" s="1"/>
  <c r="I129" i="30" s="1"/>
  <c r="I130" i="30" s="1"/>
  <c r="I131" i="30" s="1"/>
  <c r="I132" i="30" s="1"/>
  <c r="I133" i="30" s="1"/>
  <c r="I134" i="30" s="1"/>
  <c r="I135" i="30" s="1"/>
  <c r="I136" i="30" s="1"/>
  <c r="I137" i="30" s="1"/>
  <c r="I138" i="30" s="1"/>
  <c r="I139" i="30" s="1"/>
  <c r="I140" i="30" s="1"/>
  <c r="I141" i="30" s="1"/>
  <c r="I142" i="30" s="1"/>
  <c r="I143" i="30" s="1"/>
  <c r="I144" i="30" s="1"/>
  <c r="I145" i="30" s="1"/>
  <c r="I146" i="30" s="1"/>
  <c r="I147" i="30" s="1"/>
  <c r="I148" i="30" s="1"/>
  <c r="I149" i="30" s="1"/>
  <c r="I150" i="30" s="1"/>
  <c r="I151" i="30" s="1"/>
  <c r="I152" i="30" s="1"/>
  <c r="I153" i="30" s="1"/>
  <c r="I154" i="30" s="1"/>
  <c r="I155" i="30" s="1"/>
  <c r="I156" i="30" s="1"/>
  <c r="I157" i="30" s="1"/>
  <c r="I158" i="30" s="1"/>
  <c r="I159" i="30" s="1"/>
  <c r="I160" i="30" s="1"/>
  <c r="I161" i="30" s="1"/>
  <c r="I162" i="30" s="1"/>
  <c r="I163" i="30" s="1"/>
  <c r="I164" i="30" s="1"/>
  <c r="I165" i="30" s="1"/>
  <c r="I166" i="30" s="1"/>
  <c r="I167" i="30" s="1"/>
  <c r="I168" i="30" s="1"/>
  <c r="I169" i="30" s="1"/>
  <c r="I170" i="30" s="1"/>
  <c r="I171" i="30" s="1"/>
  <c r="I172" i="30" s="1"/>
  <c r="I173" i="30" s="1"/>
  <c r="I174" i="30" s="1"/>
  <c r="I175" i="30" s="1"/>
  <c r="I176" i="30" s="1"/>
  <c r="I177" i="30" s="1"/>
  <c r="I178" i="30" s="1"/>
  <c r="I179" i="30" s="1"/>
  <c r="I180" i="30" s="1"/>
  <c r="I181" i="30" s="1"/>
  <c r="I182" i="30" s="1"/>
  <c r="I183" i="30" s="1"/>
  <c r="I184" i="30" s="1"/>
  <c r="I185" i="30" s="1"/>
  <c r="I186" i="30" s="1"/>
  <c r="I187" i="30" s="1"/>
  <c r="I188" i="30" s="1"/>
  <c r="I189" i="30" s="1"/>
  <c r="I190" i="30" s="1"/>
  <c r="I191" i="30" s="1"/>
  <c r="I192" i="30" s="1"/>
  <c r="I193" i="30" s="1"/>
  <c r="I194" i="30" s="1"/>
  <c r="I195" i="30" s="1"/>
  <c r="I196" i="30" s="1"/>
  <c r="I197" i="30" s="1"/>
  <c r="I198" i="30" s="1"/>
  <c r="I199" i="30" s="1"/>
  <c r="I200" i="30" s="1"/>
  <c r="I201" i="30" s="1"/>
  <c r="I202" i="30" s="1"/>
  <c r="I203" i="30" s="1"/>
  <c r="I204" i="30" s="1"/>
  <c r="I205" i="30" s="1"/>
  <c r="I206" i="30" s="1"/>
  <c r="I207" i="30" s="1"/>
  <c r="I208" i="30" s="1"/>
  <c r="I209" i="30" s="1"/>
  <c r="I210" i="30" s="1"/>
  <c r="I211" i="30" s="1"/>
  <c r="I212" i="30" s="1"/>
  <c r="I213" i="30" s="1"/>
  <c r="I214" i="30" s="1"/>
  <c r="I215" i="30" s="1"/>
  <c r="I216" i="30" s="1"/>
  <c r="I217" i="30" s="1"/>
  <c r="I218" i="30" s="1"/>
  <c r="I219" i="30" s="1"/>
  <c r="I220" i="30" s="1"/>
  <c r="I221" i="30" s="1"/>
  <c r="I222" i="30" s="1"/>
  <c r="I223" i="30" s="1"/>
  <c r="I224" i="30" s="1"/>
  <c r="I225" i="30" s="1"/>
  <c r="I226" i="30" s="1"/>
  <c r="I227" i="30" s="1"/>
  <c r="I228" i="30" s="1"/>
  <c r="I229" i="30" s="1"/>
  <c r="I230" i="30" s="1"/>
  <c r="I231" i="30" s="1"/>
  <c r="I232" i="30" s="1"/>
  <c r="I233" i="30" s="1"/>
  <c r="I234" i="30" s="1"/>
  <c r="I235" i="30" s="1"/>
  <c r="I236" i="30" s="1"/>
  <c r="I237" i="30" s="1"/>
  <c r="I238" i="30" s="1"/>
  <c r="I239" i="30" s="1"/>
  <c r="I240" i="30" s="1"/>
  <c r="I241" i="30" s="1"/>
  <c r="I242" i="30" s="1"/>
  <c r="I243" i="30" s="1"/>
  <c r="I244" i="30" s="1"/>
  <c r="I245" i="30" s="1"/>
  <c r="I246" i="30" s="1"/>
  <c r="I247" i="30" s="1"/>
  <c r="I248" i="30" s="1"/>
  <c r="I249" i="30" s="1"/>
  <c r="I250" i="30" s="1"/>
  <c r="I251" i="30" s="1"/>
  <c r="I252" i="30" s="1"/>
  <c r="I253" i="30" s="1"/>
  <c r="I254" i="30" s="1"/>
  <c r="I255" i="30" s="1"/>
  <c r="I256" i="30" s="1"/>
  <c r="I257" i="30" s="1"/>
  <c r="I258" i="30" s="1"/>
  <c r="I259" i="30" s="1"/>
  <c r="I260" i="30" s="1"/>
  <c r="I261" i="30" s="1"/>
  <c r="I262" i="30" s="1"/>
  <c r="I263" i="30" s="1"/>
  <c r="I264" i="30" s="1"/>
  <c r="I265" i="30" s="1"/>
  <c r="I266" i="30" s="1"/>
  <c r="I267" i="30" s="1"/>
  <c r="I268" i="30" s="1"/>
  <c r="I269" i="30" s="1"/>
  <c r="I270" i="30" s="1"/>
  <c r="I271" i="30" s="1"/>
  <c r="I272" i="30" s="1"/>
  <c r="I273" i="30" s="1"/>
  <c r="I274" i="30" s="1"/>
  <c r="I275" i="30" s="1"/>
  <c r="I276" i="30" s="1"/>
  <c r="I277" i="30" s="1"/>
  <c r="I278" i="30" s="1"/>
  <c r="I279" i="30" s="1"/>
  <c r="I280" i="30" s="1"/>
  <c r="I281" i="30" s="1"/>
  <c r="I282" i="30" s="1"/>
  <c r="I283" i="30" s="1"/>
  <c r="I284" i="30" s="1"/>
  <c r="I285" i="30" s="1"/>
  <c r="I286" i="30" s="1"/>
  <c r="I287" i="30" s="1"/>
  <c r="I288" i="30" s="1"/>
  <c r="I289" i="30" s="1"/>
  <c r="I290" i="30" s="1"/>
  <c r="I291" i="30" s="1"/>
  <c r="I292" i="30" s="1"/>
  <c r="I293" i="30" s="1"/>
  <c r="I294" i="30" s="1"/>
  <c r="I295" i="30" s="1"/>
  <c r="I296" i="30" s="1"/>
  <c r="I297" i="30" s="1"/>
  <c r="I298" i="30" s="1"/>
  <c r="I299" i="30" s="1"/>
  <c r="I300" i="30" s="1"/>
  <c r="I301" i="30" s="1"/>
  <c r="I302" i="30" s="1"/>
  <c r="I303" i="30" s="1"/>
  <c r="I304" i="30" s="1"/>
  <c r="I305" i="30" s="1"/>
  <c r="I306" i="30" s="1"/>
  <c r="I307" i="30" s="1"/>
  <c r="I308" i="30" s="1"/>
  <c r="I309" i="30" s="1"/>
  <c r="I310" i="30" s="1"/>
  <c r="I311" i="30" s="1"/>
  <c r="I312" i="30" s="1"/>
  <c r="I313" i="30" s="1"/>
  <c r="I314" i="30" s="1"/>
  <c r="I315" i="30" s="1"/>
  <c r="I316" i="30" s="1"/>
  <c r="I317" i="30" s="1"/>
  <c r="I318" i="30" s="1"/>
  <c r="I319" i="30" s="1"/>
  <c r="I320" i="30" s="1"/>
  <c r="I321" i="30" s="1"/>
  <c r="I322" i="30" s="1"/>
  <c r="I323" i="30" s="1"/>
  <c r="I324" i="30" s="1"/>
  <c r="I325" i="30" s="1"/>
  <c r="I326" i="30" s="1"/>
  <c r="I327" i="30" s="1"/>
  <c r="I328" i="30" s="1"/>
  <c r="I329" i="30" s="1"/>
  <c r="I330" i="30" s="1"/>
  <c r="I331" i="30" s="1"/>
  <c r="I332" i="30" s="1"/>
  <c r="I333" i="30" s="1"/>
  <c r="I334" i="30" s="1"/>
  <c r="I335" i="30" s="1"/>
  <c r="I336" i="30" s="1"/>
  <c r="I337" i="30" s="1"/>
  <c r="I338" i="30" s="1"/>
  <c r="I339" i="30" s="1"/>
  <c r="F13" i="14"/>
  <c r="Q5" i="30" s="1"/>
  <c r="O5" i="30"/>
  <c r="D14" i="14"/>
  <c r="F14" i="14" l="1"/>
  <c r="L9" i="30"/>
  <c r="J11" i="27" s="1"/>
  <c r="N9" i="30" l="1"/>
  <c r="P9" i="30"/>
  <c r="O9" i="30"/>
  <c r="L10" i="30"/>
  <c r="M9" i="30"/>
  <c r="D11" i="27"/>
  <c r="F11" i="27" s="1"/>
  <c r="Q9" i="30"/>
  <c r="O10" i="30"/>
  <c r="J12" i="27"/>
  <c r="P10" i="30"/>
  <c r="D12" i="27"/>
  <c r="F12" i="27" s="1"/>
  <c r="Q10" i="30"/>
  <c r="N10" i="30"/>
  <c r="L11" i="30"/>
  <c r="M10" i="30"/>
  <c r="R9" i="30" l="1"/>
  <c r="L11" i="27" s="1"/>
  <c r="M11" i="27" s="1"/>
  <c r="P11" i="30"/>
  <c r="J13" i="27"/>
  <c r="Q11" i="30"/>
  <c r="M11" i="30"/>
  <c r="D13" i="27"/>
  <c r="F13" i="27" s="1"/>
  <c r="O11" i="30"/>
  <c r="R10" i="30"/>
  <c r="L12" i="27" s="1"/>
  <c r="N11" i="30"/>
  <c r="L12" i="30"/>
  <c r="E11" i="27" l="1"/>
  <c r="G11" i="27" s="1"/>
  <c r="P12" i="30"/>
  <c r="J14" i="27"/>
  <c r="M12" i="27"/>
  <c r="M12" i="30"/>
  <c r="L13" i="30"/>
  <c r="N12" i="30"/>
  <c r="R11" i="30"/>
  <c r="L13" i="27" s="1"/>
  <c r="D14" i="27"/>
  <c r="F14" i="27" s="1"/>
  <c r="Q12" i="30"/>
  <c r="O12" i="30"/>
  <c r="L14" i="30" l="1"/>
  <c r="J16" i="27" s="1"/>
  <c r="J15" i="27"/>
  <c r="M13" i="27"/>
  <c r="P13" i="30"/>
  <c r="N13" i="30"/>
  <c r="Q13" i="30"/>
  <c r="D15" i="27"/>
  <c r="F15" i="27" s="1"/>
  <c r="O13" i="30"/>
  <c r="M13" i="30"/>
  <c r="R12" i="30"/>
  <c r="L14" i="27" s="1"/>
  <c r="E12" i="27"/>
  <c r="G12" i="27" s="1"/>
  <c r="E13" i="27"/>
  <c r="G13" i="27" s="1"/>
  <c r="Q14" i="30" l="1"/>
  <c r="D16" i="27"/>
  <c r="F16" i="27" s="1"/>
  <c r="M14" i="30"/>
  <c r="L15" i="30"/>
  <c r="J17" i="27" s="1"/>
  <c r="O14" i="30"/>
  <c r="N14" i="30"/>
  <c r="P14" i="30"/>
  <c r="M14" i="27"/>
  <c r="E14" i="27"/>
  <c r="G14" i="27" s="1"/>
  <c r="R13" i="30"/>
  <c r="L15" i="27" s="1"/>
  <c r="P15" i="30" l="1"/>
  <c r="O15" i="30"/>
  <c r="N15" i="30"/>
  <c r="Q15" i="30"/>
  <c r="R14" i="30"/>
  <c r="L16" i="27" s="1"/>
  <c r="M16" i="27" s="1"/>
  <c r="M15" i="30"/>
  <c r="L16" i="30"/>
  <c r="J18" i="27" s="1"/>
  <c r="D17" i="27"/>
  <c r="F17" i="27" s="1"/>
  <c r="M15" i="27"/>
  <c r="E15" i="27"/>
  <c r="G15" i="27" s="1"/>
  <c r="R15" i="30" l="1"/>
  <c r="L17" i="27" s="1"/>
  <c r="M17" i="27" s="1"/>
  <c r="O16" i="30"/>
  <c r="N16" i="30"/>
  <c r="Q16" i="30"/>
  <c r="M16" i="30"/>
  <c r="L17" i="30"/>
  <c r="J19" i="27" s="1"/>
  <c r="P16" i="30"/>
  <c r="D18" i="27"/>
  <c r="F18" i="27" s="1"/>
  <c r="E16" i="27"/>
  <c r="G16" i="27" s="1"/>
  <c r="E17" i="27" l="1"/>
  <c r="G17" i="27" s="1"/>
  <c r="P17" i="30"/>
  <c r="M17" i="30"/>
  <c r="N17" i="30"/>
  <c r="R16" i="30"/>
  <c r="L18" i="27" s="1"/>
  <c r="M18" i="27" s="1"/>
  <c r="O17" i="30"/>
  <c r="L18" i="30"/>
  <c r="J20" i="27" s="1"/>
  <c r="D19" i="27"/>
  <c r="F19" i="27" s="1"/>
  <c r="Q17" i="30"/>
  <c r="R17" i="30" l="1"/>
  <c r="L19" i="27" s="1"/>
  <c r="M19" i="27" s="1"/>
  <c r="P18" i="30"/>
  <c r="Q18" i="30"/>
  <c r="N18" i="30"/>
  <c r="L19" i="30"/>
  <c r="J21" i="27" s="1"/>
  <c r="D20" i="27"/>
  <c r="F20" i="27" s="1"/>
  <c r="E18" i="27"/>
  <c r="G18" i="27" s="1"/>
  <c r="M18" i="30"/>
  <c r="O18" i="30"/>
  <c r="R18" i="30" l="1"/>
  <c r="L20" i="27" s="1"/>
  <c r="M20" i="27" s="1"/>
  <c r="E19" i="27"/>
  <c r="G19" i="27" s="1"/>
  <c r="M19" i="30"/>
  <c r="N19" i="30"/>
  <c r="O19" i="30"/>
  <c r="Q19" i="30"/>
  <c r="L20" i="30"/>
  <c r="J22" i="27" s="1"/>
  <c r="P19" i="30"/>
  <c r="D21" i="27"/>
  <c r="F21" i="27" s="1"/>
  <c r="E20" i="27" l="1"/>
  <c r="G20" i="27" s="1"/>
  <c r="R19" i="30"/>
  <c r="L21" i="27" s="1"/>
  <c r="M21" i="27" s="1"/>
  <c r="M20" i="30"/>
  <c r="D22" i="27"/>
  <c r="F22" i="27" s="1"/>
  <c r="Q20" i="30"/>
  <c r="O20" i="30"/>
  <c r="P20" i="30"/>
  <c r="L21" i="30"/>
  <c r="J23" i="27" s="1"/>
  <c r="N20" i="30"/>
  <c r="R20" i="30" l="1"/>
  <c r="L22" i="27" s="1"/>
  <c r="M22" i="27" s="1"/>
  <c r="E21" i="27"/>
  <c r="G21" i="27" s="1"/>
  <c r="M21" i="30"/>
  <c r="Q21" i="30"/>
  <c r="P21" i="30"/>
  <c r="O21" i="30"/>
  <c r="N21" i="30"/>
  <c r="L22" i="30"/>
  <c r="J24" i="27" s="1"/>
  <c r="D23" i="27"/>
  <c r="F23" i="27" s="1"/>
  <c r="E22" i="27" l="1"/>
  <c r="G22" i="27" s="1"/>
  <c r="R21" i="30"/>
  <c r="L23" i="27" s="1"/>
  <c r="M23" i="27" s="1"/>
  <c r="D24" i="27"/>
  <c r="F24" i="27" s="1"/>
  <c r="Q22" i="30"/>
  <c r="M22" i="30"/>
  <c r="O22" i="30"/>
  <c r="P22" i="30"/>
  <c r="L23" i="30"/>
  <c r="J25" i="27" s="1"/>
  <c r="N22" i="30"/>
  <c r="R22" i="30" l="1"/>
  <c r="L24" i="27" s="1"/>
  <c r="M24" i="27" s="1"/>
  <c r="E23" i="27"/>
  <c r="G23" i="27" s="1"/>
  <c r="N23" i="30"/>
  <c r="Q23" i="30"/>
  <c r="P23" i="30"/>
  <c r="O23" i="30"/>
  <c r="M23" i="30"/>
  <c r="L24" i="30"/>
  <c r="J26" i="27" s="1"/>
  <c r="D25" i="27"/>
  <c r="F25" i="27" s="1"/>
  <c r="E24" i="27" l="1"/>
  <c r="G24" i="27" s="1"/>
  <c r="R23" i="30"/>
  <c r="L25" i="27" s="1"/>
  <c r="M25" i="27" s="1"/>
  <c r="D26" i="27"/>
  <c r="F26" i="27" s="1"/>
  <c r="Q24" i="30"/>
  <c r="N24" i="30"/>
  <c r="M24" i="30"/>
  <c r="O24" i="30"/>
  <c r="L25" i="30"/>
  <c r="J27" i="27" s="1"/>
  <c r="P24" i="30"/>
  <c r="E25" i="27" l="1"/>
  <c r="G25" i="27" s="1"/>
  <c r="R24" i="30"/>
  <c r="L26" i="27" s="1"/>
  <c r="M26" i="27" s="1"/>
  <c r="D27" i="27"/>
  <c r="F27" i="27" s="1"/>
  <c r="O25" i="30"/>
  <c r="M25" i="30"/>
  <c r="Q25" i="30"/>
  <c r="P25" i="30"/>
  <c r="N25" i="30"/>
  <c r="L26" i="30"/>
  <c r="J28" i="27" s="1"/>
  <c r="E26" i="27" l="1"/>
  <c r="G26" i="27" s="1"/>
  <c r="R25" i="30"/>
  <c r="L27" i="27" s="1"/>
  <c r="M27" i="27" s="1"/>
  <c r="O26" i="30"/>
  <c r="D28" i="27"/>
  <c r="F28" i="27" s="1"/>
  <c r="N26" i="30"/>
  <c r="L27" i="30"/>
  <c r="J29" i="27" s="1"/>
  <c r="P26" i="30"/>
  <c r="Q26" i="30"/>
  <c r="M26" i="30"/>
  <c r="E27" i="27" l="1"/>
  <c r="G27" i="27" s="1"/>
  <c r="R26" i="30"/>
  <c r="L28" i="27" s="1"/>
  <c r="M28" i="27" s="1"/>
  <c r="O27" i="30"/>
  <c r="M27" i="30"/>
  <c r="Q27" i="30"/>
  <c r="N27" i="30"/>
  <c r="P27" i="30"/>
  <c r="L28" i="30"/>
  <c r="J30" i="27" s="1"/>
  <c r="D29" i="27"/>
  <c r="F29" i="27" s="1"/>
  <c r="E28" i="27" l="1"/>
  <c r="G28" i="27" s="1"/>
  <c r="N28" i="30"/>
  <c r="R27" i="30"/>
  <c r="L29" i="27" s="1"/>
  <c r="M29" i="27" s="1"/>
  <c r="M28" i="30"/>
  <c r="Q28" i="30"/>
  <c r="P28" i="30"/>
  <c r="O28" i="30"/>
  <c r="L29" i="30"/>
  <c r="J31" i="27" s="1"/>
  <c r="D30" i="27"/>
  <c r="F30" i="27" s="1"/>
  <c r="E29" i="27" l="1"/>
  <c r="G29" i="27" s="1"/>
  <c r="R28" i="30"/>
  <c r="L30" i="27" s="1"/>
  <c r="M30" i="27" s="1"/>
  <c r="D31" i="27"/>
  <c r="F31" i="27" s="1"/>
  <c r="O29" i="30"/>
  <c r="M29" i="30"/>
  <c r="P29" i="30"/>
  <c r="Q29" i="30"/>
  <c r="N29" i="30"/>
  <c r="L30" i="30"/>
  <c r="J32" i="27" s="1"/>
  <c r="E30" i="27" l="1"/>
  <c r="G30" i="27" s="1"/>
  <c r="R29" i="30"/>
  <c r="L31" i="27" s="1"/>
  <c r="M31" i="27" s="1"/>
  <c r="D32" i="27"/>
  <c r="F32" i="27" s="1"/>
  <c r="O30" i="30"/>
  <c r="Q30" i="30"/>
  <c r="L31" i="30"/>
  <c r="J33" i="27" s="1"/>
  <c r="M30" i="30"/>
  <c r="P30" i="30"/>
  <c r="N30" i="30"/>
  <c r="N31" i="30" l="1"/>
  <c r="Q31" i="30"/>
  <c r="O31" i="30"/>
  <c r="M31" i="30"/>
  <c r="E31" i="27"/>
  <c r="G31" i="27" s="1"/>
  <c r="R30" i="30"/>
  <c r="L32" i="27" s="1"/>
  <c r="M32" i="27" s="1"/>
  <c r="L32" i="30"/>
  <c r="J34" i="27" s="1"/>
  <c r="P31" i="30"/>
  <c r="D33" i="27"/>
  <c r="F33" i="27" s="1"/>
  <c r="D34" i="27" l="1"/>
  <c r="F34" i="27" s="1"/>
  <c r="P32" i="30"/>
  <c r="R31" i="30"/>
  <c r="L33" i="27" s="1"/>
  <c r="M33" i="27" s="1"/>
  <c r="Q32" i="30"/>
  <c r="E32" i="27"/>
  <c r="G32" i="27" s="1"/>
  <c r="N32" i="30"/>
  <c r="M32" i="30"/>
  <c r="O32" i="30"/>
  <c r="L33" i="30"/>
  <c r="J35" i="27" s="1"/>
  <c r="E33" i="27" l="1"/>
  <c r="G33" i="27" s="1"/>
  <c r="R32" i="30"/>
  <c r="L34" i="27" s="1"/>
  <c r="M34" i="27" s="1"/>
  <c r="P33" i="30"/>
  <c r="M33" i="30"/>
  <c r="N33" i="30"/>
  <c r="L34" i="30"/>
  <c r="J36" i="27" s="1"/>
  <c r="D35" i="27"/>
  <c r="F35" i="27" s="1"/>
  <c r="Q33" i="30"/>
  <c r="O33" i="30"/>
  <c r="E34" i="27" l="1"/>
  <c r="G34" i="27" s="1"/>
  <c r="P34" i="30"/>
  <c r="Q34" i="30"/>
  <c r="O34" i="30"/>
  <c r="N34" i="30"/>
  <c r="M34" i="30"/>
  <c r="L35" i="30"/>
  <c r="J37" i="27" s="1"/>
  <c r="R33" i="30"/>
  <c r="L35" i="27" s="1"/>
  <c r="M35" i="27" s="1"/>
  <c r="D36" i="27"/>
  <c r="F36" i="27" s="1"/>
  <c r="R34" i="30" l="1"/>
  <c r="L36" i="27" s="1"/>
  <c r="M36" i="27" s="1"/>
  <c r="D37" i="27"/>
  <c r="F37" i="27" s="1"/>
  <c r="M35" i="30"/>
  <c r="E35" i="27"/>
  <c r="G35" i="27" s="1"/>
  <c r="N35" i="30"/>
  <c r="O35" i="30"/>
  <c r="Q35" i="30"/>
  <c r="P35" i="30"/>
  <c r="L36" i="30"/>
  <c r="J38" i="27" s="1"/>
  <c r="E36" i="27" l="1"/>
  <c r="G36" i="27" s="1"/>
  <c r="R35" i="30"/>
  <c r="L37" i="27" s="1"/>
  <c r="M37" i="27" s="1"/>
  <c r="D38" i="27"/>
  <c r="F38" i="27" s="1"/>
  <c r="P36" i="30"/>
  <c r="Q36" i="30"/>
  <c r="M36" i="30"/>
  <c r="N36" i="30"/>
  <c r="O36" i="30"/>
  <c r="L37" i="30"/>
  <c r="J39" i="27" s="1"/>
  <c r="Q37" i="30" l="1"/>
  <c r="D39" i="27"/>
  <c r="F39" i="27" s="1"/>
  <c r="E37" i="27"/>
  <c r="G37" i="27" s="1"/>
  <c r="M37" i="30"/>
  <c r="R36" i="30"/>
  <c r="L38" i="27" s="1"/>
  <c r="M38" i="27" s="1"/>
  <c r="P37" i="30"/>
  <c r="O37" i="30"/>
  <c r="L38" i="30"/>
  <c r="J40" i="27" s="1"/>
  <c r="N37" i="30"/>
  <c r="R37" i="30" l="1"/>
  <c r="L39" i="27" s="1"/>
  <c r="M39" i="27" s="1"/>
  <c r="P38" i="30"/>
  <c r="D40" i="27"/>
  <c r="F40" i="27" s="1"/>
  <c r="N38" i="30"/>
  <c r="O38" i="30"/>
  <c r="E38" i="27"/>
  <c r="G38" i="27" s="1"/>
  <c r="L39" i="30"/>
  <c r="J41" i="27" s="1"/>
  <c r="Q38" i="30"/>
  <c r="M38" i="30"/>
  <c r="E39" i="27" l="1"/>
  <c r="G39" i="27" s="1"/>
  <c r="M39" i="30"/>
  <c r="P39" i="30"/>
  <c r="O39" i="30"/>
  <c r="Q39" i="30"/>
  <c r="N39" i="30"/>
  <c r="R38" i="30"/>
  <c r="L40" i="27" s="1"/>
  <c r="M40" i="27" s="1"/>
  <c r="L40" i="30"/>
  <c r="J42" i="27" s="1"/>
  <c r="D41" i="27"/>
  <c r="F41" i="27" s="1"/>
  <c r="R39" i="30" l="1"/>
  <c r="L41" i="27" s="1"/>
  <c r="M41" i="27" s="1"/>
  <c r="E40" i="27"/>
  <c r="G40" i="27" s="1"/>
  <c r="M40" i="30"/>
  <c r="L41" i="30"/>
  <c r="J43" i="27" s="1"/>
  <c r="D42" i="27"/>
  <c r="F42" i="27" s="1"/>
  <c r="N40" i="30"/>
  <c r="P40" i="30"/>
  <c r="O40" i="30"/>
  <c r="Q40" i="30"/>
  <c r="Q41" i="30" l="1"/>
  <c r="M41" i="30"/>
  <c r="P41" i="30"/>
  <c r="N41" i="30"/>
  <c r="O41" i="30"/>
  <c r="L42" i="30"/>
  <c r="J44" i="27" s="1"/>
  <c r="E41" i="27"/>
  <c r="G41" i="27" s="1"/>
  <c r="R40" i="30"/>
  <c r="L42" i="27" s="1"/>
  <c r="M42" i="27" s="1"/>
  <c r="D43" i="27"/>
  <c r="F43" i="27" s="1"/>
  <c r="D44" i="27" l="1"/>
  <c r="F44" i="27" s="1"/>
  <c r="M42" i="30"/>
  <c r="P42" i="30"/>
  <c r="Q42" i="30"/>
  <c r="R41" i="30"/>
  <c r="L43" i="27" s="1"/>
  <c r="M43" i="27" s="1"/>
  <c r="N42" i="30"/>
  <c r="O42" i="30"/>
  <c r="L43" i="30"/>
  <c r="J45" i="27" s="1"/>
  <c r="E42" i="27"/>
  <c r="G42" i="27" s="1"/>
  <c r="R42" i="30" l="1"/>
  <c r="L44" i="27" s="1"/>
  <c r="M44" i="27" s="1"/>
  <c r="P43" i="30"/>
  <c r="N43" i="30"/>
  <c r="E43" i="27"/>
  <c r="G43" i="27" s="1"/>
  <c r="O43" i="30"/>
  <c r="L44" i="30"/>
  <c r="J46" i="27" s="1"/>
  <c r="D45" i="27"/>
  <c r="F45" i="27" s="1"/>
  <c r="Q43" i="30"/>
  <c r="M43" i="30"/>
  <c r="N44" i="30" l="1"/>
  <c r="M44" i="30"/>
  <c r="O44" i="30"/>
  <c r="E44" i="27"/>
  <c r="G44" i="27" s="1"/>
  <c r="L45" i="30"/>
  <c r="J47" i="27" s="1"/>
  <c r="D46" i="27"/>
  <c r="F46" i="27" s="1"/>
  <c r="P44" i="30"/>
  <c r="Q44" i="30"/>
  <c r="R43" i="30"/>
  <c r="L45" i="27" s="1"/>
  <c r="M45" i="27" s="1"/>
  <c r="D47" i="27" l="1"/>
  <c r="F47" i="27" s="1"/>
  <c r="R44" i="30"/>
  <c r="L46" i="27" s="1"/>
  <c r="M46" i="27" s="1"/>
  <c r="M45" i="30"/>
  <c r="N45" i="30"/>
  <c r="Q45" i="30"/>
  <c r="P45" i="30"/>
  <c r="L46" i="30"/>
  <c r="J48" i="27" s="1"/>
  <c r="E45" i="27"/>
  <c r="G45" i="27" s="1"/>
  <c r="O45" i="30"/>
  <c r="E46" i="27" l="1"/>
  <c r="G46" i="27" s="1"/>
  <c r="D48" i="27"/>
  <c r="F48" i="27" s="1"/>
  <c r="O46" i="30"/>
  <c r="M46" i="30"/>
  <c r="R45" i="30"/>
  <c r="L47" i="27" s="1"/>
  <c r="M47" i="27" s="1"/>
  <c r="P46" i="30"/>
  <c r="Q46" i="30"/>
  <c r="N46" i="30"/>
  <c r="L47" i="30"/>
  <c r="J49" i="27" s="1"/>
  <c r="R46" i="30" l="1"/>
  <c r="L48" i="27" s="1"/>
  <c r="M48" i="27" s="1"/>
  <c r="O47" i="30"/>
  <c r="D49" i="27"/>
  <c r="F49" i="27" s="1"/>
  <c r="L48" i="30"/>
  <c r="J50" i="27" s="1"/>
  <c r="E47" i="27"/>
  <c r="G47" i="27" s="1"/>
  <c r="N47" i="30"/>
  <c r="Q47" i="30"/>
  <c r="P47" i="30"/>
  <c r="M47" i="30"/>
  <c r="P48" i="30"/>
  <c r="Q48" i="30"/>
  <c r="N48" i="30"/>
  <c r="O48" i="30"/>
  <c r="D50" i="27"/>
  <c r="F50" i="27" s="1"/>
  <c r="E48" i="27" l="1"/>
  <c r="G48" i="27" s="1"/>
  <c r="L49" i="30"/>
  <c r="J51" i="27" s="1"/>
  <c r="M48" i="30"/>
  <c r="R47" i="30"/>
  <c r="L49" i="27" s="1"/>
  <c r="M49" i="27" s="1"/>
  <c r="R48" i="30"/>
  <c r="L50" i="27" s="1"/>
  <c r="L50" i="30"/>
  <c r="J52" i="27" s="1"/>
  <c r="O49" i="30"/>
  <c r="Q49" i="30"/>
  <c r="P49" i="30"/>
  <c r="M49" i="30"/>
  <c r="N49" i="30"/>
  <c r="D51" i="27"/>
  <c r="F51" i="27" s="1"/>
  <c r="E49" i="27" l="1"/>
  <c r="G49" i="27" s="1"/>
  <c r="M50" i="27"/>
  <c r="E50" i="27"/>
  <c r="G50" i="27" s="1"/>
  <c r="R49" i="30"/>
  <c r="L51" i="27" s="1"/>
  <c r="L51" i="30"/>
  <c r="J53" i="27" s="1"/>
  <c r="N50" i="30"/>
  <c r="Q50" i="30"/>
  <c r="M50" i="30"/>
  <c r="O50" i="30"/>
  <c r="P50" i="30"/>
  <c r="D52" i="27"/>
  <c r="F52" i="27" s="1"/>
  <c r="M51" i="27" l="1"/>
  <c r="E51" i="27"/>
  <c r="G51" i="27" s="1"/>
  <c r="L52" i="30"/>
  <c r="J54" i="27" s="1"/>
  <c r="M51" i="30"/>
  <c r="Q51" i="30"/>
  <c r="N51" i="30"/>
  <c r="O51" i="30"/>
  <c r="P51" i="30"/>
  <c r="D53" i="27"/>
  <c r="F53" i="27" s="1"/>
  <c r="R50" i="30"/>
  <c r="L52" i="27" s="1"/>
  <c r="M52" i="27" l="1"/>
  <c r="E52" i="27"/>
  <c r="G52" i="27" s="1"/>
  <c r="R51" i="30"/>
  <c r="L53" i="27" s="1"/>
  <c r="L53" i="30"/>
  <c r="J55" i="27" s="1"/>
  <c r="P52" i="30"/>
  <c r="M52" i="30"/>
  <c r="O52" i="30"/>
  <c r="Q52" i="30"/>
  <c r="N52" i="30"/>
  <c r="D54" i="27"/>
  <c r="F54" i="27" s="1"/>
  <c r="M53" i="27" l="1"/>
  <c r="E53" i="27"/>
  <c r="G53" i="27" s="1"/>
  <c r="L54" i="30"/>
  <c r="J56" i="27" s="1"/>
  <c r="O53" i="30"/>
  <c r="M53" i="30"/>
  <c r="Q53" i="30"/>
  <c r="N53" i="30"/>
  <c r="P53" i="30"/>
  <c r="D55" i="27"/>
  <c r="F55" i="27" s="1"/>
  <c r="R52" i="30"/>
  <c r="L54" i="27" s="1"/>
  <c r="M54" i="27" l="1"/>
  <c r="E54" i="27"/>
  <c r="G54" i="27" s="1"/>
  <c r="R53" i="30"/>
  <c r="L55" i="27" s="1"/>
  <c r="L55" i="30"/>
  <c r="J57" i="27" s="1"/>
  <c r="N54" i="30"/>
  <c r="M54" i="30"/>
  <c r="O54" i="30"/>
  <c r="P54" i="30"/>
  <c r="Q54" i="30"/>
  <c r="D56" i="27"/>
  <c r="F56" i="27" s="1"/>
  <c r="M55" i="27" l="1"/>
  <c r="E55" i="27"/>
  <c r="G55" i="27" s="1"/>
  <c r="L56" i="30"/>
  <c r="J58" i="27" s="1"/>
  <c r="M55" i="30"/>
  <c r="Q55" i="30"/>
  <c r="N55" i="30"/>
  <c r="O55" i="30"/>
  <c r="P55" i="30"/>
  <c r="D57" i="27"/>
  <c r="F57" i="27" s="1"/>
  <c r="R54" i="30"/>
  <c r="L56" i="27" s="1"/>
  <c r="M56" i="27" l="1"/>
  <c r="E56" i="27"/>
  <c r="G56" i="27" s="1"/>
  <c r="R55" i="30"/>
  <c r="L57" i="27" s="1"/>
  <c r="L57" i="30"/>
  <c r="J59" i="27" s="1"/>
  <c r="P56" i="30"/>
  <c r="N56" i="30"/>
  <c r="Q56" i="30"/>
  <c r="M56" i="30"/>
  <c r="O56" i="30"/>
  <c r="D58" i="27"/>
  <c r="F58" i="27" s="1"/>
  <c r="M57" i="27" l="1"/>
  <c r="E57" i="27"/>
  <c r="G57" i="27" s="1"/>
  <c r="L58" i="30"/>
  <c r="J60" i="27" s="1"/>
  <c r="O57" i="30"/>
  <c r="N57" i="30"/>
  <c r="M57" i="30"/>
  <c r="P57" i="30"/>
  <c r="Q57" i="30"/>
  <c r="D59" i="27"/>
  <c r="F59" i="27" s="1"/>
  <c r="R56" i="30"/>
  <c r="L58" i="27" s="1"/>
  <c r="M58" i="27" l="1"/>
  <c r="E58" i="27"/>
  <c r="G58" i="27" s="1"/>
  <c r="R57" i="30"/>
  <c r="L59" i="27" s="1"/>
  <c r="L59" i="30"/>
  <c r="J61" i="27" s="1"/>
  <c r="N58" i="30"/>
  <c r="O58" i="30"/>
  <c r="M58" i="30"/>
  <c r="P58" i="30"/>
  <c r="Q58" i="30"/>
  <c r="D60" i="27"/>
  <c r="F60" i="27" s="1"/>
  <c r="M59" i="27" l="1"/>
  <c r="E59" i="27"/>
  <c r="G59" i="27" s="1"/>
  <c r="L60" i="30"/>
  <c r="J62" i="27" s="1"/>
  <c r="M59" i="30"/>
  <c r="Q59" i="30"/>
  <c r="O59" i="30"/>
  <c r="P59" i="30"/>
  <c r="N59" i="30"/>
  <c r="D61" i="27"/>
  <c r="F61" i="27" s="1"/>
  <c r="R58" i="30"/>
  <c r="L60" i="27" s="1"/>
  <c r="M60" i="27" l="1"/>
  <c r="E60" i="27"/>
  <c r="G60" i="27" s="1"/>
  <c r="R59" i="30"/>
  <c r="L61" i="27" s="1"/>
  <c r="L61" i="30"/>
  <c r="J63" i="27" s="1"/>
  <c r="P60" i="30"/>
  <c r="O60" i="30"/>
  <c r="M60" i="30"/>
  <c r="N60" i="30"/>
  <c r="Q60" i="30"/>
  <c r="D62" i="27"/>
  <c r="F62" i="27" s="1"/>
  <c r="M61" i="27" l="1"/>
  <c r="E61" i="27"/>
  <c r="G61" i="27" s="1"/>
  <c r="L62" i="30"/>
  <c r="J64" i="27" s="1"/>
  <c r="O61" i="30"/>
  <c r="P61" i="30"/>
  <c r="M61" i="30"/>
  <c r="N61" i="30"/>
  <c r="Q61" i="30"/>
  <c r="D63" i="27"/>
  <c r="F63" i="27" s="1"/>
  <c r="R60" i="30"/>
  <c r="L62" i="27" s="1"/>
  <c r="M62" i="27" l="1"/>
  <c r="E62" i="27"/>
  <c r="G62" i="27" s="1"/>
  <c r="R61" i="30"/>
  <c r="L63" i="27" s="1"/>
  <c r="L63" i="30"/>
  <c r="J65" i="27" s="1"/>
  <c r="N62" i="30"/>
  <c r="P62" i="30"/>
  <c r="O62" i="30"/>
  <c r="Q62" i="30"/>
  <c r="M62" i="30"/>
  <c r="D64" i="27"/>
  <c r="F64" i="27" s="1"/>
  <c r="M63" i="27" l="1"/>
  <c r="E63" i="27"/>
  <c r="G63" i="27" s="1"/>
  <c r="R62" i="30"/>
  <c r="L64" i="27" s="1"/>
  <c r="L64" i="30"/>
  <c r="J66" i="27" s="1"/>
  <c r="M63" i="30"/>
  <c r="Q63" i="30"/>
  <c r="P63" i="30"/>
  <c r="N63" i="30"/>
  <c r="O63" i="30"/>
  <c r="D65" i="27"/>
  <c r="F65" i="27" s="1"/>
  <c r="M64" i="27" l="1"/>
  <c r="E64" i="27"/>
  <c r="G64" i="27" s="1"/>
  <c r="R63" i="30"/>
  <c r="L65" i="27" s="1"/>
  <c r="L65" i="30"/>
  <c r="J67" i="27" s="1"/>
  <c r="P64" i="30"/>
  <c r="Q64" i="30"/>
  <c r="M64" i="30"/>
  <c r="N64" i="30"/>
  <c r="O64" i="30"/>
  <c r="D66" i="27"/>
  <c r="F66" i="27" s="1"/>
  <c r="M65" i="27" l="1"/>
  <c r="E65" i="27"/>
  <c r="G65" i="27" s="1"/>
  <c r="R64" i="30"/>
  <c r="L66" i="27" s="1"/>
  <c r="L66" i="30"/>
  <c r="J68" i="27" s="1"/>
  <c r="O65" i="30"/>
  <c r="Q65" i="30"/>
  <c r="N65" i="30"/>
  <c r="P65" i="30"/>
  <c r="M65" i="30"/>
  <c r="D67" i="27"/>
  <c r="F67" i="27" s="1"/>
  <c r="M66" i="27" l="1"/>
  <c r="E66" i="27"/>
  <c r="G66" i="27" s="1"/>
  <c r="R65" i="30"/>
  <c r="L67" i="27" s="1"/>
  <c r="L67" i="30"/>
  <c r="J69" i="27" s="1"/>
  <c r="N66" i="30"/>
  <c r="Q66" i="30"/>
  <c r="P66" i="30"/>
  <c r="M66" i="30"/>
  <c r="O66" i="30"/>
  <c r="D68" i="27"/>
  <c r="F68" i="27" s="1"/>
  <c r="M67" i="27" l="1"/>
  <c r="E67" i="27"/>
  <c r="G67" i="27" s="1"/>
  <c r="R66" i="30"/>
  <c r="L68" i="27" s="1"/>
  <c r="L68" i="30"/>
  <c r="J70" i="27" s="1"/>
  <c r="M67" i="30"/>
  <c r="Q67" i="30"/>
  <c r="N67" i="30"/>
  <c r="O67" i="30"/>
  <c r="P67" i="30"/>
  <c r="D69" i="27"/>
  <c r="F69" i="27" s="1"/>
  <c r="M68" i="27" l="1"/>
  <c r="E68" i="27"/>
  <c r="G68" i="27" s="1"/>
  <c r="R67" i="30"/>
  <c r="L69" i="27" s="1"/>
  <c r="L69" i="30"/>
  <c r="J71" i="27" s="1"/>
  <c r="P68" i="30"/>
  <c r="M68" i="30"/>
  <c r="N68" i="30"/>
  <c r="O68" i="30"/>
  <c r="Q68" i="30"/>
  <c r="D70" i="27"/>
  <c r="F70" i="27" s="1"/>
  <c r="M69" i="27" l="1"/>
  <c r="E69" i="27"/>
  <c r="G69" i="27" s="1"/>
  <c r="R68" i="30"/>
  <c r="L70" i="27" s="1"/>
  <c r="L70" i="30"/>
  <c r="J72" i="27" s="1"/>
  <c r="O69" i="30"/>
  <c r="M69" i="30"/>
  <c r="P69" i="30"/>
  <c r="Q69" i="30"/>
  <c r="N69" i="30"/>
  <c r="D71" i="27"/>
  <c r="F71" i="27" s="1"/>
  <c r="M70" i="27" l="1"/>
  <c r="E70" i="27"/>
  <c r="G70" i="27" s="1"/>
  <c r="R69" i="30"/>
  <c r="L71" i="27" s="1"/>
  <c r="L71" i="30"/>
  <c r="J73" i="27" s="1"/>
  <c r="N70" i="30"/>
  <c r="M70" i="30"/>
  <c r="Q70" i="30"/>
  <c r="O70" i="30"/>
  <c r="P70" i="30"/>
  <c r="D72" i="27"/>
  <c r="F72" i="27" s="1"/>
  <c r="M71" i="27" l="1"/>
  <c r="E71" i="27"/>
  <c r="G71" i="27" s="1"/>
  <c r="R70" i="30"/>
  <c r="L72" i="27" s="1"/>
  <c r="L72" i="30"/>
  <c r="J74" i="27" s="1"/>
  <c r="M71" i="30"/>
  <c r="Q71" i="30"/>
  <c r="N71" i="30"/>
  <c r="O71" i="30"/>
  <c r="P71" i="30"/>
  <c r="D73" i="27"/>
  <c r="F73" i="27" s="1"/>
  <c r="M72" i="27" l="1"/>
  <c r="E72" i="27"/>
  <c r="G72" i="27" s="1"/>
  <c r="R71" i="30"/>
  <c r="L73" i="27" s="1"/>
  <c r="L73" i="30"/>
  <c r="J75" i="27" s="1"/>
  <c r="P72" i="30"/>
  <c r="N72" i="30"/>
  <c r="O72" i="30"/>
  <c r="Q72" i="30"/>
  <c r="M72" i="30"/>
  <c r="D74" i="27"/>
  <c r="F74" i="27" s="1"/>
  <c r="M73" i="27" l="1"/>
  <c r="E73" i="27"/>
  <c r="G73" i="27" s="1"/>
  <c r="R72" i="30"/>
  <c r="L74" i="27" s="1"/>
  <c r="L74" i="30"/>
  <c r="J76" i="27" s="1"/>
  <c r="O73" i="30"/>
  <c r="N73" i="30"/>
  <c r="Q73" i="30"/>
  <c r="M73" i="30"/>
  <c r="P73" i="30"/>
  <c r="D75" i="27"/>
  <c r="F75" i="27" s="1"/>
  <c r="M74" i="27" l="1"/>
  <c r="E74" i="27"/>
  <c r="G74" i="27" s="1"/>
  <c r="R73" i="30"/>
  <c r="L75" i="27" s="1"/>
  <c r="L75" i="30"/>
  <c r="J77" i="27" s="1"/>
  <c r="N74" i="30"/>
  <c r="O74" i="30"/>
  <c r="M74" i="30"/>
  <c r="P74" i="30"/>
  <c r="Q74" i="30"/>
  <c r="D76" i="27"/>
  <c r="F76" i="27" s="1"/>
  <c r="M75" i="27" l="1"/>
  <c r="E75" i="27"/>
  <c r="G75" i="27" s="1"/>
  <c r="R74" i="30"/>
  <c r="L76" i="27" s="1"/>
  <c r="L76" i="30"/>
  <c r="J78" i="27" s="1"/>
  <c r="M75" i="30"/>
  <c r="Q75" i="30"/>
  <c r="O75" i="30"/>
  <c r="N75" i="30"/>
  <c r="P75" i="30"/>
  <c r="D77" i="27"/>
  <c r="F77" i="27" s="1"/>
  <c r="M76" i="27" l="1"/>
  <c r="E76" i="27"/>
  <c r="G76" i="27" s="1"/>
  <c r="L77" i="30"/>
  <c r="J79" i="27" s="1"/>
  <c r="P76" i="30"/>
  <c r="O76" i="30"/>
  <c r="Q76" i="30"/>
  <c r="M76" i="30"/>
  <c r="N76" i="30"/>
  <c r="D78" i="27"/>
  <c r="F78" i="27" s="1"/>
  <c r="R75" i="30"/>
  <c r="L77" i="27" s="1"/>
  <c r="M77" i="27" l="1"/>
  <c r="E77" i="27"/>
  <c r="G77" i="27" s="1"/>
  <c r="R76" i="30"/>
  <c r="L78" i="27" s="1"/>
  <c r="L78" i="30"/>
  <c r="J80" i="27" s="1"/>
  <c r="O77" i="30"/>
  <c r="P77" i="30"/>
  <c r="M77" i="30"/>
  <c r="N77" i="30"/>
  <c r="Q77" i="30"/>
  <c r="D79" i="27"/>
  <c r="F79" i="27" s="1"/>
  <c r="M78" i="27" l="1"/>
  <c r="E78" i="27"/>
  <c r="G78" i="27" s="1"/>
  <c r="L79" i="30"/>
  <c r="J81" i="27" s="1"/>
  <c r="N78" i="30"/>
  <c r="P78" i="30"/>
  <c r="M78" i="30"/>
  <c r="O78" i="30"/>
  <c r="Q78" i="30"/>
  <c r="D80" i="27"/>
  <c r="F80" i="27" s="1"/>
  <c r="R77" i="30"/>
  <c r="L79" i="27" s="1"/>
  <c r="M79" i="27" l="1"/>
  <c r="E79" i="27"/>
  <c r="G79" i="27" s="1"/>
  <c r="L80" i="30"/>
  <c r="J82" i="27" s="1"/>
  <c r="M79" i="30"/>
  <c r="Q79" i="30"/>
  <c r="P79" i="30"/>
  <c r="O79" i="30"/>
  <c r="N79" i="30"/>
  <c r="D81" i="27"/>
  <c r="F81" i="27" s="1"/>
  <c r="R78" i="30"/>
  <c r="L80" i="27" s="1"/>
  <c r="M80" i="27" l="1"/>
  <c r="E80" i="27"/>
  <c r="G80" i="27" s="1"/>
  <c r="R79" i="30"/>
  <c r="L81" i="27" s="1"/>
  <c r="L81" i="30"/>
  <c r="J83" i="27" s="1"/>
  <c r="P80" i="30"/>
  <c r="Q80" i="30"/>
  <c r="M80" i="30"/>
  <c r="N80" i="30"/>
  <c r="O80" i="30"/>
  <c r="D82" i="27"/>
  <c r="F82" i="27" s="1"/>
  <c r="M81" i="27" l="1"/>
  <c r="E81" i="27"/>
  <c r="G81" i="27" s="1"/>
  <c r="L82" i="30"/>
  <c r="J84" i="27" s="1"/>
  <c r="O81" i="30"/>
  <c r="Q81" i="30"/>
  <c r="M81" i="30"/>
  <c r="N81" i="30"/>
  <c r="P81" i="30"/>
  <c r="D83" i="27"/>
  <c r="F83" i="27" s="1"/>
  <c r="R80" i="30"/>
  <c r="L82" i="27" s="1"/>
  <c r="M82" i="27" l="1"/>
  <c r="E82" i="27"/>
  <c r="G82" i="27" s="1"/>
  <c r="L83" i="30"/>
  <c r="J85" i="27" s="1"/>
  <c r="N82" i="30"/>
  <c r="Q82" i="30"/>
  <c r="O82" i="30"/>
  <c r="P82" i="30"/>
  <c r="M82" i="30"/>
  <c r="D84" i="27"/>
  <c r="F84" i="27" s="1"/>
  <c r="R81" i="30"/>
  <c r="L83" i="27" s="1"/>
  <c r="M83" i="27" l="1"/>
  <c r="E83" i="27"/>
  <c r="G83" i="27" s="1"/>
  <c r="R82" i="30"/>
  <c r="L84" i="27" s="1"/>
  <c r="L84" i="30"/>
  <c r="J86" i="27" s="1"/>
  <c r="M83" i="30"/>
  <c r="Q83" i="30"/>
  <c r="P83" i="30"/>
  <c r="N83" i="30"/>
  <c r="O83" i="30"/>
  <c r="D85" i="27"/>
  <c r="F85" i="27" s="1"/>
  <c r="M84" i="27" l="1"/>
  <c r="E84" i="27"/>
  <c r="G84" i="27" s="1"/>
  <c r="R83" i="30"/>
  <c r="L85" i="27" s="1"/>
  <c r="L85" i="30"/>
  <c r="J87" i="27" s="1"/>
  <c r="P84" i="30"/>
  <c r="M84" i="30"/>
  <c r="N84" i="30"/>
  <c r="O84" i="30"/>
  <c r="Q84" i="30"/>
  <c r="D86" i="27"/>
  <c r="F86" i="27" s="1"/>
  <c r="M85" i="27" l="1"/>
  <c r="E85" i="27"/>
  <c r="G85" i="27" s="1"/>
  <c r="L86" i="30"/>
  <c r="J88" i="27" s="1"/>
  <c r="O85" i="30"/>
  <c r="M85" i="30"/>
  <c r="N85" i="30"/>
  <c r="P85" i="30"/>
  <c r="Q85" i="30"/>
  <c r="D87" i="27"/>
  <c r="F87" i="27" s="1"/>
  <c r="R84" i="30"/>
  <c r="L86" i="27" s="1"/>
  <c r="M86" i="27" l="1"/>
  <c r="E86" i="27"/>
  <c r="G86" i="27" s="1"/>
  <c r="L87" i="30"/>
  <c r="J89" i="27" s="1"/>
  <c r="N86" i="30"/>
  <c r="M86" i="30"/>
  <c r="P86" i="30"/>
  <c r="Q86" i="30"/>
  <c r="O86" i="30"/>
  <c r="D88" i="27"/>
  <c r="F88" i="27" s="1"/>
  <c r="R85" i="30"/>
  <c r="L87" i="27" s="1"/>
  <c r="M87" i="27" l="1"/>
  <c r="E87" i="27"/>
  <c r="G87" i="27" s="1"/>
  <c r="L88" i="30"/>
  <c r="J90" i="27" s="1"/>
  <c r="M87" i="30"/>
  <c r="Q87" i="30"/>
  <c r="N87" i="30"/>
  <c r="O87" i="30"/>
  <c r="P87" i="30"/>
  <c r="D89" i="27"/>
  <c r="F89" i="27" s="1"/>
  <c r="R86" i="30"/>
  <c r="L88" i="27" s="1"/>
  <c r="M88" i="27" l="1"/>
  <c r="E88" i="27"/>
  <c r="G88" i="27" s="1"/>
  <c r="R87" i="30"/>
  <c r="L89" i="27" s="1"/>
  <c r="L89" i="30"/>
  <c r="J91" i="27" s="1"/>
  <c r="P88" i="30"/>
  <c r="N88" i="30"/>
  <c r="M88" i="30"/>
  <c r="O88" i="30"/>
  <c r="Q88" i="30"/>
  <c r="D90" i="27"/>
  <c r="F90" i="27" s="1"/>
  <c r="M89" i="27" l="1"/>
  <c r="E89" i="27"/>
  <c r="G89" i="27" s="1"/>
  <c r="L90" i="30"/>
  <c r="J92" i="27" s="1"/>
  <c r="O89" i="30"/>
  <c r="N89" i="30"/>
  <c r="P89" i="30"/>
  <c r="Q89" i="30"/>
  <c r="M89" i="30"/>
  <c r="D91" i="27"/>
  <c r="F91" i="27" s="1"/>
  <c r="R88" i="30"/>
  <c r="L90" i="27" s="1"/>
  <c r="M90" i="27" l="1"/>
  <c r="E90" i="27"/>
  <c r="G90" i="27" s="1"/>
  <c r="R89" i="30"/>
  <c r="L91" i="27" s="1"/>
  <c r="L91" i="30"/>
  <c r="J93" i="27" s="1"/>
  <c r="N90" i="30"/>
  <c r="O90" i="30"/>
  <c r="Q90" i="30"/>
  <c r="M90" i="30"/>
  <c r="P90" i="30"/>
  <c r="D92" i="27"/>
  <c r="F92" i="27" s="1"/>
  <c r="M91" i="27" l="1"/>
  <c r="E91" i="27"/>
  <c r="G91" i="27" s="1"/>
  <c r="R90" i="30"/>
  <c r="L92" i="27" s="1"/>
  <c r="L92" i="30"/>
  <c r="J94" i="27" s="1"/>
  <c r="M91" i="30"/>
  <c r="Q91" i="30"/>
  <c r="O91" i="30"/>
  <c r="N91" i="30"/>
  <c r="P91" i="30"/>
  <c r="D93" i="27"/>
  <c r="F93" i="27" s="1"/>
  <c r="M92" i="27" l="1"/>
  <c r="E92" i="27"/>
  <c r="G92" i="27" s="1"/>
  <c r="L93" i="30"/>
  <c r="J95" i="27" s="1"/>
  <c r="P92" i="30"/>
  <c r="O92" i="30"/>
  <c r="N92" i="30"/>
  <c r="Q92" i="30"/>
  <c r="M92" i="30"/>
  <c r="D94" i="27"/>
  <c r="F94" i="27" s="1"/>
  <c r="R91" i="30"/>
  <c r="L93" i="27" s="1"/>
  <c r="M93" i="27" l="1"/>
  <c r="E93" i="27"/>
  <c r="G93" i="27" s="1"/>
  <c r="R92" i="30"/>
  <c r="L94" i="27" s="1"/>
  <c r="L94" i="30"/>
  <c r="J96" i="27" s="1"/>
  <c r="O93" i="30"/>
  <c r="P93" i="30"/>
  <c r="Q93" i="30"/>
  <c r="M93" i="30"/>
  <c r="N93" i="30"/>
  <c r="D95" i="27"/>
  <c r="F95" i="27" s="1"/>
  <c r="M94" i="27" l="1"/>
  <c r="E94" i="27"/>
  <c r="G94" i="27" s="1"/>
  <c r="R93" i="30"/>
  <c r="L95" i="27" s="1"/>
  <c r="L95" i="30"/>
  <c r="J97" i="27" s="1"/>
  <c r="N94" i="30"/>
  <c r="P94" i="30"/>
  <c r="M94" i="30"/>
  <c r="O94" i="30"/>
  <c r="Q94" i="30"/>
  <c r="D96" i="27"/>
  <c r="F96" i="27" s="1"/>
  <c r="M95" i="27" l="1"/>
  <c r="E95" i="27"/>
  <c r="G95" i="27" s="1"/>
  <c r="R94" i="30"/>
  <c r="L96" i="27" s="1"/>
  <c r="L96" i="30"/>
  <c r="J98" i="27" s="1"/>
  <c r="M95" i="30"/>
  <c r="Q95" i="30"/>
  <c r="P95" i="30"/>
  <c r="N95" i="30"/>
  <c r="O95" i="30"/>
  <c r="D97" i="27"/>
  <c r="F97" i="27" s="1"/>
  <c r="M96" i="27" l="1"/>
  <c r="E96" i="27"/>
  <c r="G96" i="27" s="1"/>
  <c r="R95" i="30"/>
  <c r="L97" i="27" s="1"/>
  <c r="L97" i="30"/>
  <c r="J99" i="27" s="1"/>
  <c r="P96" i="30"/>
  <c r="Q96" i="30"/>
  <c r="O96" i="30"/>
  <c r="M96" i="30"/>
  <c r="N96" i="30"/>
  <c r="D98" i="27"/>
  <c r="F98" i="27" s="1"/>
  <c r="M97" i="27" l="1"/>
  <c r="E97" i="27"/>
  <c r="G97" i="27" s="1"/>
  <c r="R96" i="30"/>
  <c r="L98" i="27" s="1"/>
  <c r="L98" i="30"/>
  <c r="J100" i="27" s="1"/>
  <c r="O97" i="30"/>
  <c r="Q97" i="30"/>
  <c r="M97" i="30"/>
  <c r="N97" i="30"/>
  <c r="P97" i="30"/>
  <c r="D99" i="27"/>
  <c r="F99" i="27" s="1"/>
  <c r="M98" i="27" l="1"/>
  <c r="E98" i="27"/>
  <c r="G98" i="27" s="1"/>
  <c r="L99" i="30"/>
  <c r="J101" i="27" s="1"/>
  <c r="N98" i="30"/>
  <c r="Q98" i="30"/>
  <c r="M98" i="30"/>
  <c r="O98" i="30"/>
  <c r="P98" i="30"/>
  <c r="D100" i="27"/>
  <c r="F100" i="27" s="1"/>
  <c r="R97" i="30"/>
  <c r="L99" i="27" s="1"/>
  <c r="M99" i="27" l="1"/>
  <c r="E99" i="27"/>
  <c r="G99" i="27" s="1"/>
  <c r="R98" i="30"/>
  <c r="L100" i="27" s="1"/>
  <c r="L100" i="30"/>
  <c r="J102" i="27" s="1"/>
  <c r="M99" i="30"/>
  <c r="Q99" i="30"/>
  <c r="O99" i="30"/>
  <c r="P99" i="30"/>
  <c r="N99" i="30"/>
  <c r="D101" i="27"/>
  <c r="F101" i="27" s="1"/>
  <c r="M100" i="27" l="1"/>
  <c r="E100" i="27"/>
  <c r="G100" i="27" s="1"/>
  <c r="R99" i="30"/>
  <c r="L101" i="27" s="1"/>
  <c r="L101" i="30"/>
  <c r="J103" i="27" s="1"/>
  <c r="P100" i="30"/>
  <c r="M100" i="30"/>
  <c r="Q100" i="30"/>
  <c r="N100" i="30"/>
  <c r="O100" i="30"/>
  <c r="D102" i="27"/>
  <c r="F102" i="27" s="1"/>
  <c r="M101" i="27" l="1"/>
  <c r="E101" i="27"/>
  <c r="G101" i="27" s="1"/>
  <c r="L102" i="30"/>
  <c r="J104" i="27" s="1"/>
  <c r="O101" i="30"/>
  <c r="M101" i="30"/>
  <c r="N101" i="30"/>
  <c r="P101" i="30"/>
  <c r="Q101" i="30"/>
  <c r="D103" i="27"/>
  <c r="F103" i="27" s="1"/>
  <c r="R100" i="30"/>
  <c r="L102" i="27" s="1"/>
  <c r="M102" i="27" l="1"/>
  <c r="E102" i="27"/>
  <c r="G102" i="27" s="1"/>
  <c r="L103" i="30"/>
  <c r="J105" i="27" s="1"/>
  <c r="N102" i="30"/>
  <c r="M102" i="30"/>
  <c r="O102" i="30"/>
  <c r="P102" i="30"/>
  <c r="Q102" i="30"/>
  <c r="D104" i="27"/>
  <c r="F104" i="27" s="1"/>
  <c r="R101" i="30"/>
  <c r="L103" i="27" s="1"/>
  <c r="M103" i="27" l="1"/>
  <c r="E103" i="27"/>
  <c r="G103" i="27" s="1"/>
  <c r="R102" i="30"/>
  <c r="L104" i="27" s="1"/>
  <c r="L104" i="30"/>
  <c r="J106" i="27" s="1"/>
  <c r="M103" i="30"/>
  <c r="Q103" i="30"/>
  <c r="N103" i="30"/>
  <c r="P103" i="30"/>
  <c r="O103" i="30"/>
  <c r="D105" i="27"/>
  <c r="F105" i="27" s="1"/>
  <c r="M104" i="27" l="1"/>
  <c r="E104" i="27"/>
  <c r="G104" i="27" s="1"/>
  <c r="R103" i="30"/>
  <c r="L105" i="27" s="1"/>
  <c r="L105" i="30"/>
  <c r="J107" i="27" s="1"/>
  <c r="P104" i="30"/>
  <c r="N104" i="30"/>
  <c r="M104" i="30"/>
  <c r="O104" i="30"/>
  <c r="Q104" i="30"/>
  <c r="D106" i="27"/>
  <c r="F106" i="27" s="1"/>
  <c r="M105" i="27" l="1"/>
  <c r="E105" i="27"/>
  <c r="G105" i="27" s="1"/>
  <c r="R104" i="30"/>
  <c r="L106" i="27" s="1"/>
  <c r="L106" i="30"/>
  <c r="J108" i="27" s="1"/>
  <c r="O105" i="30"/>
  <c r="N105" i="30"/>
  <c r="M105" i="30"/>
  <c r="P105" i="30"/>
  <c r="Q105" i="30"/>
  <c r="D107" i="27"/>
  <c r="F107" i="27" s="1"/>
  <c r="M106" i="27" l="1"/>
  <c r="E106" i="27"/>
  <c r="G106" i="27" s="1"/>
  <c r="L107" i="30"/>
  <c r="J109" i="27" s="1"/>
  <c r="N106" i="30"/>
  <c r="O106" i="30"/>
  <c r="P106" i="30"/>
  <c r="Q106" i="30"/>
  <c r="M106" i="30"/>
  <c r="D108" i="27"/>
  <c r="F108" i="27" s="1"/>
  <c r="R105" i="30"/>
  <c r="L107" i="27" s="1"/>
  <c r="M107" i="27" l="1"/>
  <c r="E107" i="27"/>
  <c r="G107" i="27" s="1"/>
  <c r="R106" i="30"/>
  <c r="L108" i="27" s="1"/>
  <c r="L108" i="30"/>
  <c r="J110" i="27" s="1"/>
  <c r="M107" i="30"/>
  <c r="Q107" i="30"/>
  <c r="O107" i="30"/>
  <c r="N107" i="30"/>
  <c r="P107" i="30"/>
  <c r="D109" i="27"/>
  <c r="F109" i="27" s="1"/>
  <c r="M108" i="27" l="1"/>
  <c r="E108" i="27"/>
  <c r="G108" i="27" s="1"/>
  <c r="R107" i="30"/>
  <c r="L109" i="27" s="1"/>
  <c r="L109" i="30"/>
  <c r="J111" i="27" s="1"/>
  <c r="P108" i="30"/>
  <c r="O108" i="30"/>
  <c r="M108" i="30"/>
  <c r="N108" i="30"/>
  <c r="Q108" i="30"/>
  <c r="D110" i="27"/>
  <c r="F110" i="27" s="1"/>
  <c r="M109" i="27" l="1"/>
  <c r="E109" i="27"/>
  <c r="G109" i="27" s="1"/>
  <c r="R108" i="30"/>
  <c r="L110" i="27" s="1"/>
  <c r="L110" i="30"/>
  <c r="O109" i="30"/>
  <c r="P109" i="30"/>
  <c r="N109" i="30"/>
  <c r="Q109" i="30"/>
  <c r="M109" i="30"/>
  <c r="D111" i="27"/>
  <c r="M110" i="27" l="1"/>
  <c r="F111" i="27"/>
  <c r="F8" i="27" s="1"/>
  <c r="H11" i="27" s="1"/>
  <c r="E110" i="27"/>
  <c r="G110" i="27" s="1"/>
  <c r="L111" i="30"/>
  <c r="N110" i="30"/>
  <c r="P110" i="30"/>
  <c r="Q110" i="30"/>
  <c r="M110" i="30"/>
  <c r="O110" i="30"/>
  <c r="R109" i="30"/>
  <c r="L111" i="27" s="1"/>
  <c r="M111" i="27" l="1"/>
  <c r="M8" i="27" s="1"/>
  <c r="L8" i="27"/>
  <c r="E111" i="27"/>
  <c r="G111" i="27" s="1"/>
  <c r="G8" i="27" s="1"/>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H56" i="27"/>
  <c r="H57" i="27"/>
  <c r="H58" i="27"/>
  <c r="H59" i="27"/>
  <c r="H60" i="27"/>
  <c r="H61" i="27"/>
  <c r="H62" i="27"/>
  <c r="H63" i="27"/>
  <c r="H64" i="27"/>
  <c r="H65" i="27"/>
  <c r="H66" i="27"/>
  <c r="H67" i="27"/>
  <c r="H68" i="27"/>
  <c r="H69" i="27"/>
  <c r="H70" i="27"/>
  <c r="H71" i="27"/>
  <c r="H72" i="27"/>
  <c r="H73" i="27"/>
  <c r="H74" i="27"/>
  <c r="H75" i="27"/>
  <c r="H76" i="27"/>
  <c r="H77" i="27"/>
  <c r="H78" i="27"/>
  <c r="H79" i="27"/>
  <c r="H80" i="27"/>
  <c r="H81" i="27"/>
  <c r="H82" i="27"/>
  <c r="H83" i="27"/>
  <c r="H84" i="27"/>
  <c r="H85" i="27"/>
  <c r="H86" i="27"/>
  <c r="H87" i="27"/>
  <c r="H88" i="27"/>
  <c r="H89" i="27"/>
  <c r="H90" i="27"/>
  <c r="H91" i="27"/>
  <c r="H92" i="27"/>
  <c r="H93" i="27"/>
  <c r="H94" i="27"/>
  <c r="H95" i="27"/>
  <c r="H96" i="27"/>
  <c r="H97" i="27"/>
  <c r="H98" i="27"/>
  <c r="H99" i="27"/>
  <c r="H100" i="27"/>
  <c r="H101" i="27"/>
  <c r="H102" i="27"/>
  <c r="H103" i="27"/>
  <c r="H104" i="27"/>
  <c r="H105" i="27"/>
  <c r="H106" i="27"/>
  <c r="H107" i="27"/>
  <c r="H108" i="27"/>
  <c r="H109" i="27"/>
  <c r="H110" i="27"/>
  <c r="H111" i="27"/>
  <c r="R110" i="30"/>
  <c r="L112" i="30"/>
  <c r="M111" i="30"/>
  <c r="Q111" i="30"/>
  <c r="P111" i="30"/>
  <c r="N111" i="30"/>
  <c r="O111" i="30"/>
  <c r="N11" i="27" l="1"/>
  <c r="N12" i="27"/>
  <c r="N13" i="27"/>
  <c r="N14" i="27"/>
  <c r="N16" i="27"/>
  <c r="N15" i="27"/>
  <c r="N17" i="27"/>
  <c r="N18" i="27"/>
  <c r="N19" i="27"/>
  <c r="N20" i="27"/>
  <c r="N21" i="27"/>
  <c r="N22" i="27"/>
  <c r="N23" i="27"/>
  <c r="N24" i="27"/>
  <c r="N25" i="27"/>
  <c r="N26" i="27"/>
  <c r="N27" i="27"/>
  <c r="N28" i="27"/>
  <c r="N29" i="27"/>
  <c r="N30" i="27"/>
  <c r="N31" i="27"/>
  <c r="N32" i="27"/>
  <c r="N33" i="27"/>
  <c r="N34" i="27"/>
  <c r="N35" i="27"/>
  <c r="N36" i="27"/>
  <c r="N37" i="27"/>
  <c r="N38" i="27"/>
  <c r="N39" i="27"/>
  <c r="N40" i="27"/>
  <c r="N41" i="27"/>
  <c r="N42" i="27"/>
  <c r="N43" i="27"/>
  <c r="N44" i="27"/>
  <c r="N45" i="27"/>
  <c r="N46" i="27"/>
  <c r="N47" i="27"/>
  <c r="N48" i="27"/>
  <c r="N49" i="27"/>
  <c r="N50" i="27"/>
  <c r="N51" i="27"/>
  <c r="N52" i="27"/>
  <c r="N53" i="27"/>
  <c r="N54" i="27"/>
  <c r="N55" i="27"/>
  <c r="N56" i="27"/>
  <c r="N57" i="27"/>
  <c r="N58" i="27"/>
  <c r="N59"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N88" i="27"/>
  <c r="N89" i="27"/>
  <c r="N90" i="27"/>
  <c r="N91" i="27"/>
  <c r="N92" i="27"/>
  <c r="N93" i="27"/>
  <c r="N94" i="27"/>
  <c r="N95" i="27"/>
  <c r="N96" i="27"/>
  <c r="N97" i="27"/>
  <c r="N98" i="27"/>
  <c r="N99" i="27"/>
  <c r="N100" i="27"/>
  <c r="N101" i="27"/>
  <c r="N102" i="27"/>
  <c r="N103" i="27"/>
  <c r="N104" i="27"/>
  <c r="N105" i="27"/>
  <c r="N106" i="27"/>
  <c r="N107" i="27"/>
  <c r="N108" i="27"/>
  <c r="N109" i="27"/>
  <c r="N110" i="27"/>
  <c r="N111" i="27"/>
  <c r="R111" i="30"/>
  <c r="L113" i="30"/>
  <c r="P112" i="30"/>
  <c r="Q112" i="30"/>
  <c r="N112" i="30"/>
  <c r="O112" i="30"/>
  <c r="M112" i="30"/>
  <c r="H8" i="27"/>
  <c r="E8" i="27" s="1"/>
  <c r="N8" i="27" l="1"/>
  <c r="K8" i="27" s="1"/>
  <c r="R112" i="30"/>
  <c r="L114" i="30"/>
  <c r="O113" i="30"/>
  <c r="Q113" i="30"/>
  <c r="P113" i="30"/>
  <c r="M113" i="30"/>
  <c r="N113" i="30"/>
  <c r="R113" i="30" l="1"/>
  <c r="L115" i="30"/>
  <c r="N114" i="30"/>
  <c r="Q114" i="30"/>
  <c r="M114" i="30"/>
  <c r="O114" i="30"/>
  <c r="P114" i="30"/>
  <c r="R114" i="30" l="1"/>
  <c r="L116" i="30"/>
  <c r="M115" i="30"/>
  <c r="Q115" i="30"/>
  <c r="N115" i="30"/>
  <c r="O115" i="30"/>
  <c r="P115" i="30"/>
  <c r="R115" i="30" l="1"/>
  <c r="L117" i="30"/>
  <c r="P116" i="30"/>
  <c r="M116" i="30"/>
  <c r="O116" i="30"/>
  <c r="Q116" i="30"/>
  <c r="N116" i="30"/>
  <c r="R116" i="30" l="1"/>
  <c r="L118" i="30"/>
  <c r="O117" i="30"/>
  <c r="M117" i="30"/>
  <c r="Q117" i="30"/>
  <c r="N117" i="30"/>
  <c r="P117" i="30"/>
  <c r="R117" i="30" l="1"/>
  <c r="L119" i="30"/>
  <c r="N118" i="30"/>
  <c r="M118" i="30"/>
  <c r="O118" i="30"/>
  <c r="P118" i="30"/>
  <c r="Q118" i="30"/>
  <c r="R118" i="30" l="1"/>
  <c r="L120" i="30"/>
  <c r="M119" i="30"/>
  <c r="Q119" i="30"/>
  <c r="N119" i="30"/>
  <c r="O119" i="30"/>
  <c r="P119" i="30"/>
  <c r="R119" i="30" l="1"/>
  <c r="L121" i="30"/>
  <c r="P120" i="30"/>
  <c r="N120" i="30"/>
  <c r="Q120" i="30"/>
  <c r="M120" i="30"/>
  <c r="O120" i="30"/>
  <c r="R120" i="30" l="1"/>
  <c r="L122" i="30"/>
  <c r="O121" i="30"/>
  <c r="N121" i="30"/>
  <c r="M121" i="30"/>
  <c r="P121" i="30"/>
  <c r="Q121" i="30"/>
  <c r="R121" i="30" l="1"/>
  <c r="L123" i="30"/>
  <c r="N122" i="30"/>
  <c r="O122" i="30"/>
  <c r="M122" i="30"/>
  <c r="P122" i="30"/>
  <c r="Q122" i="30"/>
  <c r="L124" i="30" l="1"/>
  <c r="M123" i="30"/>
  <c r="Q123" i="30"/>
  <c r="O123" i="30"/>
  <c r="P123" i="30"/>
  <c r="N123" i="30"/>
  <c r="R122" i="30"/>
  <c r="R123" i="30" l="1"/>
  <c r="L125" i="30"/>
  <c r="P124" i="30"/>
  <c r="O124" i="30"/>
  <c r="M124" i="30"/>
  <c r="N124" i="30"/>
  <c r="Q124" i="30"/>
  <c r="L126" i="30" l="1"/>
  <c r="O125" i="30"/>
  <c r="P125" i="30"/>
  <c r="M125" i="30"/>
  <c r="N125" i="30"/>
  <c r="Q125" i="30"/>
  <c r="R124" i="30"/>
  <c r="L127" i="30" l="1"/>
  <c r="N126" i="30"/>
  <c r="P126" i="30"/>
  <c r="O126" i="30"/>
  <c r="Q126" i="30"/>
  <c r="M126" i="30"/>
  <c r="R125" i="30"/>
  <c r="R126" i="30" l="1"/>
  <c r="L128" i="30"/>
  <c r="O127" i="30"/>
  <c r="P127" i="30"/>
  <c r="Q127" i="30"/>
  <c r="M127" i="30"/>
  <c r="N127" i="30"/>
  <c r="R127" i="30" l="1"/>
  <c r="L129" i="30"/>
  <c r="N128" i="30"/>
  <c r="P128" i="30"/>
  <c r="Q128" i="30"/>
  <c r="M128" i="30"/>
  <c r="O128" i="30"/>
  <c r="R128" i="30" l="1"/>
  <c r="L130" i="30"/>
  <c r="M129" i="30"/>
  <c r="Q129" i="30"/>
  <c r="P129" i="30"/>
  <c r="N129" i="30"/>
  <c r="O129" i="30"/>
  <c r="R129" i="30" l="1"/>
  <c r="L131" i="30"/>
  <c r="P130" i="30"/>
  <c r="Q130" i="30"/>
  <c r="M130" i="30"/>
  <c r="N130" i="30"/>
  <c r="O130" i="30"/>
  <c r="R130" i="30" l="1"/>
  <c r="L132" i="30"/>
  <c r="O131" i="30"/>
  <c r="Q131" i="30"/>
  <c r="M131" i="30"/>
  <c r="N131" i="30"/>
  <c r="P131" i="30"/>
  <c r="L133" i="30" l="1"/>
  <c r="N132" i="30"/>
  <c r="Q132" i="30"/>
  <c r="M132" i="30"/>
  <c r="O132" i="30"/>
  <c r="P132" i="30"/>
  <c r="R131" i="30"/>
  <c r="L134" i="30" l="1"/>
  <c r="M133" i="30"/>
  <c r="Q133" i="30"/>
  <c r="N133" i="30"/>
  <c r="O133" i="30"/>
  <c r="P133" i="30"/>
  <c r="R132" i="30"/>
  <c r="R133" i="30" l="1"/>
  <c r="L135" i="30"/>
  <c r="P134" i="30"/>
  <c r="M134" i="30"/>
  <c r="N134" i="30"/>
  <c r="O134" i="30"/>
  <c r="Q134" i="30"/>
  <c r="L136" i="30" l="1"/>
  <c r="O135" i="30"/>
  <c r="M135" i="30"/>
  <c r="N135" i="30"/>
  <c r="P135" i="30"/>
  <c r="Q135" i="30"/>
  <c r="R134" i="30"/>
  <c r="L137" i="30" l="1"/>
  <c r="N136" i="30"/>
  <c r="M136" i="30"/>
  <c r="O136" i="30"/>
  <c r="P136" i="30"/>
  <c r="Q136" i="30"/>
  <c r="R135" i="30"/>
  <c r="L138" i="30" l="1"/>
  <c r="M137" i="30"/>
  <c r="Q137" i="30"/>
  <c r="N137" i="30"/>
  <c r="O137" i="30"/>
  <c r="P137" i="30"/>
  <c r="R136" i="30"/>
  <c r="R137" i="30" l="1"/>
  <c r="L139" i="30"/>
  <c r="P138" i="30"/>
  <c r="N138" i="30"/>
  <c r="O138" i="30"/>
  <c r="M138" i="30"/>
  <c r="Q138" i="30"/>
  <c r="R138" i="30" l="1"/>
  <c r="L140" i="30"/>
  <c r="O139" i="30"/>
  <c r="N139" i="30"/>
  <c r="P139" i="30"/>
  <c r="Q139" i="30"/>
  <c r="M139" i="30"/>
  <c r="R139" i="30" l="1"/>
  <c r="L141" i="30"/>
  <c r="N140" i="30"/>
  <c r="O140" i="30"/>
  <c r="P140" i="30"/>
  <c r="M140" i="30"/>
  <c r="Q140" i="30"/>
  <c r="R140" i="30" l="1"/>
  <c r="L142" i="30"/>
  <c r="M141" i="30"/>
  <c r="Q141" i="30"/>
  <c r="O141" i="30"/>
  <c r="P141" i="30"/>
  <c r="N141" i="30"/>
  <c r="R141" i="30" l="1"/>
  <c r="L143" i="30"/>
  <c r="P142" i="30"/>
  <c r="O142" i="30"/>
  <c r="Q142" i="30"/>
  <c r="M142" i="30"/>
  <c r="N142" i="30"/>
  <c r="R142" i="30" l="1"/>
  <c r="L144" i="30"/>
  <c r="O143" i="30"/>
  <c r="P143" i="30"/>
  <c r="Q143" i="30"/>
  <c r="M143" i="30"/>
  <c r="N143" i="30"/>
  <c r="R143" i="30" l="1"/>
  <c r="L145" i="30"/>
  <c r="N144" i="30"/>
  <c r="P144" i="30"/>
  <c r="Q144" i="30"/>
  <c r="M144" i="30"/>
  <c r="O144" i="30"/>
  <c r="R144" i="30" l="1"/>
  <c r="L146" i="30"/>
  <c r="M145" i="30"/>
  <c r="Q145" i="30"/>
  <c r="P145" i="30"/>
  <c r="N145" i="30"/>
  <c r="O145" i="30"/>
  <c r="R145" i="30" l="1"/>
  <c r="L147" i="30"/>
  <c r="P146" i="30"/>
  <c r="Q146" i="30"/>
  <c r="M146" i="30"/>
  <c r="N146" i="30"/>
  <c r="O146" i="30"/>
  <c r="L148" i="30" l="1"/>
  <c r="O147" i="30"/>
  <c r="Q147" i="30"/>
  <c r="M147" i="30"/>
  <c r="N147" i="30"/>
  <c r="P147" i="30"/>
  <c r="R146" i="30"/>
  <c r="R147" i="30" l="1"/>
  <c r="L149" i="30"/>
  <c r="N148" i="30"/>
  <c r="Q148" i="30"/>
  <c r="M148" i="30"/>
  <c r="O148" i="30"/>
  <c r="P148" i="30"/>
  <c r="L150" i="30" l="1"/>
  <c r="M149" i="30"/>
  <c r="Q149" i="30"/>
  <c r="N149" i="30"/>
  <c r="O149" i="30"/>
  <c r="P149" i="30"/>
  <c r="R148" i="30"/>
  <c r="R149" i="30" l="1"/>
  <c r="L151" i="30"/>
  <c r="P150" i="30"/>
  <c r="M150" i="30"/>
  <c r="N150" i="30"/>
  <c r="O150" i="30"/>
  <c r="Q150" i="30"/>
  <c r="R150" i="30" l="1"/>
  <c r="L152" i="30"/>
  <c r="O151" i="30"/>
  <c r="M151" i="30"/>
  <c r="N151" i="30"/>
  <c r="P151" i="30"/>
  <c r="Q151" i="30"/>
  <c r="R151" i="30" l="1"/>
  <c r="L153" i="30"/>
  <c r="N152" i="30"/>
  <c r="M152" i="30"/>
  <c r="O152" i="30"/>
  <c r="P152" i="30"/>
  <c r="Q152" i="30"/>
  <c r="R152" i="30" l="1"/>
  <c r="L154" i="30"/>
  <c r="M153" i="30"/>
  <c r="Q153" i="30"/>
  <c r="N153" i="30"/>
  <c r="O153" i="30"/>
  <c r="P153" i="30"/>
  <c r="R153" i="30" l="1"/>
  <c r="L155" i="30"/>
  <c r="P154" i="30"/>
  <c r="N154" i="30"/>
  <c r="O154" i="30"/>
  <c r="Q154" i="30"/>
  <c r="M154" i="30"/>
  <c r="R154" i="30" l="1"/>
  <c r="L156" i="30"/>
  <c r="O155" i="30"/>
  <c r="N155" i="30"/>
  <c r="P155" i="30"/>
  <c r="M155" i="30"/>
  <c r="Q155" i="30"/>
  <c r="R155" i="30" l="1"/>
  <c r="L157" i="30"/>
  <c r="N156" i="30"/>
  <c r="O156" i="30"/>
  <c r="P156" i="30"/>
  <c r="Q156" i="30"/>
  <c r="M156" i="30"/>
  <c r="R156" i="30" l="1"/>
  <c r="L158" i="30"/>
  <c r="M157" i="30"/>
  <c r="Q157" i="30"/>
  <c r="O157" i="30"/>
  <c r="P157" i="30"/>
  <c r="N157" i="30"/>
  <c r="R157" i="30" l="1"/>
  <c r="L159" i="30"/>
  <c r="P158" i="30"/>
  <c r="O158" i="30"/>
  <c r="Q158" i="30"/>
  <c r="M158" i="30"/>
  <c r="N158" i="30"/>
  <c r="R158" i="30" l="1"/>
  <c r="L160" i="30"/>
  <c r="O159" i="30"/>
  <c r="P159" i="30"/>
  <c r="Q159" i="30"/>
  <c r="M159" i="30"/>
  <c r="N159" i="30"/>
  <c r="R159" i="30" l="1"/>
  <c r="L161" i="30"/>
  <c r="N160" i="30"/>
  <c r="P160" i="30"/>
  <c r="Q160" i="30"/>
  <c r="M160" i="30"/>
  <c r="O160" i="30"/>
  <c r="R160" i="30" l="1"/>
  <c r="L162" i="30"/>
  <c r="M161" i="30"/>
  <c r="Q161" i="30"/>
  <c r="P161" i="30"/>
  <c r="N161" i="30"/>
  <c r="O161" i="30"/>
  <c r="L163" i="30" l="1"/>
  <c r="P162" i="30"/>
  <c r="Q162" i="30"/>
  <c r="M162" i="30"/>
  <c r="N162" i="30"/>
  <c r="O162" i="30"/>
  <c r="R161" i="30"/>
  <c r="L164" i="30" l="1"/>
  <c r="O163" i="30"/>
  <c r="Q163" i="30"/>
  <c r="M163" i="30"/>
  <c r="N163" i="30"/>
  <c r="P163" i="30"/>
  <c r="R162" i="30"/>
  <c r="L165" i="30" l="1"/>
  <c r="N164" i="30"/>
  <c r="Q164" i="30"/>
  <c r="M164" i="30"/>
  <c r="O164" i="30"/>
  <c r="P164" i="30"/>
  <c r="R163" i="30"/>
  <c r="L166" i="30" l="1"/>
  <c r="M165" i="30"/>
  <c r="Q165" i="30"/>
  <c r="N165" i="30"/>
  <c r="O165" i="30"/>
  <c r="P165" i="30"/>
  <c r="R164" i="30"/>
  <c r="R165" i="30" l="1"/>
  <c r="L167" i="30"/>
  <c r="P166" i="30"/>
  <c r="M166" i="30"/>
  <c r="N166" i="30"/>
  <c r="O166" i="30"/>
  <c r="Q166" i="30"/>
  <c r="L168" i="30" l="1"/>
  <c r="O167" i="30"/>
  <c r="M167" i="30"/>
  <c r="N167" i="30"/>
  <c r="P167" i="30"/>
  <c r="Q167" i="30"/>
  <c r="R166" i="30"/>
  <c r="L169" i="30" l="1"/>
  <c r="N168" i="30"/>
  <c r="M168" i="30"/>
  <c r="O168" i="30"/>
  <c r="P168" i="30"/>
  <c r="Q168" i="30"/>
  <c r="R167" i="30"/>
  <c r="L170" i="30" l="1"/>
  <c r="M169" i="30"/>
  <c r="Q169" i="30"/>
  <c r="N169" i="30"/>
  <c r="O169" i="30"/>
  <c r="P169" i="30"/>
  <c r="R168" i="30"/>
  <c r="R169" i="30" l="1"/>
  <c r="L171" i="30"/>
  <c r="P170" i="30"/>
  <c r="N170" i="30"/>
  <c r="O170" i="30"/>
  <c r="M170" i="30"/>
  <c r="Q170" i="30"/>
  <c r="R170" i="30" l="1"/>
  <c r="L172" i="30"/>
  <c r="O171" i="30"/>
  <c r="N171" i="30"/>
  <c r="P171" i="30"/>
  <c r="Q171" i="30"/>
  <c r="M171" i="30"/>
  <c r="R171" i="30" l="1"/>
  <c r="L173" i="30"/>
  <c r="N172" i="30"/>
  <c r="O172" i="30"/>
  <c r="P172" i="30"/>
  <c r="M172" i="30"/>
  <c r="Q172" i="30"/>
  <c r="R172" i="30" l="1"/>
  <c r="L174" i="30"/>
  <c r="M173" i="30"/>
  <c r="Q173" i="30"/>
  <c r="O173" i="30"/>
  <c r="P173" i="30"/>
  <c r="N173" i="30"/>
  <c r="L175" i="30" l="1"/>
  <c r="P174" i="30"/>
  <c r="O174" i="30"/>
  <c r="Q174" i="30"/>
  <c r="M174" i="30"/>
  <c r="N174" i="30"/>
  <c r="R173" i="30"/>
  <c r="R174" i="30" l="1"/>
  <c r="L176" i="30"/>
  <c r="O175" i="30"/>
  <c r="P175" i="30"/>
  <c r="Q175" i="30"/>
  <c r="M175" i="30"/>
  <c r="N175" i="30"/>
  <c r="R175" i="30" l="1"/>
  <c r="L177" i="30"/>
  <c r="N176" i="30"/>
  <c r="P176" i="30"/>
  <c r="Q176" i="30"/>
  <c r="M176" i="30"/>
  <c r="O176" i="30"/>
  <c r="R176" i="30" l="1"/>
  <c r="L178" i="30"/>
  <c r="M177" i="30"/>
  <c r="Q177" i="30"/>
  <c r="P177" i="30"/>
  <c r="N177" i="30"/>
  <c r="O177" i="30"/>
  <c r="L179" i="30" l="1"/>
  <c r="P178" i="30"/>
  <c r="Q178" i="30"/>
  <c r="M178" i="30"/>
  <c r="N178" i="30"/>
  <c r="O178" i="30"/>
  <c r="R177" i="30"/>
  <c r="L180" i="30" l="1"/>
  <c r="O179" i="30"/>
  <c r="Q179" i="30"/>
  <c r="M179" i="30"/>
  <c r="N179" i="30"/>
  <c r="P179" i="30"/>
  <c r="R178" i="30"/>
  <c r="L181" i="30" l="1"/>
  <c r="N180" i="30"/>
  <c r="Q180" i="30"/>
  <c r="M180" i="30"/>
  <c r="O180" i="30"/>
  <c r="P180" i="30"/>
  <c r="R179" i="30"/>
  <c r="L182" i="30" l="1"/>
  <c r="M181" i="30"/>
  <c r="Q181" i="30"/>
  <c r="N181" i="30"/>
  <c r="O181" i="30"/>
  <c r="P181" i="30"/>
  <c r="R180" i="30"/>
  <c r="R181" i="30" l="1"/>
  <c r="L183" i="30"/>
  <c r="P182" i="30"/>
  <c r="M182" i="30"/>
  <c r="N182" i="30"/>
  <c r="O182" i="30"/>
  <c r="Q182" i="30"/>
  <c r="L184" i="30" l="1"/>
  <c r="O183" i="30"/>
  <c r="M183" i="30"/>
  <c r="N183" i="30"/>
  <c r="P183" i="30"/>
  <c r="Q183" i="30"/>
  <c r="R182" i="30"/>
  <c r="L185" i="30" l="1"/>
  <c r="N184" i="30"/>
  <c r="M184" i="30"/>
  <c r="O184" i="30"/>
  <c r="P184" i="30"/>
  <c r="Q184" i="30"/>
  <c r="R183" i="30"/>
  <c r="L186" i="30" l="1"/>
  <c r="M185" i="30"/>
  <c r="Q185" i="30"/>
  <c r="N185" i="30"/>
  <c r="O185" i="30"/>
  <c r="P185" i="30"/>
  <c r="R184" i="30"/>
  <c r="R185" i="30" l="1"/>
  <c r="L187" i="30"/>
  <c r="P186" i="30"/>
  <c r="N186" i="30"/>
  <c r="O186" i="30"/>
  <c r="Q186" i="30"/>
  <c r="M186" i="30"/>
  <c r="L188" i="30" l="1"/>
  <c r="O187" i="30"/>
  <c r="N187" i="30"/>
  <c r="P187" i="30"/>
  <c r="M187" i="30"/>
  <c r="Q187" i="30"/>
  <c r="R186" i="30"/>
  <c r="R187" i="30" l="1"/>
  <c r="L189" i="30"/>
  <c r="N188" i="30"/>
  <c r="O188" i="30"/>
  <c r="P188" i="30"/>
  <c r="Q188" i="30"/>
  <c r="M188" i="30"/>
  <c r="L190" i="30" l="1"/>
  <c r="M189" i="30"/>
  <c r="Q189" i="30"/>
  <c r="O189" i="30"/>
  <c r="P189" i="30"/>
  <c r="N189" i="30"/>
  <c r="R188" i="30"/>
  <c r="R189" i="30" l="1"/>
  <c r="L191" i="30"/>
  <c r="P190" i="30"/>
  <c r="O190" i="30"/>
  <c r="Q190" i="30"/>
  <c r="M190" i="30"/>
  <c r="N190" i="30"/>
  <c r="R190" i="30" l="1"/>
  <c r="L192" i="30"/>
  <c r="O191" i="30"/>
  <c r="P191" i="30"/>
  <c r="Q191" i="30"/>
  <c r="M191" i="30"/>
  <c r="N191" i="30"/>
  <c r="R191" i="30" l="1"/>
  <c r="L193" i="30"/>
  <c r="N192" i="30"/>
  <c r="P192" i="30"/>
  <c r="Q192" i="30"/>
  <c r="M192" i="30"/>
  <c r="O192" i="30"/>
  <c r="R192" i="30" l="1"/>
  <c r="L194" i="30"/>
  <c r="M193" i="30"/>
  <c r="Q193" i="30"/>
  <c r="P193" i="30"/>
  <c r="N193" i="30"/>
  <c r="O193" i="30"/>
  <c r="R193" i="30" l="1"/>
  <c r="L195" i="30"/>
  <c r="P194" i="30"/>
  <c r="Q194" i="30"/>
  <c r="M194" i="30"/>
  <c r="N194" i="30"/>
  <c r="O194" i="30"/>
  <c r="L196" i="30" l="1"/>
  <c r="O195" i="30"/>
  <c r="Q195" i="30"/>
  <c r="M195" i="30"/>
  <c r="N195" i="30"/>
  <c r="P195" i="30"/>
  <c r="R194" i="30"/>
  <c r="R195" i="30" l="1"/>
  <c r="L197" i="30"/>
  <c r="N196" i="30"/>
  <c r="Q196" i="30"/>
  <c r="M196" i="30"/>
  <c r="O196" i="30"/>
  <c r="P196" i="30"/>
  <c r="R196" i="30" l="1"/>
  <c r="L198" i="30"/>
  <c r="M197" i="30"/>
  <c r="Q197" i="30"/>
  <c r="N197" i="30"/>
  <c r="O197" i="30"/>
  <c r="P197" i="30"/>
  <c r="R197" i="30" l="1"/>
  <c r="L199" i="30"/>
  <c r="P198" i="30"/>
  <c r="M198" i="30"/>
  <c r="N198" i="30"/>
  <c r="O198" i="30"/>
  <c r="Q198" i="30"/>
  <c r="R198" i="30" l="1"/>
  <c r="L200" i="30"/>
  <c r="O199" i="30"/>
  <c r="M199" i="30"/>
  <c r="N199" i="30"/>
  <c r="P199" i="30"/>
  <c r="Q199" i="30"/>
  <c r="R199" i="30" l="1"/>
  <c r="L201" i="30"/>
  <c r="N200" i="30"/>
  <c r="M200" i="30"/>
  <c r="O200" i="30"/>
  <c r="P200" i="30"/>
  <c r="Q200" i="30"/>
  <c r="R200" i="30" l="1"/>
  <c r="L202" i="30"/>
  <c r="M201" i="30"/>
  <c r="Q201" i="30"/>
  <c r="N201" i="30"/>
  <c r="O201" i="30"/>
  <c r="P201" i="30"/>
  <c r="R201" i="30" l="1"/>
  <c r="L203" i="30"/>
  <c r="P202" i="30"/>
  <c r="N202" i="30"/>
  <c r="O202" i="30"/>
  <c r="M202" i="30"/>
  <c r="Q202" i="30"/>
  <c r="R202" i="30" l="1"/>
  <c r="L204" i="30"/>
  <c r="O203" i="30"/>
  <c r="N203" i="30"/>
  <c r="P203" i="30"/>
  <c r="Q203" i="30"/>
  <c r="M203" i="30"/>
  <c r="R203" i="30" l="1"/>
  <c r="L205" i="30"/>
  <c r="N204" i="30"/>
  <c r="O204" i="30"/>
  <c r="P204" i="30"/>
  <c r="M204" i="30"/>
  <c r="Q204" i="30"/>
  <c r="R204" i="30" l="1"/>
  <c r="L206" i="30"/>
  <c r="M205" i="30"/>
  <c r="Q205" i="30"/>
  <c r="O205" i="30"/>
  <c r="P205" i="30"/>
  <c r="N205" i="30"/>
  <c r="R205" i="30" l="1"/>
  <c r="L207" i="30"/>
  <c r="P206" i="30"/>
  <c r="O206" i="30"/>
  <c r="Q206" i="30"/>
  <c r="M206" i="30"/>
  <c r="N206" i="30"/>
  <c r="R206" i="30" l="1"/>
  <c r="L208" i="30"/>
  <c r="O207" i="30"/>
  <c r="P207" i="30"/>
  <c r="Q207" i="30"/>
  <c r="M207" i="30"/>
  <c r="N207" i="30"/>
  <c r="R207" i="30" l="1"/>
  <c r="L209" i="30"/>
  <c r="N208" i="30"/>
  <c r="P208" i="30"/>
  <c r="Q208" i="30"/>
  <c r="M208" i="30"/>
  <c r="O208" i="30"/>
  <c r="R208" i="30" l="1"/>
  <c r="L210" i="30"/>
  <c r="M209" i="30"/>
  <c r="Q209" i="30"/>
  <c r="P209" i="30"/>
  <c r="N209" i="30"/>
  <c r="O209" i="30"/>
  <c r="R209" i="30" l="1"/>
  <c r="L211" i="30"/>
  <c r="P210" i="30"/>
  <c r="Q210" i="30"/>
  <c r="M210" i="30"/>
  <c r="N210" i="30"/>
  <c r="O210" i="30"/>
  <c r="L212" i="30" l="1"/>
  <c r="O211" i="30"/>
  <c r="Q211" i="30"/>
  <c r="M211" i="30"/>
  <c r="N211" i="30"/>
  <c r="P211" i="30"/>
  <c r="R210" i="30"/>
  <c r="L213" i="30" l="1"/>
  <c r="N212" i="30"/>
  <c r="Q212" i="30"/>
  <c r="M212" i="30"/>
  <c r="O212" i="30"/>
  <c r="P212" i="30"/>
  <c r="R211" i="30"/>
  <c r="R212" i="30" l="1"/>
  <c r="L214" i="30"/>
  <c r="M213" i="30"/>
  <c r="Q213" i="30"/>
  <c r="N213" i="30"/>
  <c r="O213" i="30"/>
  <c r="P213" i="30"/>
  <c r="R213" i="30" l="1"/>
  <c r="L215" i="30"/>
  <c r="P214" i="30"/>
  <c r="M214" i="30"/>
  <c r="N214" i="30"/>
  <c r="O214" i="30"/>
  <c r="Q214" i="30"/>
  <c r="L216" i="30" l="1"/>
  <c r="O215" i="30"/>
  <c r="M215" i="30"/>
  <c r="N215" i="30"/>
  <c r="P215" i="30"/>
  <c r="Q215" i="30"/>
  <c r="R214" i="30"/>
  <c r="R215" i="30" l="1"/>
  <c r="L217" i="30"/>
  <c r="N216" i="30"/>
  <c r="M216" i="30"/>
  <c r="O216" i="30"/>
  <c r="P216" i="30"/>
  <c r="Q216" i="30"/>
  <c r="R216" i="30" l="1"/>
  <c r="L218" i="30"/>
  <c r="M217" i="30"/>
  <c r="Q217" i="30"/>
  <c r="N217" i="30"/>
  <c r="O217" i="30"/>
  <c r="P217" i="30"/>
  <c r="R217" i="30" l="1"/>
  <c r="L219" i="30"/>
  <c r="P218" i="30"/>
  <c r="N218" i="30"/>
  <c r="O218" i="30"/>
  <c r="Q218" i="30"/>
  <c r="M218" i="30"/>
  <c r="R218" i="30" l="1"/>
  <c r="L220" i="30"/>
  <c r="O219" i="30"/>
  <c r="N219" i="30"/>
  <c r="P219" i="30"/>
  <c r="M219" i="30"/>
  <c r="Q219" i="30"/>
  <c r="R219" i="30" l="1"/>
  <c r="L221" i="30"/>
  <c r="N220" i="30"/>
  <c r="O220" i="30"/>
  <c r="P220" i="30"/>
  <c r="Q220" i="30"/>
  <c r="M220" i="30"/>
  <c r="R220" i="30" l="1"/>
  <c r="L222" i="30"/>
  <c r="M221" i="30"/>
  <c r="Q221" i="30"/>
  <c r="O221" i="30"/>
  <c r="P221" i="30"/>
  <c r="N221" i="30"/>
  <c r="R221" i="30" l="1"/>
  <c r="L223" i="30"/>
  <c r="P222" i="30"/>
  <c r="O222" i="30"/>
  <c r="Q222" i="30"/>
  <c r="M222" i="30"/>
  <c r="N222" i="30"/>
  <c r="R222" i="30" l="1"/>
  <c r="L224" i="30"/>
  <c r="O223" i="30"/>
  <c r="P223" i="30"/>
  <c r="Q223" i="30"/>
  <c r="M223" i="30"/>
  <c r="N223" i="30"/>
  <c r="R223" i="30" l="1"/>
  <c r="L225" i="30"/>
  <c r="N224" i="30"/>
  <c r="P224" i="30"/>
  <c r="Q224" i="30"/>
  <c r="M224" i="30"/>
  <c r="O224" i="30"/>
  <c r="R224" i="30" l="1"/>
  <c r="L226" i="30"/>
  <c r="M225" i="30"/>
  <c r="Q225" i="30"/>
  <c r="P225" i="30"/>
  <c r="N225" i="30"/>
  <c r="O225" i="30"/>
  <c r="L227" i="30" l="1"/>
  <c r="P226" i="30"/>
  <c r="Q226" i="30"/>
  <c r="M226" i="30"/>
  <c r="N226" i="30"/>
  <c r="O226" i="30"/>
  <c r="R225" i="30"/>
  <c r="R226" i="30" l="1"/>
  <c r="L228" i="30"/>
  <c r="O227" i="30"/>
  <c r="Q227" i="30"/>
  <c r="M227" i="30"/>
  <c r="N227" i="30"/>
  <c r="P227" i="30"/>
  <c r="L229" i="30" l="1"/>
  <c r="N228" i="30"/>
  <c r="Q228" i="30"/>
  <c r="M228" i="30"/>
  <c r="O228" i="30"/>
  <c r="P228" i="30"/>
  <c r="R227" i="30"/>
  <c r="R228" i="30" l="1"/>
  <c r="L230" i="30"/>
  <c r="M229" i="30"/>
  <c r="Q229" i="30"/>
  <c r="N229" i="30"/>
  <c r="O229" i="30"/>
  <c r="P229" i="30"/>
  <c r="R229" i="30" l="1"/>
  <c r="L231" i="30"/>
  <c r="P230" i="30"/>
  <c r="M230" i="30"/>
  <c r="N230" i="30"/>
  <c r="O230" i="30"/>
  <c r="Q230" i="30"/>
  <c r="R230" i="30" l="1"/>
  <c r="L232" i="30"/>
  <c r="O231" i="30"/>
  <c r="M231" i="30"/>
  <c r="N231" i="30"/>
  <c r="P231" i="30"/>
  <c r="Q231" i="30"/>
  <c r="R231" i="30" l="1"/>
  <c r="L233" i="30"/>
  <c r="N232" i="30"/>
  <c r="M232" i="30"/>
  <c r="O232" i="30"/>
  <c r="P232" i="30"/>
  <c r="Q232" i="30"/>
  <c r="R232" i="30" l="1"/>
  <c r="L234" i="30"/>
  <c r="M233" i="30"/>
  <c r="Q233" i="30"/>
  <c r="N233" i="30"/>
  <c r="O233" i="30"/>
  <c r="P233" i="30"/>
  <c r="R233" i="30" l="1"/>
  <c r="L235" i="30"/>
  <c r="P234" i="30"/>
  <c r="N234" i="30"/>
  <c r="O234" i="30"/>
  <c r="M234" i="30"/>
  <c r="Q234" i="30"/>
  <c r="R234" i="30" l="1"/>
  <c r="L236" i="30"/>
  <c r="O235" i="30"/>
  <c r="N235" i="30"/>
  <c r="P235" i="30"/>
  <c r="Q235" i="30"/>
  <c r="M235" i="30"/>
  <c r="R235" i="30" l="1"/>
  <c r="L237" i="30"/>
  <c r="N236" i="30"/>
  <c r="O236" i="30"/>
  <c r="P236" i="30"/>
  <c r="M236" i="30"/>
  <c r="Q236" i="30"/>
  <c r="R236" i="30" l="1"/>
  <c r="L238" i="30"/>
  <c r="M237" i="30"/>
  <c r="Q237" i="30"/>
  <c r="O237" i="30"/>
  <c r="P237" i="30"/>
  <c r="N237" i="30"/>
  <c r="R237" i="30" l="1"/>
  <c r="L239" i="30"/>
  <c r="P238" i="30"/>
  <c r="O238" i="30"/>
  <c r="Q238" i="30"/>
  <c r="M238" i="30"/>
  <c r="N238" i="30"/>
  <c r="R238" i="30" l="1"/>
  <c r="L240" i="30"/>
  <c r="O239" i="30"/>
  <c r="P239" i="30"/>
  <c r="Q239" i="30"/>
  <c r="M239" i="30"/>
  <c r="N239" i="30"/>
  <c r="R239" i="30" l="1"/>
  <c r="L241" i="30"/>
  <c r="N240" i="30"/>
  <c r="P240" i="30"/>
  <c r="Q240" i="30"/>
  <c r="M240" i="30"/>
  <c r="O240" i="30"/>
  <c r="R240" i="30" l="1"/>
  <c r="L242" i="30"/>
  <c r="M241" i="30"/>
  <c r="Q241" i="30"/>
  <c r="P241" i="30"/>
  <c r="N241" i="30"/>
  <c r="O241" i="30"/>
  <c r="R241" i="30" l="1"/>
  <c r="L243" i="30"/>
  <c r="P242" i="30"/>
  <c r="Q242" i="30"/>
  <c r="M242" i="30"/>
  <c r="N242" i="30"/>
  <c r="O242" i="30"/>
  <c r="L244" i="30" l="1"/>
  <c r="O243" i="30"/>
  <c r="Q243" i="30"/>
  <c r="M243" i="30"/>
  <c r="N243" i="30"/>
  <c r="P243" i="30"/>
  <c r="R242" i="30"/>
  <c r="R243" i="30" l="1"/>
  <c r="L245" i="30"/>
  <c r="N244" i="30"/>
  <c r="Q244" i="30"/>
  <c r="M244" i="30"/>
  <c r="O244" i="30"/>
  <c r="P244" i="30"/>
  <c r="R244" i="30" l="1"/>
  <c r="L246" i="30"/>
  <c r="M245" i="30"/>
  <c r="Q245" i="30"/>
  <c r="N245" i="30"/>
  <c r="O245" i="30"/>
  <c r="P245" i="30"/>
  <c r="R245" i="30" l="1"/>
  <c r="L247" i="30"/>
  <c r="P246" i="30"/>
  <c r="M246" i="30"/>
  <c r="N246" i="30"/>
  <c r="O246" i="30"/>
  <c r="Q246" i="30"/>
  <c r="R246" i="30" l="1"/>
  <c r="L248" i="30"/>
  <c r="O247" i="30"/>
  <c r="M247" i="30"/>
  <c r="N247" i="30"/>
  <c r="P247" i="30"/>
  <c r="Q247" i="30"/>
  <c r="R247" i="30" l="1"/>
  <c r="L249" i="30"/>
  <c r="N248" i="30"/>
  <c r="M248" i="30"/>
  <c r="O248" i="30"/>
  <c r="P248" i="30"/>
  <c r="Q248" i="30"/>
  <c r="R248" i="30" l="1"/>
  <c r="L250" i="30"/>
  <c r="M249" i="30"/>
  <c r="Q249" i="30"/>
  <c r="N249" i="30"/>
  <c r="O249" i="30"/>
  <c r="P249" i="30"/>
  <c r="R249" i="30" l="1"/>
  <c r="L251" i="30"/>
  <c r="P250" i="30"/>
  <c r="N250" i="30"/>
  <c r="O250" i="30"/>
  <c r="Q250" i="30"/>
  <c r="M250" i="30"/>
  <c r="R250" i="30" l="1"/>
  <c r="L252" i="30"/>
  <c r="O251" i="30"/>
  <c r="N251" i="30"/>
  <c r="P251" i="30"/>
  <c r="M251" i="30"/>
  <c r="Q251" i="30"/>
  <c r="R251" i="30" l="1"/>
  <c r="L253" i="30"/>
  <c r="N252" i="30"/>
  <c r="O252" i="30"/>
  <c r="P252" i="30"/>
  <c r="Q252" i="30"/>
  <c r="M252" i="30"/>
  <c r="R252" i="30" l="1"/>
  <c r="L254" i="30"/>
  <c r="M253" i="30"/>
  <c r="Q253" i="30"/>
  <c r="O253" i="30"/>
  <c r="P253" i="30"/>
  <c r="N253" i="30"/>
  <c r="R253" i="30" l="1"/>
  <c r="L255" i="30"/>
  <c r="P254" i="30"/>
  <c r="O254" i="30"/>
  <c r="Q254" i="30"/>
  <c r="M254" i="30"/>
  <c r="N254" i="30"/>
  <c r="R254" i="30" l="1"/>
  <c r="L256" i="30"/>
  <c r="O255" i="30"/>
  <c r="P255" i="30"/>
  <c r="Q255" i="30"/>
  <c r="M255" i="30"/>
  <c r="N255" i="30"/>
  <c r="R255" i="30" l="1"/>
  <c r="L257" i="30"/>
  <c r="N256" i="30"/>
  <c r="P256" i="30"/>
  <c r="Q256" i="30"/>
  <c r="M256" i="30"/>
  <c r="O256" i="30"/>
  <c r="R256" i="30" l="1"/>
  <c r="L258" i="30"/>
  <c r="M257" i="30"/>
  <c r="Q257" i="30"/>
  <c r="P257" i="30"/>
  <c r="N257" i="30"/>
  <c r="O257" i="30"/>
  <c r="R257" i="30" l="1"/>
  <c r="L259" i="30"/>
  <c r="P258" i="30"/>
  <c r="Q258" i="30"/>
  <c r="M258" i="30"/>
  <c r="N258" i="30"/>
  <c r="O258" i="30"/>
  <c r="L260" i="30" l="1"/>
  <c r="O259" i="30"/>
  <c r="Q259" i="30"/>
  <c r="M259" i="30"/>
  <c r="N259" i="30"/>
  <c r="P259" i="30"/>
  <c r="R258" i="30"/>
  <c r="R259" i="30" l="1"/>
  <c r="L261" i="30"/>
  <c r="N260" i="30"/>
  <c r="Q260" i="30"/>
  <c r="M260" i="30"/>
  <c r="O260" i="30"/>
  <c r="P260" i="30"/>
  <c r="R260" i="30" l="1"/>
  <c r="L262" i="30"/>
  <c r="M261" i="30"/>
  <c r="Q261" i="30"/>
  <c r="N261" i="30"/>
  <c r="O261" i="30"/>
  <c r="P261" i="30"/>
  <c r="R261" i="30" l="1"/>
  <c r="L263" i="30"/>
  <c r="P262" i="30"/>
  <c r="M262" i="30"/>
  <c r="N262" i="30"/>
  <c r="O262" i="30"/>
  <c r="Q262" i="30"/>
  <c r="R262" i="30" l="1"/>
  <c r="L264" i="30"/>
  <c r="O263" i="30"/>
  <c r="M263" i="30"/>
  <c r="N263" i="30"/>
  <c r="P263" i="30"/>
  <c r="Q263" i="30"/>
  <c r="R263" i="30" l="1"/>
  <c r="L265" i="30"/>
  <c r="N264" i="30"/>
  <c r="M264" i="30"/>
  <c r="O264" i="30"/>
  <c r="P264" i="30"/>
  <c r="Q264" i="30"/>
  <c r="R264" i="30" l="1"/>
  <c r="L266" i="30"/>
  <c r="M265" i="30"/>
  <c r="Q265" i="30"/>
  <c r="N265" i="30"/>
  <c r="O265" i="30"/>
  <c r="P265" i="30"/>
  <c r="L267" i="30" l="1"/>
  <c r="P266" i="30"/>
  <c r="N266" i="30"/>
  <c r="O266" i="30"/>
  <c r="M266" i="30"/>
  <c r="Q266" i="30"/>
  <c r="R265" i="30"/>
  <c r="R266" i="30" l="1"/>
  <c r="L268" i="30"/>
  <c r="O267" i="30"/>
  <c r="N267" i="30"/>
  <c r="P267" i="30"/>
  <c r="Q267" i="30"/>
  <c r="M267" i="30"/>
  <c r="L269" i="30" l="1"/>
  <c r="N268" i="30"/>
  <c r="O268" i="30"/>
  <c r="P268" i="30"/>
  <c r="M268" i="30"/>
  <c r="Q268" i="30"/>
  <c r="R267" i="30"/>
  <c r="R268" i="30" l="1"/>
  <c r="L270" i="30"/>
  <c r="M269" i="30"/>
  <c r="Q269" i="30"/>
  <c r="O269" i="30"/>
  <c r="P269" i="30"/>
  <c r="N269" i="30"/>
  <c r="L271" i="30" l="1"/>
  <c r="P270" i="30"/>
  <c r="O270" i="30"/>
  <c r="Q270" i="30"/>
  <c r="M270" i="30"/>
  <c r="N270" i="30"/>
  <c r="R269" i="30"/>
  <c r="R270" i="30" l="1"/>
  <c r="L272" i="30"/>
  <c r="O271" i="30"/>
  <c r="P271" i="30"/>
  <c r="Q271" i="30"/>
  <c r="M271" i="30"/>
  <c r="N271" i="30"/>
  <c r="R271" i="30" l="1"/>
  <c r="L273" i="30"/>
  <c r="N272" i="30"/>
  <c r="P272" i="30"/>
  <c r="Q272" i="30"/>
  <c r="M272" i="30"/>
  <c r="O272" i="30"/>
  <c r="R272" i="30" l="1"/>
  <c r="L274" i="30"/>
  <c r="M273" i="30"/>
  <c r="Q273" i="30"/>
  <c r="P273" i="30"/>
  <c r="N273" i="30"/>
  <c r="O273" i="30"/>
  <c r="L275" i="30" l="1"/>
  <c r="P274" i="30"/>
  <c r="Q274" i="30"/>
  <c r="M274" i="30"/>
  <c r="N274" i="30"/>
  <c r="O274" i="30"/>
  <c r="R273" i="30"/>
  <c r="L276" i="30" l="1"/>
  <c r="O275" i="30"/>
  <c r="Q275" i="30"/>
  <c r="M275" i="30"/>
  <c r="N275" i="30"/>
  <c r="P275" i="30"/>
  <c r="R274" i="30"/>
  <c r="L277" i="30" l="1"/>
  <c r="N276" i="30"/>
  <c r="Q276" i="30"/>
  <c r="M276" i="30"/>
  <c r="O276" i="30"/>
  <c r="P276" i="30"/>
  <c r="R275" i="30"/>
  <c r="R276" i="30" l="1"/>
  <c r="L278" i="30"/>
  <c r="M277" i="30"/>
  <c r="Q277" i="30"/>
  <c r="N277" i="30"/>
  <c r="O277" i="30"/>
  <c r="P277" i="30"/>
  <c r="L279" i="30" l="1"/>
  <c r="P278" i="30"/>
  <c r="M278" i="30"/>
  <c r="N278" i="30"/>
  <c r="O278" i="30"/>
  <c r="Q278" i="30"/>
  <c r="R277" i="30"/>
  <c r="R278" i="30" l="1"/>
  <c r="L280" i="30"/>
  <c r="O279" i="30"/>
  <c r="M279" i="30"/>
  <c r="N279" i="30"/>
  <c r="P279" i="30"/>
  <c r="Q279" i="30"/>
  <c r="R279" i="30" l="1"/>
  <c r="L281" i="30"/>
  <c r="N280" i="30"/>
  <c r="M280" i="30"/>
  <c r="O280" i="30"/>
  <c r="P280" i="30"/>
  <c r="Q280" i="30"/>
  <c r="R280" i="30" l="1"/>
  <c r="L282" i="30"/>
  <c r="M281" i="30"/>
  <c r="Q281" i="30"/>
  <c r="N281" i="30"/>
  <c r="O281" i="30"/>
  <c r="P281" i="30"/>
  <c r="R281" i="30" l="1"/>
  <c r="L283" i="30"/>
  <c r="P282" i="30"/>
  <c r="N282" i="30"/>
  <c r="O282" i="30"/>
  <c r="Q282" i="30"/>
  <c r="M282" i="30"/>
  <c r="R282" i="30" l="1"/>
  <c r="L284" i="30"/>
  <c r="O283" i="30"/>
  <c r="N283" i="30"/>
  <c r="P283" i="30"/>
  <c r="M283" i="30"/>
  <c r="Q283" i="30"/>
  <c r="R283" i="30" l="1"/>
  <c r="L285" i="30"/>
  <c r="N284" i="30"/>
  <c r="O284" i="30"/>
  <c r="P284" i="30"/>
  <c r="Q284" i="30"/>
  <c r="M284" i="30"/>
  <c r="R284" i="30" l="1"/>
  <c r="L286" i="30"/>
  <c r="M285" i="30"/>
  <c r="Q285" i="30"/>
  <c r="O285" i="30"/>
  <c r="P285" i="30"/>
  <c r="N285" i="30"/>
  <c r="R285" i="30" l="1"/>
  <c r="L287" i="30"/>
  <c r="P286" i="30"/>
  <c r="O286" i="30"/>
  <c r="Q286" i="30"/>
  <c r="M286" i="30"/>
  <c r="N286" i="30"/>
  <c r="R286" i="30" l="1"/>
  <c r="L288" i="30"/>
  <c r="O287" i="30"/>
  <c r="P287" i="30"/>
  <c r="Q287" i="30"/>
  <c r="M287" i="30"/>
  <c r="N287" i="30"/>
  <c r="R287" i="30" l="1"/>
  <c r="L289" i="30"/>
  <c r="N288" i="30"/>
  <c r="P288" i="30"/>
  <c r="Q288" i="30"/>
  <c r="M288" i="30"/>
  <c r="O288" i="30"/>
  <c r="R288" i="30" l="1"/>
  <c r="L290" i="30"/>
  <c r="M289" i="30"/>
  <c r="Q289" i="30"/>
  <c r="P289" i="30"/>
  <c r="N289" i="30"/>
  <c r="O289" i="30"/>
  <c r="R289" i="30" l="1"/>
  <c r="L291" i="30"/>
  <c r="P290" i="30"/>
  <c r="Q290" i="30"/>
  <c r="M290" i="30"/>
  <c r="N290" i="30"/>
  <c r="O290" i="30"/>
  <c r="R290" i="30" l="1"/>
  <c r="L292" i="30"/>
  <c r="O291" i="30"/>
  <c r="Q291" i="30"/>
  <c r="M291" i="30"/>
  <c r="N291" i="30"/>
  <c r="P291" i="30"/>
  <c r="R291" i="30" l="1"/>
  <c r="L293" i="30"/>
  <c r="N292" i="30"/>
  <c r="Q292" i="30"/>
  <c r="M292" i="30"/>
  <c r="O292" i="30"/>
  <c r="P292" i="30"/>
  <c r="R292" i="30" l="1"/>
  <c r="L294" i="30"/>
  <c r="M293" i="30"/>
  <c r="Q293" i="30"/>
  <c r="N293" i="30"/>
  <c r="O293" i="30"/>
  <c r="P293" i="30"/>
  <c r="R293" i="30" l="1"/>
  <c r="L295" i="30"/>
  <c r="P294" i="30"/>
  <c r="M294" i="30"/>
  <c r="N294" i="30"/>
  <c r="O294" i="30"/>
  <c r="Q294" i="30"/>
  <c r="R294" i="30" l="1"/>
  <c r="L296" i="30"/>
  <c r="O295" i="30"/>
  <c r="M295" i="30"/>
  <c r="N295" i="30"/>
  <c r="P295" i="30"/>
  <c r="Q295" i="30"/>
  <c r="R295" i="30" l="1"/>
  <c r="L297" i="30"/>
  <c r="N296" i="30"/>
  <c r="M296" i="30"/>
  <c r="O296" i="30"/>
  <c r="P296" i="30"/>
  <c r="Q296" i="30"/>
  <c r="R296" i="30" l="1"/>
  <c r="L298" i="30"/>
  <c r="M297" i="30"/>
  <c r="N297" i="30"/>
  <c r="O297" i="30"/>
  <c r="P297" i="30"/>
  <c r="Q297" i="30"/>
  <c r="R297" i="30" l="1"/>
  <c r="L299" i="30"/>
  <c r="M298" i="30"/>
  <c r="Q298" i="30"/>
  <c r="N298" i="30"/>
  <c r="O298" i="30"/>
  <c r="P298" i="30"/>
  <c r="R298" i="30" l="1"/>
  <c r="L300" i="30"/>
  <c r="P299" i="30"/>
  <c r="M299" i="30"/>
  <c r="Q299" i="30"/>
  <c r="N299" i="30"/>
  <c r="O299" i="30"/>
  <c r="R299" i="30" l="1"/>
  <c r="L301" i="30"/>
  <c r="O300" i="30"/>
  <c r="P300" i="30"/>
  <c r="Q300" i="30"/>
  <c r="M300" i="30"/>
  <c r="N300" i="30"/>
  <c r="R300" i="30" l="1"/>
  <c r="L302" i="30"/>
  <c r="N301" i="30"/>
  <c r="O301" i="30"/>
  <c r="M301" i="30"/>
  <c r="P301" i="30"/>
  <c r="Q301" i="30"/>
  <c r="L303" i="30" l="1"/>
  <c r="M302" i="30"/>
  <c r="Q302" i="30"/>
  <c r="N302" i="30"/>
  <c r="O302" i="30"/>
  <c r="P302" i="30"/>
  <c r="R301" i="30"/>
  <c r="R302" i="30" l="1"/>
  <c r="L304" i="30"/>
  <c r="P303" i="30"/>
  <c r="M303" i="30"/>
  <c r="Q303" i="30"/>
  <c r="N303" i="30"/>
  <c r="O303" i="30"/>
  <c r="R303" i="30" l="1"/>
  <c r="L305" i="30"/>
  <c r="O304" i="30"/>
  <c r="P304" i="30"/>
  <c r="M304" i="30"/>
  <c r="N304" i="30"/>
  <c r="Q304" i="30"/>
  <c r="R304" i="30" l="1"/>
  <c r="L306" i="30"/>
  <c r="N305" i="30"/>
  <c r="O305" i="30"/>
  <c r="P305" i="30"/>
  <c r="Q305" i="30"/>
  <c r="M305" i="30"/>
  <c r="R305" i="30" l="1"/>
  <c r="L307" i="30"/>
  <c r="M306" i="30"/>
  <c r="Q306" i="30"/>
  <c r="N306" i="30"/>
  <c r="O306" i="30"/>
  <c r="P306" i="30"/>
  <c r="R306" i="30" l="1"/>
  <c r="L308" i="30"/>
  <c r="P307" i="30"/>
  <c r="M307" i="30"/>
  <c r="Q307" i="30"/>
  <c r="N307" i="30"/>
  <c r="O307" i="30"/>
  <c r="R307" i="30" l="1"/>
  <c r="L309" i="30"/>
  <c r="O308" i="30"/>
  <c r="P308" i="30"/>
  <c r="Q308" i="30"/>
  <c r="M308" i="30"/>
  <c r="N308" i="30"/>
  <c r="R308" i="30" l="1"/>
  <c r="L310" i="30"/>
  <c r="N309" i="30"/>
  <c r="O309" i="30"/>
  <c r="M309" i="30"/>
  <c r="P309" i="30"/>
  <c r="Q309" i="30"/>
  <c r="L311" i="30" l="1"/>
  <c r="M310" i="30"/>
  <c r="Q310" i="30"/>
  <c r="N310" i="30"/>
  <c r="O310" i="30"/>
  <c r="P310" i="30"/>
  <c r="R309" i="30"/>
  <c r="R310" i="30" l="1"/>
  <c r="L312" i="30"/>
  <c r="P311" i="30"/>
  <c r="M311" i="30"/>
  <c r="Q311" i="30"/>
  <c r="N311" i="30"/>
  <c r="O311" i="30"/>
  <c r="R311" i="30" l="1"/>
  <c r="L313" i="30"/>
  <c r="O312" i="30"/>
  <c r="P312" i="30"/>
  <c r="M312" i="30"/>
  <c r="N312" i="30"/>
  <c r="Q312" i="30"/>
  <c r="R312" i="30" l="1"/>
  <c r="L314" i="30"/>
  <c r="N313" i="30"/>
  <c r="O313" i="30"/>
  <c r="P313" i="30"/>
  <c r="Q313" i="30"/>
  <c r="M313" i="30"/>
  <c r="R313" i="30" l="1"/>
  <c r="L315" i="30"/>
  <c r="M314" i="30"/>
  <c r="Q314" i="30"/>
  <c r="N314" i="30"/>
  <c r="O314" i="30"/>
  <c r="P314" i="30"/>
  <c r="R314" i="30" l="1"/>
  <c r="L316" i="30"/>
  <c r="P315" i="30"/>
  <c r="M315" i="30"/>
  <c r="Q315" i="30"/>
  <c r="N315" i="30"/>
  <c r="O315" i="30"/>
  <c r="R315" i="30" l="1"/>
  <c r="L317" i="30"/>
  <c r="O316" i="30"/>
  <c r="P316" i="30"/>
  <c r="Q316" i="30"/>
  <c r="M316" i="30"/>
  <c r="N316" i="30"/>
  <c r="R316" i="30" l="1"/>
  <c r="L318" i="30"/>
  <c r="N317" i="30"/>
  <c r="O317" i="30"/>
  <c r="M317" i="30"/>
  <c r="P317" i="30"/>
  <c r="Q317" i="30"/>
  <c r="L319" i="30" l="1"/>
  <c r="M318" i="30"/>
  <c r="Q318" i="30"/>
  <c r="N318" i="30"/>
  <c r="O318" i="30"/>
  <c r="P318" i="30"/>
  <c r="R317" i="30"/>
  <c r="R318" i="30" l="1"/>
  <c r="L320" i="30"/>
  <c r="P319" i="30"/>
  <c r="M319" i="30"/>
  <c r="Q319" i="30"/>
  <c r="N319" i="30"/>
  <c r="O319" i="30"/>
  <c r="R319" i="30" l="1"/>
  <c r="L321" i="30"/>
  <c r="O320" i="30"/>
  <c r="P320" i="30"/>
  <c r="M320" i="30"/>
  <c r="N320" i="30"/>
  <c r="Q320" i="30"/>
  <c r="R320" i="30" l="1"/>
  <c r="L322" i="30"/>
  <c r="N321" i="30"/>
  <c r="O321" i="30"/>
  <c r="P321" i="30"/>
  <c r="Q321" i="30"/>
  <c r="M321" i="30"/>
  <c r="R321" i="30" l="1"/>
  <c r="L323" i="30"/>
  <c r="M322" i="30"/>
  <c r="Q322" i="30"/>
  <c r="N322" i="30"/>
  <c r="O322" i="30"/>
  <c r="P322" i="30"/>
  <c r="R322" i="30" l="1"/>
  <c r="L324" i="30"/>
  <c r="P323" i="30"/>
  <c r="M323" i="30"/>
  <c r="Q323" i="30"/>
  <c r="N323" i="30"/>
  <c r="O323" i="30"/>
  <c r="R323" i="30" l="1"/>
  <c r="L325" i="30"/>
  <c r="O324" i="30"/>
  <c r="P324" i="30"/>
  <c r="Q324" i="30"/>
  <c r="M324" i="30"/>
  <c r="N324" i="30"/>
  <c r="R324" i="30" l="1"/>
  <c r="L326" i="30"/>
  <c r="N325" i="30"/>
  <c r="O325" i="30"/>
  <c r="M325" i="30"/>
  <c r="P325" i="30"/>
  <c r="Q325" i="30"/>
  <c r="L327" i="30" l="1"/>
  <c r="M326" i="30"/>
  <c r="Q326" i="30"/>
  <c r="N326" i="30"/>
  <c r="O326" i="30"/>
  <c r="P326" i="30"/>
  <c r="R325" i="30"/>
  <c r="R326" i="30" l="1"/>
  <c r="L328" i="30"/>
  <c r="P327" i="30"/>
  <c r="M327" i="30"/>
  <c r="Q327" i="30"/>
  <c r="N327" i="30"/>
  <c r="O327" i="30"/>
  <c r="R327" i="30" l="1"/>
  <c r="L329" i="30"/>
  <c r="O328" i="30"/>
  <c r="P328" i="30"/>
  <c r="M328" i="30"/>
  <c r="N328" i="30"/>
  <c r="Q328" i="30"/>
  <c r="R328" i="30" l="1"/>
  <c r="L330" i="30"/>
  <c r="N329" i="30"/>
  <c r="O329" i="30"/>
  <c r="P329" i="30"/>
  <c r="Q329" i="30"/>
  <c r="M329" i="30"/>
  <c r="R329" i="30" l="1"/>
  <c r="L331" i="30"/>
  <c r="M330" i="30"/>
  <c r="Q330" i="30"/>
  <c r="N330" i="30"/>
  <c r="O330" i="30"/>
  <c r="P330" i="30"/>
  <c r="R330" i="30" l="1"/>
  <c r="L332" i="30"/>
  <c r="P331" i="30"/>
  <c r="M331" i="30"/>
  <c r="Q331" i="30"/>
  <c r="N331" i="30"/>
  <c r="O331" i="30"/>
  <c r="R331" i="30" l="1"/>
  <c r="L333" i="30"/>
  <c r="O332" i="30"/>
  <c r="P332" i="30"/>
  <c r="Q332" i="30"/>
  <c r="M332" i="30"/>
  <c r="N332" i="30"/>
  <c r="R332" i="30" l="1"/>
  <c r="L334" i="30"/>
  <c r="N333" i="30"/>
  <c r="O333" i="30"/>
  <c r="M333" i="30"/>
  <c r="P333" i="30"/>
  <c r="Q333" i="30"/>
  <c r="L335" i="30" l="1"/>
  <c r="M334" i="30"/>
  <c r="Q334" i="30"/>
  <c r="N334" i="30"/>
  <c r="O334" i="30"/>
  <c r="P334" i="30"/>
  <c r="R333" i="30"/>
  <c r="R334" i="30" l="1"/>
  <c r="L336" i="30"/>
  <c r="P335" i="30"/>
  <c r="M335" i="30"/>
  <c r="Q335" i="30"/>
  <c r="N335" i="30"/>
  <c r="O335" i="30"/>
  <c r="L337" i="30" l="1"/>
  <c r="O336" i="30"/>
  <c r="P336" i="30"/>
  <c r="M336" i="30"/>
  <c r="N336" i="30"/>
  <c r="Q336" i="30"/>
  <c r="R335" i="30"/>
  <c r="L338" i="30" l="1"/>
  <c r="N337" i="30"/>
  <c r="O337" i="30"/>
  <c r="P337" i="30"/>
  <c r="Q337" i="30"/>
  <c r="M337" i="30"/>
  <c r="R336" i="30"/>
  <c r="R337" i="30" l="1"/>
  <c r="L339" i="30"/>
  <c r="M338" i="30"/>
  <c r="Q338" i="30"/>
  <c r="N338" i="30"/>
  <c r="O338" i="30"/>
  <c r="P338" i="30"/>
  <c r="R338" i="30" l="1"/>
  <c r="P339" i="30"/>
  <c r="P4" i="30" s="1"/>
  <c r="M339" i="30"/>
  <c r="M4" i="30" s="1"/>
  <c r="Q339" i="30"/>
  <c r="Q4" i="30" s="1"/>
  <c r="N339" i="30"/>
  <c r="N4" i="30" s="1"/>
  <c r="O339" i="30"/>
  <c r="O4" i="30" s="1"/>
  <c r="R339" i="30" l="1"/>
  <c r="R4" i="30" l="1"/>
  <c r="B6" i="20" l="1"/>
  <c r="D6" i="20" s="1"/>
  <c r="E6" i="20" s="1"/>
  <c r="G4" i="27"/>
  <c r="H4" i="27" s="1"/>
  <c r="S9" i="30"/>
  <c r="S10" i="30"/>
  <c r="S11" i="30"/>
  <c r="S12" i="30"/>
  <c r="S13" i="30"/>
  <c r="S14" i="30"/>
  <c r="S15" i="30"/>
  <c r="S16" i="30"/>
  <c r="S17" i="30"/>
  <c r="S18" i="30"/>
  <c r="S19" i="30"/>
  <c r="S20" i="30"/>
  <c r="S21" i="30"/>
  <c r="S22" i="30"/>
  <c r="S23" i="30"/>
  <c r="S24" i="30"/>
  <c r="S25" i="30"/>
  <c r="S26" i="30"/>
  <c r="S27" i="30"/>
  <c r="S28" i="30"/>
  <c r="S29" i="30"/>
  <c r="S30" i="30"/>
  <c r="S31" i="30"/>
  <c r="S32" i="30"/>
  <c r="S33" i="30"/>
  <c r="S34" i="30"/>
  <c r="S35" i="30"/>
  <c r="S36" i="30"/>
  <c r="S37" i="30"/>
  <c r="S38" i="30"/>
  <c r="S39" i="30"/>
  <c r="S40" i="30"/>
  <c r="S41" i="30"/>
  <c r="S42" i="30"/>
  <c r="S43" i="30"/>
  <c r="S44" i="30"/>
  <c r="S45" i="30"/>
  <c r="S46" i="30"/>
  <c r="S47" i="30"/>
  <c r="S48" i="30"/>
  <c r="S49" i="30"/>
  <c r="S50" i="30"/>
  <c r="S51" i="30"/>
  <c r="S52" i="30"/>
  <c r="S53" i="30"/>
  <c r="S54" i="30"/>
  <c r="S55" i="30"/>
  <c r="S56" i="30"/>
  <c r="S57" i="30"/>
  <c r="S58" i="30"/>
  <c r="S59" i="30"/>
  <c r="S60" i="30"/>
  <c r="S61" i="30"/>
  <c r="S62" i="30"/>
  <c r="S63" i="30"/>
  <c r="S64" i="30"/>
  <c r="S65" i="30"/>
  <c r="S66" i="30"/>
  <c r="S67" i="30"/>
  <c r="S68" i="30"/>
  <c r="S69" i="30"/>
  <c r="S70" i="30"/>
  <c r="S71" i="30"/>
  <c r="S72" i="30"/>
  <c r="S73" i="30"/>
  <c r="S74" i="30"/>
  <c r="S75" i="30"/>
  <c r="S76" i="30"/>
  <c r="S77" i="30"/>
  <c r="S78" i="30"/>
  <c r="S79" i="30"/>
  <c r="S80" i="30"/>
  <c r="S81" i="30"/>
  <c r="S82" i="30"/>
  <c r="S83" i="30"/>
  <c r="S84" i="30"/>
  <c r="S85" i="30"/>
  <c r="S86" i="30"/>
  <c r="S87" i="30"/>
  <c r="S88" i="30"/>
  <c r="S89" i="30"/>
  <c r="S90" i="30"/>
  <c r="S91" i="30"/>
  <c r="S92" i="30"/>
  <c r="S93" i="30"/>
  <c r="S94" i="30"/>
  <c r="S95" i="30"/>
  <c r="S96" i="30"/>
  <c r="S97" i="30"/>
  <c r="S98" i="30"/>
  <c r="S99" i="30"/>
  <c r="S100" i="30"/>
  <c r="S101" i="30"/>
  <c r="S102" i="30"/>
  <c r="S103" i="30"/>
  <c r="S104" i="30"/>
  <c r="S105" i="30"/>
  <c r="S106" i="30"/>
  <c r="S107" i="30"/>
  <c r="S108" i="30"/>
  <c r="S109" i="30"/>
  <c r="S110" i="30"/>
  <c r="S111" i="30"/>
  <c r="S112" i="30"/>
  <c r="S113" i="30"/>
  <c r="S114" i="30"/>
  <c r="S115" i="30"/>
  <c r="S116" i="30"/>
  <c r="S117" i="30"/>
  <c r="S118" i="30"/>
  <c r="S119" i="30"/>
  <c r="S120" i="30"/>
  <c r="S121" i="30"/>
  <c r="S122" i="30"/>
  <c r="S123" i="30"/>
  <c r="S124" i="30"/>
  <c r="S125" i="30"/>
  <c r="S126" i="30"/>
  <c r="S127" i="30"/>
  <c r="S128" i="30"/>
  <c r="S129" i="30"/>
  <c r="S130" i="30"/>
  <c r="S131" i="30"/>
  <c r="S132" i="30"/>
  <c r="S133" i="30"/>
  <c r="S134" i="30"/>
  <c r="S135" i="30"/>
  <c r="S136" i="30"/>
  <c r="S137" i="30"/>
  <c r="S138" i="30"/>
  <c r="S139" i="30"/>
  <c r="S140" i="30"/>
  <c r="S141" i="30"/>
  <c r="S142" i="30"/>
  <c r="S143" i="30"/>
  <c r="S144" i="30"/>
  <c r="S145" i="30"/>
  <c r="S146" i="30"/>
  <c r="S147" i="30"/>
  <c r="S148" i="30"/>
  <c r="S149" i="30"/>
  <c r="S150" i="30"/>
  <c r="S151" i="30"/>
  <c r="S152" i="30"/>
  <c r="S153" i="30"/>
  <c r="S154" i="30"/>
  <c r="S155" i="30"/>
  <c r="S156" i="30"/>
  <c r="S157" i="30"/>
  <c r="S158" i="30"/>
  <c r="S159" i="30"/>
  <c r="S160" i="30"/>
  <c r="S161" i="30"/>
  <c r="S162" i="30"/>
  <c r="S163" i="30"/>
  <c r="S164" i="30"/>
  <c r="S165" i="30"/>
  <c r="S166" i="30"/>
  <c r="S167" i="30"/>
  <c r="S168" i="30"/>
  <c r="S169" i="30"/>
  <c r="S170" i="30"/>
  <c r="S171" i="30"/>
  <c r="S172" i="30"/>
  <c r="S173" i="30"/>
  <c r="S174" i="30"/>
  <c r="S175" i="30"/>
  <c r="S176" i="30"/>
  <c r="S177" i="30"/>
  <c r="S178" i="30"/>
  <c r="S179" i="30"/>
  <c r="S180" i="30"/>
  <c r="S181" i="30"/>
  <c r="S182" i="30"/>
  <c r="S183" i="30"/>
  <c r="S184" i="30"/>
  <c r="S185" i="30"/>
  <c r="S186" i="30"/>
  <c r="S187" i="30"/>
  <c r="S188" i="30"/>
  <c r="S189" i="30"/>
  <c r="S190" i="30"/>
  <c r="S191" i="30"/>
  <c r="S192" i="30"/>
  <c r="S193" i="30"/>
  <c r="S194" i="30"/>
  <c r="S195" i="30"/>
  <c r="S196" i="30"/>
  <c r="S197" i="30"/>
  <c r="S198" i="30"/>
  <c r="S199" i="30"/>
  <c r="S200" i="30"/>
  <c r="S201" i="30"/>
  <c r="S202" i="30"/>
  <c r="S203" i="30"/>
  <c r="S204" i="30"/>
  <c r="S205" i="30"/>
  <c r="S206" i="30"/>
  <c r="S207" i="30"/>
  <c r="S208" i="30"/>
  <c r="S209" i="30"/>
  <c r="S210" i="30"/>
  <c r="S211" i="30"/>
  <c r="S212" i="30"/>
  <c r="S213" i="30"/>
  <c r="S214" i="30"/>
  <c r="S215" i="30"/>
  <c r="S216" i="30"/>
  <c r="S217" i="30"/>
  <c r="S218" i="30"/>
  <c r="S219" i="30"/>
  <c r="S220" i="30"/>
  <c r="S221" i="30"/>
  <c r="S222" i="30"/>
  <c r="S223" i="30"/>
  <c r="S224" i="30"/>
  <c r="S225" i="30"/>
  <c r="S226" i="30"/>
  <c r="S227" i="30"/>
  <c r="S228" i="30"/>
  <c r="S229" i="30"/>
  <c r="S230" i="30"/>
  <c r="S231" i="30"/>
  <c r="S232" i="30"/>
  <c r="S233" i="30"/>
  <c r="S234" i="30"/>
  <c r="S235" i="30"/>
  <c r="S236" i="30"/>
  <c r="S237" i="30"/>
  <c r="S238" i="30"/>
  <c r="S239" i="30"/>
  <c r="S240" i="30"/>
  <c r="S241" i="30"/>
  <c r="S242" i="30"/>
  <c r="S243" i="30"/>
  <c r="S244" i="30"/>
  <c r="S245" i="30"/>
  <c r="S246" i="30"/>
  <c r="S247" i="30"/>
  <c r="S248" i="30"/>
  <c r="S249" i="30"/>
  <c r="S250" i="30"/>
  <c r="S251" i="30"/>
  <c r="S252" i="30"/>
  <c r="S253" i="30"/>
  <c r="S254" i="30"/>
  <c r="S255" i="30"/>
  <c r="S256" i="30"/>
  <c r="S257" i="30"/>
  <c r="S258" i="30"/>
  <c r="S259" i="30"/>
  <c r="S260" i="30"/>
  <c r="S261" i="30"/>
  <c r="S262" i="30"/>
  <c r="S263" i="30"/>
  <c r="S264" i="30"/>
  <c r="S265" i="30"/>
  <c r="S266" i="30"/>
  <c r="S267" i="30"/>
  <c r="S268" i="30"/>
  <c r="S269" i="30"/>
  <c r="S270" i="30"/>
  <c r="S271" i="30"/>
  <c r="S272" i="30"/>
  <c r="S273" i="30"/>
  <c r="S274" i="30"/>
  <c r="S275" i="30"/>
  <c r="S276" i="30"/>
  <c r="S277" i="30"/>
  <c r="S278" i="30"/>
  <c r="S279" i="30"/>
  <c r="S280" i="30"/>
  <c r="S281" i="30"/>
  <c r="S282" i="30"/>
  <c r="S283" i="30"/>
  <c r="S284" i="30"/>
  <c r="S285" i="30"/>
  <c r="S286" i="30"/>
  <c r="S287" i="30"/>
  <c r="S288" i="30"/>
  <c r="S289" i="30"/>
  <c r="S290" i="30"/>
  <c r="S291" i="30"/>
  <c r="S292" i="30"/>
  <c r="S293" i="30"/>
  <c r="S294" i="30"/>
  <c r="S295" i="30"/>
  <c r="S296" i="30"/>
  <c r="S297" i="30"/>
  <c r="S298" i="30"/>
  <c r="S299" i="30"/>
  <c r="S300" i="30"/>
  <c r="S301" i="30"/>
  <c r="S302" i="30"/>
  <c r="S303" i="30"/>
  <c r="S304" i="30"/>
  <c r="S305" i="30"/>
  <c r="S306" i="30"/>
  <c r="S307" i="30"/>
  <c r="S308" i="30"/>
  <c r="S309" i="30"/>
  <c r="S310" i="30"/>
  <c r="S311" i="30"/>
  <c r="S312" i="30"/>
  <c r="S313" i="30"/>
  <c r="S314" i="30"/>
  <c r="S315" i="30"/>
  <c r="S316" i="30"/>
  <c r="S317" i="30"/>
  <c r="S318" i="30"/>
  <c r="S319" i="30"/>
  <c r="S320" i="30"/>
  <c r="S321" i="30"/>
  <c r="S322" i="30"/>
  <c r="S323" i="30"/>
  <c r="S324" i="30"/>
  <c r="S325" i="30"/>
  <c r="S326" i="30"/>
  <c r="S327" i="30"/>
  <c r="S328" i="30"/>
  <c r="S329" i="30"/>
  <c r="S330" i="30"/>
  <c r="S331" i="30"/>
  <c r="S332" i="30"/>
  <c r="S333" i="30"/>
  <c r="S334" i="30"/>
  <c r="S335" i="30"/>
  <c r="S336" i="30"/>
  <c r="S337" i="30"/>
  <c r="S338" i="30"/>
  <c r="S339" i="30"/>
  <c r="R5" i="30" l="1"/>
  <c r="G5" i="27" l="1"/>
  <c r="H5" i="27" s="1"/>
  <c r="B7" i="20"/>
  <c r="D7" i="20" s="1"/>
  <c r="E7" i="20" s="1"/>
</calcChain>
</file>

<file path=xl/sharedStrings.xml><?xml version="1.0" encoding="utf-8"?>
<sst xmlns="http://schemas.openxmlformats.org/spreadsheetml/2006/main" count="558" uniqueCount="281">
  <si>
    <t>value / sub catchment</t>
  </si>
  <si>
    <t>Tinee</t>
  </si>
  <si>
    <t>Upper Var</t>
  </si>
  <si>
    <t>Esteron</t>
  </si>
  <si>
    <t>Vesubie</t>
  </si>
  <si>
    <t>Lower Var</t>
  </si>
  <si>
    <t>longest flow path [km]</t>
  </si>
  <si>
    <t>avg. slope [m/m] in %</t>
  </si>
  <si>
    <t>area [km²]</t>
  </si>
  <si>
    <t>forest [km²]</t>
  </si>
  <si>
    <t>semi-natural [km²]</t>
  </si>
  <si>
    <t>agricultural [km²]</t>
  </si>
  <si>
    <t>artificial surfaces [km²]</t>
  </si>
  <si>
    <t>water bodies [km²]</t>
  </si>
  <si>
    <t>wetlands [km²]</t>
  </si>
  <si>
    <t>LANDUSE</t>
  </si>
  <si>
    <t>Carros</t>
  </si>
  <si>
    <t>Levens</t>
  </si>
  <si>
    <t>Roquesteron</t>
  </si>
  <si>
    <t>Puget</t>
  </si>
  <si>
    <t>Guillaumes</t>
  </si>
  <si>
    <t>St Martin</t>
  </si>
  <si>
    <t>CATCHMENT GEOMETRY</t>
  </si>
  <si>
    <t>Date</t>
  </si>
  <si>
    <t>Puget Théniers</t>
  </si>
  <si>
    <t>St Martin Vésubie</t>
  </si>
  <si>
    <t>Concentration Time [hours]</t>
  </si>
  <si>
    <t>Lag Time [hours]</t>
  </si>
  <si>
    <t>CN (Curve number)</t>
  </si>
  <si>
    <t>General Description</t>
  </si>
  <si>
    <t>Urban areas; steep slopes</t>
  </si>
  <si>
    <t>Typical SCS</t>
  </si>
  <si>
    <t>Rural, rolling hills</t>
  </si>
  <si>
    <t xml:space="preserve">INPUT DATA </t>
  </si>
  <si>
    <t>km</t>
  </si>
  <si>
    <t>Imperviousness</t>
  </si>
  <si>
    <t>semi-natural</t>
  </si>
  <si>
    <t>agricultural</t>
  </si>
  <si>
    <t>water bodies</t>
  </si>
  <si>
    <t>wetlands</t>
  </si>
  <si>
    <t>Method</t>
  </si>
  <si>
    <t>Formula</t>
  </si>
  <si>
    <t>Area, A</t>
  </si>
  <si>
    <t>Other</t>
  </si>
  <si>
    <t>-</t>
  </si>
  <si>
    <t>SCS lag</t>
  </si>
  <si>
    <t>feet</t>
  </si>
  <si>
    <t>Kaufmann et al. "Estimation on Time of Concentration of overland flow on watersheds: A review"</t>
  </si>
  <si>
    <t>Tc</t>
  </si>
  <si>
    <t>Max. Elevation [m]</t>
  </si>
  <si>
    <t>Min. Elevation [m]</t>
  </si>
  <si>
    <t xml:space="preserve">Levens </t>
  </si>
  <si>
    <t xml:space="preserve">Carros </t>
  </si>
  <si>
    <t>gauge / sub catchment [km²]</t>
  </si>
  <si>
    <t>Net rainfall [mm]</t>
  </si>
  <si>
    <t>Net rainfall [m]</t>
  </si>
  <si>
    <t>lag time [h]</t>
  </si>
  <si>
    <t>Duration of effective rainfall [h]</t>
  </si>
  <si>
    <t>Time to peak[h]</t>
  </si>
  <si>
    <t>Recession time [h]</t>
  </si>
  <si>
    <t>Q [m³/s]</t>
  </si>
  <si>
    <t>Unit hydrograph</t>
  </si>
  <si>
    <t>base time</t>
  </si>
  <si>
    <t>peak discharge</t>
  </si>
  <si>
    <t>recession time</t>
  </si>
  <si>
    <t>time to peak</t>
  </si>
  <si>
    <t>Time step</t>
  </si>
  <si>
    <t>Volume [m³]</t>
  </si>
  <si>
    <t>[h]</t>
  </si>
  <si>
    <t>nominator</t>
  </si>
  <si>
    <t>denominator</t>
  </si>
  <si>
    <t>NSE error</t>
  </si>
  <si>
    <t>Time [h]</t>
  </si>
  <si>
    <t>NSE nominator</t>
  </si>
  <si>
    <t>NSE denominator</t>
  </si>
  <si>
    <t>Rural, slight slopes</t>
  </si>
  <si>
    <t>Rural, very flat</t>
  </si>
  <si>
    <t>Mixed urban/rural</t>
  </si>
  <si>
    <t>Total Rainfall</t>
  </si>
  <si>
    <t>longest flow path [feet]</t>
  </si>
  <si>
    <t>Soil</t>
  </si>
  <si>
    <t xml:space="preserve">CN </t>
  </si>
  <si>
    <t>HSG A</t>
  </si>
  <si>
    <t>HSG B</t>
  </si>
  <si>
    <t>HSG C</t>
  </si>
  <si>
    <t>HSG D</t>
  </si>
  <si>
    <t>SOIL</t>
  </si>
  <si>
    <t>CN Table</t>
  </si>
  <si>
    <t>forest</t>
  </si>
  <si>
    <t>artificial surfaces</t>
  </si>
  <si>
    <t>Source: Greenville County, South Carolina, Storm Water Management Design Manual, Januare 2013</t>
  </si>
  <si>
    <t>Your selection for CN</t>
  </si>
  <si>
    <t>S [mm]</t>
  </si>
  <si>
    <t>hours</t>
  </si>
  <si>
    <t>%</t>
  </si>
  <si>
    <t>potential storage S [inch]</t>
  </si>
  <si>
    <t>Flow Length, L</t>
  </si>
  <si>
    <t>Giandotti</t>
  </si>
  <si>
    <t>km²</t>
  </si>
  <si>
    <t>Data of basins in central and northern Italy (170-70.000km²)</t>
  </si>
  <si>
    <t>Hm mean elevation [m]</t>
  </si>
  <si>
    <t>ASMII normal condition</t>
  </si>
  <si>
    <t>ASMI dry condition</t>
  </si>
  <si>
    <t>ASMIII wet condition CN</t>
  </si>
  <si>
    <t>cultivated land without conservation treatment</t>
  </si>
  <si>
    <t>Tinne</t>
  </si>
  <si>
    <t>SUM/TOTAL</t>
  </si>
  <si>
    <t>peaking factor k</t>
  </si>
  <si>
    <t>weighting factor</t>
  </si>
  <si>
    <t>observed flow data [m³/s]</t>
  </si>
  <si>
    <t>mean observed flow</t>
  </si>
  <si>
    <t xml:space="preserve">Time [h] </t>
  </si>
  <si>
    <t>Common time line [h]</t>
  </si>
  <si>
    <t>Accumulative rainfall [mm]</t>
  </si>
  <si>
    <t>accumulated effective rainfall [mm]</t>
  </si>
  <si>
    <t>Rainfall [mm] in each catchment added up.</t>
  </si>
  <si>
    <t>The percentage % of the accumulative rainfall [mm] of the effective rainfall period is calculated.</t>
  </si>
  <si>
    <t>The accumulative rainfall [mm] of the effective rainfall period is calculated.</t>
  </si>
  <si>
    <t>center of mass of effective rainfall [h]</t>
  </si>
  <si>
    <t xml:space="preserve">The time [h] is determined, where 50% of the effective rainfall has fallen through. </t>
  </si>
  <si>
    <t>Description</t>
  </si>
  <si>
    <t xml:space="preserve">In this spreadsheet, the duration of the effective rainfall and the timing of the center of mass of the effective rainfall is determined. The center of mass of effective rainfall is needed in order to determine the starting time of the unit hydrograph (taking into account the lag time and time to peak). </t>
  </si>
  <si>
    <t>Description of your choice</t>
  </si>
  <si>
    <t>Example data</t>
  </si>
  <si>
    <t>OpenSpace (good condition)</t>
  </si>
  <si>
    <t>forest (poor condition)</t>
  </si>
  <si>
    <t>streets (paved open ditches)</t>
  </si>
  <si>
    <t>direct runoff</t>
  </si>
  <si>
    <t xml:space="preserve">In this spreadsheet, all your data from the previous ArcGIS analysis are being collected. They are needed for the SCS loss method (determination of the amount of direct runoff) and the estimation of the SCS unit hydrograph. All intermediary results are linked for further calculations. Please do not change existing links but familiarize yourself with them to understand the formulas used. </t>
  </si>
  <si>
    <t>Legend</t>
  </si>
  <si>
    <t>Instructions</t>
  </si>
  <si>
    <t>Are diplayed like this.</t>
  </si>
  <si>
    <t>Are dislayed like this.</t>
  </si>
  <si>
    <t>Main result in a spreadsheet</t>
  </si>
  <si>
    <t>Fields to be filled by you.</t>
  </si>
  <si>
    <t>Descriptions</t>
  </si>
  <si>
    <t>A selection by you is required.</t>
  </si>
  <si>
    <t>sand, loamy sand, sandy loam</t>
  </si>
  <si>
    <t>silt loam, loam</t>
  </si>
  <si>
    <t>sandy clay loam</t>
  </si>
  <si>
    <t>clay loam, silty clay loam, sandy clay, silty clay, clay</t>
  </si>
  <si>
    <t>Soil types</t>
  </si>
  <si>
    <t>given data</t>
  </si>
  <si>
    <t xml:space="preserve">Rainfall representative area </t>
  </si>
  <si>
    <t>Carros [km²]</t>
  </si>
  <si>
    <t>Levens [km²]</t>
  </si>
  <si>
    <t>Roquesteron [km²]</t>
  </si>
  <si>
    <t>Puget [km²]</t>
  </si>
  <si>
    <t>Guillaumes [km²]</t>
  </si>
  <si>
    <t>St Martin [km²]</t>
  </si>
  <si>
    <t>intesecting areas [km²]</t>
  </si>
  <si>
    <t>Calculation</t>
  </si>
  <si>
    <t>Please calculate the average rainfall in in each sub basin using the representative areas based on the thiessen polygons.</t>
  </si>
  <si>
    <t>measured RAINFALL [mm]</t>
  </si>
  <si>
    <t>In this spreadsheet, the measured point precipitation at the 6 rainfall stations is converted into rainfall over the sub basins using the representative areas of the rainfall stations based on the thiesson polygon analysis.</t>
  </si>
  <si>
    <t>In this spreadsheet, one representative curve number CN for each sub basin is determined by taking into account the soil distribution and landuse distribution in each sub basin.</t>
  </si>
  <si>
    <t>Please calculate the ratio between the area of each landuse within a sub basin to the total sub basin area.</t>
  </si>
  <si>
    <t>Please calculate the ratio between the area of each soil type HSG within a sub basin to the total sub basin area.</t>
  </si>
  <si>
    <t>Please calculate a landuse specific CN taking into account the soil characteritics within each sub basin.</t>
  </si>
  <si>
    <t xml:space="preserve">weighted by HSG </t>
  </si>
  <si>
    <t>Curve Number CN</t>
  </si>
  <si>
    <t>weighted by landuse</t>
  </si>
  <si>
    <t>INPUT DATA</t>
  </si>
  <si>
    <t>total sum of precipitation [mm]</t>
  </si>
  <si>
    <t>Potential Storage S</t>
  </si>
  <si>
    <t>Direct Runoff Q</t>
  </si>
  <si>
    <t>Please calculate the potential storage based on your CN values.</t>
  </si>
  <si>
    <t>Please calculate the volume of expected runoff based on the total sum of precipitation and potential storage in sub basin.</t>
  </si>
  <si>
    <t>Area [m²]</t>
  </si>
  <si>
    <t>Total Volume of Runoff Q [m³]</t>
  </si>
  <si>
    <t>In this spreadsheet, the total volume of the expected runoff based on the potential storage and total precipitation is measured.</t>
  </si>
  <si>
    <t>measured total runoff Q [m³]</t>
  </si>
  <si>
    <t>The calculated total volume of runoff does not consider baseflow.</t>
  </si>
  <si>
    <t>% of accumulated effective rainfall</t>
  </si>
  <si>
    <t>You find a nice overview of different formulas for concentration time in the article:</t>
  </si>
  <si>
    <t>Data of 24 rural basins in the USA (Area &lt;8km²)</t>
  </si>
  <si>
    <t>Origins of empirical data</t>
  </si>
  <si>
    <t>Slope I</t>
  </si>
  <si>
    <t>mean elevation [m]</t>
  </si>
  <si>
    <t>Any other choice</t>
  </si>
  <si>
    <t>Please calculate the concentration time based on at least 2 different formulas and choose one result.</t>
  </si>
  <si>
    <t>SCS lag [h]</t>
  </si>
  <si>
    <t>Giandotti []</t>
  </si>
  <si>
    <t>Calculate the lag time using your selected concentrtaion time.</t>
  </si>
  <si>
    <t>In this spreadsheet the concentration time is calculated and based on the concentration time, the lag time is calculated.</t>
  </si>
  <si>
    <t>Duration of Effective Rainfall D [h]</t>
  </si>
  <si>
    <t>Initial abstraction Ia [mm]</t>
  </si>
  <si>
    <t>The hours summed up, in which the accumulative rainfall surpasses the initial abstraction.</t>
  </si>
  <si>
    <t>Time to Peak [hours]</t>
  </si>
  <si>
    <t>Please calulate the time to peak based on the duration of effective rainfall and the lag time.</t>
  </si>
  <si>
    <t>Center of mass of effective rainfall Tp50 [h]</t>
  </si>
  <si>
    <t>center of mass of eff. Rainfall Tp50</t>
  </si>
  <si>
    <t>timing of the peak T(qp)</t>
  </si>
  <si>
    <t>initial rise of unit hydrograph T(UH)</t>
  </si>
  <si>
    <t>For the correct timing of the unit hydrograph we have to remember that the lag time is the time from the center of mass of the effective rainfall to the peak discharge.</t>
  </si>
  <si>
    <t>Please calculate the recession time based on the limb ratio and time to peak.</t>
  </si>
  <si>
    <t>kp</t>
  </si>
  <si>
    <t>unit conversion factor kp</t>
  </si>
  <si>
    <t>A</t>
  </si>
  <si>
    <t>Q</t>
  </si>
  <si>
    <t>mm</t>
  </si>
  <si>
    <t>tc</t>
  </si>
  <si>
    <t>H</t>
  </si>
  <si>
    <t>unit conversion factor</t>
  </si>
  <si>
    <t>Source: Chapter 5 Hydrology, Greenville County, South Carolina, Storm Water Management Design Manual 2013</t>
  </si>
  <si>
    <t>Please calculate the peak discharge based on the area and time to peak.</t>
  </si>
  <si>
    <t>Limb Ratio kr (Recession to Rising)</t>
  </si>
  <si>
    <t>In this spreadsheet, the recession time and the peak discharge are calculated. The recession time is dependend on the time to peak and the limb factor kr. The peak discharge depends on the time to peak,the net rainfall runoff Q and the are of each sub basin.</t>
  </si>
  <si>
    <t>limp ratio kr</t>
  </si>
  <si>
    <t>SUM</t>
  </si>
  <si>
    <t>Peak Discharge qp[m³/s]</t>
  </si>
  <si>
    <t>Initial hydrograph (reference case for calibration)</t>
  </si>
  <si>
    <t>observed data</t>
  </si>
  <si>
    <t>calculated data</t>
  </si>
  <si>
    <t>difference</t>
  </si>
  <si>
    <t>time of the peak</t>
  </si>
  <si>
    <t>Volume of runoff [m³]</t>
  </si>
  <si>
    <t>peak discharge [m³/s]</t>
  </si>
  <si>
    <t>time of the peak [h]</t>
  </si>
  <si>
    <t>Time of the peak</t>
  </si>
  <si>
    <t>In this spreadsheet, the time to peak (time from initial rise of the hydrograph to the peak discharge) is calculated. With the time to peak and the lag time, the timing of the peak and the initial rise of the unit hydrograph is determined.</t>
  </si>
  <si>
    <t>Tr [h]</t>
  </si>
  <si>
    <t xml:space="preserve">In this spreadsheet, the unit hydrograph is determined based on the previously calculated data. </t>
  </si>
  <si>
    <t>In this spreadsheet, the actual timing of the initial rise of the hydrograph and timing of the peak flow is taking into account. All hydrographs are then added up, to determine the hydrograph of the entire Var Catchment. You may add a baseflow here. By default a total baseflow of 300m³/s is assumed and a weighting based on the area of the sub basins is applied.</t>
  </si>
  <si>
    <t>base time [h]</t>
  </si>
  <si>
    <t>peaking factor []</t>
  </si>
  <si>
    <t>recession time [h]</t>
  </si>
  <si>
    <t>time to peak [h]</t>
  </si>
  <si>
    <t>baseflow [m³/s]</t>
  </si>
  <si>
    <t>Baseflow should now be included.</t>
  </si>
  <si>
    <t>In this spreadsheet, the quality of your final hydrograph is being evaluated using the Nash-Sutcliff coefficient (NSE) to compare it with the observed flow. You may also choose another error index to evaluate your hydrograph. You should also compare the core characteristics of the hydrographs e.g. total volume of runoff, peak discharge and timing of the peak.</t>
  </si>
  <si>
    <t>observed discharge at the Napoeleon Bridge [m³/s]</t>
  </si>
  <si>
    <t>observed flow [m³/s] (time alinged)</t>
  </si>
  <si>
    <t>Please calculate a basin specific CN taking into account the landuse characteristics within each sub basin. Make a selection for the antecedent soil moisture condition to determine the final CN values.</t>
  </si>
  <si>
    <t>Time when 50% of effective rainfall has fallen.</t>
  </si>
  <si>
    <t>Duration of accumulated rainfall &gt; Ia</t>
  </si>
  <si>
    <t>Var Catchment</t>
  </si>
  <si>
    <t>Var Catchment [m³/s]</t>
  </si>
  <si>
    <t>In this spreadhseet, you can test the impact of certain parameter on your hydrograph on the timing of the peak, the peak discharge or the total runoff in percentage change. Your first hydrograph should be used as a reference case.</t>
  </si>
  <si>
    <t>Reference data</t>
  </si>
  <si>
    <t>Your current data</t>
  </si>
  <si>
    <t>Difference [%]</t>
  </si>
  <si>
    <t>Description of changed parameter</t>
  </si>
  <si>
    <t xml:space="preserve">Scenario 2 </t>
  </si>
  <si>
    <t>% Change in data</t>
  </si>
  <si>
    <t>Absolute difference</t>
  </si>
  <si>
    <t>Absolute Difference</t>
  </si>
  <si>
    <t>initial rise of unit hydrograph T(UH) rounded to the hour</t>
  </si>
  <si>
    <t>initial time of UH rise [h] rounded</t>
  </si>
  <si>
    <t>Select appropriate CN value for each soil type and landuse using the given table. Explain your choise (see example).</t>
  </si>
  <si>
    <t>Please define your reference case, to which you would like to compare all results in your sensitivity analysis. Do this by copying the data under "Your current data" into the column "Reference data". Make sure to copy the values, not the function!</t>
  </si>
  <si>
    <t>Once you have changed a parameter, provide a scenario description and copy the values for the absolute difference into the scenario column of this table. Make sure to copy the values, not the function!</t>
  </si>
  <si>
    <t>Once you have changed a parameter, provide a scenario description and copy the values for the percentage change in the data into the scenario column of this table. Make sure to copy the values, not the function!</t>
  </si>
  <si>
    <t xml:space="preserve">Scenario 1 </t>
  </si>
  <si>
    <t xml:space="preserve">Scenario 3 </t>
  </si>
  <si>
    <t>Please choose a limb ratio factor for each sub basin from the table.</t>
  </si>
  <si>
    <t>Calibrated Hydrograph</t>
  </si>
  <si>
    <t>The data from your current hydrograph will automatically be loaded here.</t>
  </si>
  <si>
    <t>Please copy your first hydrograph from the column 'Calibrated Hydrograph' into the column 'H1  Hydrograph' to see the improvement compared to the first hydrograph in the corresponding NSE.</t>
  </si>
  <si>
    <t>Hydrograph</t>
  </si>
  <si>
    <t>H1 Hydrograph</t>
  </si>
  <si>
    <t>Soil type A [km²]</t>
  </si>
  <si>
    <t>Soil type B [km²]</t>
  </si>
  <si>
    <t>Soil type C [km²]</t>
  </si>
  <si>
    <t>Soil type D [km²]</t>
  </si>
  <si>
    <t>Unit timestep [h]</t>
  </si>
  <si>
    <t>Unit hydrograph [m³/s]</t>
  </si>
  <si>
    <t>Insert your selection</t>
  </si>
  <si>
    <t>Scenario 1</t>
  </si>
  <si>
    <t>Scenario 2</t>
  </si>
  <si>
    <t>Scenario 3</t>
  </si>
  <si>
    <t>Please fill this table with the intersecting areas of the sub basins and the Thiessen polygons.</t>
  </si>
  <si>
    <t xml:space="preserve">Please fill this table with the soil type areas for each sub basin/catchment. </t>
  </si>
  <si>
    <t>Please fill this table with the values characterizing the physical properties of each sub basin/catchment.</t>
  </si>
  <si>
    <t>Please fill this table with the values characterizing the landuse distribution of each sub basin/catchment.</t>
  </si>
  <si>
    <t>forest (poor condtion)</t>
  </si>
  <si>
    <t>streets (paved open ditched)</t>
  </si>
  <si>
    <t xml:space="preserve">Change of limb ratio from typical SCS to urban steep hills </t>
  </si>
  <si>
    <t>Change of TC formula SCS lag to Giandotti</t>
  </si>
  <si>
    <t>Change of CN numbers forest from Poor conditions to Good Condition and open space from poor condition to good condition</t>
  </si>
  <si>
    <t>Tc- SCS lag method,limb ratio kr-typical SCS values and CN is for normal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</si>
</sst>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409]d/m/yy\ h:mm\ AM/PM;@"/>
    <numFmt numFmtId="165" formatCode="0.0"/>
    <numFmt numFmtId="166" formatCode="[$-409]m/d/yy\ h:mm\ AM/PM;@"/>
    <numFmt numFmtId="167" formatCode="_(* #,##0.0_);_(* \(#,##0.0\);_(* &quot;-&quot;??_);_(@_)"/>
    <numFmt numFmtId="168" formatCode="m/d/yy\ h:mm;@"/>
    <numFmt numFmtId="169" formatCode="0.0E+00"/>
    <numFmt numFmtId="170" formatCode="0.00000000000000"/>
  </numFmts>
  <fonts count="23" x14ac:knownFonts="1">
    <font>
      <sz val="11"/>
      <color theme="1"/>
      <name val="Calibri"/>
      <family val="2"/>
      <scheme val="minor"/>
    </font>
    <font>
      <b/>
      <sz val="11"/>
      <color theme="1"/>
      <name val="Calibri"/>
      <family val="2"/>
      <scheme val="minor"/>
    </font>
    <font>
      <sz val="10"/>
      <name val="Arial"/>
      <family val="2"/>
    </font>
    <font>
      <b/>
      <sz val="10"/>
      <name val="Arial"/>
      <family val="2"/>
    </font>
    <font>
      <sz val="10"/>
      <name val="Times New Roman"/>
      <family val="1"/>
    </font>
    <font>
      <b/>
      <sz val="16"/>
      <color theme="1"/>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
      <b/>
      <sz val="12"/>
      <name val="Arial"/>
      <family val="2"/>
    </font>
    <font>
      <sz val="12"/>
      <name val="Arial"/>
      <family val="2"/>
    </font>
    <font>
      <sz val="14"/>
      <color theme="1"/>
      <name val="Calibri"/>
      <family val="2"/>
      <scheme val="minor"/>
    </font>
    <font>
      <sz val="11"/>
      <color theme="1"/>
      <name val="Calibri"/>
      <family val="2"/>
      <scheme val="minor"/>
    </font>
    <font>
      <sz val="11"/>
      <name val="Calibri"/>
      <family val="2"/>
      <scheme val="minor"/>
    </font>
    <font>
      <b/>
      <sz val="11"/>
      <name val="Calibri"/>
      <family val="2"/>
      <scheme val="minor"/>
    </font>
    <font>
      <b/>
      <sz val="18"/>
      <color theme="1"/>
      <name val="Calibri"/>
      <family val="2"/>
      <scheme val="minor"/>
    </font>
    <font>
      <b/>
      <sz val="14"/>
      <color theme="1"/>
      <name val="Calibri"/>
      <family val="2"/>
      <scheme val="minor"/>
    </font>
    <font>
      <sz val="11"/>
      <color rgb="FFFF0000"/>
      <name val="Calibri"/>
      <family val="2"/>
      <scheme val="minor"/>
    </font>
    <font>
      <sz val="12"/>
      <color rgb="FFFF0000"/>
      <name val="Calibri"/>
      <family val="2"/>
      <scheme val="minor"/>
    </font>
    <font>
      <sz val="12"/>
      <name val="Calibri"/>
      <family val="2"/>
      <scheme val="minor"/>
    </font>
    <font>
      <sz val="16"/>
      <color theme="1"/>
      <name val="Calibri"/>
      <family val="2"/>
      <scheme val="minor"/>
    </font>
    <font>
      <b/>
      <sz val="9"/>
      <color theme="1"/>
      <name val="Calibri"/>
      <family val="2"/>
      <scheme val="min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0" tint="-0.14999847407452621"/>
        <bgColor indexed="64"/>
      </patternFill>
    </fill>
  </fills>
  <borders count="74">
    <border>
      <left/>
      <right/>
      <top/>
      <bottom/>
      <diagonal/>
    </border>
    <border>
      <left style="thin">
        <color indexed="64"/>
      </left>
      <right/>
      <top style="thin">
        <color indexed="64"/>
      </top>
      <bottom/>
      <diagonal/>
    </border>
    <border>
      <left style="thin">
        <color indexed="64"/>
      </left>
      <right/>
      <top/>
      <bottom/>
      <diagonal/>
    </border>
    <border>
      <left style="thin">
        <color theme="0" tint="-0.34998626667073579"/>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top style="medium">
        <color indexed="64"/>
      </top>
      <bottom style="medium">
        <color indexed="64"/>
      </bottom>
      <diagonal/>
    </border>
    <border>
      <left style="thin">
        <color indexed="64"/>
      </left>
      <right/>
      <top style="medium">
        <color indexed="64"/>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diagonal/>
    </border>
    <border>
      <left/>
      <right/>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thin">
        <color theme="0" tint="-0.249977111117893"/>
      </right>
      <top style="medium">
        <color indexed="64"/>
      </top>
      <bottom/>
      <diagonal/>
    </border>
    <border>
      <left style="thin">
        <color theme="0" tint="-0.249977111117893"/>
      </left>
      <right style="thin">
        <color theme="0" tint="-0.249977111117893"/>
      </right>
      <top style="medium">
        <color indexed="64"/>
      </top>
      <bottom/>
      <diagonal/>
    </border>
    <border>
      <left style="thin">
        <color theme="0" tint="-0.249977111117893"/>
      </left>
      <right style="medium">
        <color indexed="64"/>
      </right>
      <top style="medium">
        <color indexed="64"/>
      </top>
      <bottom/>
      <diagonal/>
    </border>
    <border>
      <left/>
      <right style="thin">
        <color rgb="FF000000"/>
      </right>
      <top style="thin">
        <color rgb="FF000000"/>
      </top>
      <bottom style="thin">
        <color rgb="FF000000"/>
      </bottom>
      <diagonal/>
    </border>
    <border>
      <left style="medium">
        <color indexed="64"/>
      </left>
      <right/>
      <top/>
      <bottom/>
      <diagonal/>
    </border>
    <border>
      <left/>
      <right style="thin">
        <color rgb="FF000000"/>
      </right>
      <top/>
      <bottom style="thin">
        <color rgb="FF000000"/>
      </bottom>
      <diagonal/>
    </border>
  </borders>
  <cellStyleXfs count="4">
    <xf numFmtId="0" fontId="0" fillId="0" borderId="0"/>
    <xf numFmtId="0" fontId="2" fillId="0" borderId="0"/>
    <xf numFmtId="0" fontId="4" fillId="0" borderId="0"/>
    <xf numFmtId="43" fontId="12" fillId="0" borderId="0" applyFont="0" applyFill="0" applyBorder="0" applyAlignment="0" applyProtection="0"/>
  </cellStyleXfs>
  <cellXfs count="612">
    <xf numFmtId="0" fontId="0" fillId="0" borderId="0" xfId="0"/>
    <xf numFmtId="0" fontId="0" fillId="0" borderId="0" xfId="0" applyAlignment="1">
      <alignment horizontal="center"/>
    </xf>
    <xf numFmtId="0" fontId="2" fillId="0" borderId="0" xfId="1" applyBorder="1" applyAlignment="1">
      <alignment horizontal="center"/>
    </xf>
    <xf numFmtId="0" fontId="0" fillId="0" borderId="0" xfId="0" applyBorder="1" applyAlignment="1">
      <alignment horizontal="center"/>
    </xf>
    <xf numFmtId="2" fontId="0" fillId="0" borderId="0" xfId="0" applyNumberFormat="1"/>
    <xf numFmtId="0" fontId="0" fillId="0" borderId="0" xfId="0" applyFill="1" applyBorder="1" applyAlignment="1">
      <alignment horizontal="center" vertical="center" wrapText="1"/>
    </xf>
    <xf numFmtId="0" fontId="0" fillId="0" borderId="0" xfId="0" applyBorder="1"/>
    <xf numFmtId="2" fontId="0" fillId="0" borderId="0" xfId="0" applyNumberFormat="1" applyBorder="1" applyAlignment="1">
      <alignment horizontal="center"/>
    </xf>
    <xf numFmtId="2" fontId="0" fillId="0" borderId="0" xfId="0" applyNumberFormat="1" applyFill="1" applyBorder="1" applyAlignment="1">
      <alignment horizontal="center"/>
    </xf>
    <xf numFmtId="0" fontId="1" fillId="0" borderId="3" xfId="0" applyFont="1" applyFill="1" applyBorder="1" applyAlignment="1">
      <alignment horizontal="left" vertical="center" wrapText="1"/>
    </xf>
    <xf numFmtId="0" fontId="0" fillId="0" borderId="0" xfId="0" applyFill="1"/>
    <xf numFmtId="0" fontId="1" fillId="0" borderId="0" xfId="0" applyFont="1" applyFill="1"/>
    <xf numFmtId="0" fontId="0" fillId="0" borderId="0" xfId="0" applyFill="1" applyAlignment="1">
      <alignment horizontal="center"/>
    </xf>
    <xf numFmtId="0" fontId="0" fillId="0" borderId="0" xfId="0" applyFont="1" applyAlignment="1">
      <alignment horizontal="center"/>
    </xf>
    <xf numFmtId="2" fontId="0" fillId="0" borderId="0" xfId="0" applyNumberFormat="1" applyFont="1" applyAlignment="1">
      <alignment horizontal="center"/>
    </xf>
    <xf numFmtId="0" fontId="0" fillId="0" borderId="0" xfId="0" applyFill="1" applyBorder="1"/>
    <xf numFmtId="0" fontId="2" fillId="0" borderId="4" xfId="1" applyBorder="1" applyAlignment="1">
      <alignment horizontal="center"/>
    </xf>
    <xf numFmtId="0" fontId="0" fillId="0" borderId="2" xfId="0" applyFill="1" applyBorder="1" applyAlignment="1">
      <alignment vertical="center" wrapText="1"/>
    </xf>
    <xf numFmtId="0" fontId="5" fillId="0" borderId="0" xfId="0" applyFont="1"/>
    <xf numFmtId="1" fontId="0" fillId="0" borderId="0" xfId="0" applyNumberFormat="1"/>
    <xf numFmtId="164" fontId="0" fillId="0" borderId="0" xfId="0" applyNumberFormat="1"/>
    <xf numFmtId="0" fontId="7" fillId="5" borderId="0" xfId="0" applyFont="1" applyFill="1" applyAlignment="1">
      <alignment horizontal="center"/>
    </xf>
    <xf numFmtId="0" fontId="0" fillId="0" borderId="8" xfId="0" applyBorder="1"/>
    <xf numFmtId="0" fontId="6" fillId="5" borderId="0" xfId="0" applyFont="1" applyFill="1"/>
    <xf numFmtId="0" fontId="6" fillId="5" borderId="0" xfId="0" applyFont="1" applyFill="1" applyBorder="1"/>
    <xf numFmtId="0" fontId="7" fillId="5" borderId="0" xfId="0" applyFont="1" applyFill="1"/>
    <xf numFmtId="0" fontId="7" fillId="5" borderId="0"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5" borderId="0" xfId="0" applyFont="1" applyFill="1" applyBorder="1" applyAlignment="1">
      <alignment vertical="center" wrapText="1"/>
    </xf>
    <xf numFmtId="0" fontId="6" fillId="5" borderId="0" xfId="0" applyFont="1" applyFill="1" applyBorder="1" applyAlignment="1">
      <alignment vertical="center" wrapText="1"/>
    </xf>
    <xf numFmtId="2" fontId="7" fillId="5" borderId="0" xfId="0" applyNumberFormat="1" applyFont="1" applyFill="1" applyBorder="1" applyAlignment="1">
      <alignment horizontal="center" vertical="center" wrapText="1"/>
    </xf>
    <xf numFmtId="0" fontId="9" fillId="5" borderId="0" xfId="1" applyFont="1" applyFill="1" applyBorder="1" applyAlignment="1">
      <alignment horizontal="center"/>
    </xf>
    <xf numFmtId="14" fontId="10" fillId="5" borderId="0" xfId="1" applyNumberFormat="1" applyFont="1" applyFill="1" applyBorder="1" applyAlignment="1">
      <alignment horizontal="center"/>
    </xf>
    <xf numFmtId="0" fontId="10" fillId="5" borderId="0" xfId="1" applyFont="1" applyFill="1" applyBorder="1" applyAlignment="1">
      <alignment horizontal="center"/>
    </xf>
    <xf numFmtId="0" fontId="0" fillId="0" borderId="0" xfId="0" applyAlignment="1"/>
    <xf numFmtId="0" fontId="6" fillId="5" borderId="18"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12" xfId="0" applyFont="1" applyFill="1" applyBorder="1" applyAlignment="1">
      <alignment horizontal="center"/>
    </xf>
    <xf numFmtId="0" fontId="7" fillId="6" borderId="20" xfId="0" applyFont="1" applyFill="1" applyBorder="1" applyAlignment="1">
      <alignment horizontal="center" vertical="center" wrapText="1"/>
    </xf>
    <xf numFmtId="0" fontId="7" fillId="6" borderId="21" xfId="0" applyFont="1" applyFill="1" applyBorder="1" applyAlignment="1">
      <alignment horizontal="center"/>
    </xf>
    <xf numFmtId="0" fontId="7" fillId="6" borderId="22" xfId="0" applyFont="1" applyFill="1" applyBorder="1" applyAlignment="1">
      <alignment horizontal="center" vertical="center" wrapText="1"/>
    </xf>
    <xf numFmtId="0" fontId="7" fillId="6" borderId="10" xfId="0" applyFont="1" applyFill="1" applyBorder="1" applyAlignment="1">
      <alignment horizontal="center"/>
    </xf>
    <xf numFmtId="0" fontId="7" fillId="6" borderId="13" xfId="0" applyFont="1" applyFill="1" applyBorder="1" applyAlignment="1">
      <alignment horizontal="center"/>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0" fillId="0" borderId="24" xfId="0" applyBorder="1"/>
    <xf numFmtId="1" fontId="1" fillId="2" borderId="18" xfId="0" applyNumberFormat="1" applyFont="1" applyFill="1" applyBorder="1" applyAlignment="1">
      <alignment horizontal="center" vertical="center" wrapText="1"/>
    </xf>
    <xf numFmtId="1" fontId="1" fillId="2" borderId="19" xfId="0" applyNumberFormat="1" applyFont="1" applyFill="1" applyBorder="1" applyAlignment="1">
      <alignment horizontal="center" vertical="center" wrapText="1"/>
    </xf>
    <xf numFmtId="2" fontId="1" fillId="5" borderId="4" xfId="0" applyNumberFormat="1" applyFont="1" applyFill="1" applyBorder="1" applyAlignment="1">
      <alignment horizontal="center" vertical="center" wrapText="1"/>
    </xf>
    <xf numFmtId="0" fontId="7" fillId="0" borderId="4" xfId="0" applyFont="1" applyBorder="1" applyAlignment="1">
      <alignment vertical="center" wrapText="1"/>
    </xf>
    <xf numFmtId="0" fontId="11" fillId="0" borderId="4" xfId="0" applyFont="1" applyBorder="1" applyAlignment="1">
      <alignment vertical="center" wrapText="1"/>
    </xf>
    <xf numFmtId="0" fontId="7" fillId="0" borderId="4" xfId="0" applyFont="1" applyFill="1" applyBorder="1" applyAlignment="1">
      <alignment vertical="center" wrapText="1"/>
    </xf>
    <xf numFmtId="0" fontId="1" fillId="0" borderId="6" xfId="0" applyFont="1" applyFill="1" applyBorder="1" applyAlignment="1">
      <alignment horizontal="center"/>
    </xf>
    <xf numFmtId="0" fontId="0" fillId="5" borderId="0" xfId="0" applyFill="1"/>
    <xf numFmtId="0" fontId="0" fillId="5" borderId="10" xfId="0" applyFill="1" applyBorder="1"/>
    <xf numFmtId="0" fontId="0" fillId="5" borderId="28" xfId="0" applyFill="1" applyBorder="1"/>
    <xf numFmtId="11" fontId="0" fillId="0" borderId="0" xfId="0" applyNumberFormat="1"/>
    <xf numFmtId="167" fontId="0" fillId="0" borderId="0" xfId="3" applyNumberFormat="1" applyFont="1"/>
    <xf numFmtId="14" fontId="0" fillId="0" borderId="0" xfId="0" applyNumberFormat="1" applyFont="1"/>
    <xf numFmtId="0" fontId="0" fillId="0" borderId="10" xfId="0" applyBorder="1"/>
    <xf numFmtId="0" fontId="0" fillId="0" borderId="13" xfId="0" applyBorder="1"/>
    <xf numFmtId="2" fontId="0" fillId="0" borderId="13" xfId="0" applyNumberFormat="1" applyBorder="1"/>
    <xf numFmtId="0" fontId="0" fillId="0" borderId="0" xfId="0"/>
    <xf numFmtId="0" fontId="1" fillId="0" borderId="0" xfId="0" applyFont="1"/>
    <xf numFmtId="2" fontId="0" fillId="0" borderId="0" xfId="0" applyNumberFormat="1"/>
    <xf numFmtId="2" fontId="0" fillId="0" borderId="0" xfId="0" applyNumberFormat="1" applyFill="1" applyBorder="1" applyAlignment="1">
      <alignment horizontal="center" vertical="center" wrapText="1"/>
    </xf>
    <xf numFmtId="0" fontId="0" fillId="0" borderId="0" xfId="0" applyFill="1"/>
    <xf numFmtId="0" fontId="0" fillId="0" borderId="0" xfId="0" applyFill="1" applyBorder="1"/>
    <xf numFmtId="0" fontId="0" fillId="0" borderId="4" xfId="0" applyBorder="1"/>
    <xf numFmtId="0" fontId="0" fillId="2" borderId="5" xfId="0" applyFill="1" applyBorder="1" applyAlignment="1">
      <alignment horizontal="center" vertical="center" wrapText="1"/>
    </xf>
    <xf numFmtId="1" fontId="0" fillId="0" borderId="0" xfId="0" applyNumberFormat="1"/>
    <xf numFmtId="164" fontId="0" fillId="0" borderId="0" xfId="0" applyNumberFormat="1"/>
    <xf numFmtId="0" fontId="0" fillId="5" borderId="0" xfId="0" applyFill="1"/>
    <xf numFmtId="0" fontId="0" fillId="0" borderId="9" xfId="0" applyBorder="1"/>
    <xf numFmtId="0" fontId="0" fillId="0" borderId="14" xfId="0" applyBorder="1"/>
    <xf numFmtId="0" fontId="0" fillId="5" borderId="0" xfId="0" applyFill="1" applyBorder="1" applyAlignment="1">
      <alignment horizontal="center" vertical="center" wrapText="1"/>
    </xf>
    <xf numFmtId="168" fontId="0" fillId="0" borderId="0" xfId="0" applyNumberFormat="1"/>
    <xf numFmtId="2" fontId="0" fillId="0" borderId="11" xfId="0" applyNumberFormat="1" applyBorder="1"/>
    <xf numFmtId="0" fontId="1" fillId="5" borderId="0" xfId="0" applyFont="1" applyFill="1" applyBorder="1" applyAlignment="1">
      <alignment vertical="center" wrapText="1"/>
    </xf>
    <xf numFmtId="0" fontId="0" fillId="6" borderId="11" xfId="0" applyFill="1" applyBorder="1" applyAlignment="1">
      <alignment horizontal="center" vertical="center" wrapText="1"/>
    </xf>
    <xf numFmtId="0" fontId="0" fillId="6" borderId="12" xfId="0" applyFill="1" applyBorder="1" applyAlignment="1">
      <alignment horizontal="center" vertical="center" wrapText="1"/>
    </xf>
    <xf numFmtId="0" fontId="0" fillId="0" borderId="46" xfId="0" applyBorder="1"/>
    <xf numFmtId="0" fontId="0" fillId="0" borderId="47" xfId="0" applyBorder="1"/>
    <xf numFmtId="0" fontId="0" fillId="0" borderId="48" xfId="0" applyBorder="1"/>
    <xf numFmtId="166" fontId="0" fillId="0" borderId="4" xfId="0" applyNumberFormat="1" applyBorder="1"/>
    <xf numFmtId="2" fontId="0" fillId="0" borderId="4" xfId="0" applyNumberFormat="1" applyBorder="1"/>
    <xf numFmtId="1" fontId="0" fillId="0" borderId="38" xfId="0" applyNumberFormat="1" applyBorder="1"/>
    <xf numFmtId="1" fontId="0" fillId="0" borderId="10" xfId="0" applyNumberFormat="1" applyBorder="1"/>
    <xf numFmtId="1" fontId="0" fillId="0" borderId="13" xfId="0" applyNumberFormat="1" applyBorder="1"/>
    <xf numFmtId="0" fontId="1" fillId="2" borderId="15" xfId="0" applyFont="1" applyFill="1" applyBorder="1" applyAlignment="1">
      <alignment horizontal="left" vertical="center" wrapText="1"/>
    </xf>
    <xf numFmtId="14" fontId="5" fillId="0" borderId="0" xfId="0" applyNumberFormat="1" applyFont="1" applyAlignment="1">
      <alignment horizontal="left" vertical="center"/>
    </xf>
    <xf numFmtId="166" fontId="0" fillId="0" borderId="0" xfId="0" applyNumberFormat="1" applyFont="1"/>
    <xf numFmtId="2" fontId="1" fillId="0" borderId="0" xfId="0" applyNumberFormat="1" applyFont="1"/>
    <xf numFmtId="2" fontId="0" fillId="0" borderId="12" xfId="0" applyNumberFormat="1" applyBorder="1"/>
    <xf numFmtId="2" fontId="0" fillId="0" borderId="9" xfId="0" applyNumberFormat="1" applyBorder="1"/>
    <xf numFmtId="0" fontId="15" fillId="0" borderId="0" xfId="0" applyFont="1" applyAlignment="1">
      <alignment horizontal="center"/>
    </xf>
    <xf numFmtId="169" fontId="0" fillId="0" borderId="4" xfId="0" applyNumberFormat="1" applyBorder="1"/>
    <xf numFmtId="169" fontId="0" fillId="0" borderId="10" xfId="0" applyNumberFormat="1" applyBorder="1"/>
    <xf numFmtId="169" fontId="0" fillId="0" borderId="12" xfId="0" applyNumberFormat="1" applyBorder="1"/>
    <xf numFmtId="169" fontId="0" fillId="0" borderId="13" xfId="0" applyNumberFormat="1" applyBorder="1"/>
    <xf numFmtId="166" fontId="0" fillId="0" borderId="9" xfId="0" applyNumberFormat="1" applyBorder="1"/>
    <xf numFmtId="166" fontId="0" fillId="0" borderId="11" xfId="0" applyNumberFormat="1" applyBorder="1"/>
    <xf numFmtId="2" fontId="1" fillId="0" borderId="47" xfId="0" applyNumberFormat="1" applyFont="1" applyBorder="1"/>
    <xf numFmtId="2" fontId="1" fillId="0" borderId="48" xfId="0" applyNumberFormat="1" applyFont="1" applyBorder="1"/>
    <xf numFmtId="2" fontId="0" fillId="0" borderId="10" xfId="0" applyNumberFormat="1" applyBorder="1"/>
    <xf numFmtId="2" fontId="0" fillId="0" borderId="50" xfId="0" applyNumberFormat="1" applyBorder="1"/>
    <xf numFmtId="2" fontId="0" fillId="0" borderId="37" xfId="0" applyNumberFormat="1" applyBorder="1"/>
    <xf numFmtId="2" fontId="0" fillId="0" borderId="38" xfId="0" applyNumberFormat="1" applyBorder="1"/>
    <xf numFmtId="2" fontId="1" fillId="0" borderId="51" xfId="0" applyNumberFormat="1" applyFont="1" applyBorder="1"/>
    <xf numFmtId="0" fontId="0" fillId="0" borderId="7" xfId="0" applyBorder="1"/>
    <xf numFmtId="166" fontId="0" fillId="0" borderId="12" xfId="0" applyNumberFormat="1" applyBorder="1"/>
    <xf numFmtId="166" fontId="0" fillId="0" borderId="20" xfId="0" applyNumberFormat="1" applyBorder="1"/>
    <xf numFmtId="166" fontId="0" fillId="0" borderId="21" xfId="0" applyNumberFormat="1" applyBorder="1"/>
    <xf numFmtId="2" fontId="0" fillId="0" borderId="7" xfId="0" applyNumberFormat="1" applyFont="1" applyBorder="1"/>
    <xf numFmtId="165" fontId="0" fillId="0" borderId="4" xfId="0" applyNumberFormat="1" applyBorder="1"/>
    <xf numFmtId="165" fontId="0" fillId="0" borderId="9" xfId="0" applyNumberFormat="1" applyBorder="1"/>
    <xf numFmtId="165" fontId="0" fillId="0" borderId="11" xfId="0" applyNumberFormat="1" applyBorder="1"/>
    <xf numFmtId="165" fontId="0" fillId="0" borderId="12" xfId="0" applyNumberFormat="1" applyBorder="1"/>
    <xf numFmtId="165" fontId="0" fillId="0" borderId="50" xfId="0" applyNumberFormat="1" applyBorder="1"/>
    <xf numFmtId="165" fontId="0" fillId="0" borderId="37" xfId="0" applyNumberFormat="1" applyBorder="1"/>
    <xf numFmtId="165" fontId="0" fillId="0" borderId="57" xfId="0" applyNumberFormat="1" applyBorder="1"/>
    <xf numFmtId="165" fontId="0" fillId="0" borderId="32" xfId="0" applyNumberFormat="1" applyBorder="1"/>
    <xf numFmtId="165" fontId="0" fillId="0" borderId="54" xfId="0" applyNumberFormat="1" applyBorder="1"/>
    <xf numFmtId="168" fontId="0" fillId="0" borderId="4" xfId="0" applyNumberFormat="1" applyFill="1" applyBorder="1"/>
    <xf numFmtId="168" fontId="0" fillId="0" borderId="9" xfId="0" applyNumberFormat="1" applyFill="1" applyBorder="1"/>
    <xf numFmtId="168" fontId="0" fillId="0" borderId="10" xfId="0" applyNumberFormat="1" applyFill="1" applyBorder="1"/>
    <xf numFmtId="168" fontId="0" fillId="0" borderId="11" xfId="0" applyNumberFormat="1" applyFill="1" applyBorder="1"/>
    <xf numFmtId="168" fontId="0" fillId="0" borderId="12" xfId="0" applyNumberFormat="1" applyFill="1" applyBorder="1"/>
    <xf numFmtId="168" fontId="0" fillId="0" borderId="13" xfId="0" applyNumberFormat="1" applyFill="1" applyBorder="1"/>
    <xf numFmtId="168" fontId="0" fillId="0" borderId="50" xfId="0" applyNumberFormat="1" applyFill="1" applyBorder="1"/>
    <xf numFmtId="168" fontId="0" fillId="0" borderId="37" xfId="0" applyNumberFormat="1" applyFill="1" applyBorder="1"/>
    <xf numFmtId="168" fontId="0" fillId="0" borderId="38" xfId="0" applyNumberFormat="1" applyFill="1" applyBorder="1"/>
    <xf numFmtId="2" fontId="0" fillId="0" borderId="6" xfId="0" applyNumberFormat="1" applyFont="1" applyBorder="1"/>
    <xf numFmtId="2" fontId="0" fillId="0" borderId="8" xfId="0" applyNumberFormat="1" applyFont="1" applyBorder="1"/>
    <xf numFmtId="2" fontId="0" fillId="0" borderId="37" xfId="0" applyNumberFormat="1" applyFont="1" applyFill="1" applyBorder="1"/>
    <xf numFmtId="2" fontId="0" fillId="0" borderId="57" xfId="0" applyNumberFormat="1" applyFont="1" applyFill="1" applyBorder="1"/>
    <xf numFmtId="2" fontId="0" fillId="0" borderId="9" xfId="0" applyNumberFormat="1" applyFont="1" applyBorder="1"/>
    <xf numFmtId="2" fontId="0" fillId="0" borderId="4" xfId="0" applyNumberFormat="1" applyFont="1" applyBorder="1"/>
    <xf numFmtId="2" fontId="0" fillId="0" borderId="10" xfId="0" applyNumberFormat="1" applyFont="1" applyBorder="1"/>
    <xf numFmtId="2" fontId="0" fillId="0" borderId="32" xfId="0" applyNumberFormat="1" applyFont="1" applyBorder="1"/>
    <xf numFmtId="2" fontId="0" fillId="0" borderId="4" xfId="0" applyNumberFormat="1" applyFont="1" applyFill="1" applyBorder="1"/>
    <xf numFmtId="2" fontId="0" fillId="0" borderId="32" xfId="0" applyNumberFormat="1" applyFont="1" applyFill="1" applyBorder="1"/>
    <xf numFmtId="2" fontId="0" fillId="0" borderId="11" xfId="0" applyNumberFormat="1" applyFont="1" applyBorder="1"/>
    <xf numFmtId="2" fontId="0" fillId="0" borderId="12" xfId="0" applyNumberFormat="1" applyFont="1" applyBorder="1"/>
    <xf numFmtId="2" fontId="0" fillId="0" borderId="13" xfId="0" applyNumberFormat="1" applyFont="1" applyBorder="1"/>
    <xf numFmtId="2" fontId="0" fillId="0" borderId="54" xfId="0" applyNumberFormat="1" applyFont="1" applyBorder="1"/>
    <xf numFmtId="2" fontId="0" fillId="0" borderId="12" xfId="0" applyNumberFormat="1" applyFont="1" applyFill="1" applyBorder="1"/>
    <xf numFmtId="2" fontId="0" fillId="0" borderId="54" xfId="0" applyNumberFormat="1" applyFont="1" applyFill="1" applyBorder="1"/>
    <xf numFmtId="0" fontId="0" fillId="0" borderId="25" xfId="0" applyBorder="1"/>
    <xf numFmtId="0" fontId="0" fillId="0" borderId="26" xfId="0" applyBorder="1"/>
    <xf numFmtId="0" fontId="0" fillId="6" borderId="6" xfId="0" applyFill="1" applyBorder="1" applyAlignment="1">
      <alignment horizontal="center"/>
    </xf>
    <xf numFmtId="0" fontId="0" fillId="6" borderId="7" xfId="0" applyFill="1" applyBorder="1" applyAlignment="1">
      <alignment horizontal="center"/>
    </xf>
    <xf numFmtId="0" fontId="0" fillId="6" borderId="53" xfId="0" applyFill="1" applyBorder="1" applyAlignment="1">
      <alignment horizontal="center"/>
    </xf>
    <xf numFmtId="0" fontId="0" fillId="6" borderId="24" xfId="0" applyFill="1" applyBorder="1"/>
    <xf numFmtId="0" fontId="0" fillId="6" borderId="9" xfId="0" applyFill="1" applyBorder="1" applyAlignment="1">
      <alignment horizontal="center"/>
    </xf>
    <xf numFmtId="0" fontId="0" fillId="6" borderId="4" xfId="0" applyFill="1" applyBorder="1" applyAlignment="1">
      <alignment horizontal="center"/>
    </xf>
    <xf numFmtId="0" fontId="0" fillId="6" borderId="32" xfId="0" applyFill="1" applyBorder="1" applyAlignment="1">
      <alignment horizontal="center"/>
    </xf>
    <xf numFmtId="0" fontId="0" fillId="6" borderId="25" xfId="0" applyFill="1" applyBorder="1"/>
    <xf numFmtId="0" fontId="0" fillId="6" borderId="54" xfId="0" applyFill="1" applyBorder="1" applyAlignment="1">
      <alignment horizontal="center" vertical="center" wrapText="1"/>
    </xf>
    <xf numFmtId="0" fontId="0" fillId="6" borderId="26" xfId="0" applyFill="1" applyBorder="1"/>
    <xf numFmtId="0" fontId="1" fillId="2" borderId="36" xfId="0" applyFont="1" applyFill="1" applyBorder="1" applyAlignment="1">
      <alignment horizontal="left" vertical="center" wrapText="1"/>
    </xf>
    <xf numFmtId="0" fontId="19" fillId="9" borderId="10" xfId="0" applyFont="1" applyFill="1" applyBorder="1"/>
    <xf numFmtId="0" fontId="18" fillId="5" borderId="10" xfId="0" applyFont="1" applyFill="1" applyBorder="1"/>
    <xf numFmtId="0" fontId="19" fillId="6" borderId="10" xfId="0" applyFont="1" applyFill="1" applyBorder="1"/>
    <xf numFmtId="0" fontId="19" fillId="3" borderId="10" xfId="0" applyFont="1" applyFill="1" applyBorder="1"/>
    <xf numFmtId="0" fontId="19" fillId="8" borderId="10" xfId="0" applyFont="1" applyFill="1" applyBorder="1"/>
    <xf numFmtId="0" fontId="19" fillId="4" borderId="13" xfId="0" applyFont="1" applyFill="1" applyBorder="1"/>
    <xf numFmtId="0" fontId="7" fillId="5" borderId="10" xfId="0" applyFont="1" applyFill="1" applyBorder="1"/>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0" xfId="0" applyFont="1" applyFill="1" applyBorder="1" applyAlignment="1">
      <alignment horizontal="center"/>
    </xf>
    <xf numFmtId="0" fontId="7" fillId="3" borderId="12" xfId="0" applyFont="1" applyFill="1" applyBorder="1" applyAlignment="1">
      <alignment horizontal="center"/>
    </xf>
    <xf numFmtId="0" fontId="7" fillId="3" borderId="13" xfId="0" applyFont="1" applyFill="1" applyBorder="1" applyAlignment="1">
      <alignment horizontal="center"/>
    </xf>
    <xf numFmtId="0" fontId="7" fillId="3" borderId="12" xfId="0" applyFont="1" applyFill="1" applyBorder="1" applyAlignment="1">
      <alignment horizontal="center" vertical="center" wrapText="1"/>
    </xf>
    <xf numFmtId="0" fontId="7" fillId="3" borderId="13" xfId="0" applyFont="1" applyFill="1" applyBorder="1" applyAlignment="1">
      <alignment horizontal="center" vertical="center" wrapText="1"/>
    </xf>
    <xf numFmtId="2" fontId="0" fillId="5" borderId="50" xfId="0" applyNumberFormat="1" applyFill="1" applyBorder="1" applyAlignment="1">
      <alignment horizontal="center"/>
    </xf>
    <xf numFmtId="2" fontId="0" fillId="5" borderId="9" xfId="0" applyNumberFormat="1" applyFill="1" applyBorder="1" applyAlignment="1">
      <alignment horizontal="center"/>
    </xf>
    <xf numFmtId="2" fontId="0" fillId="5" borderId="11" xfId="0" applyNumberFormat="1" applyFill="1" applyBorder="1" applyAlignment="1">
      <alignment horizontal="center"/>
    </xf>
    <xf numFmtId="2" fontId="0" fillId="5" borderId="37" xfId="0" applyNumberFormat="1" applyFill="1" applyBorder="1" applyAlignment="1">
      <alignment horizontal="center"/>
    </xf>
    <xf numFmtId="2" fontId="0" fillId="5" borderId="38" xfId="0" applyNumberFormat="1" applyFill="1" applyBorder="1" applyAlignment="1">
      <alignment horizontal="center"/>
    </xf>
    <xf numFmtId="2" fontId="0" fillId="5" borderId="51" xfId="0" applyNumberFormat="1" applyFill="1" applyBorder="1"/>
    <xf numFmtId="0" fontId="17" fillId="0" borderId="0" xfId="0" applyFont="1"/>
    <xf numFmtId="2" fontId="0" fillId="5" borderId="4" xfId="0" applyNumberFormat="1" applyFill="1" applyBorder="1" applyAlignment="1">
      <alignment horizontal="center"/>
    </xf>
    <xf numFmtId="2" fontId="0" fillId="5" borderId="12" xfId="0" applyNumberFormat="1" applyFill="1" applyBorder="1" applyAlignment="1">
      <alignment horizontal="center"/>
    </xf>
    <xf numFmtId="0" fontId="2" fillId="0" borderId="10" xfId="1" applyBorder="1" applyAlignment="1">
      <alignment horizontal="center"/>
    </xf>
    <xf numFmtId="0" fontId="2" fillId="0" borderId="12" xfId="1" applyBorder="1" applyAlignment="1">
      <alignment horizontal="center"/>
    </xf>
    <xf numFmtId="0" fontId="2" fillId="0" borderId="13" xfId="1" applyBorder="1" applyAlignment="1">
      <alignment horizontal="center"/>
    </xf>
    <xf numFmtId="2" fontId="0" fillId="5" borderId="62" xfId="0" applyNumberFormat="1" applyFill="1" applyBorder="1"/>
    <xf numFmtId="2" fontId="0" fillId="5" borderId="36" xfId="0" applyNumberFormat="1" applyFill="1" applyBorder="1"/>
    <xf numFmtId="0" fontId="13" fillId="5" borderId="6"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3" fillId="5" borderId="8" xfId="0" applyFont="1" applyFill="1" applyBorder="1" applyAlignment="1">
      <alignment horizontal="center" vertical="center" wrapText="1"/>
    </xf>
    <xf numFmtId="2" fontId="0" fillId="5" borderId="6" xfId="0" applyNumberFormat="1" applyFill="1" applyBorder="1" applyAlignment="1">
      <alignment horizontal="center" vertical="center" wrapText="1"/>
    </xf>
    <xf numFmtId="2" fontId="0" fillId="5" borderId="9" xfId="0" applyNumberFormat="1" applyFill="1" applyBorder="1" applyAlignment="1">
      <alignment horizontal="center" vertical="center" wrapText="1"/>
    </xf>
    <xf numFmtId="2" fontId="0" fillId="5" borderId="11" xfId="0" applyNumberFormat="1" applyFill="1" applyBorder="1" applyAlignment="1">
      <alignment horizontal="center" vertical="center" wrapText="1"/>
    </xf>
    <xf numFmtId="2" fontId="0" fillId="5" borderId="7" xfId="0" applyNumberFormat="1" applyFill="1" applyBorder="1" applyAlignment="1">
      <alignment horizontal="center" vertical="center" wrapText="1"/>
    </xf>
    <xf numFmtId="2" fontId="0" fillId="5" borderId="8" xfId="0" applyNumberFormat="1" applyFill="1" applyBorder="1" applyAlignment="1">
      <alignment horizontal="center" vertical="center" wrapText="1"/>
    </xf>
    <xf numFmtId="1" fontId="0" fillId="5" borderId="6" xfId="0" applyNumberFormat="1" applyFill="1" applyBorder="1"/>
    <xf numFmtId="1" fontId="0" fillId="5" borderId="9" xfId="0" applyNumberFormat="1" applyFill="1" applyBorder="1"/>
    <xf numFmtId="1" fontId="0" fillId="5" borderId="11" xfId="0" applyNumberFormat="1" applyFill="1" applyBorder="1"/>
    <xf numFmtId="1" fontId="0" fillId="5" borderId="7" xfId="0" applyNumberFormat="1" applyFill="1" applyBorder="1"/>
    <xf numFmtId="1" fontId="0" fillId="5" borderId="8" xfId="0" applyNumberFormat="1" applyFill="1" applyBorder="1"/>
    <xf numFmtId="1" fontId="1" fillId="2" borderId="33" xfId="0" applyNumberFormat="1" applyFont="1" applyFill="1" applyBorder="1" applyAlignment="1">
      <alignment horizontal="center" vertical="center" wrapText="1"/>
    </xf>
    <xf numFmtId="1" fontId="1" fillId="2" borderId="34" xfId="0" applyNumberFormat="1" applyFont="1" applyFill="1" applyBorder="1" applyAlignment="1">
      <alignment horizontal="center" vertical="center" wrapText="1"/>
    </xf>
    <xf numFmtId="1" fontId="1" fillId="2" borderId="35" xfId="0" applyNumberFormat="1" applyFont="1" applyFill="1" applyBorder="1" applyAlignment="1">
      <alignment horizontal="center" vertical="center" wrapText="1"/>
    </xf>
    <xf numFmtId="1" fontId="1" fillId="2" borderId="31" xfId="0" applyNumberFormat="1" applyFont="1" applyFill="1" applyBorder="1" applyAlignment="1">
      <alignment horizontal="center" vertical="center" wrapText="1"/>
    </xf>
    <xf numFmtId="1" fontId="0" fillId="5" borderId="14" xfId="0" applyNumberFormat="1" applyFill="1" applyBorder="1"/>
    <xf numFmtId="1" fontId="1" fillId="4" borderId="33" xfId="0" applyNumberFormat="1" applyFont="1" applyFill="1" applyBorder="1"/>
    <xf numFmtId="0" fontId="0" fillId="0" borderId="32" xfId="0" applyBorder="1"/>
    <xf numFmtId="2" fontId="0" fillId="5" borderId="6" xfId="0" applyNumberFormat="1" applyFill="1" applyBorder="1" applyAlignment="1">
      <alignment horizontal="center"/>
    </xf>
    <xf numFmtId="2" fontId="0" fillId="5" borderId="6" xfId="0" applyNumberFormat="1" applyFill="1" applyBorder="1" applyAlignment="1">
      <alignment horizontal="center" vertical="center"/>
    </xf>
    <xf numFmtId="2" fontId="0" fillId="5" borderId="7" xfId="0" applyNumberFormat="1" applyFill="1" applyBorder="1" applyAlignment="1">
      <alignment horizontal="center" vertical="center"/>
    </xf>
    <xf numFmtId="2" fontId="0" fillId="5" borderId="8" xfId="0" applyNumberFormat="1" applyFill="1" applyBorder="1" applyAlignment="1">
      <alignment horizontal="center" vertical="center"/>
    </xf>
    <xf numFmtId="0" fontId="0" fillId="0" borderId="36" xfId="0" applyBorder="1"/>
    <xf numFmtId="0" fontId="0" fillId="5" borderId="9" xfId="0" applyFill="1" applyBorder="1"/>
    <xf numFmtId="0" fontId="0" fillId="5" borderId="11" xfId="0" applyFill="1" applyBorder="1"/>
    <xf numFmtId="0" fontId="0" fillId="5" borderId="4" xfId="0" applyFill="1" applyBorder="1"/>
    <xf numFmtId="11" fontId="0" fillId="5" borderId="11" xfId="0" applyNumberFormat="1" applyFill="1" applyBorder="1"/>
    <xf numFmtId="1" fontId="0" fillId="5" borderId="4" xfId="0" applyNumberFormat="1" applyFill="1" applyBorder="1" applyAlignment="1">
      <alignment horizontal="center" vertical="center"/>
    </xf>
    <xf numFmtId="1" fontId="0" fillId="5" borderId="10" xfId="0" applyNumberFormat="1" applyFill="1" applyBorder="1" applyAlignment="1">
      <alignment horizontal="center" vertical="center"/>
    </xf>
    <xf numFmtId="11" fontId="0" fillId="0" borderId="12" xfId="0" applyNumberFormat="1" applyFill="1" applyBorder="1" applyAlignment="1">
      <alignment horizontal="center" vertical="center" wrapText="1"/>
    </xf>
    <xf numFmtId="11" fontId="0" fillId="0" borderId="13" xfId="0" applyNumberFormat="1" applyFill="1" applyBorder="1" applyAlignment="1">
      <alignment horizontal="center" vertical="center" wrapText="1"/>
    </xf>
    <xf numFmtId="0" fontId="0" fillId="2" borderId="16" xfId="0" applyFont="1" applyFill="1" applyBorder="1" applyAlignment="1">
      <alignment vertical="center" wrapText="1"/>
    </xf>
    <xf numFmtId="1" fontId="0" fillId="5" borderId="9" xfId="0" applyNumberFormat="1" applyFill="1" applyBorder="1" applyAlignment="1">
      <alignment horizontal="center" vertical="center"/>
    </xf>
    <xf numFmtId="11" fontId="0" fillId="0" borderId="11" xfId="0" applyNumberFormat="1" applyFill="1" applyBorder="1" applyAlignment="1">
      <alignment horizontal="center" vertical="center" wrapText="1"/>
    </xf>
    <xf numFmtId="2" fontId="13" fillId="0" borderId="6" xfId="0" applyNumberFormat="1" applyFont="1" applyBorder="1"/>
    <xf numFmtId="2" fontId="13" fillId="0" borderId="9" xfId="0" applyNumberFormat="1" applyFont="1" applyBorder="1"/>
    <xf numFmtId="168" fontId="13" fillId="0" borderId="11" xfId="0" applyNumberFormat="1" applyFont="1" applyBorder="1" applyAlignment="1">
      <alignment vertical="center"/>
    </xf>
    <xf numFmtId="2" fontId="0" fillId="0" borderId="53" xfId="0" applyNumberFormat="1" applyFont="1" applyBorder="1"/>
    <xf numFmtId="2" fontId="0" fillId="0" borderId="39" xfId="0" applyNumberFormat="1" applyFont="1" applyFill="1" applyBorder="1"/>
    <xf numFmtId="2" fontId="0" fillId="0" borderId="20" xfId="0" applyNumberFormat="1" applyFont="1" applyFill="1" applyBorder="1"/>
    <xf numFmtId="2" fontId="0" fillId="0" borderId="21" xfId="0" applyNumberFormat="1" applyFont="1" applyFill="1" applyBorder="1"/>
    <xf numFmtId="11" fontId="14" fillId="8" borderId="19" xfId="0" applyNumberFormat="1" applyFont="1" applyFill="1" applyBorder="1"/>
    <xf numFmtId="11" fontId="0" fillId="0" borderId="36" xfId="0" applyNumberFormat="1" applyBorder="1"/>
    <xf numFmtId="2" fontId="1" fillId="4" borderId="56" xfId="0" applyNumberFormat="1" applyFont="1" applyFill="1" applyBorder="1" applyAlignment="1">
      <alignment vertical="center"/>
    </xf>
    <xf numFmtId="0" fontId="6" fillId="7" borderId="4" xfId="0" applyFont="1" applyFill="1" applyBorder="1" applyAlignment="1">
      <alignment horizontal="center" vertical="center" wrapText="1"/>
    </xf>
    <xf numFmtId="0" fontId="6" fillId="7" borderId="4" xfId="0" applyFont="1" applyFill="1" applyBorder="1" applyAlignment="1">
      <alignment horizontal="center" wrapText="1"/>
    </xf>
    <xf numFmtId="0" fontId="13" fillId="5" borderId="6" xfId="0" applyFont="1" applyFill="1" applyBorder="1" applyAlignment="1">
      <alignment vertical="center" wrapText="1"/>
    </xf>
    <xf numFmtId="0" fontId="13" fillId="5" borderId="7" xfId="0" applyFont="1" applyFill="1" applyBorder="1" applyAlignment="1">
      <alignment vertical="center" wrapText="1"/>
    </xf>
    <xf numFmtId="0" fontId="13" fillId="5" borderId="8" xfId="0" applyFont="1" applyFill="1" applyBorder="1" applyAlignment="1">
      <alignment vertical="center" wrapText="1"/>
    </xf>
    <xf numFmtId="168" fontId="13" fillId="5" borderId="9" xfId="0" applyNumberFormat="1" applyFont="1" applyFill="1" applyBorder="1" applyAlignment="1">
      <alignment vertical="center"/>
    </xf>
    <xf numFmtId="168" fontId="13" fillId="5" borderId="4" xfId="0" applyNumberFormat="1" applyFont="1" applyFill="1" applyBorder="1" applyAlignment="1">
      <alignment vertical="center"/>
    </xf>
    <xf numFmtId="168" fontId="13" fillId="5" borderId="10" xfId="0" applyNumberFormat="1" applyFont="1" applyFill="1" applyBorder="1" applyAlignment="1">
      <alignment vertical="center"/>
    </xf>
    <xf numFmtId="2" fontId="13" fillId="5" borderId="11" xfId="0" applyNumberFormat="1" applyFont="1" applyFill="1" applyBorder="1" applyAlignment="1">
      <alignment vertical="center"/>
    </xf>
    <xf numFmtId="2" fontId="13" fillId="5" borderId="12" xfId="0" applyNumberFormat="1" applyFont="1" applyFill="1" applyBorder="1" applyAlignment="1">
      <alignment vertical="center"/>
    </xf>
    <xf numFmtId="2" fontId="13" fillId="5" borderId="13" xfId="0" applyNumberFormat="1" applyFont="1" applyFill="1" applyBorder="1" applyAlignment="1">
      <alignment vertical="center"/>
    </xf>
    <xf numFmtId="168" fontId="0" fillId="0" borderId="6" xfId="0" applyNumberFormat="1" applyBorder="1"/>
    <xf numFmtId="168" fontId="0" fillId="0" borderId="11" xfId="0" applyNumberFormat="1" applyBorder="1"/>
    <xf numFmtId="0" fontId="0" fillId="0" borderId="36" xfId="0" applyFill="1" applyBorder="1"/>
    <xf numFmtId="2" fontId="0" fillId="5" borderId="33" xfId="0" applyNumberFormat="1" applyFill="1" applyBorder="1" applyAlignment="1">
      <alignment horizontal="center"/>
    </xf>
    <xf numFmtId="2" fontId="0" fillId="5" borderId="10" xfId="0" applyNumberFormat="1" applyFill="1" applyBorder="1" applyAlignment="1">
      <alignment horizontal="center"/>
    </xf>
    <xf numFmtId="2" fontId="0" fillId="5" borderId="13" xfId="0" applyNumberFormat="1" applyFill="1" applyBorder="1" applyAlignment="1">
      <alignment horizontal="center"/>
    </xf>
    <xf numFmtId="2" fontId="0" fillId="0" borderId="36" xfId="0" applyNumberFormat="1" applyBorder="1" applyAlignment="1">
      <alignment horizontal="center"/>
    </xf>
    <xf numFmtId="2" fontId="0" fillId="5" borderId="36" xfId="0" applyNumberFormat="1" applyFill="1" applyBorder="1" applyAlignment="1">
      <alignment horizontal="center"/>
    </xf>
    <xf numFmtId="0" fontId="0" fillId="2" borderId="17" xfId="0" applyFont="1" applyFill="1" applyBorder="1" applyAlignment="1">
      <alignment horizontal="left"/>
    </xf>
    <xf numFmtId="2" fontId="0" fillId="5" borderId="60" xfId="0" applyNumberFormat="1" applyFill="1" applyBorder="1"/>
    <xf numFmtId="0" fontId="1" fillId="0" borderId="23" xfId="0" applyFont="1" applyFill="1" applyBorder="1" applyAlignment="1">
      <alignment horizontal="center"/>
    </xf>
    <xf numFmtId="2" fontId="0" fillId="5" borderId="7" xfId="0" applyNumberFormat="1" applyFill="1" applyBorder="1" applyAlignment="1">
      <alignment horizontal="right"/>
    </xf>
    <xf numFmtId="2" fontId="0" fillId="5" borderId="4" xfId="0" applyNumberFormat="1" applyFill="1" applyBorder="1" applyAlignment="1">
      <alignment horizontal="right"/>
    </xf>
    <xf numFmtId="2" fontId="0" fillId="5" borderId="12" xfId="0" applyNumberFormat="1" applyFill="1" applyBorder="1"/>
    <xf numFmtId="0" fontId="0" fillId="0" borderId="57" xfId="0" applyBorder="1"/>
    <xf numFmtId="0" fontId="0" fillId="5" borderId="6" xfId="0" applyFill="1" applyBorder="1"/>
    <xf numFmtId="166" fontId="0" fillId="0" borderId="30" xfId="0" applyNumberFormat="1" applyBorder="1"/>
    <xf numFmtId="166" fontId="0" fillId="0" borderId="66" xfId="0" applyNumberFormat="1" applyBorder="1"/>
    <xf numFmtId="166" fontId="0" fillId="0" borderId="49" xfId="0" applyNumberFormat="1" applyBorder="1"/>
    <xf numFmtId="2" fontId="13" fillId="8" borderId="17" xfId="0" applyNumberFormat="1" applyFont="1" applyFill="1" applyBorder="1"/>
    <xf numFmtId="2" fontId="0" fillId="0" borderId="21" xfId="0" applyNumberFormat="1" applyBorder="1"/>
    <xf numFmtId="0" fontId="0" fillId="0" borderId="11" xfId="0" applyFill="1" applyBorder="1"/>
    <xf numFmtId="11" fontId="0" fillId="0" borderId="4" xfId="0" applyNumberFormat="1" applyFont="1" applyBorder="1"/>
    <xf numFmtId="1" fontId="0" fillId="0" borderId="4" xfId="0" applyNumberFormat="1" applyFont="1" applyBorder="1"/>
    <xf numFmtId="166" fontId="0" fillId="0" borderId="12" xfId="0" applyNumberFormat="1" applyFont="1" applyBorder="1"/>
    <xf numFmtId="0" fontId="1" fillId="2" borderId="68" xfId="0" applyFont="1" applyFill="1" applyBorder="1" applyAlignment="1">
      <alignment horizontal="center" vertical="center" wrapText="1"/>
    </xf>
    <xf numFmtId="0" fontId="1" fillId="2" borderId="69"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0" fillId="2" borderId="33" xfId="0" applyFont="1" applyFill="1" applyBorder="1" applyAlignment="1">
      <alignment horizontal="left" vertical="center" wrapText="1"/>
    </xf>
    <xf numFmtId="0" fontId="0" fillId="2" borderId="71" xfId="0" applyFill="1" applyBorder="1" applyAlignment="1">
      <alignment horizontal="center" vertical="center" wrapText="1"/>
    </xf>
    <xf numFmtId="0" fontId="1" fillId="2" borderId="4" xfId="0" applyFont="1" applyFill="1" applyBorder="1" applyAlignment="1">
      <alignment vertical="center" wrapText="1"/>
    </xf>
    <xf numFmtId="0" fontId="1" fillId="2" borderId="4" xfId="0" applyFont="1" applyFill="1" applyBorder="1" applyAlignment="1">
      <alignment horizontal="center" vertical="top" wrapText="1"/>
    </xf>
    <xf numFmtId="2" fontId="0" fillId="5" borderId="8" xfId="0" applyNumberFormat="1" applyFill="1" applyBorder="1" applyAlignment="1">
      <alignment horizontal="right"/>
    </xf>
    <xf numFmtId="2" fontId="0" fillId="5" borderId="10" xfId="0" applyNumberFormat="1" applyFill="1" applyBorder="1" applyAlignment="1">
      <alignment horizontal="right"/>
    </xf>
    <xf numFmtId="166" fontId="0" fillId="5" borderId="50" xfId="0" applyNumberFormat="1" applyFill="1" applyBorder="1"/>
    <xf numFmtId="2" fontId="0" fillId="5" borderId="38" xfId="0" applyNumberFormat="1" applyFill="1" applyBorder="1"/>
    <xf numFmtId="166" fontId="0" fillId="5" borderId="39" xfId="0" applyNumberFormat="1" applyFill="1" applyBorder="1"/>
    <xf numFmtId="2" fontId="0" fillId="5" borderId="57" xfId="0" applyNumberFormat="1" applyFill="1" applyBorder="1"/>
    <xf numFmtId="2" fontId="0" fillId="5" borderId="37" xfId="0" applyNumberFormat="1" applyFill="1" applyBorder="1"/>
    <xf numFmtId="166" fontId="0" fillId="5" borderId="37" xfId="0" applyNumberFormat="1" applyFill="1" applyBorder="1"/>
    <xf numFmtId="0" fontId="1" fillId="2" borderId="35" xfId="0" applyFont="1" applyFill="1" applyBorder="1" applyAlignment="1">
      <alignment horizontal="center"/>
    </xf>
    <xf numFmtId="2" fontId="0" fillId="5" borderId="11" xfId="0" applyNumberFormat="1" applyFill="1" applyBorder="1" applyAlignment="1">
      <alignment horizontal="right"/>
    </xf>
    <xf numFmtId="0" fontId="1" fillId="2" borderId="33" xfId="0" applyFont="1" applyFill="1" applyBorder="1" applyAlignment="1">
      <alignment horizontal="center" vertical="center"/>
    </xf>
    <xf numFmtId="0" fontId="1" fillId="2" borderId="35" xfId="0" applyFont="1" applyFill="1" applyBorder="1" applyAlignment="1">
      <alignment horizontal="center" vertical="center"/>
    </xf>
    <xf numFmtId="0" fontId="0" fillId="0" borderId="0" xfId="0" applyAlignment="1">
      <alignment horizontal="left"/>
    </xf>
    <xf numFmtId="0" fontId="15" fillId="0" borderId="0" xfId="0" applyFont="1" applyAlignment="1"/>
    <xf numFmtId="0" fontId="6" fillId="0" borderId="0" xfId="0" applyFont="1" applyBorder="1" applyAlignment="1">
      <alignment horizontal="left" vertical="center"/>
    </xf>
    <xf numFmtId="0" fontId="6" fillId="5" borderId="25" xfId="0" applyFont="1" applyFill="1" applyBorder="1" applyAlignment="1">
      <alignment horizontal="center"/>
    </xf>
    <xf numFmtId="0" fontId="6" fillId="5" borderId="24" xfId="0" applyFont="1" applyFill="1" applyBorder="1" applyAlignment="1">
      <alignment horizontal="center"/>
    </xf>
    <xf numFmtId="0" fontId="6" fillId="5" borderId="26" xfId="0" applyFont="1" applyFill="1" applyBorder="1" applyAlignment="1">
      <alignment horizontal="center"/>
    </xf>
    <xf numFmtId="0" fontId="6" fillId="2" borderId="6" xfId="0" applyFont="1" applyFill="1" applyBorder="1"/>
    <xf numFmtId="0" fontId="7" fillId="2" borderId="8" xfId="0" applyFont="1" applyFill="1" applyBorder="1"/>
    <xf numFmtId="0" fontId="7" fillId="2" borderId="9" xfId="0" applyFont="1" applyFill="1" applyBorder="1" applyAlignment="1">
      <alignment horizontal="left"/>
    </xf>
    <xf numFmtId="0" fontId="7" fillId="2" borderId="11" xfId="0" applyFont="1" applyFill="1" applyBorder="1" applyAlignment="1">
      <alignment horizontal="left"/>
    </xf>
    <xf numFmtId="0" fontId="7" fillId="2" borderId="9" xfId="0" applyFont="1" applyFill="1" applyBorder="1"/>
    <xf numFmtId="0" fontId="7" fillId="2" borderId="11" xfId="0" applyFont="1" applyFill="1" applyBorder="1"/>
    <xf numFmtId="0" fontId="6" fillId="2" borderId="7" xfId="0" applyFont="1" applyFill="1" applyBorder="1" applyAlignment="1">
      <alignment horizontal="center"/>
    </xf>
    <xf numFmtId="0" fontId="6" fillId="2" borderId="8" xfId="0" applyFont="1" applyFill="1" applyBorder="1" applyAlignment="1">
      <alignment horizontal="center"/>
    </xf>
    <xf numFmtId="0" fontId="6" fillId="2" borderId="30" xfId="0" applyFont="1" applyFill="1" applyBorder="1" applyAlignment="1">
      <alignment horizontal="center"/>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7" fillId="2" borderId="9" xfId="0" applyFont="1" applyFill="1" applyBorder="1" applyAlignment="1">
      <alignment vertical="center" wrapText="1"/>
    </xf>
    <xf numFmtId="0" fontId="7" fillId="2" borderId="11" xfId="0" applyFont="1" applyFill="1" applyBorder="1" applyAlignment="1">
      <alignment vertical="center" wrapText="1"/>
    </xf>
    <xf numFmtId="0" fontId="6" fillId="2" borderId="6" xfId="0" applyFont="1" applyFill="1" applyBorder="1" applyAlignment="1">
      <alignment horizontal="left" vertical="center" wrapText="1"/>
    </xf>
    <xf numFmtId="0" fontId="6" fillId="5" borderId="0" xfId="0" applyFont="1" applyFill="1" applyBorder="1" applyAlignment="1">
      <alignment horizontal="center" vertical="center" wrapText="1"/>
    </xf>
    <xf numFmtId="0" fontId="6" fillId="5" borderId="0" xfId="0" applyFont="1" applyFill="1" applyAlignment="1">
      <alignment horizontal="center" vertical="center"/>
    </xf>
    <xf numFmtId="0" fontId="6" fillId="2" borderId="23" xfId="0" applyFont="1" applyFill="1" applyBorder="1" applyAlignment="1">
      <alignment horizontal="left" vertical="center" wrapText="1"/>
    </xf>
    <xf numFmtId="0" fontId="6" fillId="2" borderId="18" xfId="0" applyFont="1" applyFill="1" applyBorder="1" applyAlignment="1">
      <alignment horizontal="center" vertical="center" wrapText="1"/>
    </xf>
    <xf numFmtId="0" fontId="6" fillId="2" borderId="19" xfId="0" applyFont="1" applyFill="1" applyBorder="1" applyAlignment="1">
      <alignment horizontal="center" vertical="center" wrapText="1"/>
    </xf>
    <xf numFmtId="0" fontId="7" fillId="2" borderId="24" xfId="0" applyFont="1" applyFill="1" applyBorder="1" applyAlignment="1">
      <alignment vertical="center" wrapText="1"/>
    </xf>
    <xf numFmtId="0" fontId="7" fillId="2" borderId="25" xfId="0" applyFont="1" applyFill="1" applyBorder="1" applyAlignment="1">
      <alignment vertical="center" wrapText="1"/>
    </xf>
    <xf numFmtId="0" fontId="7" fillId="2" borderId="26" xfId="0" applyFont="1" applyFill="1" applyBorder="1"/>
    <xf numFmtId="0" fontId="21" fillId="2" borderId="6" xfId="0" applyFont="1" applyFill="1" applyBorder="1" applyAlignment="1">
      <alignment horizontal="left" vertical="center" wrapText="1"/>
    </xf>
    <xf numFmtId="0" fontId="2" fillId="2" borderId="50" xfId="1" applyFill="1" applyBorder="1" applyAlignment="1">
      <alignment horizontal="center"/>
    </xf>
    <xf numFmtId="0" fontId="2" fillId="2" borderId="9" xfId="1" applyFill="1" applyBorder="1" applyAlignment="1">
      <alignment horizontal="center"/>
    </xf>
    <xf numFmtId="0" fontId="3" fillId="2" borderId="9" xfId="1" applyFont="1" applyFill="1" applyBorder="1" applyAlignment="1">
      <alignment horizontal="center"/>
    </xf>
    <xf numFmtId="0" fontId="2" fillId="2" borderId="11" xfId="1" applyFill="1" applyBorder="1" applyAlignment="1">
      <alignment horizontal="center"/>
    </xf>
    <xf numFmtId="0" fontId="1" fillId="2" borderId="36" xfId="0" applyFont="1" applyFill="1" applyBorder="1"/>
    <xf numFmtId="2" fontId="1" fillId="2" borderId="33" xfId="0" applyNumberFormat="1" applyFont="1" applyFill="1" applyBorder="1" applyAlignment="1">
      <alignment horizontal="center" vertical="center" wrapText="1"/>
    </xf>
    <xf numFmtId="2" fontId="1" fillId="2" borderId="34" xfId="0" applyNumberFormat="1" applyFont="1" applyFill="1" applyBorder="1" applyAlignment="1">
      <alignment horizontal="center" vertical="center" wrapText="1"/>
    </xf>
    <xf numFmtId="2" fontId="1" fillId="2" borderId="35" xfId="0" applyNumberFormat="1" applyFont="1" applyFill="1" applyBorder="1" applyAlignment="1">
      <alignment horizontal="center" vertical="center" wrapText="1"/>
    </xf>
    <xf numFmtId="0" fontId="1" fillId="2" borderId="58" xfId="0" applyFont="1" applyFill="1" applyBorder="1" applyAlignment="1">
      <alignment horizontal="center" vertical="center"/>
    </xf>
    <xf numFmtId="2" fontId="1" fillId="2" borderId="30" xfId="0" applyNumberFormat="1" applyFont="1" applyFill="1" applyBorder="1" applyAlignment="1">
      <alignment horizontal="center" vertical="center" wrapText="1"/>
    </xf>
    <xf numFmtId="0" fontId="1" fillId="2" borderId="36" xfId="0" applyFont="1" applyFill="1" applyBorder="1" applyAlignment="1">
      <alignment horizontal="center" vertical="center" wrapText="1"/>
    </xf>
    <xf numFmtId="0" fontId="1" fillId="2" borderId="36" xfId="0" applyFont="1" applyFill="1" applyBorder="1" applyAlignment="1">
      <alignment horizontal="center"/>
    </xf>
    <xf numFmtId="0" fontId="1" fillId="2" borderId="41" xfId="0" applyFont="1" applyFill="1" applyBorder="1" applyAlignment="1">
      <alignment vertical="center" wrapText="1"/>
    </xf>
    <xf numFmtId="0" fontId="1" fillId="2" borderId="25" xfId="0" applyFont="1" applyFill="1" applyBorder="1" applyAlignment="1">
      <alignment vertical="center" wrapText="1"/>
    </xf>
    <xf numFmtId="0" fontId="1" fillId="2" borderId="26" xfId="0" applyFont="1" applyFill="1" applyBorder="1" applyAlignment="1">
      <alignment vertical="center" wrapText="1"/>
    </xf>
    <xf numFmtId="0" fontId="1" fillId="2" borderId="24" xfId="0" applyFont="1" applyFill="1" applyBorder="1" applyAlignment="1">
      <alignment horizontal="center" vertical="center" wrapText="1"/>
    </xf>
    <xf numFmtId="0" fontId="1" fillId="2" borderId="16" xfId="0" applyFont="1" applyFill="1" applyBorder="1" applyAlignment="1">
      <alignment vertical="center" wrapText="1"/>
    </xf>
    <xf numFmtId="0" fontId="1" fillId="2" borderId="17" xfId="0" applyFont="1" applyFill="1" applyBorder="1" applyAlignment="1">
      <alignment vertical="center" wrapText="1"/>
    </xf>
    <xf numFmtId="0" fontId="1" fillId="2" borderId="31" xfId="0" applyFont="1" applyFill="1" applyBorder="1" applyAlignment="1">
      <alignment horizont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15" xfId="0" applyFont="1" applyFill="1" applyBorder="1" applyAlignment="1">
      <alignment horizontal="center"/>
    </xf>
    <xf numFmtId="0" fontId="1" fillId="2" borderId="30" xfId="0" applyFont="1" applyFill="1" applyBorder="1"/>
    <xf numFmtId="0" fontId="1" fillId="0" borderId="2" xfId="0" applyFont="1" applyFill="1" applyBorder="1" applyAlignment="1">
      <alignment horizontal="center" vertical="center" wrapText="1"/>
    </xf>
    <xf numFmtId="0" fontId="1" fillId="2" borderId="29" xfId="0" applyFont="1" applyFill="1" applyBorder="1" applyAlignment="1">
      <alignment horizontal="right" vertical="center" wrapText="1"/>
    </xf>
    <xf numFmtId="0" fontId="1" fillId="2" borderId="16" xfId="0" applyFont="1" applyFill="1" applyBorder="1" applyAlignment="1">
      <alignment horizontal="right" vertical="center" wrapText="1"/>
    </xf>
    <xf numFmtId="0" fontId="1" fillId="2" borderId="17" xfId="0" applyFont="1" applyFill="1" applyBorder="1" applyAlignment="1">
      <alignment horizontal="right" vertical="center" wrapText="1"/>
    </xf>
    <xf numFmtId="0" fontId="1" fillId="0" borderId="0" xfId="0" applyFont="1" applyAlignment="1">
      <alignment horizontal="center" vertical="center"/>
    </xf>
    <xf numFmtId="0" fontId="1" fillId="2" borderId="31" xfId="0" applyFont="1" applyFill="1" applyBorder="1" applyAlignment="1">
      <alignment horizontal="center" vertical="center" wrapText="1"/>
    </xf>
    <xf numFmtId="0" fontId="1" fillId="2" borderId="41" xfId="0" applyFont="1" applyFill="1" applyBorder="1" applyAlignment="1">
      <alignment horizontal="right" vertical="center" wrapText="1"/>
    </xf>
    <xf numFmtId="0" fontId="1" fillId="2" borderId="25" xfId="0" applyFont="1" applyFill="1" applyBorder="1" applyAlignment="1">
      <alignment horizontal="right" vertical="center" wrapText="1"/>
    </xf>
    <xf numFmtId="0" fontId="1" fillId="2" borderId="26" xfId="0" applyFont="1" applyFill="1" applyBorder="1" applyAlignment="1">
      <alignment horizontal="right" vertical="center" wrapText="1"/>
    </xf>
    <xf numFmtId="0" fontId="1" fillId="2" borderId="24" xfId="0" applyFont="1" applyFill="1" applyBorder="1" applyAlignment="1">
      <alignment horizontal="right" vertical="center" wrapText="1"/>
    </xf>
    <xf numFmtId="0" fontId="1" fillId="2" borderId="36" xfId="0" applyFont="1" applyFill="1" applyBorder="1" applyAlignment="1">
      <alignment wrapText="1"/>
    </xf>
    <xf numFmtId="0" fontId="1" fillId="2" borderId="61" xfId="0" applyFont="1" applyFill="1" applyBorder="1" applyAlignment="1">
      <alignment horizontal="right"/>
    </xf>
    <xf numFmtId="0" fontId="1" fillId="2" borderId="16" xfId="0" applyFont="1" applyFill="1" applyBorder="1" applyAlignment="1">
      <alignment horizontal="right"/>
    </xf>
    <xf numFmtId="0" fontId="1" fillId="2" borderId="45" xfId="0" applyFont="1" applyFill="1" applyBorder="1" applyAlignment="1">
      <alignment horizontal="right"/>
    </xf>
    <xf numFmtId="0" fontId="8" fillId="2" borderId="44" xfId="0" applyFont="1" applyFill="1" applyBorder="1"/>
    <xf numFmtId="0" fontId="14" fillId="2" borderId="44" xfId="0" applyFont="1" applyFill="1" applyBorder="1" applyAlignment="1">
      <alignment vertical="center" wrapText="1"/>
    </xf>
    <xf numFmtId="0" fontId="1" fillId="2" borderId="1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 fillId="2" borderId="40" xfId="0" applyFont="1" applyFill="1" applyBorder="1" applyAlignment="1">
      <alignment horizontal="center"/>
    </xf>
    <xf numFmtId="0" fontId="1" fillId="2" borderId="34" xfId="0" applyFont="1" applyFill="1" applyBorder="1" applyAlignment="1">
      <alignment horizontal="center"/>
    </xf>
    <xf numFmtId="0" fontId="2" fillId="0" borderId="37" xfId="1" applyBorder="1" applyAlignment="1">
      <alignment horizontal="center"/>
    </xf>
    <xf numFmtId="0" fontId="2" fillId="0" borderId="38" xfId="1" applyBorder="1" applyAlignment="1">
      <alignment horizontal="center"/>
    </xf>
    <xf numFmtId="0" fontId="3" fillId="2" borderId="34" xfId="1" applyFont="1" applyFill="1" applyBorder="1" applyAlignment="1">
      <alignment horizontal="center" vertical="center"/>
    </xf>
    <xf numFmtId="0" fontId="3" fillId="2" borderId="34" xfId="1" applyFont="1" applyFill="1" applyBorder="1" applyAlignment="1">
      <alignment horizontal="center" vertical="center" wrapText="1"/>
    </xf>
    <xf numFmtId="0" fontId="3" fillId="2" borderId="35" xfId="1" applyFont="1" applyFill="1" applyBorder="1" applyAlignment="1">
      <alignment horizontal="center" vertical="center" wrapText="1"/>
    </xf>
    <xf numFmtId="0" fontId="3" fillId="2" borderId="40" xfId="1" applyFont="1" applyFill="1" applyBorder="1" applyAlignment="1">
      <alignment horizontal="center" vertical="center"/>
    </xf>
    <xf numFmtId="0" fontId="2" fillId="0" borderId="39" xfId="1" applyBorder="1" applyAlignment="1">
      <alignment horizontal="center"/>
    </xf>
    <xf numFmtId="0" fontId="2" fillId="0" borderId="20" xfId="1" applyBorder="1" applyAlignment="1">
      <alignment horizontal="center"/>
    </xf>
    <xf numFmtId="0" fontId="2" fillId="0" borderId="21" xfId="1" applyBorder="1" applyAlignment="1">
      <alignment horizontal="center"/>
    </xf>
    <xf numFmtId="0" fontId="3" fillId="2" borderId="36" xfId="1" applyFont="1" applyFill="1" applyBorder="1" applyAlignment="1">
      <alignment horizontal="center" vertical="center"/>
    </xf>
    <xf numFmtId="166" fontId="1" fillId="2" borderId="41" xfId="0" applyNumberFormat="1" applyFont="1" applyFill="1" applyBorder="1"/>
    <xf numFmtId="166" fontId="1" fillId="2" borderId="25" xfId="0" applyNumberFormat="1" applyFont="1" applyFill="1" applyBorder="1"/>
    <xf numFmtId="166" fontId="1" fillId="2" borderId="26" xfId="0" applyNumberFormat="1" applyFont="1" applyFill="1" applyBorder="1"/>
    <xf numFmtId="0" fontId="6" fillId="5" borderId="15" xfId="0" applyFont="1" applyFill="1" applyBorder="1" applyAlignment="1">
      <alignment horizontal="left" vertical="center" wrapText="1"/>
    </xf>
    <xf numFmtId="0" fontId="7" fillId="5" borderId="29" xfId="0" applyFont="1" applyFill="1" applyBorder="1" applyAlignment="1">
      <alignment vertical="center" wrapText="1"/>
    </xf>
    <xf numFmtId="0" fontId="7" fillId="5" borderId="16" xfId="0" applyFont="1" applyFill="1" applyBorder="1" applyAlignment="1">
      <alignment vertical="center" wrapText="1"/>
    </xf>
    <xf numFmtId="0" fontId="7" fillId="5" borderId="17" xfId="0" applyFont="1" applyFill="1" applyBorder="1"/>
    <xf numFmtId="0" fontId="6" fillId="5" borderId="23" xfId="0" applyFont="1" applyFill="1" applyBorder="1" applyAlignment="1">
      <alignment horizontal="center" vertical="center" wrapText="1"/>
    </xf>
    <xf numFmtId="0" fontId="1" fillId="2" borderId="0" xfId="0" applyFont="1" applyFill="1"/>
    <xf numFmtId="0" fontId="0" fillId="2" borderId="29" xfId="0" applyFont="1" applyFill="1" applyBorder="1"/>
    <xf numFmtId="0" fontId="0" fillId="2" borderId="17" xfId="0" applyFill="1" applyBorder="1" applyAlignment="1">
      <alignment vertical="center"/>
    </xf>
    <xf numFmtId="0" fontId="1" fillId="2" borderId="42" xfId="0" applyFont="1" applyFill="1" applyBorder="1" applyAlignment="1">
      <alignment horizontal="center"/>
    </xf>
    <xf numFmtId="0" fontId="1" fillId="2" borderId="43" xfId="0" applyFont="1" applyFill="1" applyBorder="1" applyAlignment="1">
      <alignment horizontal="center"/>
    </xf>
    <xf numFmtId="0" fontId="0" fillId="2" borderId="36" xfId="0" applyFont="1" applyFill="1" applyBorder="1" applyAlignment="1">
      <alignment vertical="center" wrapText="1"/>
    </xf>
    <xf numFmtId="1" fontId="0" fillId="5" borderId="33" xfId="0" applyNumberFormat="1" applyFill="1" applyBorder="1" applyAlignment="1">
      <alignment horizontal="center"/>
    </xf>
    <xf numFmtId="0" fontId="1" fillId="2" borderId="15" xfId="0" applyFont="1" applyFill="1" applyBorder="1"/>
    <xf numFmtId="0" fontId="1" fillId="2" borderId="24" xfId="0" applyFont="1" applyFill="1" applyBorder="1" applyAlignment="1">
      <alignment horizontal="center"/>
    </xf>
    <xf numFmtId="0" fontId="0" fillId="2" borderId="17" xfId="0" applyFill="1" applyBorder="1"/>
    <xf numFmtId="0" fontId="0" fillId="2" borderId="29" xfId="0" applyFill="1" applyBorder="1" applyAlignment="1">
      <alignment horizontal="left"/>
    </xf>
    <xf numFmtId="0" fontId="0" fillId="2" borderId="16" xfId="0" applyFill="1" applyBorder="1" applyAlignment="1">
      <alignment horizontal="left"/>
    </xf>
    <xf numFmtId="0" fontId="1" fillId="2" borderId="23" xfId="0" applyFont="1" applyFill="1" applyBorder="1"/>
    <xf numFmtId="0" fontId="0" fillId="2" borderId="44" xfId="0" applyFill="1" applyBorder="1"/>
    <xf numFmtId="0" fontId="0" fillId="2" borderId="6" xfId="0" applyFill="1" applyBorder="1"/>
    <xf numFmtId="0" fontId="1" fillId="2" borderId="16" xfId="0" applyFont="1" applyFill="1" applyBorder="1" applyAlignment="1">
      <alignment wrapText="1"/>
    </xf>
    <xf numFmtId="0" fontId="1" fillId="2" borderId="17" xfId="0" applyFont="1" applyFill="1" applyBorder="1" applyAlignment="1">
      <alignment wrapText="1"/>
    </xf>
    <xf numFmtId="0" fontId="1" fillId="2" borderId="6" xfId="0" applyFont="1" applyFill="1" applyBorder="1"/>
    <xf numFmtId="0" fontId="1" fillId="2" borderId="7" xfId="0" applyFont="1" applyFill="1" applyBorder="1"/>
    <xf numFmtId="0" fontId="1" fillId="2" borderId="53" xfId="0" applyFont="1" applyFill="1" applyBorder="1"/>
    <xf numFmtId="0" fontId="1" fillId="2" borderId="36" xfId="0" applyFont="1" applyFill="1" applyBorder="1" applyAlignment="1">
      <alignment vertical="center"/>
    </xf>
    <xf numFmtId="2" fontId="1" fillId="2" borderId="29" xfId="0" applyNumberFormat="1" applyFont="1" applyFill="1" applyBorder="1"/>
    <xf numFmtId="0" fontId="1" fillId="2" borderId="17" xfId="0" applyFont="1" applyFill="1" applyBorder="1"/>
    <xf numFmtId="168" fontId="1" fillId="2" borderId="29" xfId="0" applyNumberFormat="1" applyFont="1" applyFill="1" applyBorder="1"/>
    <xf numFmtId="168" fontId="1" fillId="2" borderId="16" xfId="0" applyNumberFormat="1" applyFont="1" applyFill="1" applyBorder="1"/>
    <xf numFmtId="168" fontId="1" fillId="2" borderId="17" xfId="0" applyNumberFormat="1" applyFont="1" applyFill="1" applyBorder="1"/>
    <xf numFmtId="0" fontId="1" fillId="2" borderId="6" xfId="0" applyFont="1" applyFill="1" applyBorder="1" applyAlignment="1"/>
    <xf numFmtId="2" fontId="1" fillId="2" borderId="6" xfId="0" applyNumberFormat="1" applyFont="1" applyFill="1" applyBorder="1"/>
    <xf numFmtId="2" fontId="1" fillId="2" borderId="7" xfId="0" applyNumberFormat="1" applyFont="1" applyFill="1" applyBorder="1"/>
    <xf numFmtId="2" fontId="1" fillId="2" borderId="8" xfId="0" applyNumberFormat="1" applyFont="1" applyFill="1" applyBorder="1"/>
    <xf numFmtId="2" fontId="1" fillId="2" borderId="11" xfId="0" applyNumberFormat="1" applyFont="1" applyFill="1" applyBorder="1"/>
    <xf numFmtId="2" fontId="1" fillId="2" borderId="14" xfId="0" applyNumberFormat="1" applyFont="1" applyFill="1" applyBorder="1"/>
    <xf numFmtId="2" fontId="1" fillId="2" borderId="27" xfId="0" applyNumberFormat="1" applyFont="1" applyFill="1" applyBorder="1"/>
    <xf numFmtId="2" fontId="1" fillId="2" borderId="1" xfId="0" applyNumberFormat="1" applyFont="1" applyFill="1" applyBorder="1"/>
    <xf numFmtId="2" fontId="1" fillId="2" borderId="12" xfId="0" applyNumberFormat="1" applyFont="1" applyFill="1" applyBorder="1"/>
    <xf numFmtId="2" fontId="1" fillId="2" borderId="54" xfId="0" applyNumberFormat="1" applyFont="1" applyFill="1" applyBorder="1"/>
    <xf numFmtId="166" fontId="1" fillId="2" borderId="11" xfId="0" applyNumberFormat="1" applyFont="1" applyFill="1" applyBorder="1"/>
    <xf numFmtId="166" fontId="1" fillId="2" borderId="12" xfId="0" applyNumberFormat="1" applyFont="1" applyFill="1" applyBorder="1"/>
    <xf numFmtId="166" fontId="1" fillId="2" borderId="13" xfId="0" applyNumberFormat="1" applyFont="1" applyFill="1" applyBorder="1"/>
    <xf numFmtId="0" fontId="0" fillId="0" borderId="41" xfId="0" applyBorder="1"/>
    <xf numFmtId="0" fontId="1" fillId="2" borderId="9" xfId="0" applyFont="1" applyFill="1" applyBorder="1" applyAlignment="1">
      <alignment horizontal="left" vertical="center" wrapText="1"/>
    </xf>
    <xf numFmtId="0" fontId="1" fillId="2" borderId="11" xfId="0" applyFont="1" applyFill="1" applyBorder="1" applyAlignment="1">
      <alignment horizontal="left" vertical="center" wrapText="1"/>
    </xf>
    <xf numFmtId="2" fontId="1" fillId="5" borderId="12" xfId="0" applyNumberFormat="1" applyFont="1" applyFill="1" applyBorder="1" applyAlignment="1">
      <alignment horizontal="center" vertical="center" wrapText="1"/>
    </xf>
    <xf numFmtId="0" fontId="1" fillId="2" borderId="50" xfId="0" applyFont="1" applyFill="1" applyBorder="1" applyAlignment="1">
      <alignment horizontal="left" vertical="center" wrapText="1"/>
    </xf>
    <xf numFmtId="2" fontId="1" fillId="5" borderId="37" xfId="0" applyNumberFormat="1" applyFont="1" applyFill="1" applyBorder="1" applyAlignment="1">
      <alignment horizontal="center" vertical="center" wrapText="1"/>
    </xf>
    <xf numFmtId="0" fontId="0" fillId="0" borderId="38" xfId="0" applyBorder="1"/>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1" fillId="2" borderId="33" xfId="0" applyFont="1" applyFill="1" applyBorder="1" applyAlignment="1">
      <alignment horizontal="center" vertical="center" wrapText="1"/>
    </xf>
    <xf numFmtId="0" fontId="1" fillId="2" borderId="6" xfId="0" applyFont="1" applyFill="1" applyBorder="1" applyAlignment="1">
      <alignment vertical="center" wrapText="1"/>
    </xf>
    <xf numFmtId="0" fontId="1" fillId="2" borderId="59" xfId="0" applyFont="1" applyFill="1" applyBorder="1" applyAlignment="1">
      <alignment horizontal="center" vertical="center" wrapText="1"/>
    </xf>
    <xf numFmtId="0" fontId="0" fillId="2" borderId="16" xfId="0" applyFill="1" applyBorder="1"/>
    <xf numFmtId="0" fontId="1" fillId="2" borderId="53" xfId="0" applyFont="1" applyFill="1" applyBorder="1" applyAlignment="1">
      <alignment horizontal="center" vertical="center" wrapText="1"/>
    </xf>
    <xf numFmtId="0" fontId="0" fillId="2" borderId="11" xfId="0" applyFill="1" applyBorder="1"/>
    <xf numFmtId="0" fontId="16" fillId="2" borderId="36" xfId="0" applyFont="1" applyFill="1" applyBorder="1"/>
    <xf numFmtId="0" fontId="0" fillId="2" borderId="67" xfId="0" applyFont="1" applyFill="1" applyBorder="1" applyAlignment="1">
      <alignment horizontal="left"/>
    </xf>
    <xf numFmtId="0" fontId="0" fillId="2" borderId="0" xfId="0" applyFont="1" applyFill="1" applyBorder="1" applyAlignment="1">
      <alignment horizontal="left"/>
    </xf>
    <xf numFmtId="0" fontId="0" fillId="2" borderId="17" xfId="0" applyFill="1" applyBorder="1" applyAlignment="1">
      <alignment horizontal="left"/>
    </xf>
    <xf numFmtId="0" fontId="5" fillId="2" borderId="36" xfId="0" applyFont="1" applyFill="1" applyBorder="1"/>
    <xf numFmtId="2" fontId="0" fillId="2" borderId="16" xfId="0" applyNumberFormat="1" applyFill="1" applyBorder="1" applyAlignment="1">
      <alignment horizontal="left"/>
    </xf>
    <xf numFmtId="2" fontId="0" fillId="2" borderId="17" xfId="0" applyNumberFormat="1" applyFill="1" applyBorder="1" applyAlignment="1">
      <alignment horizontal="left"/>
    </xf>
    <xf numFmtId="0" fontId="13" fillId="2" borderId="29" xfId="0" applyFont="1" applyFill="1" applyBorder="1" applyAlignment="1">
      <alignment horizontal="left" vertical="center" wrapText="1"/>
    </xf>
    <xf numFmtId="0" fontId="0" fillId="2" borderId="36" xfId="0" applyFill="1" applyBorder="1"/>
    <xf numFmtId="0" fontId="1" fillId="2" borderId="24" xfId="0" applyFont="1" applyFill="1" applyBorder="1"/>
    <xf numFmtId="0" fontId="1" fillId="2" borderId="30" xfId="0" applyFont="1" applyFill="1" applyBorder="1" applyAlignment="1">
      <alignment horizontal="center" vertical="center" wrapText="1"/>
    </xf>
    <xf numFmtId="0" fontId="16" fillId="2" borderId="23" xfId="0" applyFont="1" applyFill="1" applyBorder="1" applyAlignment="1">
      <alignment horizontal="center" vertical="center"/>
    </xf>
    <xf numFmtId="0" fontId="0" fillId="2" borderId="9" xfId="0" applyFill="1" applyBorder="1"/>
    <xf numFmtId="2" fontId="0" fillId="8" borderId="46" xfId="0" applyNumberFormat="1" applyFill="1" applyBorder="1"/>
    <xf numFmtId="166" fontId="0" fillId="8" borderId="48" xfId="0" applyNumberFormat="1" applyFill="1" applyBorder="1"/>
    <xf numFmtId="2" fontId="1" fillId="2" borderId="23" xfId="0" applyNumberFormat="1" applyFont="1" applyFill="1" applyBorder="1" applyAlignment="1">
      <alignment horizontal="center" vertical="center"/>
    </xf>
    <xf numFmtId="2" fontId="1" fillId="2" borderId="18" xfId="0" applyNumberFormat="1" applyFont="1" applyFill="1" applyBorder="1" applyAlignment="1">
      <alignment horizontal="center" vertical="center"/>
    </xf>
    <xf numFmtId="2" fontId="1" fillId="2" borderId="19" xfId="0" applyNumberFormat="1" applyFont="1" applyFill="1" applyBorder="1" applyAlignment="1">
      <alignment horizontal="center" vertical="center"/>
    </xf>
    <xf numFmtId="2" fontId="1" fillId="2" borderId="36" xfId="0" applyNumberFormat="1" applyFont="1" applyFill="1" applyBorder="1" applyAlignment="1">
      <alignment horizontal="center" vertical="center"/>
    </xf>
    <xf numFmtId="0" fontId="0" fillId="2" borderId="29" xfId="0" applyFill="1" applyBorder="1"/>
    <xf numFmtId="2" fontId="0" fillId="5" borderId="6" xfId="0" applyNumberFormat="1" applyFill="1" applyBorder="1"/>
    <xf numFmtId="2" fontId="0" fillId="5" borderId="7" xfId="0" applyNumberFormat="1" applyFill="1" applyBorder="1"/>
    <xf numFmtId="2" fontId="0" fillId="5" borderId="8" xfId="0" applyNumberFormat="1" applyFill="1" applyBorder="1"/>
    <xf numFmtId="2" fontId="1" fillId="2" borderId="33" xfId="0" applyNumberFormat="1" applyFont="1" applyFill="1" applyBorder="1" applyAlignment="1">
      <alignment horizontal="center" vertical="center"/>
    </xf>
    <xf numFmtId="2" fontId="1" fillId="2" borderId="34" xfId="0" applyNumberFormat="1" applyFont="1" applyFill="1" applyBorder="1" applyAlignment="1">
      <alignment horizontal="center" vertical="center"/>
    </xf>
    <xf numFmtId="2" fontId="1" fillId="2" borderId="35" xfId="0" applyNumberFormat="1" applyFont="1" applyFill="1" applyBorder="1" applyAlignment="1">
      <alignment horizontal="center" vertical="center"/>
    </xf>
    <xf numFmtId="2" fontId="1" fillId="2" borderId="52" xfId="0" applyNumberFormat="1" applyFont="1" applyFill="1" applyBorder="1" applyAlignment="1">
      <alignment horizontal="center" vertical="center" wrapText="1"/>
    </xf>
    <xf numFmtId="166" fontId="0" fillId="2" borderId="41" xfId="0" applyNumberFormat="1" applyFill="1" applyBorder="1"/>
    <xf numFmtId="166" fontId="0" fillId="2" borderId="25" xfId="0" applyNumberFormat="1" applyFill="1" applyBorder="1"/>
    <xf numFmtId="166" fontId="0" fillId="2" borderId="26" xfId="0" applyNumberFormat="1" applyFill="1" applyBorder="1"/>
    <xf numFmtId="167" fontId="0" fillId="2" borderId="7" xfId="3" applyNumberFormat="1" applyFont="1" applyFill="1" applyBorder="1"/>
    <xf numFmtId="167" fontId="0" fillId="2" borderId="8" xfId="3" applyNumberFormat="1" applyFont="1" applyFill="1" applyBorder="1"/>
    <xf numFmtId="0" fontId="0" fillId="0" borderId="4" xfId="0" applyBorder="1" applyAlignment="1">
      <alignment horizontal="center" vertical="center" wrapText="1"/>
    </xf>
    <xf numFmtId="0" fontId="1" fillId="2" borderId="37" xfId="0" applyFont="1" applyFill="1" applyBorder="1" applyAlignment="1">
      <alignment vertical="center" wrapText="1"/>
    </xf>
    <xf numFmtId="0" fontId="0" fillId="2" borderId="73" xfId="0" applyFill="1" applyBorder="1" applyAlignment="1">
      <alignment horizontal="center" vertical="center" wrapText="1"/>
    </xf>
    <xf numFmtId="0" fontId="0" fillId="0" borderId="33" xfId="0" applyBorder="1"/>
    <xf numFmtId="0" fontId="0" fillId="0" borderId="35" xfId="0" applyBorder="1"/>
    <xf numFmtId="167" fontId="0" fillId="0" borderId="0" xfId="3" applyNumberFormat="1" applyFont="1" applyAlignment="1">
      <alignment horizontal="center" wrapText="1"/>
    </xf>
    <xf numFmtId="0" fontId="0" fillId="2" borderId="36" xfId="0" applyFont="1" applyFill="1" applyBorder="1" applyAlignment="1">
      <alignment horizontal="left"/>
    </xf>
    <xf numFmtId="0" fontId="0" fillId="0" borderId="36" xfId="0" applyBorder="1" applyAlignment="1"/>
    <xf numFmtId="0" fontId="1" fillId="2" borderId="11" xfId="0" applyFont="1" applyFill="1" applyBorder="1"/>
    <xf numFmtId="0" fontId="0" fillId="0" borderId="26" xfId="0" applyBorder="1" applyAlignment="1"/>
    <xf numFmtId="0" fontId="0" fillId="0" borderId="24" xfId="0" applyBorder="1" applyAlignment="1">
      <alignment horizontal="center" wrapText="1"/>
    </xf>
    <xf numFmtId="166" fontId="0" fillId="5" borderId="6" xfId="0" applyNumberFormat="1" applyFill="1" applyBorder="1" applyAlignment="1">
      <alignment horizontal="center" vertical="center"/>
    </xf>
    <xf numFmtId="2" fontId="0" fillId="0" borderId="4" xfId="3" applyNumberFormat="1" applyFont="1" applyBorder="1"/>
    <xf numFmtId="168" fontId="0" fillId="0" borderId="12" xfId="0" applyNumberFormat="1" applyFont="1" applyBorder="1"/>
    <xf numFmtId="2" fontId="0" fillId="0" borderId="12" xfId="3" applyNumberFormat="1" applyFont="1" applyBorder="1"/>
    <xf numFmtId="167" fontId="0" fillId="0" borderId="4" xfId="3" applyNumberFormat="1" applyFont="1" applyBorder="1" applyAlignment="1">
      <alignment horizontal="center" wrapText="1"/>
    </xf>
    <xf numFmtId="0" fontId="0" fillId="2" borderId="9" xfId="0" applyFill="1" applyBorder="1" applyAlignment="1">
      <alignment wrapText="1"/>
    </xf>
    <xf numFmtId="167" fontId="0" fillId="0" borderId="10" xfId="3" applyNumberFormat="1" applyFont="1" applyBorder="1" applyAlignment="1">
      <alignment horizontal="center" vertical="center" wrapText="1"/>
    </xf>
    <xf numFmtId="167" fontId="0" fillId="0" borderId="4" xfId="3" applyNumberFormat="1" applyFont="1" applyBorder="1" applyAlignment="1">
      <alignment horizontal="center" vertical="center" wrapText="1"/>
    </xf>
    <xf numFmtId="0" fontId="6" fillId="2" borderId="6" xfId="0" applyFont="1" applyFill="1" applyBorder="1" applyAlignment="1">
      <alignment horizontal="center" vertical="center"/>
    </xf>
    <xf numFmtId="0" fontId="0" fillId="2" borderId="17" xfId="0" applyFill="1" applyBorder="1" applyAlignment="1">
      <alignment horizontal="left" wrapText="1"/>
    </xf>
    <xf numFmtId="170" fontId="0" fillId="0" borderId="0" xfId="0" applyNumberFormat="1"/>
    <xf numFmtId="0" fontId="0" fillId="4" borderId="35" xfId="0" applyFill="1" applyBorder="1" applyAlignment="1">
      <alignment horizontal="center"/>
    </xf>
    <xf numFmtId="0" fontId="0" fillId="4" borderId="4" xfId="0" applyFill="1" applyBorder="1" applyAlignment="1">
      <alignment horizontal="center"/>
    </xf>
    <xf numFmtId="0" fontId="0" fillId="4" borderId="12" xfId="0" applyFill="1" applyBorder="1" applyAlignment="1">
      <alignment horizontal="center" vertical="center" wrapText="1"/>
    </xf>
    <xf numFmtId="0" fontId="0" fillId="0" borderId="0" xfId="0" applyAlignment="1">
      <alignment vertical="center" wrapText="1"/>
    </xf>
    <xf numFmtId="14" fontId="1" fillId="2" borderId="29" xfId="0" applyNumberFormat="1" applyFont="1" applyFill="1" applyBorder="1" applyAlignment="1">
      <alignment horizontal="center" vertical="center"/>
    </xf>
    <xf numFmtId="166" fontId="0" fillId="2" borderId="16" xfId="0" applyNumberFormat="1" applyFont="1" applyFill="1" applyBorder="1"/>
    <xf numFmtId="166" fontId="0" fillId="2" borderId="17" xfId="0" applyNumberFormat="1" applyFont="1" applyFill="1" applyBorder="1"/>
    <xf numFmtId="14" fontId="1" fillId="2" borderId="36" xfId="0" applyNumberFormat="1" applyFont="1" applyFill="1" applyBorder="1" applyAlignment="1">
      <alignment horizontal="center" vertical="center" wrapText="1"/>
    </xf>
    <xf numFmtId="0" fontId="1" fillId="2" borderId="35" xfId="0" applyFont="1" applyFill="1" applyBorder="1" applyAlignment="1">
      <alignment horizontal="center" wrapText="1"/>
    </xf>
    <xf numFmtId="22" fontId="1" fillId="2" borderId="41" xfId="0" applyNumberFormat="1" applyFont="1" applyFill="1" applyBorder="1"/>
    <xf numFmtId="22" fontId="1" fillId="2" borderId="25" xfId="0" applyNumberFormat="1" applyFont="1" applyFill="1" applyBorder="1"/>
    <xf numFmtId="22" fontId="1" fillId="2" borderId="26" xfId="0" applyNumberFormat="1" applyFont="1" applyFill="1" applyBorder="1"/>
    <xf numFmtId="0" fontId="1" fillId="2" borderId="29" xfId="0" applyFont="1" applyFill="1" applyBorder="1"/>
    <xf numFmtId="0" fontId="1" fillId="2" borderId="22" xfId="0" applyFont="1" applyFill="1" applyBorder="1"/>
    <xf numFmtId="0" fontId="1" fillId="2" borderId="8" xfId="0" applyFont="1" applyFill="1" applyBorder="1"/>
    <xf numFmtId="0" fontId="22" fillId="5" borderId="25" xfId="0" applyFont="1" applyFill="1" applyBorder="1"/>
    <xf numFmtId="2" fontId="8" fillId="2" borderId="34" xfId="0" applyNumberFormat="1" applyFont="1" applyFill="1" applyBorder="1" applyAlignment="1">
      <alignment horizontal="center" vertical="center"/>
    </xf>
    <xf numFmtId="0" fontId="7" fillId="6" borderId="4" xfId="0" applyFont="1" applyFill="1" applyBorder="1"/>
    <xf numFmtId="0" fontId="7" fillId="6" borderId="12" xfId="0" applyFont="1" applyFill="1" applyBorder="1"/>
    <xf numFmtId="0" fontId="6" fillId="2" borderId="6" xfId="0" applyFont="1" applyFill="1" applyBorder="1" applyAlignment="1">
      <alignment horizontal="center"/>
    </xf>
    <xf numFmtId="0" fontId="7" fillId="6" borderId="9" xfId="0" applyFont="1" applyFill="1" applyBorder="1"/>
    <xf numFmtId="0" fontId="7" fillId="6" borderId="10" xfId="0" applyFont="1" applyFill="1" applyBorder="1"/>
    <xf numFmtId="0" fontId="7" fillId="6" borderId="11" xfId="0" applyFont="1" applyFill="1" applyBorder="1"/>
    <xf numFmtId="0" fontId="7" fillId="6" borderId="13" xfId="0" applyFont="1" applyFill="1" applyBorder="1"/>
    <xf numFmtId="2" fontId="0" fillId="5" borderId="7" xfId="0" applyNumberFormat="1" applyFill="1" applyBorder="1" applyAlignment="1">
      <alignment horizontal="center"/>
    </xf>
    <xf numFmtId="167" fontId="1" fillId="2" borderId="7" xfId="3" applyNumberFormat="1" applyFont="1" applyFill="1" applyBorder="1"/>
    <xf numFmtId="167" fontId="1" fillId="2" borderId="8" xfId="3" applyNumberFormat="1" applyFont="1" applyFill="1" applyBorder="1"/>
    <xf numFmtId="0" fontId="7" fillId="3" borderId="4" xfId="0" applyFont="1" applyFill="1" applyBorder="1"/>
    <xf numFmtId="0" fontId="7" fillId="3" borderId="12" xfId="0" applyFont="1" applyFill="1" applyBorder="1"/>
    <xf numFmtId="0" fontId="7" fillId="3" borderId="22" xfId="0" applyFont="1" applyFill="1" applyBorder="1" applyAlignment="1">
      <alignment horizontal="center" vertical="center" wrapText="1"/>
    </xf>
    <xf numFmtId="0" fontId="7" fillId="3" borderId="20" xfId="0" applyFont="1" applyFill="1" applyBorder="1" applyAlignment="1">
      <alignment horizontal="center" vertical="center" wrapText="1"/>
    </xf>
    <xf numFmtId="0" fontId="7" fillId="3" borderId="21" xfId="0" applyFont="1" applyFill="1" applyBorder="1" applyAlignment="1">
      <alignment horizontal="center"/>
    </xf>
    <xf numFmtId="0" fontId="7" fillId="3" borderId="9" xfId="0" applyFont="1" applyFill="1" applyBorder="1"/>
    <xf numFmtId="0" fontId="7" fillId="3" borderId="10" xfId="0" applyFont="1" applyFill="1" applyBorder="1"/>
    <xf numFmtId="0" fontId="7" fillId="3" borderId="11" xfId="0" applyFont="1" applyFill="1" applyBorder="1"/>
    <xf numFmtId="0" fontId="7" fillId="3" borderId="13" xfId="0" applyFont="1" applyFill="1" applyBorder="1"/>
    <xf numFmtId="0" fontId="0" fillId="4" borderId="6" xfId="0" applyFill="1" applyBorder="1" applyAlignment="1">
      <alignment horizontal="center"/>
    </xf>
    <xf numFmtId="0" fontId="0" fillId="4" borderId="7" xfId="0" applyFill="1" applyBorder="1" applyAlignment="1">
      <alignment horizontal="center"/>
    </xf>
    <xf numFmtId="0" fontId="0" fillId="4" borderId="53" xfId="0" applyFill="1" applyBorder="1" applyAlignment="1">
      <alignment horizontal="center"/>
    </xf>
    <xf numFmtId="0" fontId="0" fillId="4" borderId="9" xfId="0" applyFill="1" applyBorder="1" applyAlignment="1">
      <alignment horizontal="center"/>
    </xf>
    <xf numFmtId="0" fontId="0" fillId="4" borderId="32" xfId="0" applyFill="1" applyBorder="1" applyAlignment="1">
      <alignment horizontal="center"/>
    </xf>
    <xf numFmtId="0" fontId="0" fillId="4" borderId="11" xfId="0" applyFill="1" applyBorder="1" applyAlignment="1">
      <alignment horizontal="center" vertical="center" wrapText="1"/>
    </xf>
    <xf numFmtId="0" fontId="0" fillId="4" borderId="54" xfId="0" applyFill="1" applyBorder="1" applyAlignment="1">
      <alignment horizontal="center" vertical="center" wrapText="1"/>
    </xf>
    <xf numFmtId="2" fontId="0" fillId="3" borderId="9" xfId="0" applyNumberFormat="1" applyFill="1" applyBorder="1" applyAlignment="1">
      <alignment horizontal="center"/>
    </xf>
    <xf numFmtId="2" fontId="0" fillId="3" borderId="37" xfId="0" applyNumberFormat="1" applyFill="1" applyBorder="1" applyAlignment="1">
      <alignment horizontal="center"/>
    </xf>
    <xf numFmtId="2" fontId="0" fillId="3" borderId="38" xfId="0" applyNumberFormat="1" applyFill="1" applyBorder="1" applyAlignment="1">
      <alignment horizontal="center"/>
    </xf>
    <xf numFmtId="2" fontId="0" fillId="3" borderId="11" xfId="0" applyNumberFormat="1" applyFill="1" applyBorder="1" applyAlignment="1">
      <alignment horizontal="center"/>
    </xf>
    <xf numFmtId="2" fontId="0" fillId="3" borderId="55" xfId="0" applyNumberFormat="1" applyFill="1" applyBorder="1" applyAlignment="1">
      <alignment horizontal="center"/>
    </xf>
    <xf numFmtId="2" fontId="0" fillId="3" borderId="49" xfId="0" applyNumberFormat="1" applyFill="1" applyBorder="1" applyAlignment="1">
      <alignment horizontal="center"/>
    </xf>
    <xf numFmtId="1" fontId="0" fillId="3" borderId="33" xfId="0" applyNumberFormat="1" applyFill="1" applyBorder="1" applyAlignment="1">
      <alignment horizontal="center"/>
    </xf>
    <xf numFmtId="2" fontId="0" fillId="3" borderId="7" xfId="0" applyNumberFormat="1" applyFill="1" applyBorder="1" applyAlignment="1">
      <alignment horizontal="center"/>
    </xf>
    <xf numFmtId="11" fontId="0" fillId="3" borderId="11" xfId="0" applyNumberFormat="1" applyFill="1" applyBorder="1"/>
    <xf numFmtId="2" fontId="13" fillId="3" borderId="6" xfId="0" applyNumberFormat="1" applyFont="1" applyFill="1" applyBorder="1"/>
    <xf numFmtId="2" fontId="13" fillId="3" borderId="9" xfId="0" applyNumberFormat="1" applyFont="1" applyFill="1" applyBorder="1"/>
    <xf numFmtId="168" fontId="13" fillId="3" borderId="11" xfId="0" applyNumberFormat="1" applyFont="1" applyFill="1" applyBorder="1" applyAlignment="1">
      <alignment vertical="center"/>
    </xf>
    <xf numFmtId="2" fontId="0" fillId="3" borderId="6" xfId="0" applyNumberFormat="1" applyFill="1" applyBorder="1" applyAlignment="1">
      <alignment horizontal="center"/>
    </xf>
    <xf numFmtId="2" fontId="0" fillId="3" borderId="12" xfId="0" applyNumberFormat="1" applyFill="1" applyBorder="1" applyAlignment="1">
      <alignment horizontal="center"/>
    </xf>
    <xf numFmtId="2" fontId="0" fillId="3" borderId="33" xfId="0" applyNumberFormat="1" applyFill="1" applyBorder="1" applyAlignment="1">
      <alignment horizontal="center"/>
    </xf>
    <xf numFmtId="2" fontId="0" fillId="3" borderId="36" xfId="0" applyNumberFormat="1" applyFill="1" applyBorder="1" applyAlignment="1">
      <alignment horizontal="center"/>
    </xf>
    <xf numFmtId="0" fontId="0" fillId="3" borderId="4" xfId="0" applyFill="1" applyBorder="1"/>
    <xf numFmtId="0" fontId="0" fillId="3" borderId="10" xfId="0" applyFill="1" applyBorder="1"/>
    <xf numFmtId="0" fontId="7" fillId="9" borderId="0" xfId="0" applyFont="1" applyFill="1" applyAlignment="1">
      <alignment horizontal="center" vertical="center" wrapText="1"/>
    </xf>
    <xf numFmtId="0" fontId="18" fillId="5" borderId="63" xfId="0" applyFont="1" applyFill="1" applyBorder="1" applyAlignment="1">
      <alignment horizontal="center" vertical="center" wrapText="1"/>
    </xf>
    <xf numFmtId="0" fontId="18" fillId="5" borderId="63" xfId="0" applyFont="1" applyFill="1" applyBorder="1" applyAlignment="1">
      <alignment horizontal="center" wrapText="1"/>
    </xf>
    <xf numFmtId="0" fontId="7" fillId="9" borderId="0" xfId="0" applyFont="1" applyFill="1" applyBorder="1" applyAlignment="1">
      <alignment horizontal="center" vertical="center" wrapText="1"/>
    </xf>
    <xf numFmtId="0" fontId="17" fillId="0" borderId="63" xfId="0" applyFont="1" applyBorder="1" applyAlignment="1">
      <alignment horizontal="center" vertical="center" wrapText="1"/>
    </xf>
    <xf numFmtId="0" fontId="20" fillId="9" borderId="0" xfId="0" applyFont="1" applyFill="1" applyAlignment="1">
      <alignment horizontal="center" vertical="center" wrapText="1"/>
    </xf>
    <xf numFmtId="0" fontId="1" fillId="5" borderId="0" xfId="0" applyFont="1" applyFill="1" applyBorder="1" applyAlignment="1">
      <alignment horizontal="left" vertical="center" wrapText="1"/>
    </xf>
    <xf numFmtId="0" fontId="0" fillId="9" borderId="0" xfId="0" applyFill="1" applyAlignment="1">
      <alignment horizontal="center" vertical="center" wrapText="1"/>
    </xf>
    <xf numFmtId="0" fontId="17" fillId="2" borderId="44" xfId="0" applyFont="1" applyFill="1" applyBorder="1" applyAlignment="1">
      <alignment horizontal="center" vertical="center" wrapText="1"/>
    </xf>
    <xf numFmtId="0" fontId="17" fillId="2" borderId="58" xfId="0" applyFont="1" applyFill="1" applyBorder="1" applyAlignment="1">
      <alignment horizontal="center" vertical="center" wrapText="1"/>
    </xf>
    <xf numFmtId="0" fontId="17" fillId="2" borderId="52" xfId="0" applyFont="1" applyFill="1" applyBorder="1" applyAlignment="1">
      <alignment horizontal="center" vertical="center" wrapText="1"/>
    </xf>
    <xf numFmtId="0" fontId="0" fillId="0" borderId="44" xfId="0" applyBorder="1" applyAlignment="1">
      <alignment horizontal="center" vertical="center" wrapText="1"/>
    </xf>
    <xf numFmtId="0" fontId="0" fillId="0" borderId="58" xfId="0" applyBorder="1" applyAlignment="1">
      <alignment horizontal="center" vertical="center" wrapText="1"/>
    </xf>
    <xf numFmtId="0" fontId="0" fillId="0" borderId="52" xfId="0" applyBorder="1" applyAlignment="1">
      <alignment horizontal="center" vertical="center" wrapText="1"/>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5" fillId="2" borderId="44" xfId="0" applyFont="1" applyFill="1" applyBorder="1" applyAlignment="1">
      <alignment horizontal="center" vertical="center"/>
    </xf>
    <xf numFmtId="0" fontId="5" fillId="2" borderId="58" xfId="0" applyFont="1" applyFill="1" applyBorder="1" applyAlignment="1">
      <alignment horizontal="center" vertical="center"/>
    </xf>
    <xf numFmtId="0" fontId="5" fillId="2" borderId="52" xfId="0" applyFont="1" applyFill="1" applyBorder="1" applyAlignment="1">
      <alignment horizontal="center" vertical="center"/>
    </xf>
    <xf numFmtId="0" fontId="0" fillId="0" borderId="16" xfId="0" applyBorder="1" applyAlignment="1">
      <alignment horizontal="center" vertical="center" wrapText="1"/>
    </xf>
    <xf numFmtId="0" fontId="0" fillId="0" borderId="64" xfId="0" applyBorder="1" applyAlignment="1">
      <alignment horizontal="center" vertical="center" wrapText="1"/>
    </xf>
    <xf numFmtId="0" fontId="0" fillId="0" borderId="47" xfId="0" applyBorder="1" applyAlignment="1">
      <alignment horizontal="center" vertical="center" wrapText="1"/>
    </xf>
    <xf numFmtId="0" fontId="0" fillId="0" borderId="16" xfId="0" applyBorder="1" applyAlignment="1">
      <alignment horizontal="center"/>
    </xf>
    <xf numFmtId="0" fontId="0" fillId="0" borderId="64" xfId="0" applyBorder="1" applyAlignment="1">
      <alignment horizontal="center"/>
    </xf>
    <xf numFmtId="0" fontId="0" fillId="0" borderId="47" xfId="0" applyBorder="1" applyAlignment="1">
      <alignment horizontal="center"/>
    </xf>
    <xf numFmtId="0" fontId="0" fillId="0" borderId="17" xfId="0" applyBorder="1" applyAlignment="1">
      <alignment horizontal="center" vertical="center" wrapText="1"/>
    </xf>
    <xf numFmtId="0" fontId="0" fillId="0" borderId="65" xfId="0" applyBorder="1" applyAlignment="1">
      <alignment horizontal="center" vertical="center" wrapText="1"/>
    </xf>
    <xf numFmtId="0" fontId="0" fillId="0" borderId="48" xfId="0" applyBorder="1" applyAlignment="1">
      <alignment horizontal="center" vertical="center" wrapText="1"/>
    </xf>
    <xf numFmtId="0" fontId="0" fillId="9" borderId="72"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0" borderId="44" xfId="0" applyBorder="1" applyAlignment="1">
      <alignment horizontal="center" vertical="center"/>
    </xf>
    <xf numFmtId="0" fontId="0" fillId="0" borderId="58" xfId="0" applyBorder="1" applyAlignment="1">
      <alignment horizontal="center" vertical="center"/>
    </xf>
    <xf numFmtId="0" fontId="0" fillId="0" borderId="52" xfId="0" applyBorder="1" applyAlignment="1">
      <alignment horizontal="center" vertical="center"/>
    </xf>
    <xf numFmtId="0" fontId="17" fillId="0" borderId="63" xfId="0" applyFont="1" applyBorder="1" applyAlignment="1">
      <alignment horizontal="center" wrapText="1"/>
    </xf>
    <xf numFmtId="2" fontId="17" fillId="0" borderId="0" xfId="0" applyNumberFormat="1" applyFont="1" applyFill="1" applyBorder="1" applyAlignment="1">
      <alignment horizontal="center" vertical="center" wrapText="1"/>
    </xf>
    <xf numFmtId="2" fontId="17" fillId="0" borderId="63" xfId="0" applyNumberFormat="1" applyFont="1" applyFill="1" applyBorder="1" applyAlignment="1">
      <alignment horizontal="center" vertical="center" wrapText="1"/>
    </xf>
    <xf numFmtId="0" fontId="17" fillId="0" borderId="63" xfId="0" applyFont="1" applyBorder="1" applyAlignment="1">
      <alignment horizontal="center" vertical="center"/>
    </xf>
    <xf numFmtId="0" fontId="0" fillId="9" borderId="0" xfId="0" applyFill="1" applyAlignment="1">
      <alignment horizontal="center" vertical="center"/>
    </xf>
    <xf numFmtId="0" fontId="16" fillId="0" borderId="44" xfId="0" applyFont="1" applyFill="1" applyBorder="1" applyAlignment="1">
      <alignment horizontal="center" vertical="center"/>
    </xf>
    <xf numFmtId="0" fontId="16" fillId="0" borderId="58" xfId="0" applyFont="1" applyFill="1" applyBorder="1" applyAlignment="1">
      <alignment horizontal="center" vertical="center"/>
    </xf>
    <xf numFmtId="0" fontId="16" fillId="0" borderId="52" xfId="0" applyFont="1" applyFill="1" applyBorder="1" applyAlignment="1">
      <alignment horizontal="center" vertical="center"/>
    </xf>
    <xf numFmtId="0" fontId="16" fillId="2" borderId="44" xfId="0" applyFont="1" applyFill="1" applyBorder="1" applyAlignment="1">
      <alignment horizontal="center"/>
    </xf>
    <xf numFmtId="0" fontId="16" fillId="2" borderId="52" xfId="0" applyFont="1" applyFill="1" applyBorder="1" applyAlignment="1">
      <alignment horizontal="center"/>
    </xf>
    <xf numFmtId="0" fontId="15" fillId="0" borderId="0" xfId="0" applyFont="1" applyAlignment="1">
      <alignment horizontal="center"/>
    </xf>
    <xf numFmtId="14" fontId="0" fillId="9" borderId="0" xfId="0" applyNumberFormat="1" applyFont="1" applyFill="1" applyAlignment="1">
      <alignment horizontal="center" vertical="center" wrapText="1"/>
    </xf>
    <xf numFmtId="0" fontId="15" fillId="0" borderId="63" xfId="0" applyFont="1" applyBorder="1" applyAlignment="1">
      <alignment horizontal="center" vertical="center"/>
    </xf>
    <xf numFmtId="0" fontId="0" fillId="5" borderId="41" xfId="0" applyFill="1" applyBorder="1"/>
    <xf numFmtId="0" fontId="0" fillId="5" borderId="25" xfId="0" applyFill="1" applyBorder="1"/>
    <xf numFmtId="0" fontId="0" fillId="5" borderId="26" xfId="0" applyFill="1" applyBorder="1"/>
  </cellXfs>
  <cellStyles count="4">
    <cellStyle name="Comma" xfId="3" builtinId="3"/>
    <cellStyle name="Normal" xfId="0" builtinId="0"/>
    <cellStyle name="Standard 2" xfId="1" xr:uid="{00000000-0005-0000-0000-000002000000}"/>
    <cellStyle name="Standard 3"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1.xml"/><Relationship Id="rId1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worksheet" Target="worksheets/sheet6.xml"/><Relationship Id="rId12" Type="http://schemas.openxmlformats.org/officeDocument/2006/relationships/chartsheet" Target="chartsheets/sheet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worksheet" Target="worksheets/sheet1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Rainfall</a:t>
            </a:r>
            <a:r>
              <a:rPr lang="en-US" baseline="0"/>
              <a:t> within the sub catchments</a:t>
            </a:r>
            <a:endParaRPr lang="en-US"/>
          </a:p>
        </c:rich>
      </c:tx>
      <c:overlay val="0"/>
    </c:title>
    <c:autoTitleDeleted val="0"/>
    <c:view3D>
      <c:rotX val="10"/>
      <c:rotY val="0"/>
      <c:depthPercent val="260"/>
      <c:rAngAx val="0"/>
      <c:perspective val="50"/>
    </c:view3D>
    <c:floor>
      <c:thickness val="0"/>
    </c:floor>
    <c:sideWall>
      <c:thickness val="0"/>
    </c:sideWall>
    <c:backWall>
      <c:thickness val="0"/>
    </c:backWall>
    <c:plotArea>
      <c:layout>
        <c:manualLayout>
          <c:layoutTarget val="inner"/>
          <c:xMode val="edge"/>
          <c:yMode val="edge"/>
          <c:x val="0.10461045721745466"/>
          <c:y val="0.18135143188168931"/>
          <c:w val="0.68990774400745092"/>
          <c:h val="0.72703366023208471"/>
        </c:manualLayout>
      </c:layout>
      <c:area3DChart>
        <c:grouping val="standard"/>
        <c:varyColors val="0"/>
        <c:ser>
          <c:idx val="0"/>
          <c:order val="0"/>
          <c:tx>
            <c:strRef>
              <c:f>P!$J$3</c:f>
              <c:strCache>
                <c:ptCount val="1"/>
                <c:pt idx="0">
                  <c:v>Tinee</c:v>
                </c:pt>
              </c:strCache>
            </c:strRef>
          </c:tx>
          <c:val>
            <c:numRef>
              <c:f>P!$J$4:$J$65</c:f>
              <c:numCache>
                <c:formatCode>0.00</c:formatCode>
                <c:ptCount val="62"/>
                <c:pt idx="0">
                  <c:v>0</c:v>
                </c:pt>
                <c:pt idx="1">
                  <c:v>0.26268374268694111</c:v>
                </c:pt>
                <c:pt idx="2">
                  <c:v>0.22734117835201298</c:v>
                </c:pt>
                <c:pt idx="3">
                  <c:v>0.27292535682396685</c:v>
                </c:pt>
                <c:pt idx="4">
                  <c:v>0.52590055572584182</c:v>
                </c:pt>
                <c:pt idx="5">
                  <c:v>0.78805122806082328</c:v>
                </c:pt>
                <c:pt idx="6">
                  <c:v>0</c:v>
                </c:pt>
                <c:pt idx="7">
                  <c:v>0.49030478297373292</c:v>
                </c:pt>
                <c:pt idx="8">
                  <c:v>0.28239401895065097</c:v>
                </c:pt>
                <c:pt idx="9">
                  <c:v>0.28565907485640418</c:v>
                </c:pt>
                <c:pt idx="10">
                  <c:v>2.7179258232605243</c:v>
                </c:pt>
                <c:pt idx="11">
                  <c:v>4.2388954782307389</c:v>
                </c:pt>
                <c:pt idx="12">
                  <c:v>1.6472673481082662</c:v>
                </c:pt>
                <c:pt idx="13">
                  <c:v>4.4843397257353033</c:v>
                </c:pt>
                <c:pt idx="14">
                  <c:v>3.3395858043365272</c:v>
                </c:pt>
                <c:pt idx="15">
                  <c:v>3.1873742287138342</c:v>
                </c:pt>
                <c:pt idx="16">
                  <c:v>1.5299918706771323</c:v>
                </c:pt>
                <c:pt idx="17">
                  <c:v>1.9700347828404652</c:v>
                </c:pt>
                <c:pt idx="18">
                  <c:v>0.31852552740647944</c:v>
                </c:pt>
                <c:pt idx="19">
                  <c:v>0.7540546663645934</c:v>
                </c:pt>
                <c:pt idx="20">
                  <c:v>1.5714181004038006</c:v>
                </c:pt>
                <c:pt idx="21">
                  <c:v>3.6816637125684659</c:v>
                </c:pt>
                <c:pt idx="22">
                  <c:v>1.9590522009142155</c:v>
                </c:pt>
                <c:pt idx="23">
                  <c:v>0.22762104028679184</c:v>
                </c:pt>
                <c:pt idx="24">
                  <c:v>1.4149926036488665</c:v>
                </c:pt>
                <c:pt idx="25">
                  <c:v>0.10507882777829604</c:v>
                </c:pt>
                <c:pt idx="26">
                  <c:v>0</c:v>
                </c:pt>
                <c:pt idx="27">
                  <c:v>0</c:v>
                </c:pt>
                <c:pt idx="28">
                  <c:v>0</c:v>
                </c:pt>
                <c:pt idx="29">
                  <c:v>2.7453123125924543E-4</c:v>
                </c:pt>
                <c:pt idx="30">
                  <c:v>3.1984221117581992E-4</c:v>
                </c:pt>
                <c:pt idx="31">
                  <c:v>0.51221130908751689</c:v>
                </c:pt>
                <c:pt idx="32">
                  <c:v>1.4941802044324799</c:v>
                </c:pt>
                <c:pt idx="33">
                  <c:v>2.9086530644881856</c:v>
                </c:pt>
                <c:pt idx="34">
                  <c:v>1.924970347961672</c:v>
                </c:pt>
                <c:pt idx="35">
                  <c:v>0.52684675560057037</c:v>
                </c:pt>
                <c:pt idx="36">
                  <c:v>3.5966789717072909</c:v>
                </c:pt>
                <c:pt idx="37">
                  <c:v>3.3952769966816363</c:v>
                </c:pt>
                <c:pt idx="38">
                  <c:v>2.1570451910390869</c:v>
                </c:pt>
                <c:pt idx="39">
                  <c:v>1.7227674347321984</c:v>
                </c:pt>
                <c:pt idx="40">
                  <c:v>3.6320082092834203</c:v>
                </c:pt>
                <c:pt idx="41">
                  <c:v>3.7305929074989663</c:v>
                </c:pt>
                <c:pt idx="42">
                  <c:v>4.8057624905046845</c:v>
                </c:pt>
                <c:pt idx="43">
                  <c:v>5.8283713368071748</c:v>
                </c:pt>
                <c:pt idx="44">
                  <c:v>4.927855591241654</c:v>
                </c:pt>
                <c:pt idx="45">
                  <c:v>5.7834001892399751</c:v>
                </c:pt>
                <c:pt idx="46">
                  <c:v>7.7676759465330427</c:v>
                </c:pt>
                <c:pt idx="47">
                  <c:v>8.3249596865546316</c:v>
                </c:pt>
                <c:pt idx="48">
                  <c:v>7.2700001332675876</c:v>
                </c:pt>
                <c:pt idx="49">
                  <c:v>11.482375361488332</c:v>
                </c:pt>
                <c:pt idx="50">
                  <c:v>13.300145261670908</c:v>
                </c:pt>
                <c:pt idx="51">
                  <c:v>5.0182709863134187</c:v>
                </c:pt>
                <c:pt idx="52">
                  <c:v>2.3634340392073239</c:v>
                </c:pt>
                <c:pt idx="53">
                  <c:v>4.1832562602449457</c:v>
                </c:pt>
                <c:pt idx="54">
                  <c:v>2.7432400015992107</c:v>
                </c:pt>
                <c:pt idx="55">
                  <c:v>2.1879206258245927</c:v>
                </c:pt>
                <c:pt idx="56">
                  <c:v>2.0733771339472526</c:v>
                </c:pt>
                <c:pt idx="57">
                  <c:v>1.0711142503031836</c:v>
                </c:pt>
                <c:pt idx="58">
                  <c:v>0.15761024561216463</c:v>
                </c:pt>
                <c:pt idx="59">
                  <c:v>0.47597585191305619</c:v>
                </c:pt>
                <c:pt idx="60">
                  <c:v>0.15762357237096364</c:v>
                </c:pt>
                <c:pt idx="61">
                  <c:v>0.15761024561216463</c:v>
                </c:pt>
              </c:numCache>
            </c:numRef>
          </c:val>
          <c:extLst>
            <c:ext xmlns:c16="http://schemas.microsoft.com/office/drawing/2014/chart" uri="{C3380CC4-5D6E-409C-BE32-E72D297353CC}">
              <c16:uniqueId val="{00000000-A9C8-4A61-A33E-3862D8234B22}"/>
            </c:ext>
          </c:extLst>
        </c:ser>
        <c:ser>
          <c:idx val="1"/>
          <c:order val="1"/>
          <c:tx>
            <c:strRef>
              <c:f>P!$K$3</c:f>
              <c:strCache>
                <c:ptCount val="1"/>
                <c:pt idx="0">
                  <c:v>Upper Var</c:v>
                </c:pt>
              </c:strCache>
            </c:strRef>
          </c:tx>
          <c:val>
            <c:numRef>
              <c:f>P!$K$4:$K$65</c:f>
              <c:numCache>
                <c:formatCode>0.00</c:formatCode>
                <c:ptCount val="62"/>
                <c:pt idx="0">
                  <c:v>0</c:v>
                </c:pt>
                <c:pt idx="1">
                  <c:v>0.26134795488417456</c:v>
                </c:pt>
                <c:pt idx="2">
                  <c:v>3.8372371156783019E-2</c:v>
                </c:pt>
                <c:pt idx="3">
                  <c:v>0.65335608750850993</c:v>
                </c:pt>
                <c:pt idx="4">
                  <c:v>0.90615282709893485</c:v>
                </c:pt>
                <c:pt idx="5">
                  <c:v>0.78404386465252363</c:v>
                </c:pt>
                <c:pt idx="6">
                  <c:v>0</c:v>
                </c:pt>
                <c:pt idx="7">
                  <c:v>0.52542825074978394</c:v>
                </c:pt>
                <c:pt idx="8">
                  <c:v>0.53813777622403358</c:v>
                </c:pt>
                <c:pt idx="9">
                  <c:v>0.25957699313694826</c:v>
                </c:pt>
                <c:pt idx="10">
                  <c:v>2.7895085466153935</c:v>
                </c:pt>
                <c:pt idx="11">
                  <c:v>3.6539540745919896</c:v>
                </c:pt>
                <c:pt idx="12">
                  <c:v>1.4115163112476772</c:v>
                </c:pt>
                <c:pt idx="13">
                  <c:v>5.5475574527590217</c:v>
                </c:pt>
                <c:pt idx="14">
                  <c:v>3.9046210601851006</c:v>
                </c:pt>
                <c:pt idx="15">
                  <c:v>2.0673563451029464</c:v>
                </c:pt>
                <c:pt idx="16">
                  <c:v>2.270736352094795</c:v>
                </c:pt>
                <c:pt idx="17">
                  <c:v>1.2972225799922723</c:v>
                </c:pt>
                <c:pt idx="18">
                  <c:v>0.19787852582384224</c:v>
                </c:pt>
                <c:pt idx="19">
                  <c:v>1.5536900402951299</c:v>
                </c:pt>
                <c:pt idx="20">
                  <c:v>2.6439557305562205</c:v>
                </c:pt>
                <c:pt idx="21">
                  <c:v>2.6855323925003223</c:v>
                </c:pt>
                <c:pt idx="22">
                  <c:v>0.39663747263059118</c:v>
                </c:pt>
                <c:pt idx="23">
                  <c:v>0.26408029586560933</c:v>
                </c:pt>
                <c:pt idx="24">
                  <c:v>1.4358773850484832</c:v>
                </c:pt>
                <c:pt idx="25">
                  <c:v>0.11813096837108321</c:v>
                </c:pt>
                <c:pt idx="26">
                  <c:v>0</c:v>
                </c:pt>
                <c:pt idx="27">
                  <c:v>0</c:v>
                </c:pt>
                <c:pt idx="28">
                  <c:v>0</c:v>
                </c:pt>
                <c:pt idx="29">
                  <c:v>0.21211613829141296</c:v>
                </c:pt>
                <c:pt idx="30">
                  <c:v>0.32764632283942674</c:v>
                </c:pt>
                <c:pt idx="31">
                  <c:v>1.2756674455831758</c:v>
                </c:pt>
                <c:pt idx="32">
                  <c:v>2.7434975804522628</c:v>
                </c:pt>
                <c:pt idx="33">
                  <c:v>1.509852067195349</c:v>
                </c:pt>
                <c:pt idx="34">
                  <c:v>1.0317163149275976</c:v>
                </c:pt>
                <c:pt idx="35">
                  <c:v>1.8551123295736818</c:v>
                </c:pt>
                <c:pt idx="36">
                  <c:v>4.5899602568584523</c:v>
                </c:pt>
                <c:pt idx="37">
                  <c:v>2.0342591400025758</c:v>
                </c:pt>
                <c:pt idx="38">
                  <c:v>1.8355857513477711</c:v>
                </c:pt>
                <c:pt idx="39">
                  <c:v>2.0306905370843991</c:v>
                </c:pt>
                <c:pt idx="40">
                  <c:v>4.7789563745423109</c:v>
                </c:pt>
                <c:pt idx="41">
                  <c:v>3.2258321220261648</c:v>
                </c:pt>
                <c:pt idx="42">
                  <c:v>6.6160002943936425</c:v>
                </c:pt>
                <c:pt idx="43">
                  <c:v>4.1456328543303469</c:v>
                </c:pt>
                <c:pt idx="44">
                  <c:v>9.5316841156231042</c:v>
                </c:pt>
                <c:pt idx="45">
                  <c:v>5.5870439198513324</c:v>
                </c:pt>
                <c:pt idx="46">
                  <c:v>5.7474176157794998</c:v>
                </c:pt>
                <c:pt idx="47">
                  <c:v>7.0382803731439409</c:v>
                </c:pt>
                <c:pt idx="48">
                  <c:v>7.2454322986623501</c:v>
                </c:pt>
                <c:pt idx="49">
                  <c:v>11.441871055585203</c:v>
                </c:pt>
                <c:pt idx="50">
                  <c:v>6.8099275055658808</c:v>
                </c:pt>
                <c:pt idx="51">
                  <c:v>4.0463117996651281</c:v>
                </c:pt>
                <c:pt idx="52">
                  <c:v>0.64290051334891185</c:v>
                </c:pt>
                <c:pt idx="53">
                  <c:v>1.7847522493514145</c:v>
                </c:pt>
                <c:pt idx="54">
                  <c:v>2.6762865922096091</c:v>
                </c:pt>
                <c:pt idx="55">
                  <c:v>1.4847927284770652</c:v>
                </c:pt>
                <c:pt idx="56">
                  <c:v>4.4311946861947789</c:v>
                </c:pt>
                <c:pt idx="57">
                  <c:v>0.64827595723932374</c:v>
                </c:pt>
                <c:pt idx="58">
                  <c:v>0.15680877293050471</c:v>
                </c:pt>
                <c:pt idx="59">
                  <c:v>0.23965022355517127</c:v>
                </c:pt>
                <c:pt idx="60">
                  <c:v>0.19078823897403818</c:v>
                </c:pt>
                <c:pt idx="61">
                  <c:v>0.15680877293050471</c:v>
                </c:pt>
              </c:numCache>
            </c:numRef>
          </c:val>
          <c:extLst>
            <c:ext xmlns:c16="http://schemas.microsoft.com/office/drawing/2014/chart" uri="{C3380CC4-5D6E-409C-BE32-E72D297353CC}">
              <c16:uniqueId val="{00000001-A9C8-4A61-A33E-3862D8234B22}"/>
            </c:ext>
          </c:extLst>
        </c:ser>
        <c:ser>
          <c:idx val="2"/>
          <c:order val="2"/>
          <c:tx>
            <c:strRef>
              <c:f>P!$L$3</c:f>
              <c:strCache>
                <c:ptCount val="1"/>
                <c:pt idx="0">
                  <c:v>Esteron</c:v>
                </c:pt>
              </c:strCache>
            </c:strRef>
          </c:tx>
          <c:val>
            <c:numRef>
              <c:f>P!$L$4:$L$65</c:f>
              <c:numCache>
                <c:formatCode>0.00</c:formatCode>
                <c:ptCount val="62"/>
                <c:pt idx="0">
                  <c:v>0</c:v>
                </c:pt>
                <c:pt idx="1">
                  <c:v>0</c:v>
                </c:pt>
                <c:pt idx="2">
                  <c:v>0.22791009728279102</c:v>
                </c:pt>
                <c:pt idx="3">
                  <c:v>0.46851168511685121</c:v>
                </c:pt>
                <c:pt idx="4">
                  <c:v>0.41717544448171756</c:v>
                </c:pt>
                <c:pt idx="5">
                  <c:v>0</c:v>
                </c:pt>
                <c:pt idx="6">
                  <c:v>0</c:v>
                </c:pt>
                <c:pt idx="7">
                  <c:v>0.66440791680644073</c:v>
                </c:pt>
                <c:pt idx="8">
                  <c:v>0.79141227775914125</c:v>
                </c:pt>
                <c:pt idx="9">
                  <c:v>1.8214693056021471</c:v>
                </c:pt>
                <c:pt idx="10">
                  <c:v>3.3409817734540983</c:v>
                </c:pt>
                <c:pt idx="11">
                  <c:v>1.373521189757352</c:v>
                </c:pt>
                <c:pt idx="12">
                  <c:v>3.2282902829028286</c:v>
                </c:pt>
                <c:pt idx="13">
                  <c:v>3.7266107570166613</c:v>
                </c:pt>
                <c:pt idx="14">
                  <c:v>2.1135972268813599</c:v>
                </c:pt>
                <c:pt idx="15">
                  <c:v>0.98783406015878339</c:v>
                </c:pt>
                <c:pt idx="16">
                  <c:v>3.4923180140892325</c:v>
                </c:pt>
                <c:pt idx="17">
                  <c:v>0.5</c:v>
                </c:pt>
                <c:pt idx="18">
                  <c:v>0.20858772224085878</c:v>
                </c:pt>
                <c:pt idx="19">
                  <c:v>1.5109247456110924</c:v>
                </c:pt>
                <c:pt idx="20">
                  <c:v>3.1644928994744497</c:v>
                </c:pt>
                <c:pt idx="21">
                  <c:v>1.8311081292631108</c:v>
                </c:pt>
                <c:pt idx="22">
                  <c:v>0</c:v>
                </c:pt>
                <c:pt idx="23">
                  <c:v>0.66440791680644073</c:v>
                </c:pt>
                <c:pt idx="24">
                  <c:v>0.41717544448171756</c:v>
                </c:pt>
                <c:pt idx="25">
                  <c:v>9.1164038913116419E-2</c:v>
                </c:pt>
                <c:pt idx="26">
                  <c:v>0</c:v>
                </c:pt>
                <c:pt idx="27">
                  <c:v>0</c:v>
                </c:pt>
                <c:pt idx="28">
                  <c:v>0</c:v>
                </c:pt>
                <c:pt idx="29">
                  <c:v>0.34533378061053338</c:v>
                </c:pt>
                <c:pt idx="30">
                  <c:v>1.1202281113720227</c:v>
                </c:pt>
                <c:pt idx="31">
                  <c:v>2.1253225986805324</c:v>
                </c:pt>
                <c:pt idx="32">
                  <c:v>3.3946952924074698</c:v>
                </c:pt>
                <c:pt idx="33">
                  <c:v>1.1365179469976519</c:v>
                </c:pt>
                <c:pt idx="34">
                  <c:v>0.4364978195236498</c:v>
                </c:pt>
                <c:pt idx="35">
                  <c:v>3.5621156211562117</c:v>
                </c:pt>
                <c:pt idx="36">
                  <c:v>4.4958962316895903</c:v>
                </c:pt>
                <c:pt idx="37">
                  <c:v>0.74111595661411156</c:v>
                </c:pt>
                <c:pt idx="38">
                  <c:v>0</c:v>
                </c:pt>
                <c:pt idx="39">
                  <c:v>0.93406463155540642</c:v>
                </c:pt>
                <c:pt idx="40">
                  <c:v>4.0449424130604941</c:v>
                </c:pt>
                <c:pt idx="41">
                  <c:v>4.3475679302247565</c:v>
                </c:pt>
                <c:pt idx="42">
                  <c:v>8.1116851168511701</c:v>
                </c:pt>
                <c:pt idx="43">
                  <c:v>4.6864027731186404</c:v>
                </c:pt>
                <c:pt idx="44">
                  <c:v>13.490070446159008</c:v>
                </c:pt>
                <c:pt idx="45">
                  <c:v>7.2317790450631776</c:v>
                </c:pt>
                <c:pt idx="46">
                  <c:v>6.6249021581124898</c:v>
                </c:pt>
                <c:pt idx="47">
                  <c:v>8.0208475902940854</c:v>
                </c:pt>
                <c:pt idx="48">
                  <c:v>9.2146483283014646</c:v>
                </c:pt>
                <c:pt idx="49">
                  <c:v>12.282388460248239</c:v>
                </c:pt>
                <c:pt idx="50">
                  <c:v>8.2320697752432075</c:v>
                </c:pt>
                <c:pt idx="51">
                  <c:v>2.9008610086100859</c:v>
                </c:pt>
                <c:pt idx="52">
                  <c:v>0.55849267583584927</c:v>
                </c:pt>
                <c:pt idx="53">
                  <c:v>3.7206082969920611</c:v>
                </c:pt>
                <c:pt idx="54">
                  <c:v>1.9293413843229341</c:v>
                </c:pt>
                <c:pt idx="55">
                  <c:v>0.64508554176450861</c:v>
                </c:pt>
                <c:pt idx="56">
                  <c:v>4.0858772224085875</c:v>
                </c:pt>
                <c:pt idx="57">
                  <c:v>0.12515263334451526</c:v>
                </c:pt>
                <c:pt idx="58">
                  <c:v>0</c:v>
                </c:pt>
                <c:pt idx="59">
                  <c:v>8.3435088896343518E-2</c:v>
                </c:pt>
                <c:pt idx="60">
                  <c:v>0.22791009728279102</c:v>
                </c:pt>
                <c:pt idx="61">
                  <c:v>0</c:v>
                </c:pt>
              </c:numCache>
            </c:numRef>
          </c:val>
          <c:extLst>
            <c:ext xmlns:c16="http://schemas.microsoft.com/office/drawing/2014/chart" uri="{C3380CC4-5D6E-409C-BE32-E72D297353CC}">
              <c16:uniqueId val="{00000002-A9C8-4A61-A33E-3862D8234B22}"/>
            </c:ext>
          </c:extLst>
        </c:ser>
        <c:ser>
          <c:idx val="3"/>
          <c:order val="3"/>
          <c:tx>
            <c:strRef>
              <c:f>P!$M$3</c:f>
              <c:strCache>
                <c:ptCount val="1"/>
                <c:pt idx="0">
                  <c:v>Vesubie</c:v>
                </c:pt>
              </c:strCache>
            </c:strRef>
          </c:tx>
          <c:val>
            <c:numRef>
              <c:f>P!$M$4:$M$65</c:f>
              <c:numCache>
                <c:formatCode>0.00</c:formatCode>
                <c:ptCount val="62"/>
                <c:pt idx="0">
                  <c:v>0</c:v>
                </c:pt>
                <c:pt idx="1">
                  <c:v>0</c:v>
                </c:pt>
                <c:pt idx="2">
                  <c:v>0.43870442873849591</c:v>
                </c:pt>
                <c:pt idx="3">
                  <c:v>6.1295571261504034E-2</c:v>
                </c:pt>
                <c:pt idx="4">
                  <c:v>0</c:v>
                </c:pt>
                <c:pt idx="5">
                  <c:v>0</c:v>
                </c:pt>
                <c:pt idx="6">
                  <c:v>0</c:v>
                </c:pt>
                <c:pt idx="7">
                  <c:v>0.43870442873849591</c:v>
                </c:pt>
                <c:pt idx="8">
                  <c:v>0.12259114252300807</c:v>
                </c:pt>
                <c:pt idx="9">
                  <c:v>0.80647785630752022</c:v>
                </c:pt>
                <c:pt idx="10">
                  <c:v>2.877408857476992</c:v>
                </c:pt>
                <c:pt idx="11">
                  <c:v>3.1935221436924799</c:v>
                </c:pt>
                <c:pt idx="12">
                  <c:v>2.7548177149539841</c:v>
                </c:pt>
                <c:pt idx="13">
                  <c:v>3.0709310011694715</c:v>
                </c:pt>
                <c:pt idx="14">
                  <c:v>1.5000000000000002</c:v>
                </c:pt>
                <c:pt idx="15">
                  <c:v>3.1935221436924799</c:v>
                </c:pt>
                <c:pt idx="16">
                  <c:v>1.6838867137845122</c:v>
                </c:pt>
                <c:pt idx="17">
                  <c:v>1.8161132862154878</c:v>
                </c:pt>
                <c:pt idx="18">
                  <c:v>0.61418620023389425</c:v>
                </c:pt>
                <c:pt idx="19">
                  <c:v>0.43870442873849591</c:v>
                </c:pt>
                <c:pt idx="20">
                  <c:v>0.62259114252300796</c:v>
                </c:pt>
                <c:pt idx="21">
                  <c:v>4.3161132862154874</c:v>
                </c:pt>
                <c:pt idx="22">
                  <c:v>3.0709310011694715</c:v>
                </c:pt>
                <c:pt idx="23">
                  <c:v>0.43870442873849591</c:v>
                </c:pt>
                <c:pt idx="24">
                  <c:v>0.70192708598159348</c:v>
                </c:pt>
                <c:pt idx="25">
                  <c:v>0</c:v>
                </c:pt>
                <c:pt idx="26">
                  <c:v>0</c:v>
                </c:pt>
                <c:pt idx="27">
                  <c:v>0</c:v>
                </c:pt>
                <c:pt idx="28">
                  <c:v>0</c:v>
                </c:pt>
                <c:pt idx="29">
                  <c:v>0</c:v>
                </c:pt>
                <c:pt idx="30">
                  <c:v>0</c:v>
                </c:pt>
                <c:pt idx="31">
                  <c:v>0.17548177149539837</c:v>
                </c:pt>
                <c:pt idx="32">
                  <c:v>1.1922916560736259</c:v>
                </c:pt>
                <c:pt idx="33">
                  <c:v>3.7548177149539836</c:v>
                </c:pt>
                <c:pt idx="34">
                  <c:v>2.1935221436924794</c:v>
                </c:pt>
                <c:pt idx="35">
                  <c:v>0</c:v>
                </c:pt>
                <c:pt idx="36">
                  <c:v>2.122591142523008</c:v>
                </c:pt>
                <c:pt idx="37">
                  <c:v>3.5096354299079673</c:v>
                </c:pt>
                <c:pt idx="38">
                  <c:v>0.61418620023389425</c:v>
                </c:pt>
                <c:pt idx="39">
                  <c:v>0.3245182285046016</c:v>
                </c:pt>
                <c:pt idx="40">
                  <c:v>1.6838867137845122</c:v>
                </c:pt>
                <c:pt idx="41">
                  <c:v>4.6225911425230075</c:v>
                </c:pt>
                <c:pt idx="42">
                  <c:v>3.4387044287384962</c:v>
                </c:pt>
                <c:pt idx="43">
                  <c:v>7.5709310011694706</c:v>
                </c:pt>
                <c:pt idx="44">
                  <c:v>2.8677734275690239</c:v>
                </c:pt>
                <c:pt idx="45">
                  <c:v>7.6129557126150402</c:v>
                </c:pt>
                <c:pt idx="46">
                  <c:v>10.835384146031425</c:v>
                </c:pt>
                <c:pt idx="47">
                  <c:v>9.387044287384958</c:v>
                </c:pt>
                <c:pt idx="48">
                  <c:v>8.3677734275690234</c:v>
                </c:pt>
                <c:pt idx="49">
                  <c:v>10.070931001169471</c:v>
                </c:pt>
                <c:pt idx="50">
                  <c:v>21.19352214369248</c:v>
                </c:pt>
                <c:pt idx="51">
                  <c:v>5.1225911425230075</c:v>
                </c:pt>
                <c:pt idx="52">
                  <c:v>3.6322265724309757</c:v>
                </c:pt>
                <c:pt idx="53">
                  <c:v>7.1418620023389421</c:v>
                </c:pt>
                <c:pt idx="54">
                  <c:v>2.3774088574769916</c:v>
                </c:pt>
                <c:pt idx="55">
                  <c:v>2.1935221436924794</c:v>
                </c:pt>
                <c:pt idx="56">
                  <c:v>1.122591142523008</c:v>
                </c:pt>
                <c:pt idx="57">
                  <c:v>1.0528906289723903</c:v>
                </c:pt>
                <c:pt idx="58">
                  <c:v>0</c:v>
                </c:pt>
                <c:pt idx="59">
                  <c:v>0.61418620023389425</c:v>
                </c:pt>
                <c:pt idx="60">
                  <c:v>0</c:v>
                </c:pt>
                <c:pt idx="61">
                  <c:v>0</c:v>
                </c:pt>
              </c:numCache>
            </c:numRef>
          </c:val>
          <c:extLst>
            <c:ext xmlns:c16="http://schemas.microsoft.com/office/drawing/2014/chart" uri="{C3380CC4-5D6E-409C-BE32-E72D297353CC}">
              <c16:uniqueId val="{00000003-A9C8-4A61-A33E-3862D8234B22}"/>
            </c:ext>
          </c:extLst>
        </c:ser>
        <c:ser>
          <c:idx val="4"/>
          <c:order val="4"/>
          <c:tx>
            <c:strRef>
              <c:f>P!$N$3</c:f>
              <c:strCache>
                <c:ptCount val="1"/>
                <c:pt idx="0">
                  <c:v>Lower Var</c:v>
                </c:pt>
              </c:strCache>
            </c:strRef>
          </c:tx>
          <c:val>
            <c:numRef>
              <c:f>P!$N$4:$N$65</c:f>
              <c:numCache>
                <c:formatCode>0.00</c:formatCode>
                <c:ptCount val="62"/>
                <c:pt idx="0">
                  <c:v>0</c:v>
                </c:pt>
                <c:pt idx="1">
                  <c:v>0</c:v>
                </c:pt>
                <c:pt idx="2">
                  <c:v>0</c:v>
                </c:pt>
                <c:pt idx="3">
                  <c:v>0.19409049538421533</c:v>
                </c:pt>
                <c:pt idx="4">
                  <c:v>0</c:v>
                </c:pt>
                <c:pt idx="5">
                  <c:v>0</c:v>
                </c:pt>
                <c:pt idx="6">
                  <c:v>0</c:v>
                </c:pt>
                <c:pt idx="7">
                  <c:v>0</c:v>
                </c:pt>
                <c:pt idx="8">
                  <c:v>1</c:v>
                </c:pt>
                <c:pt idx="9">
                  <c:v>4.8354570276947078</c:v>
                </c:pt>
                <c:pt idx="10">
                  <c:v>2.3059095046157849</c:v>
                </c:pt>
                <c:pt idx="11">
                  <c:v>0.38818099076843066</c:v>
                </c:pt>
                <c:pt idx="12">
                  <c:v>0.6940904953842153</c:v>
                </c:pt>
                <c:pt idx="13">
                  <c:v>0.3059095046157847</c:v>
                </c:pt>
                <c:pt idx="14">
                  <c:v>1.1940904953842155</c:v>
                </c:pt>
                <c:pt idx="15">
                  <c:v>0.6940904953842153</c:v>
                </c:pt>
                <c:pt idx="16">
                  <c:v>3.9177285138473543</c:v>
                </c:pt>
                <c:pt idx="17">
                  <c:v>0.5</c:v>
                </c:pt>
                <c:pt idx="18">
                  <c:v>0</c:v>
                </c:pt>
                <c:pt idx="19">
                  <c:v>0.3059095046157847</c:v>
                </c:pt>
                <c:pt idx="20">
                  <c:v>2.1118190092315698</c:v>
                </c:pt>
                <c:pt idx="21">
                  <c:v>1.7763619815368614</c:v>
                </c:pt>
                <c:pt idx="22">
                  <c:v>0</c:v>
                </c:pt>
                <c:pt idx="23">
                  <c:v>0</c:v>
                </c:pt>
                <c:pt idx="24">
                  <c:v>0</c:v>
                </c:pt>
                <c:pt idx="25">
                  <c:v>0</c:v>
                </c:pt>
                <c:pt idx="26">
                  <c:v>0</c:v>
                </c:pt>
                <c:pt idx="27">
                  <c:v>0</c:v>
                </c:pt>
                <c:pt idx="28">
                  <c:v>0</c:v>
                </c:pt>
                <c:pt idx="29">
                  <c:v>0</c:v>
                </c:pt>
                <c:pt idx="30">
                  <c:v>0</c:v>
                </c:pt>
                <c:pt idx="31">
                  <c:v>1.2236380184631388</c:v>
                </c:pt>
                <c:pt idx="32">
                  <c:v>3.3881809907684306</c:v>
                </c:pt>
                <c:pt idx="33">
                  <c:v>0.8987257833831751</c:v>
                </c:pt>
                <c:pt idx="34">
                  <c:v>0</c:v>
                </c:pt>
                <c:pt idx="35">
                  <c:v>0.3059095046157847</c:v>
                </c:pt>
                <c:pt idx="36">
                  <c:v>1.4704524769210767</c:v>
                </c:pt>
                <c:pt idx="37">
                  <c:v>0.12236380184631387</c:v>
                </c:pt>
                <c:pt idx="38">
                  <c:v>0</c:v>
                </c:pt>
                <c:pt idx="39">
                  <c:v>0.43881809907684305</c:v>
                </c:pt>
                <c:pt idx="40">
                  <c:v>1.5928162787673905</c:v>
                </c:pt>
                <c:pt idx="41">
                  <c:v>2.7468144584579384</c:v>
                </c:pt>
                <c:pt idx="42">
                  <c:v>3.611819009231569</c:v>
                </c:pt>
                <c:pt idx="43">
                  <c:v>2.9704524769210763</c:v>
                </c:pt>
                <c:pt idx="44">
                  <c:v>6.4177285138473543</c:v>
                </c:pt>
                <c:pt idx="45">
                  <c:v>7.1054479261474457</c:v>
                </c:pt>
                <c:pt idx="46">
                  <c:v>2.1940904953842155</c:v>
                </c:pt>
                <c:pt idx="47">
                  <c:v>2.185632557534781</c:v>
                </c:pt>
                <c:pt idx="48">
                  <c:v>8.5527239630737224</c:v>
                </c:pt>
                <c:pt idx="49">
                  <c:v>16.177285138473543</c:v>
                </c:pt>
                <c:pt idx="50">
                  <c:v>11.658171889221167</c:v>
                </c:pt>
                <c:pt idx="51">
                  <c:v>5.3881809907684302</c:v>
                </c:pt>
                <c:pt idx="52">
                  <c:v>0.38818099076843066</c:v>
                </c:pt>
                <c:pt idx="53">
                  <c:v>1.6118190092315694</c:v>
                </c:pt>
                <c:pt idx="54">
                  <c:v>1.8059095046157845</c:v>
                </c:pt>
                <c:pt idx="55">
                  <c:v>0</c:v>
                </c:pt>
                <c:pt idx="56">
                  <c:v>2</c:v>
                </c:pt>
                <c:pt idx="57">
                  <c:v>0</c:v>
                </c:pt>
                <c:pt idx="58">
                  <c:v>0</c:v>
                </c:pt>
                <c:pt idx="59">
                  <c:v>0</c:v>
                </c:pt>
                <c:pt idx="60">
                  <c:v>0</c:v>
                </c:pt>
                <c:pt idx="61">
                  <c:v>0</c:v>
                </c:pt>
              </c:numCache>
            </c:numRef>
          </c:val>
          <c:extLst>
            <c:ext xmlns:c16="http://schemas.microsoft.com/office/drawing/2014/chart" uri="{C3380CC4-5D6E-409C-BE32-E72D297353CC}">
              <c16:uniqueId val="{00000004-A9C8-4A61-A33E-3862D8234B22}"/>
            </c:ext>
          </c:extLst>
        </c:ser>
        <c:dLbls>
          <c:showLegendKey val="0"/>
          <c:showVal val="0"/>
          <c:showCatName val="0"/>
          <c:showSerName val="0"/>
          <c:showPercent val="0"/>
          <c:showBubbleSize val="0"/>
        </c:dLbls>
        <c:axId val="128981184"/>
        <c:axId val="128979008"/>
        <c:axId val="127867168"/>
      </c:area3DChart>
      <c:catAx>
        <c:axId val="128981184"/>
        <c:scaling>
          <c:orientation val="minMax"/>
        </c:scaling>
        <c:delete val="0"/>
        <c:axPos val="b"/>
        <c:majorGridlines/>
        <c:title>
          <c:tx>
            <c:rich>
              <a:bodyPr/>
              <a:lstStyle/>
              <a:p>
                <a:pPr>
                  <a:defRPr/>
                </a:pPr>
                <a:r>
                  <a:rPr lang="en-US"/>
                  <a:t>Time (hour)</a:t>
                </a:r>
              </a:p>
            </c:rich>
          </c:tx>
          <c:overlay val="0"/>
        </c:title>
        <c:majorTickMark val="none"/>
        <c:minorTickMark val="none"/>
        <c:tickLblPos val="nextTo"/>
        <c:crossAx val="128979008"/>
        <c:crosses val="autoZero"/>
        <c:auto val="1"/>
        <c:lblAlgn val="ctr"/>
        <c:lblOffset val="100"/>
        <c:noMultiLvlLbl val="0"/>
      </c:catAx>
      <c:valAx>
        <c:axId val="128979008"/>
        <c:scaling>
          <c:orientation val="minMax"/>
          <c:max val="25"/>
          <c:min val="0"/>
        </c:scaling>
        <c:delete val="0"/>
        <c:axPos val="l"/>
        <c:majorGridlines/>
        <c:title>
          <c:tx>
            <c:rich>
              <a:bodyPr rot="-5400000" vert="horz"/>
              <a:lstStyle/>
              <a:p>
                <a:pPr>
                  <a:defRPr/>
                </a:pPr>
                <a:r>
                  <a:rPr lang="en-US"/>
                  <a:t>Rainfall [mm]</a:t>
                </a:r>
              </a:p>
            </c:rich>
          </c:tx>
          <c:overlay val="0"/>
        </c:title>
        <c:numFmt formatCode="0" sourceLinked="0"/>
        <c:majorTickMark val="out"/>
        <c:minorTickMark val="none"/>
        <c:tickLblPos val="nextTo"/>
        <c:crossAx val="128981184"/>
        <c:crosses val="autoZero"/>
        <c:crossBetween val="midCat"/>
      </c:valAx>
      <c:serAx>
        <c:axId val="127867168"/>
        <c:scaling>
          <c:orientation val="minMax"/>
        </c:scaling>
        <c:delete val="0"/>
        <c:axPos val="b"/>
        <c:majorTickMark val="out"/>
        <c:minorTickMark val="none"/>
        <c:tickLblPos val="nextTo"/>
        <c:crossAx val="128979008"/>
        <c:crosses val="autoZero"/>
      </c:ser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rainfall over Var catchment</a:t>
            </a:r>
          </a:p>
        </c:rich>
      </c:tx>
      <c:overlay val="0"/>
    </c:title>
    <c:autoTitleDeleted val="0"/>
    <c:plotArea>
      <c:layout/>
      <c:barChart>
        <c:barDir val="col"/>
        <c:grouping val="clustered"/>
        <c:varyColors val="0"/>
        <c:ser>
          <c:idx val="0"/>
          <c:order val="0"/>
          <c:tx>
            <c:strRef>
              <c:f>P!$O$3</c:f>
              <c:strCache>
                <c:ptCount val="1"/>
                <c:pt idx="0">
                  <c:v>Total Rainfall</c:v>
                </c:pt>
              </c:strCache>
            </c:strRef>
          </c:tx>
          <c:invertIfNegative val="0"/>
          <c:val>
            <c:numRef>
              <c:f>P!$O$4:$O$65</c:f>
              <c:numCache>
                <c:formatCode>0.00</c:formatCode>
                <c:ptCount val="62"/>
                <c:pt idx="0">
                  <c:v>0</c:v>
                </c:pt>
                <c:pt idx="1">
                  <c:v>0.52403169757111567</c:v>
                </c:pt>
                <c:pt idx="2">
                  <c:v>0.9323280755300829</c:v>
                </c:pt>
                <c:pt idx="3">
                  <c:v>1.6501791960950472</c:v>
                </c:pt>
                <c:pt idx="4">
                  <c:v>1.8492288273064941</c:v>
                </c:pt>
                <c:pt idx="5">
                  <c:v>1.5720950927133468</c:v>
                </c:pt>
                <c:pt idx="6">
                  <c:v>0</c:v>
                </c:pt>
                <c:pt idx="7">
                  <c:v>2.1188453792684534</c:v>
                </c:pt>
                <c:pt idx="8">
                  <c:v>2.7345352154568339</c:v>
                </c:pt>
                <c:pt idx="9">
                  <c:v>8.0086402575977278</c:v>
                </c:pt>
                <c:pt idx="10">
                  <c:v>14.031734505422794</c:v>
                </c:pt>
                <c:pt idx="11">
                  <c:v>12.84807387704099</c:v>
                </c:pt>
                <c:pt idx="12">
                  <c:v>9.7359821525969696</c:v>
                </c:pt>
                <c:pt idx="13">
                  <c:v>17.135348441296244</c:v>
                </c:pt>
                <c:pt idx="14">
                  <c:v>12.051894586787203</c:v>
                </c:pt>
                <c:pt idx="15">
                  <c:v>10.13017727305226</c:v>
                </c:pt>
                <c:pt idx="16">
                  <c:v>12.894661464493026</c:v>
                </c:pt>
                <c:pt idx="17">
                  <c:v>6.0833706490482253</c:v>
                </c:pt>
                <c:pt idx="18">
                  <c:v>1.3391779757050748</c:v>
                </c:pt>
                <c:pt idx="19">
                  <c:v>4.5632833856250956</c:v>
                </c:pt>
                <c:pt idx="20">
                  <c:v>10.114276882189049</c:v>
                </c:pt>
                <c:pt idx="21">
                  <c:v>14.290779502084249</c:v>
                </c:pt>
                <c:pt idx="22">
                  <c:v>5.426620674714278</c:v>
                </c:pt>
                <c:pt idx="23">
                  <c:v>1.5948136816973379</c:v>
                </c:pt>
                <c:pt idx="24">
                  <c:v>3.9699725191606605</c:v>
                </c:pt>
                <c:pt idx="25">
                  <c:v>0.31437383506249567</c:v>
                </c:pt>
                <c:pt idx="26">
                  <c:v>0</c:v>
                </c:pt>
                <c:pt idx="27">
                  <c:v>0</c:v>
                </c:pt>
                <c:pt idx="28">
                  <c:v>0</c:v>
                </c:pt>
                <c:pt idx="29">
                  <c:v>0.5577244501332056</c:v>
                </c:pt>
                <c:pt idx="30">
                  <c:v>1.4481942764226252</c:v>
                </c:pt>
                <c:pt idx="31">
                  <c:v>5.3123211433097621</c:v>
                </c:pt>
                <c:pt idx="32">
                  <c:v>12.21284572413427</c:v>
                </c:pt>
                <c:pt idx="33">
                  <c:v>10.208566577018345</c:v>
                </c:pt>
                <c:pt idx="34">
                  <c:v>5.586706626105399</c:v>
                </c:pt>
                <c:pt idx="35">
                  <c:v>6.2499842109462485</c:v>
                </c:pt>
                <c:pt idx="36">
                  <c:v>16.275579079699419</c:v>
                </c:pt>
                <c:pt idx="37">
                  <c:v>9.8026513250526044</c:v>
                </c:pt>
                <c:pt idx="38">
                  <c:v>4.606817142620752</c:v>
                </c:pt>
                <c:pt idx="39">
                  <c:v>5.4508589309534488</c:v>
                </c:pt>
                <c:pt idx="40">
                  <c:v>15.732609989438126</c:v>
                </c:pt>
                <c:pt idx="41">
                  <c:v>18.673398560730831</c:v>
                </c:pt>
                <c:pt idx="42">
                  <c:v>26.583971339719561</c:v>
                </c:pt>
                <c:pt idx="43">
                  <c:v>25.201790442346706</c:v>
                </c:pt>
                <c:pt idx="44">
                  <c:v>37.23511209444014</c:v>
                </c:pt>
                <c:pt idx="45">
                  <c:v>33.320626792916975</c:v>
                </c:pt>
                <c:pt idx="46">
                  <c:v>33.169470361840673</c:v>
                </c:pt>
                <c:pt idx="47">
                  <c:v>34.956764494912399</c:v>
                </c:pt>
                <c:pt idx="48">
                  <c:v>40.650578150874146</c:v>
                </c:pt>
                <c:pt idx="49">
                  <c:v>61.454851016964788</c:v>
                </c:pt>
                <c:pt idx="50">
                  <c:v>61.19383657539364</c:v>
                </c:pt>
                <c:pt idx="51">
                  <c:v>22.47621592788007</c:v>
                </c:pt>
                <c:pt idx="52">
                  <c:v>7.5852347915914917</c:v>
                </c:pt>
                <c:pt idx="53">
                  <c:v>18.442297818158934</c:v>
                </c:pt>
                <c:pt idx="54">
                  <c:v>11.532186340224531</c:v>
                </c:pt>
                <c:pt idx="55">
                  <c:v>6.5113210397586467</c:v>
                </c:pt>
                <c:pt idx="56">
                  <c:v>13.713040185073627</c:v>
                </c:pt>
                <c:pt idx="57">
                  <c:v>2.8974334698594131</c:v>
                </c:pt>
                <c:pt idx="58">
                  <c:v>0.31441901854266935</c:v>
                </c:pt>
                <c:pt idx="59">
                  <c:v>1.4132473645984653</c:v>
                </c:pt>
                <c:pt idx="60">
                  <c:v>0.57632190862779287</c:v>
                </c:pt>
                <c:pt idx="61">
                  <c:v>0.31441901854266935</c:v>
                </c:pt>
              </c:numCache>
            </c:numRef>
          </c:val>
          <c:extLst>
            <c:ext xmlns:c16="http://schemas.microsoft.com/office/drawing/2014/chart" uri="{C3380CC4-5D6E-409C-BE32-E72D297353CC}">
              <c16:uniqueId val="{00000000-C6E9-4531-B290-6BE2343C7FCF}"/>
            </c:ext>
          </c:extLst>
        </c:ser>
        <c:dLbls>
          <c:showLegendKey val="0"/>
          <c:showVal val="0"/>
          <c:showCatName val="0"/>
          <c:showSerName val="0"/>
          <c:showPercent val="0"/>
          <c:showBubbleSize val="0"/>
        </c:dLbls>
        <c:gapWidth val="150"/>
        <c:axId val="128977376"/>
        <c:axId val="128983904"/>
      </c:barChart>
      <c:catAx>
        <c:axId val="128977376"/>
        <c:scaling>
          <c:orientation val="minMax"/>
        </c:scaling>
        <c:delete val="0"/>
        <c:axPos val="b"/>
        <c:majorGridlines/>
        <c:title>
          <c:tx>
            <c:rich>
              <a:bodyPr/>
              <a:lstStyle/>
              <a:p>
                <a:pPr>
                  <a:defRPr/>
                </a:pPr>
                <a:r>
                  <a:rPr lang="en-US"/>
                  <a:t>Time (hour)</a:t>
                </a:r>
              </a:p>
            </c:rich>
          </c:tx>
          <c:overlay val="0"/>
        </c:title>
        <c:majorTickMark val="none"/>
        <c:minorTickMark val="none"/>
        <c:tickLblPos val="nextTo"/>
        <c:crossAx val="128983904"/>
        <c:crosses val="autoZero"/>
        <c:auto val="1"/>
        <c:lblAlgn val="ctr"/>
        <c:lblOffset val="100"/>
        <c:tickLblSkip val="10"/>
        <c:tickMarkSkip val="5"/>
        <c:noMultiLvlLbl val="0"/>
      </c:catAx>
      <c:valAx>
        <c:axId val="128983904"/>
        <c:scaling>
          <c:orientation val="minMax"/>
        </c:scaling>
        <c:delete val="0"/>
        <c:axPos val="l"/>
        <c:majorGridlines/>
        <c:title>
          <c:tx>
            <c:rich>
              <a:bodyPr rot="-5400000" vert="horz"/>
              <a:lstStyle/>
              <a:p>
                <a:pPr>
                  <a:defRPr/>
                </a:pPr>
                <a:r>
                  <a:rPr lang="en-US"/>
                  <a:t>Rainfall [mm]</a:t>
                </a:r>
              </a:p>
            </c:rich>
          </c:tx>
          <c:overlay val="0"/>
        </c:title>
        <c:numFmt formatCode="0" sourceLinked="0"/>
        <c:majorTickMark val="out"/>
        <c:minorTickMark val="none"/>
        <c:tickLblPos val="nextTo"/>
        <c:crossAx val="12897737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Estimated</a:t>
            </a:r>
            <a:r>
              <a:rPr lang="en-US" baseline="0"/>
              <a:t> Hydrograph for Flood 1994 (4Nov.-6Nov.)</a:t>
            </a:r>
            <a:endParaRPr lang="en-US"/>
          </a:p>
        </c:rich>
      </c:tx>
      <c:overlay val="0"/>
    </c:title>
    <c:autoTitleDeleted val="0"/>
    <c:plotArea>
      <c:layout>
        <c:manualLayout>
          <c:layoutTarget val="inner"/>
          <c:xMode val="edge"/>
          <c:yMode val="edge"/>
          <c:x val="0.14748365244926029"/>
          <c:y val="0.17340450708757105"/>
          <c:w val="0.67485481711196083"/>
          <c:h val="0.65154947339310609"/>
        </c:manualLayout>
      </c:layout>
      <c:barChart>
        <c:barDir val="col"/>
        <c:grouping val="clustered"/>
        <c:varyColors val="0"/>
        <c:ser>
          <c:idx val="0"/>
          <c:order val="0"/>
          <c:tx>
            <c:v>accumulated rainfall [mm]</c:v>
          </c:tx>
          <c:spPr>
            <a:solidFill>
              <a:srgbClr val="00B0F0"/>
            </a:solidFill>
            <a:ln>
              <a:solidFill>
                <a:srgbClr val="00B0F0"/>
              </a:solidFill>
            </a:ln>
          </c:spPr>
          <c:invertIfNegative val="0"/>
          <c:val>
            <c:numRef>
              <c:f>P!$O$4:$O$65</c:f>
              <c:numCache>
                <c:formatCode>0.00</c:formatCode>
                <c:ptCount val="62"/>
                <c:pt idx="0">
                  <c:v>0</c:v>
                </c:pt>
                <c:pt idx="1">
                  <c:v>0.52403169757111567</c:v>
                </c:pt>
                <c:pt idx="2">
                  <c:v>0.9323280755300829</c:v>
                </c:pt>
                <c:pt idx="3">
                  <c:v>1.6501791960950472</c:v>
                </c:pt>
                <c:pt idx="4">
                  <c:v>1.8492288273064941</c:v>
                </c:pt>
                <c:pt idx="5">
                  <c:v>1.5720950927133468</c:v>
                </c:pt>
                <c:pt idx="6">
                  <c:v>0</c:v>
                </c:pt>
                <c:pt idx="7">
                  <c:v>2.1188453792684534</c:v>
                </c:pt>
                <c:pt idx="8">
                  <c:v>2.7345352154568339</c:v>
                </c:pt>
                <c:pt idx="9">
                  <c:v>8.0086402575977278</c:v>
                </c:pt>
                <c:pt idx="10">
                  <c:v>14.031734505422794</c:v>
                </c:pt>
                <c:pt idx="11">
                  <c:v>12.84807387704099</c:v>
                </c:pt>
                <c:pt idx="12">
                  <c:v>9.7359821525969696</c:v>
                </c:pt>
                <c:pt idx="13">
                  <c:v>17.135348441296244</c:v>
                </c:pt>
                <c:pt idx="14">
                  <c:v>12.051894586787203</c:v>
                </c:pt>
                <c:pt idx="15">
                  <c:v>10.13017727305226</c:v>
                </c:pt>
                <c:pt idx="16">
                  <c:v>12.894661464493026</c:v>
                </c:pt>
                <c:pt idx="17">
                  <c:v>6.0833706490482253</c:v>
                </c:pt>
                <c:pt idx="18">
                  <c:v>1.3391779757050748</c:v>
                </c:pt>
                <c:pt idx="19">
                  <c:v>4.5632833856250956</c:v>
                </c:pt>
                <c:pt idx="20">
                  <c:v>10.114276882189049</c:v>
                </c:pt>
                <c:pt idx="21">
                  <c:v>14.290779502084249</c:v>
                </c:pt>
                <c:pt idx="22">
                  <c:v>5.426620674714278</c:v>
                </c:pt>
                <c:pt idx="23">
                  <c:v>1.5948136816973379</c:v>
                </c:pt>
                <c:pt idx="24">
                  <c:v>3.9699725191606605</c:v>
                </c:pt>
                <c:pt idx="25">
                  <c:v>0.31437383506249567</c:v>
                </c:pt>
                <c:pt idx="26">
                  <c:v>0</c:v>
                </c:pt>
                <c:pt idx="27">
                  <c:v>0</c:v>
                </c:pt>
                <c:pt idx="28">
                  <c:v>0</c:v>
                </c:pt>
                <c:pt idx="29">
                  <c:v>0.5577244501332056</c:v>
                </c:pt>
                <c:pt idx="30">
                  <c:v>1.4481942764226252</c:v>
                </c:pt>
                <c:pt idx="31">
                  <c:v>5.3123211433097621</c:v>
                </c:pt>
                <c:pt idx="32">
                  <c:v>12.21284572413427</c:v>
                </c:pt>
                <c:pt idx="33">
                  <c:v>10.208566577018345</c:v>
                </c:pt>
                <c:pt idx="34">
                  <c:v>5.586706626105399</c:v>
                </c:pt>
                <c:pt idx="35">
                  <c:v>6.2499842109462485</c:v>
                </c:pt>
                <c:pt idx="36">
                  <c:v>16.275579079699419</c:v>
                </c:pt>
                <c:pt idx="37">
                  <c:v>9.8026513250526044</c:v>
                </c:pt>
                <c:pt idx="38">
                  <c:v>4.606817142620752</c:v>
                </c:pt>
                <c:pt idx="39">
                  <c:v>5.4508589309534488</c:v>
                </c:pt>
                <c:pt idx="40">
                  <c:v>15.732609989438126</c:v>
                </c:pt>
                <c:pt idx="41">
                  <c:v>18.673398560730831</c:v>
                </c:pt>
                <c:pt idx="42">
                  <c:v>26.583971339719561</c:v>
                </c:pt>
                <c:pt idx="43">
                  <c:v>25.201790442346706</c:v>
                </c:pt>
                <c:pt idx="44">
                  <c:v>37.23511209444014</c:v>
                </c:pt>
                <c:pt idx="45">
                  <c:v>33.320626792916975</c:v>
                </c:pt>
                <c:pt idx="46">
                  <c:v>33.169470361840673</c:v>
                </c:pt>
                <c:pt idx="47">
                  <c:v>34.956764494912399</c:v>
                </c:pt>
                <c:pt idx="48">
                  <c:v>40.650578150874146</c:v>
                </c:pt>
                <c:pt idx="49">
                  <c:v>61.454851016964788</c:v>
                </c:pt>
                <c:pt idx="50">
                  <c:v>61.19383657539364</c:v>
                </c:pt>
                <c:pt idx="51">
                  <c:v>22.47621592788007</c:v>
                </c:pt>
                <c:pt idx="52">
                  <c:v>7.5852347915914917</c:v>
                </c:pt>
                <c:pt idx="53">
                  <c:v>18.442297818158934</c:v>
                </c:pt>
                <c:pt idx="54">
                  <c:v>11.532186340224531</c:v>
                </c:pt>
                <c:pt idx="55">
                  <c:v>6.5113210397586467</c:v>
                </c:pt>
                <c:pt idx="56">
                  <c:v>13.713040185073627</c:v>
                </c:pt>
                <c:pt idx="57">
                  <c:v>2.8974334698594131</c:v>
                </c:pt>
                <c:pt idx="58">
                  <c:v>0.31441901854266935</c:v>
                </c:pt>
                <c:pt idx="59">
                  <c:v>1.4132473645984653</c:v>
                </c:pt>
                <c:pt idx="60">
                  <c:v>0.57632190862779287</c:v>
                </c:pt>
                <c:pt idx="61">
                  <c:v>0.31441901854266935</c:v>
                </c:pt>
              </c:numCache>
            </c:numRef>
          </c:val>
          <c:extLst>
            <c:ext xmlns:c16="http://schemas.microsoft.com/office/drawing/2014/chart" uri="{C3380CC4-5D6E-409C-BE32-E72D297353CC}">
              <c16:uniqueId val="{00000000-C970-490E-9CFB-D11D5C882972}"/>
            </c:ext>
          </c:extLst>
        </c:ser>
        <c:dLbls>
          <c:showLegendKey val="0"/>
          <c:showVal val="0"/>
          <c:showCatName val="0"/>
          <c:showSerName val="0"/>
          <c:showPercent val="0"/>
          <c:showBubbleSize val="0"/>
        </c:dLbls>
        <c:gapWidth val="78"/>
        <c:overlap val="-91"/>
        <c:axId val="128973024"/>
        <c:axId val="128982272"/>
      </c:barChart>
      <c:lineChart>
        <c:grouping val="standard"/>
        <c:varyColors val="0"/>
        <c:ser>
          <c:idx val="1"/>
          <c:order val="1"/>
          <c:tx>
            <c:v>observed flow [m³/s]</c:v>
          </c:tx>
          <c:spPr>
            <a:ln w="38100">
              <a:solidFill>
                <a:srgbClr val="0202BE"/>
              </a:solidFill>
            </a:ln>
          </c:spPr>
          <c:marker>
            <c:symbol val="none"/>
          </c:marker>
          <c:dPt>
            <c:idx val="53"/>
            <c:marker>
              <c:symbol val="square"/>
              <c:size val="9"/>
              <c:spPr>
                <a:solidFill>
                  <a:schemeClr val="tx1"/>
                </a:solidFill>
              </c:spPr>
            </c:marker>
            <c:bubble3D val="0"/>
            <c:extLst>
              <c:ext xmlns:c16="http://schemas.microsoft.com/office/drawing/2014/chart" uri="{C3380CC4-5D6E-409C-BE32-E72D297353CC}">
                <c16:uniqueId val="{00000001-C970-490E-9CFB-D11D5C882972}"/>
              </c:ext>
            </c:extLst>
          </c:dPt>
          <c:val>
            <c:numRef>
              <c:f>Calibration!$B$11:$B$111</c:f>
              <c:numCache>
                <c:formatCode>0</c:formatCode>
                <c:ptCount val="101"/>
                <c:pt idx="0">
                  <c:v>300</c:v>
                </c:pt>
                <c:pt idx="1">
                  <c:v>300</c:v>
                </c:pt>
                <c:pt idx="2">
                  <c:v>300</c:v>
                </c:pt>
                <c:pt idx="3">
                  <c:v>300</c:v>
                </c:pt>
                <c:pt idx="4">
                  <c:v>300</c:v>
                </c:pt>
                <c:pt idx="5">
                  <c:v>300</c:v>
                </c:pt>
                <c:pt idx="6">
                  <c:v>300</c:v>
                </c:pt>
                <c:pt idx="7">
                  <c:v>300</c:v>
                </c:pt>
                <c:pt idx="8">
                  <c:v>300</c:v>
                </c:pt>
                <c:pt idx="9">
                  <c:v>300</c:v>
                </c:pt>
                <c:pt idx="10">
                  <c:v>300</c:v>
                </c:pt>
                <c:pt idx="11">
                  <c:v>300</c:v>
                </c:pt>
                <c:pt idx="12">
                  <c:v>300</c:v>
                </c:pt>
                <c:pt idx="13">
                  <c:v>300</c:v>
                </c:pt>
                <c:pt idx="14">
                  <c:v>300</c:v>
                </c:pt>
                <c:pt idx="15">
                  <c:v>300</c:v>
                </c:pt>
                <c:pt idx="16">
                  <c:v>300</c:v>
                </c:pt>
                <c:pt idx="17">
                  <c:v>300</c:v>
                </c:pt>
                <c:pt idx="18">
                  <c:v>300</c:v>
                </c:pt>
                <c:pt idx="19">
                  <c:v>300</c:v>
                </c:pt>
                <c:pt idx="20">
                  <c:v>300</c:v>
                </c:pt>
                <c:pt idx="21">
                  <c:v>300</c:v>
                </c:pt>
                <c:pt idx="22">
                  <c:v>300</c:v>
                </c:pt>
                <c:pt idx="23">
                  <c:v>300</c:v>
                </c:pt>
                <c:pt idx="24">
                  <c:v>300</c:v>
                </c:pt>
                <c:pt idx="25">
                  <c:v>300</c:v>
                </c:pt>
                <c:pt idx="26">
                  <c:v>300</c:v>
                </c:pt>
                <c:pt idx="27">
                  <c:v>300</c:v>
                </c:pt>
                <c:pt idx="28">
                  <c:v>300</c:v>
                </c:pt>
                <c:pt idx="29">
                  <c:v>300</c:v>
                </c:pt>
                <c:pt idx="30">
                  <c:v>320</c:v>
                </c:pt>
                <c:pt idx="31">
                  <c:v>320</c:v>
                </c:pt>
                <c:pt idx="32">
                  <c:v>300</c:v>
                </c:pt>
                <c:pt idx="33">
                  <c:v>300</c:v>
                </c:pt>
                <c:pt idx="34">
                  <c:v>300</c:v>
                </c:pt>
                <c:pt idx="35">
                  <c:v>400</c:v>
                </c:pt>
                <c:pt idx="36">
                  <c:v>500</c:v>
                </c:pt>
                <c:pt idx="37">
                  <c:v>525</c:v>
                </c:pt>
                <c:pt idx="38">
                  <c:v>550</c:v>
                </c:pt>
                <c:pt idx="39">
                  <c:v>575</c:v>
                </c:pt>
                <c:pt idx="40">
                  <c:v>590</c:v>
                </c:pt>
                <c:pt idx="41">
                  <c:v>600</c:v>
                </c:pt>
                <c:pt idx="42">
                  <c:v>600</c:v>
                </c:pt>
                <c:pt idx="43">
                  <c:v>650</c:v>
                </c:pt>
                <c:pt idx="44">
                  <c:v>700</c:v>
                </c:pt>
                <c:pt idx="45">
                  <c:v>750</c:v>
                </c:pt>
                <c:pt idx="46">
                  <c:v>850</c:v>
                </c:pt>
                <c:pt idx="47">
                  <c:v>1000</c:v>
                </c:pt>
                <c:pt idx="48">
                  <c:v>1250</c:v>
                </c:pt>
                <c:pt idx="49">
                  <c:v>1750</c:v>
                </c:pt>
                <c:pt idx="50">
                  <c:v>2250</c:v>
                </c:pt>
                <c:pt idx="51">
                  <c:v>2750</c:v>
                </c:pt>
                <c:pt idx="52">
                  <c:v>3300</c:v>
                </c:pt>
                <c:pt idx="53">
                  <c:v>3680</c:v>
                </c:pt>
                <c:pt idx="54">
                  <c:v>3250</c:v>
                </c:pt>
                <c:pt idx="55">
                  <c:v>2900</c:v>
                </c:pt>
                <c:pt idx="56">
                  <c:v>2580</c:v>
                </c:pt>
                <c:pt idx="57">
                  <c:v>2400</c:v>
                </c:pt>
                <c:pt idx="58">
                  <c:v>2230</c:v>
                </c:pt>
                <c:pt idx="59">
                  <c:v>2050</c:v>
                </c:pt>
                <c:pt idx="60">
                  <c:v>1850</c:v>
                </c:pt>
                <c:pt idx="61">
                  <c:v>1800</c:v>
                </c:pt>
                <c:pt idx="62">
                  <c:v>1750</c:v>
                </c:pt>
                <c:pt idx="63">
                  <c:v>1600</c:v>
                </c:pt>
                <c:pt idx="64">
                  <c:v>1500</c:v>
                </c:pt>
                <c:pt idx="65">
                  <c:v>1370</c:v>
                </c:pt>
                <c:pt idx="66">
                  <c:v>1300</c:v>
                </c:pt>
                <c:pt idx="67">
                  <c:v>1230</c:v>
                </c:pt>
                <c:pt idx="68">
                  <c:v>1150</c:v>
                </c:pt>
                <c:pt idx="69">
                  <c:v>1100</c:v>
                </c:pt>
                <c:pt idx="70">
                  <c:v>1050</c:v>
                </c:pt>
                <c:pt idx="71">
                  <c:v>1030</c:v>
                </c:pt>
                <c:pt idx="72">
                  <c:v>975</c:v>
                </c:pt>
                <c:pt idx="73">
                  <c:v>900</c:v>
                </c:pt>
                <c:pt idx="74">
                  <c:v>875</c:v>
                </c:pt>
                <c:pt idx="75">
                  <c:v>875</c:v>
                </c:pt>
                <c:pt idx="76">
                  <c:v>850</c:v>
                </c:pt>
                <c:pt idx="77">
                  <c:v>825</c:v>
                </c:pt>
                <c:pt idx="78">
                  <c:v>825</c:v>
                </c:pt>
                <c:pt idx="79">
                  <c:v>783.75</c:v>
                </c:pt>
                <c:pt idx="80">
                  <c:v>742.5</c:v>
                </c:pt>
                <c:pt idx="81">
                  <c:v>703.3125</c:v>
                </c:pt>
                <c:pt idx="82">
                  <c:v>666.1875</c:v>
                </c:pt>
                <c:pt idx="83">
                  <c:v>631.02187500000002</c:v>
                </c:pt>
                <c:pt idx="84">
                  <c:v>597.71249999999998</c:v>
                </c:pt>
                <c:pt idx="85">
                  <c:v>566.16140625000003</c:v>
                </c:pt>
                <c:pt idx="86">
                  <c:v>536.27578125000002</c:v>
                </c:pt>
                <c:pt idx="87">
                  <c:v>507.96771093750004</c:v>
                </c:pt>
                <c:pt idx="88">
                  <c:v>481.15392187500004</c:v>
                </c:pt>
                <c:pt idx="89">
                  <c:v>455.755536328125</c:v>
                </c:pt>
                <c:pt idx="90">
                  <c:v>431.69784023437501</c:v>
                </c:pt>
                <c:pt idx="91">
                  <c:v>408.91006341796879</c:v>
                </c:pt>
                <c:pt idx="92">
                  <c:v>387.32517140625004</c:v>
                </c:pt>
                <c:pt idx="93">
                  <c:v>366.87966823535157</c:v>
                </c:pt>
                <c:pt idx="94">
                  <c:v>347.51340966503909</c:v>
                </c:pt>
                <c:pt idx="95">
                  <c:v>329.16942625327152</c:v>
                </c:pt>
                <c:pt idx="96">
                  <c:v>300</c:v>
                </c:pt>
                <c:pt idx="97">
                  <c:v>300</c:v>
                </c:pt>
                <c:pt idx="98">
                  <c:v>300</c:v>
                </c:pt>
                <c:pt idx="99">
                  <c:v>300</c:v>
                </c:pt>
                <c:pt idx="100">
                  <c:v>300</c:v>
                </c:pt>
              </c:numCache>
            </c:numRef>
          </c:val>
          <c:smooth val="0"/>
          <c:extLst>
            <c:ext xmlns:c16="http://schemas.microsoft.com/office/drawing/2014/chart" uri="{C3380CC4-5D6E-409C-BE32-E72D297353CC}">
              <c16:uniqueId val="{00000002-C970-490E-9CFB-D11D5C882972}"/>
            </c:ext>
          </c:extLst>
        </c:ser>
        <c:dLbls>
          <c:showLegendKey val="0"/>
          <c:showVal val="0"/>
          <c:showCatName val="0"/>
          <c:showSerName val="0"/>
          <c:showPercent val="0"/>
          <c:showBubbleSize val="0"/>
        </c:dLbls>
        <c:marker val="1"/>
        <c:smooth val="0"/>
        <c:axId val="128969216"/>
        <c:axId val="128971936"/>
      </c:lineChart>
      <c:dateAx>
        <c:axId val="128973024"/>
        <c:scaling>
          <c:orientation val="minMax"/>
        </c:scaling>
        <c:delete val="0"/>
        <c:axPos val="t"/>
        <c:title>
          <c:tx>
            <c:rich>
              <a:bodyPr/>
              <a:lstStyle/>
              <a:p>
                <a:pPr>
                  <a:defRPr sz="1600"/>
                </a:pPr>
                <a:r>
                  <a:rPr lang="en-US" sz="1600"/>
                  <a:t>Time (hour)</a:t>
                </a:r>
              </a:p>
            </c:rich>
          </c:tx>
          <c:overlay val="0"/>
        </c:title>
        <c:majorTickMark val="out"/>
        <c:minorTickMark val="out"/>
        <c:tickLblPos val="nextTo"/>
        <c:txPr>
          <a:bodyPr/>
          <a:lstStyle/>
          <a:p>
            <a:pPr>
              <a:defRPr sz="1600"/>
            </a:pPr>
            <a:endParaRPr lang="en-US"/>
          </a:p>
        </c:txPr>
        <c:crossAx val="128982272"/>
        <c:crosses val="autoZero"/>
        <c:auto val="0"/>
        <c:lblOffset val="100"/>
        <c:baseTimeUnit val="days"/>
        <c:majorUnit val="11"/>
        <c:minorUnit val="12"/>
      </c:dateAx>
      <c:valAx>
        <c:axId val="128982272"/>
        <c:scaling>
          <c:orientation val="maxMin"/>
          <c:max val="100"/>
          <c:min val="0"/>
        </c:scaling>
        <c:delete val="0"/>
        <c:axPos val="l"/>
        <c:majorGridlines/>
        <c:title>
          <c:tx>
            <c:rich>
              <a:bodyPr rot="-5400000" vert="horz"/>
              <a:lstStyle/>
              <a:p>
                <a:pPr>
                  <a:defRPr sz="1600"/>
                </a:pPr>
                <a:r>
                  <a:rPr lang="en-US" sz="1600"/>
                  <a:t>Rainfall [mm]</a:t>
                </a:r>
              </a:p>
            </c:rich>
          </c:tx>
          <c:overlay val="0"/>
        </c:title>
        <c:numFmt formatCode="0" sourceLinked="0"/>
        <c:majorTickMark val="out"/>
        <c:minorTickMark val="none"/>
        <c:tickLblPos val="nextTo"/>
        <c:txPr>
          <a:bodyPr/>
          <a:lstStyle/>
          <a:p>
            <a:pPr>
              <a:defRPr sz="1600"/>
            </a:pPr>
            <a:endParaRPr lang="en-US"/>
          </a:p>
        </c:txPr>
        <c:crossAx val="128973024"/>
        <c:crosses val="autoZero"/>
        <c:crossBetween val="between"/>
      </c:valAx>
      <c:valAx>
        <c:axId val="128971936"/>
        <c:scaling>
          <c:orientation val="minMax"/>
          <c:max val="4000"/>
          <c:min val="-500"/>
        </c:scaling>
        <c:delete val="0"/>
        <c:axPos val="r"/>
        <c:numFmt formatCode="0" sourceLinked="1"/>
        <c:majorTickMark val="out"/>
        <c:minorTickMark val="none"/>
        <c:tickLblPos val="nextTo"/>
        <c:txPr>
          <a:bodyPr/>
          <a:lstStyle/>
          <a:p>
            <a:pPr>
              <a:defRPr sz="1600"/>
            </a:pPr>
            <a:endParaRPr lang="en-US"/>
          </a:p>
        </c:txPr>
        <c:crossAx val="128969216"/>
        <c:crosses val="max"/>
        <c:crossBetween val="between"/>
        <c:majorUnit val="500"/>
      </c:valAx>
      <c:catAx>
        <c:axId val="128969216"/>
        <c:scaling>
          <c:orientation val="minMax"/>
        </c:scaling>
        <c:delete val="1"/>
        <c:axPos val="b"/>
        <c:majorTickMark val="out"/>
        <c:minorTickMark val="none"/>
        <c:tickLblPos val="nextTo"/>
        <c:crossAx val="128971936"/>
        <c:crossesAt val="0"/>
        <c:auto val="1"/>
        <c:lblAlgn val="ctr"/>
        <c:lblOffset val="100"/>
        <c:noMultiLvlLbl val="0"/>
      </c:catAx>
    </c:plotArea>
    <c:legend>
      <c:legendPos val="b"/>
      <c:layout>
        <c:manualLayout>
          <c:xMode val="edge"/>
          <c:yMode val="edge"/>
          <c:x val="7.4236543774012426E-2"/>
          <c:y val="0.87265273860181769"/>
          <c:w val="0.89657060677005329"/>
          <c:h val="8.7244299994748198E-2"/>
        </c:manualLayout>
      </c:layout>
      <c:overlay val="0"/>
      <c:txPr>
        <a:bodyPr/>
        <a:lstStyle/>
        <a:p>
          <a:pPr>
            <a:defRPr sz="1600"/>
          </a:pPr>
          <a:endParaRPr lang="en-US"/>
        </a:p>
      </c:txPr>
    </c:legend>
    <c:plotVisOnly val="1"/>
    <c:dispBlanksAs val="gap"/>
    <c:showDLblsOverMax val="0"/>
  </c:chart>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Hydrograph</a:t>
            </a:r>
            <a:r>
              <a:rPr lang="en-US" baseline="0"/>
              <a:t> of sub catchments</a:t>
            </a:r>
            <a:endParaRPr lang="en-US"/>
          </a:p>
        </c:rich>
      </c:tx>
      <c:overlay val="0"/>
    </c:title>
    <c:autoTitleDeleted val="0"/>
    <c:plotArea>
      <c:layout/>
      <c:scatterChart>
        <c:scatterStyle val="lineMarker"/>
        <c:varyColors val="0"/>
        <c:ser>
          <c:idx val="0"/>
          <c:order val="0"/>
          <c:tx>
            <c:v>Tinee</c:v>
          </c:tx>
          <c:marker>
            <c:symbol val="none"/>
          </c:marker>
          <c:xVal>
            <c:numRef>
              <c:f>UH_Timing!$L$9:$L$339</c:f>
              <c:numCache>
                <c:formatCode>[$-409]m/d/yy\ h:mm\ AM/PM;@</c:formatCode>
                <c:ptCount val="331"/>
                <c:pt idx="0">
                  <c:v>34642.458335763891</c:v>
                </c:pt>
                <c:pt idx="1">
                  <c:v>34642.500002430555</c:v>
                </c:pt>
                <c:pt idx="2">
                  <c:v>34642.54166909722</c:v>
                </c:pt>
                <c:pt idx="3">
                  <c:v>34642.583335763884</c:v>
                </c:pt>
                <c:pt idx="4">
                  <c:v>34642.625002430548</c:v>
                </c:pt>
                <c:pt idx="5">
                  <c:v>34642.666669097212</c:v>
                </c:pt>
                <c:pt idx="6">
                  <c:v>34642.708335763877</c:v>
                </c:pt>
                <c:pt idx="7">
                  <c:v>34642.750002430541</c:v>
                </c:pt>
                <c:pt idx="8">
                  <c:v>34642.791669097205</c:v>
                </c:pt>
                <c:pt idx="9">
                  <c:v>34642.833335763869</c:v>
                </c:pt>
                <c:pt idx="10">
                  <c:v>34642.875002430534</c:v>
                </c:pt>
                <c:pt idx="11">
                  <c:v>34642.916669097198</c:v>
                </c:pt>
                <c:pt idx="12">
                  <c:v>34642.958335763862</c:v>
                </c:pt>
                <c:pt idx="13">
                  <c:v>34643.000002430526</c:v>
                </c:pt>
                <c:pt idx="14">
                  <c:v>34643.041669097191</c:v>
                </c:pt>
                <c:pt idx="15">
                  <c:v>34643.083335763855</c:v>
                </c:pt>
                <c:pt idx="16">
                  <c:v>34643.125002430519</c:v>
                </c:pt>
                <c:pt idx="17">
                  <c:v>34643.166669097183</c:v>
                </c:pt>
                <c:pt idx="18">
                  <c:v>34643.208335763848</c:v>
                </c:pt>
                <c:pt idx="19">
                  <c:v>34643.250002430512</c:v>
                </c:pt>
                <c:pt idx="20">
                  <c:v>34643.291669097176</c:v>
                </c:pt>
                <c:pt idx="21">
                  <c:v>34643.33333576384</c:v>
                </c:pt>
                <c:pt idx="22">
                  <c:v>34643.375002430505</c:v>
                </c:pt>
                <c:pt idx="23">
                  <c:v>34643.416669097169</c:v>
                </c:pt>
                <c:pt idx="24">
                  <c:v>34643.458335763833</c:v>
                </c:pt>
                <c:pt idx="25">
                  <c:v>34643.500002430497</c:v>
                </c:pt>
                <c:pt idx="26">
                  <c:v>34643.541669097162</c:v>
                </c:pt>
                <c:pt idx="27">
                  <c:v>34643.583335763826</c:v>
                </c:pt>
                <c:pt idx="28">
                  <c:v>34643.62500243049</c:v>
                </c:pt>
                <c:pt idx="29">
                  <c:v>34643.666669097154</c:v>
                </c:pt>
                <c:pt idx="30">
                  <c:v>34643.708335763818</c:v>
                </c:pt>
                <c:pt idx="31">
                  <c:v>34643.750002430483</c:v>
                </c:pt>
                <c:pt idx="32">
                  <c:v>34643.791669097147</c:v>
                </c:pt>
                <c:pt idx="33">
                  <c:v>34643.833335763811</c:v>
                </c:pt>
                <c:pt idx="34">
                  <c:v>34643.875002430475</c:v>
                </c:pt>
                <c:pt idx="35">
                  <c:v>34643.91666909714</c:v>
                </c:pt>
                <c:pt idx="36">
                  <c:v>34643.958335763804</c:v>
                </c:pt>
                <c:pt idx="37">
                  <c:v>34644.000002430468</c:v>
                </c:pt>
                <c:pt idx="38">
                  <c:v>34644.041669097132</c:v>
                </c:pt>
                <c:pt idx="39">
                  <c:v>34644.083335763797</c:v>
                </c:pt>
                <c:pt idx="40">
                  <c:v>34644.125002430461</c:v>
                </c:pt>
                <c:pt idx="41">
                  <c:v>34644.166669097125</c:v>
                </c:pt>
                <c:pt idx="42">
                  <c:v>34644.208335763789</c:v>
                </c:pt>
                <c:pt idx="43">
                  <c:v>34644.250002430454</c:v>
                </c:pt>
                <c:pt idx="44">
                  <c:v>34644.291669097118</c:v>
                </c:pt>
                <c:pt idx="45">
                  <c:v>34644.333335763782</c:v>
                </c:pt>
                <c:pt idx="46">
                  <c:v>34644.375002430446</c:v>
                </c:pt>
                <c:pt idx="47">
                  <c:v>34644.416669097111</c:v>
                </c:pt>
                <c:pt idx="48">
                  <c:v>34644.458335763775</c:v>
                </c:pt>
                <c:pt idx="49">
                  <c:v>34644.500002430439</c:v>
                </c:pt>
                <c:pt idx="50">
                  <c:v>34644.541669097103</c:v>
                </c:pt>
                <c:pt idx="51">
                  <c:v>34644.583335763768</c:v>
                </c:pt>
                <c:pt idx="52">
                  <c:v>34644.625002430432</c:v>
                </c:pt>
                <c:pt idx="53">
                  <c:v>34644.666669097096</c:v>
                </c:pt>
                <c:pt idx="54">
                  <c:v>34644.70833576376</c:v>
                </c:pt>
                <c:pt idx="55">
                  <c:v>34644.750002430425</c:v>
                </c:pt>
                <c:pt idx="56">
                  <c:v>34644.791669097089</c:v>
                </c:pt>
                <c:pt idx="57">
                  <c:v>34644.833335763753</c:v>
                </c:pt>
                <c:pt idx="58">
                  <c:v>34644.875002430417</c:v>
                </c:pt>
                <c:pt idx="59">
                  <c:v>34644.916669097081</c:v>
                </c:pt>
                <c:pt idx="60">
                  <c:v>34644.958335763746</c:v>
                </c:pt>
                <c:pt idx="61">
                  <c:v>34645.00000243041</c:v>
                </c:pt>
                <c:pt idx="62">
                  <c:v>34645.041669097074</c:v>
                </c:pt>
                <c:pt idx="63">
                  <c:v>34645.083335763738</c:v>
                </c:pt>
                <c:pt idx="64">
                  <c:v>34645.125002430403</c:v>
                </c:pt>
                <c:pt idx="65">
                  <c:v>34645.166669097067</c:v>
                </c:pt>
                <c:pt idx="66">
                  <c:v>34645.208335763731</c:v>
                </c:pt>
                <c:pt idx="67">
                  <c:v>34645.250002430395</c:v>
                </c:pt>
                <c:pt idx="68">
                  <c:v>34645.29166909706</c:v>
                </c:pt>
                <c:pt idx="69">
                  <c:v>34645.333335763724</c:v>
                </c:pt>
                <c:pt idx="70">
                  <c:v>34645.375002430388</c:v>
                </c:pt>
                <c:pt idx="71">
                  <c:v>34645.416669097052</c:v>
                </c:pt>
                <c:pt idx="72">
                  <c:v>34645.458335763717</c:v>
                </c:pt>
                <c:pt idx="73">
                  <c:v>34645.500002430381</c:v>
                </c:pt>
                <c:pt idx="74">
                  <c:v>34645.541669097045</c:v>
                </c:pt>
                <c:pt idx="75">
                  <c:v>34645.583335763709</c:v>
                </c:pt>
                <c:pt idx="76">
                  <c:v>34645.625002430374</c:v>
                </c:pt>
                <c:pt idx="77">
                  <c:v>34645.666669097038</c:v>
                </c:pt>
                <c:pt idx="78">
                  <c:v>34645.708335763702</c:v>
                </c:pt>
                <c:pt idx="79">
                  <c:v>34645.750002430366</c:v>
                </c:pt>
                <c:pt idx="80">
                  <c:v>34645.791669097031</c:v>
                </c:pt>
                <c:pt idx="81">
                  <c:v>34645.833335763695</c:v>
                </c:pt>
                <c:pt idx="82">
                  <c:v>34645.875002430359</c:v>
                </c:pt>
                <c:pt idx="83">
                  <c:v>34645.916669097023</c:v>
                </c:pt>
                <c:pt idx="84">
                  <c:v>34645.958335763688</c:v>
                </c:pt>
                <c:pt idx="85">
                  <c:v>34646.000002430352</c:v>
                </c:pt>
                <c:pt idx="86">
                  <c:v>34646.041669097016</c:v>
                </c:pt>
                <c:pt idx="87">
                  <c:v>34646.08333576368</c:v>
                </c:pt>
                <c:pt idx="88">
                  <c:v>34646.125002430344</c:v>
                </c:pt>
                <c:pt idx="89">
                  <c:v>34646.166669097009</c:v>
                </c:pt>
                <c:pt idx="90">
                  <c:v>34646.208335763673</c:v>
                </c:pt>
                <c:pt idx="91">
                  <c:v>34646.250002430337</c:v>
                </c:pt>
                <c:pt idx="92">
                  <c:v>34646.291669097001</c:v>
                </c:pt>
                <c:pt idx="93">
                  <c:v>34646.333335763666</c:v>
                </c:pt>
                <c:pt idx="94">
                  <c:v>34646.37500243033</c:v>
                </c:pt>
                <c:pt idx="95">
                  <c:v>34646.416669096994</c:v>
                </c:pt>
                <c:pt idx="96">
                  <c:v>34646.458335763658</c:v>
                </c:pt>
                <c:pt idx="97">
                  <c:v>34646.500002430323</c:v>
                </c:pt>
                <c:pt idx="98">
                  <c:v>34646.541669096987</c:v>
                </c:pt>
                <c:pt idx="99">
                  <c:v>34646.583335763651</c:v>
                </c:pt>
                <c:pt idx="100">
                  <c:v>34646.625002430315</c:v>
                </c:pt>
                <c:pt idx="101">
                  <c:v>34646.66666909698</c:v>
                </c:pt>
                <c:pt idx="102">
                  <c:v>34646.708335763644</c:v>
                </c:pt>
                <c:pt idx="103">
                  <c:v>34646.750002430308</c:v>
                </c:pt>
                <c:pt idx="104">
                  <c:v>34646.791669096972</c:v>
                </c:pt>
                <c:pt idx="105">
                  <c:v>34646.833335763637</c:v>
                </c:pt>
                <c:pt idx="106">
                  <c:v>34646.875002430301</c:v>
                </c:pt>
                <c:pt idx="107">
                  <c:v>34646.916669096965</c:v>
                </c:pt>
                <c:pt idx="108">
                  <c:v>34646.958335763629</c:v>
                </c:pt>
                <c:pt idx="109">
                  <c:v>34647.000002430294</c:v>
                </c:pt>
                <c:pt idx="110">
                  <c:v>34647.041669096958</c:v>
                </c:pt>
                <c:pt idx="111">
                  <c:v>34647.083335763622</c:v>
                </c:pt>
                <c:pt idx="112">
                  <c:v>34647.125002430286</c:v>
                </c:pt>
                <c:pt idx="113">
                  <c:v>34647.16666909695</c:v>
                </c:pt>
                <c:pt idx="114">
                  <c:v>34647.208335763615</c:v>
                </c:pt>
                <c:pt idx="115">
                  <c:v>34647.250002430279</c:v>
                </c:pt>
                <c:pt idx="116">
                  <c:v>34647.291669096943</c:v>
                </c:pt>
                <c:pt idx="117">
                  <c:v>34647.333335763607</c:v>
                </c:pt>
                <c:pt idx="118">
                  <c:v>34647.375002430272</c:v>
                </c:pt>
                <c:pt idx="119">
                  <c:v>34647.416669096936</c:v>
                </c:pt>
                <c:pt idx="120">
                  <c:v>34647.4583357636</c:v>
                </c:pt>
                <c:pt idx="121">
                  <c:v>34647.500002430264</c:v>
                </c:pt>
                <c:pt idx="122">
                  <c:v>34647.541669096929</c:v>
                </c:pt>
                <c:pt idx="123">
                  <c:v>34647.583335763593</c:v>
                </c:pt>
                <c:pt idx="124">
                  <c:v>34647.625002430257</c:v>
                </c:pt>
                <c:pt idx="125">
                  <c:v>34647.666669096921</c:v>
                </c:pt>
                <c:pt idx="126">
                  <c:v>34647.708335763586</c:v>
                </c:pt>
                <c:pt idx="127">
                  <c:v>34647.75000243025</c:v>
                </c:pt>
                <c:pt idx="128">
                  <c:v>34647.791669096914</c:v>
                </c:pt>
                <c:pt idx="129">
                  <c:v>34647.833335763578</c:v>
                </c:pt>
                <c:pt idx="130">
                  <c:v>34647.875002430243</c:v>
                </c:pt>
                <c:pt idx="131">
                  <c:v>34647.916669096907</c:v>
                </c:pt>
                <c:pt idx="132">
                  <c:v>34647.958335763571</c:v>
                </c:pt>
                <c:pt idx="133">
                  <c:v>34648.000002430235</c:v>
                </c:pt>
                <c:pt idx="134">
                  <c:v>34648.0416690969</c:v>
                </c:pt>
                <c:pt idx="135">
                  <c:v>34648.083335763564</c:v>
                </c:pt>
                <c:pt idx="136">
                  <c:v>34648.125002430228</c:v>
                </c:pt>
                <c:pt idx="137">
                  <c:v>34648.166669096892</c:v>
                </c:pt>
                <c:pt idx="138">
                  <c:v>34648.208335763557</c:v>
                </c:pt>
                <c:pt idx="139">
                  <c:v>34648.250002430221</c:v>
                </c:pt>
                <c:pt idx="140">
                  <c:v>34648.291669096885</c:v>
                </c:pt>
                <c:pt idx="141">
                  <c:v>34648.333335763549</c:v>
                </c:pt>
                <c:pt idx="142">
                  <c:v>34648.375002430213</c:v>
                </c:pt>
                <c:pt idx="143">
                  <c:v>34648.416669096878</c:v>
                </c:pt>
                <c:pt idx="144">
                  <c:v>34648.458335763542</c:v>
                </c:pt>
                <c:pt idx="145">
                  <c:v>34648.500002430206</c:v>
                </c:pt>
                <c:pt idx="146">
                  <c:v>34648.54166909687</c:v>
                </c:pt>
                <c:pt idx="147">
                  <c:v>34648.583335763535</c:v>
                </c:pt>
                <c:pt idx="148">
                  <c:v>34648.625002430199</c:v>
                </c:pt>
                <c:pt idx="149">
                  <c:v>34648.666669096863</c:v>
                </c:pt>
                <c:pt idx="150">
                  <c:v>34648.708335763527</c:v>
                </c:pt>
                <c:pt idx="151">
                  <c:v>34648.750002430192</c:v>
                </c:pt>
                <c:pt idx="152">
                  <c:v>34648.791669096856</c:v>
                </c:pt>
                <c:pt idx="153">
                  <c:v>34648.83333576352</c:v>
                </c:pt>
                <c:pt idx="154">
                  <c:v>34648.875002430184</c:v>
                </c:pt>
                <c:pt idx="155">
                  <c:v>34648.916669096849</c:v>
                </c:pt>
                <c:pt idx="156">
                  <c:v>34648.958335763513</c:v>
                </c:pt>
                <c:pt idx="157">
                  <c:v>34649.000002430177</c:v>
                </c:pt>
                <c:pt idx="158">
                  <c:v>34649.041669096841</c:v>
                </c:pt>
                <c:pt idx="159">
                  <c:v>34649.083335763506</c:v>
                </c:pt>
                <c:pt idx="160">
                  <c:v>34649.12500243017</c:v>
                </c:pt>
                <c:pt idx="161">
                  <c:v>34649.166669096834</c:v>
                </c:pt>
                <c:pt idx="162">
                  <c:v>34649.208335763498</c:v>
                </c:pt>
                <c:pt idx="163">
                  <c:v>34649.250002430163</c:v>
                </c:pt>
                <c:pt idx="164">
                  <c:v>34649.291669096827</c:v>
                </c:pt>
                <c:pt idx="165">
                  <c:v>34649.333335763491</c:v>
                </c:pt>
                <c:pt idx="166">
                  <c:v>34649.375002430155</c:v>
                </c:pt>
                <c:pt idx="167">
                  <c:v>34649.41666909682</c:v>
                </c:pt>
                <c:pt idx="168">
                  <c:v>34649.458335763484</c:v>
                </c:pt>
                <c:pt idx="169">
                  <c:v>34649.500002430148</c:v>
                </c:pt>
                <c:pt idx="170">
                  <c:v>34649.541669096812</c:v>
                </c:pt>
                <c:pt idx="171">
                  <c:v>34649.583335763476</c:v>
                </c:pt>
                <c:pt idx="172">
                  <c:v>34649.625002430141</c:v>
                </c:pt>
                <c:pt idx="173">
                  <c:v>34649.666669096805</c:v>
                </c:pt>
                <c:pt idx="174">
                  <c:v>34649.708335763469</c:v>
                </c:pt>
                <c:pt idx="175">
                  <c:v>34649.750002430133</c:v>
                </c:pt>
                <c:pt idx="176">
                  <c:v>34649.791669096798</c:v>
                </c:pt>
                <c:pt idx="177">
                  <c:v>34649.833335763462</c:v>
                </c:pt>
                <c:pt idx="178">
                  <c:v>34649.875002430126</c:v>
                </c:pt>
                <c:pt idx="179">
                  <c:v>34649.91666909679</c:v>
                </c:pt>
                <c:pt idx="180">
                  <c:v>34649.958335763455</c:v>
                </c:pt>
                <c:pt idx="181">
                  <c:v>34650.000002430119</c:v>
                </c:pt>
                <c:pt idx="182">
                  <c:v>34650.041669096783</c:v>
                </c:pt>
                <c:pt idx="183">
                  <c:v>34650.083335763447</c:v>
                </c:pt>
                <c:pt idx="184">
                  <c:v>34650.125002430112</c:v>
                </c:pt>
                <c:pt idx="185">
                  <c:v>34650.166669096776</c:v>
                </c:pt>
                <c:pt idx="186">
                  <c:v>34650.20833576344</c:v>
                </c:pt>
                <c:pt idx="187">
                  <c:v>34650.250002430104</c:v>
                </c:pt>
                <c:pt idx="188">
                  <c:v>34650.291669096769</c:v>
                </c:pt>
                <c:pt idx="189">
                  <c:v>34650.333335763433</c:v>
                </c:pt>
                <c:pt idx="190">
                  <c:v>34650.375002430097</c:v>
                </c:pt>
                <c:pt idx="191">
                  <c:v>34650.416669096761</c:v>
                </c:pt>
                <c:pt idx="192">
                  <c:v>34650.458335763426</c:v>
                </c:pt>
                <c:pt idx="193">
                  <c:v>34650.50000243009</c:v>
                </c:pt>
                <c:pt idx="194">
                  <c:v>34650.541669096754</c:v>
                </c:pt>
                <c:pt idx="195">
                  <c:v>34650.583335763418</c:v>
                </c:pt>
                <c:pt idx="196">
                  <c:v>34650.625002430083</c:v>
                </c:pt>
                <c:pt idx="197">
                  <c:v>34650.666669096747</c:v>
                </c:pt>
                <c:pt idx="198">
                  <c:v>34650.708335763411</c:v>
                </c:pt>
                <c:pt idx="199">
                  <c:v>34650.750002430075</c:v>
                </c:pt>
                <c:pt idx="200">
                  <c:v>34650.791669096739</c:v>
                </c:pt>
                <c:pt idx="201">
                  <c:v>34650.833335763404</c:v>
                </c:pt>
                <c:pt idx="202">
                  <c:v>34650.875002430068</c:v>
                </c:pt>
                <c:pt idx="203">
                  <c:v>34650.916669096732</c:v>
                </c:pt>
                <c:pt idx="204">
                  <c:v>34650.958335763396</c:v>
                </c:pt>
                <c:pt idx="205">
                  <c:v>34651.000002430061</c:v>
                </c:pt>
                <c:pt idx="206">
                  <c:v>34651.041669096725</c:v>
                </c:pt>
                <c:pt idx="207">
                  <c:v>34651.083335763389</c:v>
                </c:pt>
                <c:pt idx="208">
                  <c:v>34651.125002430053</c:v>
                </c:pt>
                <c:pt idx="209">
                  <c:v>34651.166669096718</c:v>
                </c:pt>
                <c:pt idx="210">
                  <c:v>34651.208335763382</c:v>
                </c:pt>
                <c:pt idx="211">
                  <c:v>34651.250002430046</c:v>
                </c:pt>
                <c:pt idx="212">
                  <c:v>34651.29166909671</c:v>
                </c:pt>
                <c:pt idx="213">
                  <c:v>34651.333335763375</c:v>
                </c:pt>
                <c:pt idx="214">
                  <c:v>34651.375002430039</c:v>
                </c:pt>
                <c:pt idx="215">
                  <c:v>34651.416669096703</c:v>
                </c:pt>
                <c:pt idx="216">
                  <c:v>34651.458335763367</c:v>
                </c:pt>
                <c:pt idx="217">
                  <c:v>34651.500002430032</c:v>
                </c:pt>
                <c:pt idx="218">
                  <c:v>34651.541669096696</c:v>
                </c:pt>
                <c:pt idx="219">
                  <c:v>34651.58333576336</c:v>
                </c:pt>
                <c:pt idx="220">
                  <c:v>34651.625002430024</c:v>
                </c:pt>
                <c:pt idx="221">
                  <c:v>34651.666669096689</c:v>
                </c:pt>
                <c:pt idx="222">
                  <c:v>34651.708335763353</c:v>
                </c:pt>
                <c:pt idx="223">
                  <c:v>34651.750002430017</c:v>
                </c:pt>
                <c:pt idx="224">
                  <c:v>34651.791669096681</c:v>
                </c:pt>
                <c:pt idx="225">
                  <c:v>34651.833335763346</c:v>
                </c:pt>
                <c:pt idx="226">
                  <c:v>34651.87500243001</c:v>
                </c:pt>
                <c:pt idx="227">
                  <c:v>34651.916669096674</c:v>
                </c:pt>
                <c:pt idx="228">
                  <c:v>34651.958335763338</c:v>
                </c:pt>
                <c:pt idx="229">
                  <c:v>34652.000002430002</c:v>
                </c:pt>
                <c:pt idx="230">
                  <c:v>34652.041669096667</c:v>
                </c:pt>
                <c:pt idx="231">
                  <c:v>34652.083335763331</c:v>
                </c:pt>
                <c:pt idx="232">
                  <c:v>34652.125002429995</c:v>
                </c:pt>
                <c:pt idx="233">
                  <c:v>34652.166669096659</c:v>
                </c:pt>
                <c:pt idx="234">
                  <c:v>34652.208335763324</c:v>
                </c:pt>
                <c:pt idx="235">
                  <c:v>34652.250002429988</c:v>
                </c:pt>
                <c:pt idx="236">
                  <c:v>34652.291669096652</c:v>
                </c:pt>
                <c:pt idx="237">
                  <c:v>34652.333335763316</c:v>
                </c:pt>
                <c:pt idx="238">
                  <c:v>34652.375002429981</c:v>
                </c:pt>
                <c:pt idx="239">
                  <c:v>34652.416669096645</c:v>
                </c:pt>
                <c:pt idx="240">
                  <c:v>34652.458335763309</c:v>
                </c:pt>
                <c:pt idx="241">
                  <c:v>34652.500002429973</c:v>
                </c:pt>
                <c:pt idx="242">
                  <c:v>34652.541669096638</c:v>
                </c:pt>
                <c:pt idx="243">
                  <c:v>34652.583335763302</c:v>
                </c:pt>
                <c:pt idx="244">
                  <c:v>34652.625002429966</c:v>
                </c:pt>
                <c:pt idx="245">
                  <c:v>34652.66666909663</c:v>
                </c:pt>
                <c:pt idx="246">
                  <c:v>34652.708335763295</c:v>
                </c:pt>
                <c:pt idx="247">
                  <c:v>34652.750002429959</c:v>
                </c:pt>
                <c:pt idx="248">
                  <c:v>34652.791669096623</c:v>
                </c:pt>
                <c:pt idx="249">
                  <c:v>34652.833335763287</c:v>
                </c:pt>
                <c:pt idx="250">
                  <c:v>34652.875002429952</c:v>
                </c:pt>
                <c:pt idx="251">
                  <c:v>34652.916669096616</c:v>
                </c:pt>
                <c:pt idx="252">
                  <c:v>34652.95833576328</c:v>
                </c:pt>
                <c:pt idx="253">
                  <c:v>34653.000002429944</c:v>
                </c:pt>
                <c:pt idx="254">
                  <c:v>34653.041669096609</c:v>
                </c:pt>
                <c:pt idx="255">
                  <c:v>34653.083335763273</c:v>
                </c:pt>
                <c:pt idx="256">
                  <c:v>34653.125002429937</c:v>
                </c:pt>
                <c:pt idx="257">
                  <c:v>34653.166669096601</c:v>
                </c:pt>
                <c:pt idx="258">
                  <c:v>34653.208335763265</c:v>
                </c:pt>
                <c:pt idx="259">
                  <c:v>34653.25000242993</c:v>
                </c:pt>
                <c:pt idx="260">
                  <c:v>34653.291669096594</c:v>
                </c:pt>
                <c:pt idx="261">
                  <c:v>34653.333335763258</c:v>
                </c:pt>
                <c:pt idx="262">
                  <c:v>34653.375002429922</c:v>
                </c:pt>
                <c:pt idx="263">
                  <c:v>34653.416669096587</c:v>
                </c:pt>
                <c:pt idx="264">
                  <c:v>34653.458335763251</c:v>
                </c:pt>
                <c:pt idx="265">
                  <c:v>34653.500002429915</c:v>
                </c:pt>
                <c:pt idx="266">
                  <c:v>34653.541669096579</c:v>
                </c:pt>
                <c:pt idx="267">
                  <c:v>34653.583335763244</c:v>
                </c:pt>
                <c:pt idx="268">
                  <c:v>34653.625002429908</c:v>
                </c:pt>
                <c:pt idx="269">
                  <c:v>34653.666669096572</c:v>
                </c:pt>
                <c:pt idx="270">
                  <c:v>34653.708335763236</c:v>
                </c:pt>
                <c:pt idx="271">
                  <c:v>34653.750002429901</c:v>
                </c:pt>
                <c:pt idx="272">
                  <c:v>34653.791669096565</c:v>
                </c:pt>
                <c:pt idx="273">
                  <c:v>34653.833335763229</c:v>
                </c:pt>
                <c:pt idx="274">
                  <c:v>34653.875002429893</c:v>
                </c:pt>
                <c:pt idx="275">
                  <c:v>34653.916669096558</c:v>
                </c:pt>
                <c:pt idx="276">
                  <c:v>34653.958335763222</c:v>
                </c:pt>
                <c:pt idx="277">
                  <c:v>34654.000002429886</c:v>
                </c:pt>
                <c:pt idx="278">
                  <c:v>34654.04166909655</c:v>
                </c:pt>
                <c:pt idx="279">
                  <c:v>34654.083335763215</c:v>
                </c:pt>
                <c:pt idx="280">
                  <c:v>34654.125002429879</c:v>
                </c:pt>
                <c:pt idx="281">
                  <c:v>34654.166669096543</c:v>
                </c:pt>
                <c:pt idx="282">
                  <c:v>34654.208335763207</c:v>
                </c:pt>
                <c:pt idx="283">
                  <c:v>34654.250002429872</c:v>
                </c:pt>
                <c:pt idx="284">
                  <c:v>34654.291669096536</c:v>
                </c:pt>
                <c:pt idx="285">
                  <c:v>34654.3333357632</c:v>
                </c:pt>
                <c:pt idx="286">
                  <c:v>34654.375002429864</c:v>
                </c:pt>
                <c:pt idx="287">
                  <c:v>34654.416669096528</c:v>
                </c:pt>
                <c:pt idx="288">
                  <c:v>34654.458335763193</c:v>
                </c:pt>
                <c:pt idx="289">
                  <c:v>34654.500002429857</c:v>
                </c:pt>
                <c:pt idx="290">
                  <c:v>34654.541669096521</c:v>
                </c:pt>
                <c:pt idx="291">
                  <c:v>34654.583335763185</c:v>
                </c:pt>
                <c:pt idx="292">
                  <c:v>34654.62500242985</c:v>
                </c:pt>
                <c:pt idx="293">
                  <c:v>34654.666669096514</c:v>
                </c:pt>
                <c:pt idx="294">
                  <c:v>34654.708335763178</c:v>
                </c:pt>
                <c:pt idx="295">
                  <c:v>34654.750002429842</c:v>
                </c:pt>
                <c:pt idx="296">
                  <c:v>34654.791669096507</c:v>
                </c:pt>
                <c:pt idx="297">
                  <c:v>34654.833335763171</c:v>
                </c:pt>
                <c:pt idx="298">
                  <c:v>34654.875002429835</c:v>
                </c:pt>
                <c:pt idx="299">
                  <c:v>34654.916669096499</c:v>
                </c:pt>
                <c:pt idx="300">
                  <c:v>34654.958335763164</c:v>
                </c:pt>
                <c:pt idx="301">
                  <c:v>34655.000002429828</c:v>
                </c:pt>
                <c:pt idx="302">
                  <c:v>34655.041669096492</c:v>
                </c:pt>
                <c:pt idx="303">
                  <c:v>34655.083335763156</c:v>
                </c:pt>
                <c:pt idx="304">
                  <c:v>34655.125002429821</c:v>
                </c:pt>
                <c:pt idx="305">
                  <c:v>34655.166669096485</c:v>
                </c:pt>
                <c:pt idx="306">
                  <c:v>34655.208335763149</c:v>
                </c:pt>
                <c:pt idx="307">
                  <c:v>34655.250002429813</c:v>
                </c:pt>
                <c:pt idx="308">
                  <c:v>34655.291669096478</c:v>
                </c:pt>
                <c:pt idx="309">
                  <c:v>34655.333335763142</c:v>
                </c:pt>
                <c:pt idx="310">
                  <c:v>34655.375002429806</c:v>
                </c:pt>
                <c:pt idx="311">
                  <c:v>34655.41666909647</c:v>
                </c:pt>
                <c:pt idx="312">
                  <c:v>34655.458335763135</c:v>
                </c:pt>
                <c:pt idx="313">
                  <c:v>34655.500002429799</c:v>
                </c:pt>
                <c:pt idx="314">
                  <c:v>34655.541669096463</c:v>
                </c:pt>
                <c:pt idx="315">
                  <c:v>34655.583335763127</c:v>
                </c:pt>
                <c:pt idx="316">
                  <c:v>34655.625002429791</c:v>
                </c:pt>
                <c:pt idx="317">
                  <c:v>34655.666669096456</c:v>
                </c:pt>
                <c:pt idx="318">
                  <c:v>34655.70833576312</c:v>
                </c:pt>
                <c:pt idx="319">
                  <c:v>34655.750002429784</c:v>
                </c:pt>
                <c:pt idx="320">
                  <c:v>34655.791669096448</c:v>
                </c:pt>
                <c:pt idx="321">
                  <c:v>34655.833335763113</c:v>
                </c:pt>
                <c:pt idx="322">
                  <c:v>34655.875002429777</c:v>
                </c:pt>
                <c:pt idx="323">
                  <c:v>34655.916669096441</c:v>
                </c:pt>
                <c:pt idx="324">
                  <c:v>34655.958335763105</c:v>
                </c:pt>
                <c:pt idx="325">
                  <c:v>34656.00000242977</c:v>
                </c:pt>
                <c:pt idx="326">
                  <c:v>34656.041669096434</c:v>
                </c:pt>
                <c:pt idx="327">
                  <c:v>34656.083335763098</c:v>
                </c:pt>
                <c:pt idx="328">
                  <c:v>34656.125002429762</c:v>
                </c:pt>
                <c:pt idx="329">
                  <c:v>34656.166669096427</c:v>
                </c:pt>
                <c:pt idx="330">
                  <c:v>34656.208335763091</c:v>
                </c:pt>
              </c:numCache>
            </c:numRef>
          </c:xVal>
          <c:yVal>
            <c:numRef>
              <c:f>UH_Timing!$M$9:$M$339</c:f>
              <c:numCache>
                <c:formatCode>0.00</c:formatCode>
                <c:ptCount val="331"/>
                <c:pt idx="0">
                  <c:v>79.498543303610859</c:v>
                </c:pt>
                <c:pt idx="1">
                  <c:v>79.498543303610859</c:v>
                </c:pt>
                <c:pt idx="2">
                  <c:v>79.498543303610859</c:v>
                </c:pt>
                <c:pt idx="3">
                  <c:v>79.498543303610859</c:v>
                </c:pt>
                <c:pt idx="4">
                  <c:v>79.663432580089051</c:v>
                </c:pt>
                <c:pt idx="5">
                  <c:v>81.447095478871944</c:v>
                </c:pt>
                <c:pt idx="6">
                  <c:v>87.282718983608149</c:v>
                </c:pt>
                <c:pt idx="7">
                  <c:v>99.445112551010084</c:v>
                </c:pt>
                <c:pt idx="8">
                  <c:v>119.57187961697369</c:v>
                </c:pt>
                <c:pt idx="9">
                  <c:v>148.52337270564794</c:v>
                </c:pt>
                <c:pt idx="10">
                  <c:v>186.41173184051991</c:v>
                </c:pt>
                <c:pt idx="11">
                  <c:v>232.71219553613224</c:v>
                </c:pt>
                <c:pt idx="12">
                  <c:v>286.40736998085731</c:v>
                </c:pt>
                <c:pt idx="13">
                  <c:v>346.13608737074304</c:v>
                </c:pt>
                <c:pt idx="14">
                  <c:v>410.33111939693492</c:v>
                </c:pt>
                <c:pt idx="15">
                  <c:v>477.33784537440556</c:v>
                </c:pt>
                <c:pt idx="16">
                  <c:v>545.51083084466029</c:v>
                </c:pt>
                <c:pt idx="17">
                  <c:v>613.28821639919545</c:v>
                </c:pt>
                <c:pt idx="18">
                  <c:v>679.24551361726105</c:v>
                </c:pt>
                <c:pt idx="19">
                  <c:v>742.1312890107414</c:v>
                </c:pt>
                <c:pt idx="20">
                  <c:v>800.88757688052101</c:v>
                </c:pt>
                <c:pt idx="21">
                  <c:v>854.6578930545586</c:v>
                </c:pt>
                <c:pt idx="22">
                  <c:v>902.78555546843245</c:v>
                </c:pt>
                <c:pt idx="23">
                  <c:v>944.80474313536752</c:v>
                </c:pt>
                <c:pt idx="24">
                  <c:v>980.42640105139355</c:v>
                </c:pt>
                <c:pt idx="25">
                  <c:v>1009.5207630922271</c:v>
                </c:pt>
                <c:pt idx="26">
                  <c:v>1032.0979417244057</c:v>
                </c:pt>
                <c:pt idx="27">
                  <c:v>1048.2877362327799</c:v>
                </c:pt>
                <c:pt idx="28">
                  <c:v>1058.3195472978018</c:v>
                </c:pt>
                <c:pt idx="29">
                  <c:v>1062.5030577967573</c:v>
                </c:pt>
                <c:pt idx="30">
                  <c:v>1061.2101474138613</c:v>
                </c:pt>
                <c:pt idx="31">
                  <c:v>1054.8583499995095</c:v>
                </c:pt>
                <c:pt idx="32">
                  <c:v>1043.8960345804346</c:v>
                </c:pt>
                <c:pt idx="33">
                  <c:v>1028.7893899660278</c:v>
                </c:pt>
                <c:pt idx="34">
                  <c:v>1010.0112153655842</c:v>
                </c:pt>
                <c:pt idx="35">
                  <c:v>988.03146176625944</c:v>
                </c:pt>
                <c:pt idx="36">
                  <c:v>963.30942769607907</c:v>
                </c:pt>
                <c:pt idx="37">
                  <c:v>936.28748539671494</c:v>
                </c:pt>
                <c:pt idx="38">
                  <c:v>907.3861966892963</c:v>
                </c:pt>
                <c:pt idx="39">
                  <c:v>877.00066961836274</c:v>
                </c:pt>
                <c:pt idx="40">
                  <c:v>845.4980053292295</c:v>
                </c:pt>
                <c:pt idx="41">
                  <c:v>813.21568791408663</c:v>
                </c:pt>
                <c:pt idx="42">
                  <c:v>780.46077678032782</c:v>
                </c:pt>
                <c:pt idx="43">
                  <c:v>747.50977033351194</c:v>
                </c:pt>
                <c:pt idx="44">
                  <c:v>714.60902053124835</c:v>
                </c:pt>
                <c:pt idx="45">
                  <c:v>681.97558944771265</c:v>
                </c:pt>
                <c:pt idx="46">
                  <c:v>649.79845084701788</c:v>
                </c:pt>
                <c:pt idx="47">
                  <c:v>618.23995148749236</c:v>
                </c:pt>
                <c:pt idx="48">
                  <c:v>587.43745816903652</c:v>
                </c:pt>
                <c:pt idx="49">
                  <c:v>557.50512718358812</c:v>
                </c:pt>
                <c:pt idx="50">
                  <c:v>528.53574269793853</c:v>
                </c:pt>
                <c:pt idx="51">
                  <c:v>500.60257960976037</c:v>
                </c:pt>
                <c:pt idx="52">
                  <c:v>473.76125453687587</c:v>
                </c:pt>
                <c:pt idx="53">
                  <c:v>448.05153582550543</c:v>
                </c:pt>
                <c:pt idx="54">
                  <c:v>423.49908981923522</c:v>
                </c:pt>
                <c:pt idx="55">
                  <c:v>400.11714615818846</c:v>
                </c:pt>
                <c:pt idx="56">
                  <c:v>377.90806963077608</c:v>
                </c:pt>
                <c:pt idx="57">
                  <c:v>356.86483013917262</c:v>
                </c:pt>
                <c:pt idx="58">
                  <c:v>336.97236572887681</c:v>
                </c:pt>
                <c:pt idx="59">
                  <c:v>318.20883643801</c:v>
                </c:pt>
                <c:pt idx="60">
                  <c:v>300.5467690080277</c:v>
                </c:pt>
                <c:pt idx="61">
                  <c:v>283.95409432654066</c:v>
                </c:pt>
                <c:pt idx="62">
                  <c:v>268.39508090372055</c:v>
                </c:pt>
                <c:pt idx="63">
                  <c:v>253.83116877098178</c:v>
                </c:pt>
                <c:pt idx="64">
                  <c:v>240.22170898443076</c:v>
                </c:pt>
                <c:pt idx="65">
                  <c:v>227.52461446147086</c:v>
                </c:pt>
                <c:pt idx="66">
                  <c:v>215.69692821776249</c:v>
                </c:pt>
                <c:pt idx="67">
                  <c:v>204.69531523977841</c:v>
                </c:pt>
                <c:pt idx="68">
                  <c:v>194.4764842573895</c:v>
                </c:pt>
                <c:pt idx="69">
                  <c:v>184.99754559920416</c:v>
                </c:pt>
                <c:pt idx="70">
                  <c:v>176.21631114486016</c:v>
                </c:pt>
                <c:pt idx="71">
                  <c:v>168.09154215383722</c:v>
                </c:pt>
                <c:pt idx="72">
                  <c:v>160.58315046719542</c:v>
                </c:pt>
                <c:pt idx="73">
                  <c:v>153.6523582617267</c:v>
                </c:pt>
                <c:pt idx="74">
                  <c:v>147.26182119763664</c:v>
                </c:pt>
                <c:pt idx="75">
                  <c:v>141.37571945116198</c:v>
                </c:pt>
                <c:pt idx="76">
                  <c:v>135.95982077069033</c:v>
                </c:pt>
                <c:pt idx="77">
                  <c:v>130.98151934551476</c:v>
                </c:pt>
                <c:pt idx="78">
                  <c:v>126.40985393546038</c:v>
                </c:pt>
                <c:pt idx="79">
                  <c:v>122.21550838116885</c:v>
                </c:pt>
                <c:pt idx="80">
                  <c:v>118.37079730168961</c:v>
                </c:pt>
                <c:pt idx="81">
                  <c:v>114.84963949023492</c:v>
                </c:pt>
                <c:pt idx="82">
                  <c:v>111.62752124180092</c:v>
                </c:pt>
                <c:pt idx="83">
                  <c:v>108.68145158856009</c:v>
                </c:pt>
                <c:pt idx="84">
                  <c:v>105.98991118073663</c:v>
                </c:pt>
                <c:pt idx="85">
                  <c:v>103.53279633194632</c:v>
                </c:pt>
                <c:pt idx="86">
                  <c:v>101.29135954828489</c:v>
                </c:pt>
                <c:pt idx="87">
                  <c:v>99.248147679131051</c:v>
                </c:pt>
                <c:pt idx="88">
                  <c:v>97.386938663863276</c:v>
                </c:pt>
                <c:pt idx="89">
                  <c:v>95.692677701535658</c:v>
                </c:pt>
                <c:pt idx="90">
                  <c:v>94.15141353899827</c:v>
                </c:pt>
                <c:pt idx="91">
                  <c:v>92.750235455921015</c:v>
                </c:pt>
                <c:pt idx="92">
                  <c:v>91.477211421608814</c:v>
                </c:pt>
                <c:pt idx="93">
                  <c:v>90.321327807308336</c:v>
                </c:pt>
                <c:pt idx="94">
                  <c:v>89.272430957851725</c:v>
                </c:pt>
                <c:pt idx="95">
                  <c:v>88.321170856944278</c:v>
                </c:pt>
                <c:pt idx="96">
                  <c:v>87.458947060209894</c:v>
                </c:pt>
                <c:pt idx="97">
                  <c:v>86.677857018338457</c:v>
                </c:pt>
                <c:pt idx="98">
                  <c:v>85.970646868468322</c:v>
                </c:pt>
                <c:pt idx="99">
                  <c:v>85.330664734475164</c:v>
                </c:pt>
                <c:pt idx="100">
                  <c:v>84.751816545377963</c:v>
                </c:pt>
                <c:pt idx="101">
                  <c:v>84.228524354921788</c:v>
                </c:pt>
                <c:pt idx="102">
                  <c:v>83.755687123922456</c:v>
                </c:pt>
                <c:pt idx="103">
                  <c:v>83.32864390958261</c:v>
                </c:pt>
                <c:pt idx="104">
                  <c:v>82.943139392187533</c:v>
                </c:pt>
                <c:pt idx="105">
                  <c:v>82.595291658888669</c:v>
                </c:pt>
                <c:pt idx="106">
                  <c:v>82.281562156256157</c:v>
                </c:pt>
                <c:pt idx="107">
                  <c:v>81.998727717548647</c:v>
                </c:pt>
                <c:pt idx="108">
                  <c:v>81.743854566866574</c:v>
                </c:pt>
                <c:pt idx="109">
                  <c:v>81.514274200222999</c:v>
                </c:pt>
                <c:pt idx="110">
                  <c:v>81.307561042816317</c:v>
                </c:pt>
                <c:pt idx="111">
                  <c:v>81.121511782184882</c:v>
                </c:pt>
                <c:pt idx="112">
                  <c:v>80.954126278260574</c:v>
                </c:pt>
                <c:pt idx="113">
                  <c:v>80.803589953433786</c:v>
                </c:pt>
                <c:pt idx="114">
                  <c:v>80.668257568441931</c:v>
                </c:pt>
                <c:pt idx="115">
                  <c:v>80.546638293060639</c:v>
                </c:pt>
                <c:pt idx="116">
                  <c:v>80.437381984095708</c:v>
                </c:pt>
                <c:pt idx="117">
                  <c:v>80.339266586945556</c:v>
                </c:pt>
                <c:pt idx="118">
                  <c:v>80.251186580943696</c:v>
                </c:pt>
                <c:pt idx="119">
                  <c:v>80.172142392727409</c:v>
                </c:pt>
                <c:pt idx="120">
                  <c:v>80.101230705954634</c:v>
                </c:pt>
                <c:pt idx="121">
                  <c:v>80.037635599754537</c:v>
                </c:pt>
                <c:pt idx="122">
                  <c:v>79.980620452311186</c:v>
                </c:pt>
                <c:pt idx="123">
                  <c:v>79.929520549909</c:v>
                </c:pt>
                <c:pt idx="124">
                  <c:v>79.883736345590293</c:v>
                </c:pt>
                <c:pt idx="125">
                  <c:v>79.842727315267425</c:v>
                </c:pt>
                <c:pt idx="126">
                  <c:v>79.806006362681316</c:v>
                </c:pt>
                <c:pt idx="127">
                  <c:v>79.773134727993025</c:v>
                </c:pt>
                <c:pt idx="128">
                  <c:v>79.743717358029301</c:v>
                </c:pt>
                <c:pt idx="129">
                  <c:v>79.717398699271712</c:v>
                </c:pt>
                <c:pt idx="130">
                  <c:v>79.693858877581434</c:v>
                </c:pt>
                <c:pt idx="131">
                  <c:v>79.672810231387786</c:v>
                </c:pt>
                <c:pt idx="132">
                  <c:v>79.653994167640718</c:v>
                </c:pt>
                <c:pt idx="133">
                  <c:v>79.637178312239129</c:v>
                </c:pt>
                <c:pt idx="134">
                  <c:v>79.622153928902463</c:v>
                </c:pt>
                <c:pt idx="135">
                  <c:v>79.608733582558045</c:v>
                </c:pt>
                <c:pt idx="136">
                  <c:v>79.596749025277418</c:v>
                </c:pt>
                <c:pt idx="137">
                  <c:v>79.586049284616664</c:v>
                </c:pt>
                <c:pt idx="138">
                  <c:v>79.576498935906642</c:v>
                </c:pt>
                <c:pt idx="139">
                  <c:v>79.567976541605233</c:v>
                </c:pt>
                <c:pt idx="140">
                  <c:v>79.560373242271069</c:v>
                </c:pt>
                <c:pt idx="141">
                  <c:v>79.553591485056117</c:v>
                </c:pt>
                <c:pt idx="142">
                  <c:v>79.547543876846888</c:v>
                </c:pt>
                <c:pt idx="143">
                  <c:v>79.542152150319112</c:v>
                </c:pt>
                <c:pt idx="144">
                  <c:v>79.537346232214944</c:v>
                </c:pt>
                <c:pt idx="145">
                  <c:v>79.533063404110365</c:v>
                </c:pt>
                <c:pt idx="146">
                  <c:v>79.529247546820173</c:v>
                </c:pt>
                <c:pt idx="147">
                  <c:v>79.525848460393917</c:v>
                </c:pt>
                <c:pt idx="148">
                  <c:v>79.522821252394223</c:v>
                </c:pt>
                <c:pt idx="149">
                  <c:v>79.520125787823787</c:v>
                </c:pt>
                <c:pt idx="150">
                  <c:v>79.517726194683704</c:v>
                </c:pt>
                <c:pt idx="151">
                  <c:v>79.515590419708843</c:v>
                </c:pt>
                <c:pt idx="152">
                  <c:v>79.513689829339086</c:v>
                </c:pt>
                <c:pt idx="153">
                  <c:v>79.511998851452972</c:v>
                </c:pt>
                <c:pt idx="154">
                  <c:v>79.510494653815996</c:v>
                </c:pt>
                <c:pt idx="155">
                  <c:v>79.509156855583413</c:v>
                </c:pt>
                <c:pt idx="156">
                  <c:v>79.507967268549208</c:v>
                </c:pt>
                <c:pt idx="157">
                  <c:v>79.506909665153032</c:v>
                </c:pt>
                <c:pt idx="158">
                  <c:v>79.505969570547137</c:v>
                </c:pt>
                <c:pt idx="159">
                  <c:v>79.505134076288627</c:v>
                </c:pt>
                <c:pt idx="160">
                  <c:v>79.504391673461299</c:v>
                </c:pt>
                <c:pt idx="161">
                  <c:v>79.503732103247643</c:v>
                </c:pt>
                <c:pt idx="162">
                  <c:v>79.503146223166993</c:v>
                </c:pt>
                <c:pt idx="163">
                  <c:v>79.502625887373739</c:v>
                </c:pt>
                <c:pt idx="164">
                  <c:v>79.502625887373739</c:v>
                </c:pt>
                <c:pt idx="165">
                  <c:v>79.502625887373739</c:v>
                </c:pt>
                <c:pt idx="166">
                  <c:v>79.502625887373739</c:v>
                </c:pt>
                <c:pt idx="167">
                  <c:v>79.502625887373739</c:v>
                </c:pt>
                <c:pt idx="168">
                  <c:v>79.502625887373739</c:v>
                </c:pt>
                <c:pt idx="169">
                  <c:v>79.502625887373739</c:v>
                </c:pt>
                <c:pt idx="170">
                  <c:v>79.502625887373739</c:v>
                </c:pt>
                <c:pt idx="171">
                  <c:v>79.502625887373739</c:v>
                </c:pt>
                <c:pt idx="172">
                  <c:v>79.502625887373739</c:v>
                </c:pt>
                <c:pt idx="173">
                  <c:v>79.502625887373739</c:v>
                </c:pt>
                <c:pt idx="174">
                  <c:v>79.502625887373739</c:v>
                </c:pt>
                <c:pt idx="175">
                  <c:v>79.502625887373739</c:v>
                </c:pt>
                <c:pt idx="176">
                  <c:v>79.502625887373739</c:v>
                </c:pt>
                <c:pt idx="177">
                  <c:v>79.502625887373739</c:v>
                </c:pt>
                <c:pt idx="178">
                  <c:v>79.502625887373739</c:v>
                </c:pt>
                <c:pt idx="179">
                  <c:v>79.502625887373739</c:v>
                </c:pt>
                <c:pt idx="180">
                  <c:v>79.502625887373739</c:v>
                </c:pt>
                <c:pt idx="181">
                  <c:v>79.502625887373739</c:v>
                </c:pt>
                <c:pt idx="182">
                  <c:v>79.502625887373739</c:v>
                </c:pt>
                <c:pt idx="183">
                  <c:v>79.502625887373739</c:v>
                </c:pt>
                <c:pt idx="184">
                  <c:v>79.502625887373739</c:v>
                </c:pt>
                <c:pt idx="185">
                  <c:v>79.502625887373739</c:v>
                </c:pt>
                <c:pt idx="186">
                  <c:v>79.502625887373739</c:v>
                </c:pt>
                <c:pt idx="187">
                  <c:v>79.502625887373739</c:v>
                </c:pt>
                <c:pt idx="188">
                  <c:v>79.502625887373739</c:v>
                </c:pt>
                <c:pt idx="189">
                  <c:v>79.502625887373739</c:v>
                </c:pt>
                <c:pt idx="190">
                  <c:v>79.502625887373739</c:v>
                </c:pt>
                <c:pt idx="191">
                  <c:v>79.502625887373739</c:v>
                </c:pt>
                <c:pt idx="192">
                  <c:v>79.502625887373739</c:v>
                </c:pt>
                <c:pt idx="193">
                  <c:v>79.502625887373739</c:v>
                </c:pt>
                <c:pt idx="194">
                  <c:v>79.502625887373739</c:v>
                </c:pt>
                <c:pt idx="195">
                  <c:v>79.502625887373739</c:v>
                </c:pt>
                <c:pt idx="196">
                  <c:v>79.502625887373739</c:v>
                </c:pt>
                <c:pt idx="197">
                  <c:v>79.502625887373739</c:v>
                </c:pt>
                <c:pt idx="198">
                  <c:v>79.502625887373739</c:v>
                </c:pt>
                <c:pt idx="199">
                  <c:v>79.502625887373739</c:v>
                </c:pt>
                <c:pt idx="200">
                  <c:v>79.502625887373739</c:v>
                </c:pt>
                <c:pt idx="201">
                  <c:v>79.502625887373739</c:v>
                </c:pt>
                <c:pt idx="202">
                  <c:v>79.502625887373739</c:v>
                </c:pt>
                <c:pt idx="203">
                  <c:v>79.502625887373739</c:v>
                </c:pt>
                <c:pt idx="204">
                  <c:v>79.502625887373739</c:v>
                </c:pt>
                <c:pt idx="205">
                  <c:v>79.502625887373739</c:v>
                </c:pt>
                <c:pt idx="206">
                  <c:v>79.502625887373739</c:v>
                </c:pt>
                <c:pt idx="207">
                  <c:v>79.502625887373739</c:v>
                </c:pt>
                <c:pt idx="208">
                  <c:v>79.502625887373739</c:v>
                </c:pt>
                <c:pt idx="209">
                  <c:v>79.502625887373739</c:v>
                </c:pt>
                <c:pt idx="210">
                  <c:v>79.502625887373739</c:v>
                </c:pt>
                <c:pt idx="211">
                  <c:v>79.502625887373739</c:v>
                </c:pt>
                <c:pt idx="212">
                  <c:v>79.502625887373739</c:v>
                </c:pt>
                <c:pt idx="213">
                  <c:v>79.502625887373739</c:v>
                </c:pt>
                <c:pt idx="214">
                  <c:v>79.502625887373739</c:v>
                </c:pt>
                <c:pt idx="215">
                  <c:v>79.502625887373739</c:v>
                </c:pt>
                <c:pt idx="216">
                  <c:v>79.502625887373739</c:v>
                </c:pt>
                <c:pt idx="217">
                  <c:v>79.502625887373739</c:v>
                </c:pt>
                <c:pt idx="218">
                  <c:v>79.502625887373739</c:v>
                </c:pt>
                <c:pt idx="219">
                  <c:v>79.502625887373739</c:v>
                </c:pt>
                <c:pt idx="220">
                  <c:v>79.502625887373739</c:v>
                </c:pt>
                <c:pt idx="221">
                  <c:v>79.502625887373739</c:v>
                </c:pt>
                <c:pt idx="222">
                  <c:v>79.502625887373739</c:v>
                </c:pt>
                <c:pt idx="223">
                  <c:v>79.502625887373739</c:v>
                </c:pt>
                <c:pt idx="224">
                  <c:v>79.502625887373739</c:v>
                </c:pt>
                <c:pt idx="225">
                  <c:v>79.502625887373739</c:v>
                </c:pt>
                <c:pt idx="226">
                  <c:v>79.502625887373739</c:v>
                </c:pt>
                <c:pt idx="227">
                  <c:v>79.502625887373739</c:v>
                </c:pt>
                <c:pt idx="228">
                  <c:v>79.502625887373739</c:v>
                </c:pt>
                <c:pt idx="229">
                  <c:v>79.502625887373739</c:v>
                </c:pt>
                <c:pt idx="230">
                  <c:v>79.502625887373739</c:v>
                </c:pt>
                <c:pt idx="231">
                  <c:v>79.502625887373739</c:v>
                </c:pt>
                <c:pt idx="232">
                  <c:v>79.502625887373739</c:v>
                </c:pt>
                <c:pt idx="233">
                  <c:v>79.502625887373739</c:v>
                </c:pt>
                <c:pt idx="234">
                  <c:v>79.502625887373739</c:v>
                </c:pt>
                <c:pt idx="235">
                  <c:v>79.502625887373739</c:v>
                </c:pt>
                <c:pt idx="236">
                  <c:v>79.502625887373739</c:v>
                </c:pt>
                <c:pt idx="237">
                  <c:v>79.502625887373739</c:v>
                </c:pt>
                <c:pt idx="238">
                  <c:v>79.502625887373739</c:v>
                </c:pt>
                <c:pt idx="239">
                  <c:v>79.502625887373739</c:v>
                </c:pt>
                <c:pt idx="240">
                  <c:v>79.502625887373739</c:v>
                </c:pt>
                <c:pt idx="241">
                  <c:v>79.502625887373739</c:v>
                </c:pt>
                <c:pt idx="242">
                  <c:v>79.502625887373739</c:v>
                </c:pt>
                <c:pt idx="243">
                  <c:v>79.502625887373739</c:v>
                </c:pt>
                <c:pt idx="244">
                  <c:v>79.502625887373739</c:v>
                </c:pt>
                <c:pt idx="245">
                  <c:v>79.502625887373739</c:v>
                </c:pt>
                <c:pt idx="246">
                  <c:v>79.502625887373739</c:v>
                </c:pt>
                <c:pt idx="247">
                  <c:v>79.502625887373739</c:v>
                </c:pt>
                <c:pt idx="248">
                  <c:v>79.502625887373739</c:v>
                </c:pt>
                <c:pt idx="249">
                  <c:v>79.502625887373739</c:v>
                </c:pt>
                <c:pt idx="250">
                  <c:v>79.502625887373739</c:v>
                </c:pt>
                <c:pt idx="251">
                  <c:v>79.502625887373739</c:v>
                </c:pt>
                <c:pt idx="252">
                  <c:v>79.502625887373739</c:v>
                </c:pt>
                <c:pt idx="253">
                  <c:v>79.502625887373739</c:v>
                </c:pt>
                <c:pt idx="254">
                  <c:v>79.502625887373739</c:v>
                </c:pt>
                <c:pt idx="255">
                  <c:v>79.502625887373739</c:v>
                </c:pt>
                <c:pt idx="256">
                  <c:v>79.502625887373739</c:v>
                </c:pt>
                <c:pt idx="257">
                  <c:v>79.502625887373739</c:v>
                </c:pt>
                <c:pt idx="258">
                  <c:v>79.502625887373739</c:v>
                </c:pt>
                <c:pt idx="259">
                  <c:v>79.502625887373739</c:v>
                </c:pt>
                <c:pt idx="260">
                  <c:v>79.502625887373739</c:v>
                </c:pt>
                <c:pt idx="261">
                  <c:v>79.502625887373739</c:v>
                </c:pt>
                <c:pt idx="262">
                  <c:v>79.502625887373739</c:v>
                </c:pt>
                <c:pt idx="263">
                  <c:v>79.502625887373739</c:v>
                </c:pt>
                <c:pt idx="264">
                  <c:v>79.502625887373739</c:v>
                </c:pt>
                <c:pt idx="265">
                  <c:v>79.502625887373739</c:v>
                </c:pt>
                <c:pt idx="266">
                  <c:v>79.502625887373739</c:v>
                </c:pt>
                <c:pt idx="267">
                  <c:v>79.502625887373739</c:v>
                </c:pt>
                <c:pt idx="268">
                  <c:v>79.502625887373739</c:v>
                </c:pt>
                <c:pt idx="269">
                  <c:v>79.502625887373739</c:v>
                </c:pt>
                <c:pt idx="270">
                  <c:v>79.502625887373739</c:v>
                </c:pt>
                <c:pt idx="271">
                  <c:v>79.502625887373739</c:v>
                </c:pt>
                <c:pt idx="272">
                  <c:v>79.502625887373739</c:v>
                </c:pt>
                <c:pt idx="273">
                  <c:v>79.502625887373739</c:v>
                </c:pt>
                <c:pt idx="274">
                  <c:v>79.502625887373739</c:v>
                </c:pt>
                <c:pt idx="275">
                  <c:v>79.502625887373739</c:v>
                </c:pt>
                <c:pt idx="276">
                  <c:v>79.502625887373739</c:v>
                </c:pt>
                <c:pt idx="277">
                  <c:v>79.502625887373739</c:v>
                </c:pt>
                <c:pt idx="278">
                  <c:v>79.502625887373739</c:v>
                </c:pt>
                <c:pt idx="279">
                  <c:v>79.502625887373739</c:v>
                </c:pt>
                <c:pt idx="280">
                  <c:v>79.502625887373739</c:v>
                </c:pt>
                <c:pt idx="281">
                  <c:v>79.502625887373739</c:v>
                </c:pt>
                <c:pt idx="282">
                  <c:v>79.502625887373739</c:v>
                </c:pt>
                <c:pt idx="283">
                  <c:v>79.502625887373739</c:v>
                </c:pt>
                <c:pt idx="284">
                  <c:v>79.502625887373739</c:v>
                </c:pt>
                <c:pt idx="285">
                  <c:v>79.502625887373739</c:v>
                </c:pt>
                <c:pt idx="286">
                  <c:v>79.502625887373739</c:v>
                </c:pt>
                <c:pt idx="287">
                  <c:v>79.502625887373739</c:v>
                </c:pt>
                <c:pt idx="288">
                  <c:v>79.502625887373739</c:v>
                </c:pt>
                <c:pt idx="289">
                  <c:v>79.502625887373739</c:v>
                </c:pt>
                <c:pt idx="290">
                  <c:v>79.502625887373739</c:v>
                </c:pt>
                <c:pt idx="291">
                  <c:v>79.502625887373739</c:v>
                </c:pt>
                <c:pt idx="292">
                  <c:v>79.502625887373739</c:v>
                </c:pt>
                <c:pt idx="293">
                  <c:v>79.502625887373739</c:v>
                </c:pt>
                <c:pt idx="294">
                  <c:v>79.502625887373739</c:v>
                </c:pt>
                <c:pt idx="295">
                  <c:v>79.502625887373739</c:v>
                </c:pt>
                <c:pt idx="296">
                  <c:v>79.502625887373739</c:v>
                </c:pt>
                <c:pt idx="297">
                  <c:v>79.502625887373739</c:v>
                </c:pt>
                <c:pt idx="298">
                  <c:v>79.502625887373739</c:v>
                </c:pt>
                <c:pt idx="299">
                  <c:v>79.502625887373739</c:v>
                </c:pt>
                <c:pt idx="300">
                  <c:v>79.502625887373739</c:v>
                </c:pt>
                <c:pt idx="301">
                  <c:v>79.502625887373739</c:v>
                </c:pt>
                <c:pt idx="302">
                  <c:v>79.502625887373739</c:v>
                </c:pt>
                <c:pt idx="303">
                  <c:v>79.502625887373739</c:v>
                </c:pt>
                <c:pt idx="304">
                  <c:v>79.502625887373739</c:v>
                </c:pt>
                <c:pt idx="305">
                  <c:v>79.502625887373739</c:v>
                </c:pt>
                <c:pt idx="306">
                  <c:v>79.502625887373739</c:v>
                </c:pt>
                <c:pt idx="307">
                  <c:v>79.502625887373739</c:v>
                </c:pt>
                <c:pt idx="308">
                  <c:v>79.502625887373739</c:v>
                </c:pt>
                <c:pt idx="309">
                  <c:v>79.502625887373739</c:v>
                </c:pt>
                <c:pt idx="310">
                  <c:v>79.502625887373739</c:v>
                </c:pt>
                <c:pt idx="311">
                  <c:v>79.502625887373739</c:v>
                </c:pt>
                <c:pt idx="312">
                  <c:v>79.502625887373739</c:v>
                </c:pt>
                <c:pt idx="313">
                  <c:v>79.502625887373739</c:v>
                </c:pt>
                <c:pt idx="314">
                  <c:v>79.502625887373739</c:v>
                </c:pt>
                <c:pt idx="315">
                  <c:v>79.502625887373739</c:v>
                </c:pt>
                <c:pt idx="316">
                  <c:v>79.502625887373739</c:v>
                </c:pt>
                <c:pt idx="317">
                  <c:v>79.502625887373739</c:v>
                </c:pt>
                <c:pt idx="318">
                  <c:v>79.502625887373739</c:v>
                </c:pt>
                <c:pt idx="319">
                  <c:v>79.502625887373739</c:v>
                </c:pt>
                <c:pt idx="320">
                  <c:v>79.502625887373739</c:v>
                </c:pt>
                <c:pt idx="321">
                  <c:v>79.502625887373739</c:v>
                </c:pt>
                <c:pt idx="322">
                  <c:v>79.502625887373739</c:v>
                </c:pt>
                <c:pt idx="323">
                  <c:v>79.502625887373739</c:v>
                </c:pt>
                <c:pt idx="324">
                  <c:v>79.502625887373739</c:v>
                </c:pt>
                <c:pt idx="325">
                  <c:v>79.502625887373739</c:v>
                </c:pt>
                <c:pt idx="326">
                  <c:v>79.502625887373739</c:v>
                </c:pt>
                <c:pt idx="327">
                  <c:v>79.502625887373739</c:v>
                </c:pt>
                <c:pt idx="328">
                  <c:v>79.502625887373739</c:v>
                </c:pt>
                <c:pt idx="329">
                  <c:v>79.502625887373739</c:v>
                </c:pt>
                <c:pt idx="330">
                  <c:v>79.502625887373739</c:v>
                </c:pt>
              </c:numCache>
            </c:numRef>
          </c:yVal>
          <c:smooth val="0"/>
          <c:extLst>
            <c:ext xmlns:c16="http://schemas.microsoft.com/office/drawing/2014/chart" uri="{C3380CC4-5D6E-409C-BE32-E72D297353CC}">
              <c16:uniqueId val="{00000000-6E09-476A-AD84-297E73F6B887}"/>
            </c:ext>
          </c:extLst>
        </c:ser>
        <c:ser>
          <c:idx val="1"/>
          <c:order val="1"/>
          <c:tx>
            <c:v>Upper Var</c:v>
          </c:tx>
          <c:marker>
            <c:symbol val="none"/>
          </c:marker>
          <c:xVal>
            <c:numRef>
              <c:f>UH_Timing!$L$9:$L$339</c:f>
              <c:numCache>
                <c:formatCode>[$-409]m/d/yy\ h:mm\ AM/PM;@</c:formatCode>
                <c:ptCount val="331"/>
                <c:pt idx="0">
                  <c:v>34642.458335763891</c:v>
                </c:pt>
                <c:pt idx="1">
                  <c:v>34642.500002430555</c:v>
                </c:pt>
                <c:pt idx="2">
                  <c:v>34642.54166909722</c:v>
                </c:pt>
                <c:pt idx="3">
                  <c:v>34642.583335763884</c:v>
                </c:pt>
                <c:pt idx="4">
                  <c:v>34642.625002430548</c:v>
                </c:pt>
                <c:pt idx="5">
                  <c:v>34642.666669097212</c:v>
                </c:pt>
                <c:pt idx="6">
                  <c:v>34642.708335763877</c:v>
                </c:pt>
                <c:pt idx="7">
                  <c:v>34642.750002430541</c:v>
                </c:pt>
                <c:pt idx="8">
                  <c:v>34642.791669097205</c:v>
                </c:pt>
                <c:pt idx="9">
                  <c:v>34642.833335763869</c:v>
                </c:pt>
                <c:pt idx="10">
                  <c:v>34642.875002430534</c:v>
                </c:pt>
                <c:pt idx="11">
                  <c:v>34642.916669097198</c:v>
                </c:pt>
                <c:pt idx="12">
                  <c:v>34642.958335763862</c:v>
                </c:pt>
                <c:pt idx="13">
                  <c:v>34643.000002430526</c:v>
                </c:pt>
                <c:pt idx="14">
                  <c:v>34643.041669097191</c:v>
                </c:pt>
                <c:pt idx="15">
                  <c:v>34643.083335763855</c:v>
                </c:pt>
                <c:pt idx="16">
                  <c:v>34643.125002430519</c:v>
                </c:pt>
                <c:pt idx="17">
                  <c:v>34643.166669097183</c:v>
                </c:pt>
                <c:pt idx="18">
                  <c:v>34643.208335763848</c:v>
                </c:pt>
                <c:pt idx="19">
                  <c:v>34643.250002430512</c:v>
                </c:pt>
                <c:pt idx="20">
                  <c:v>34643.291669097176</c:v>
                </c:pt>
                <c:pt idx="21">
                  <c:v>34643.33333576384</c:v>
                </c:pt>
                <c:pt idx="22">
                  <c:v>34643.375002430505</c:v>
                </c:pt>
                <c:pt idx="23">
                  <c:v>34643.416669097169</c:v>
                </c:pt>
                <c:pt idx="24">
                  <c:v>34643.458335763833</c:v>
                </c:pt>
                <c:pt idx="25">
                  <c:v>34643.500002430497</c:v>
                </c:pt>
                <c:pt idx="26">
                  <c:v>34643.541669097162</c:v>
                </c:pt>
                <c:pt idx="27">
                  <c:v>34643.583335763826</c:v>
                </c:pt>
                <c:pt idx="28">
                  <c:v>34643.62500243049</c:v>
                </c:pt>
                <c:pt idx="29">
                  <c:v>34643.666669097154</c:v>
                </c:pt>
                <c:pt idx="30">
                  <c:v>34643.708335763818</c:v>
                </c:pt>
                <c:pt idx="31">
                  <c:v>34643.750002430483</c:v>
                </c:pt>
                <c:pt idx="32">
                  <c:v>34643.791669097147</c:v>
                </c:pt>
                <c:pt idx="33">
                  <c:v>34643.833335763811</c:v>
                </c:pt>
                <c:pt idx="34">
                  <c:v>34643.875002430475</c:v>
                </c:pt>
                <c:pt idx="35">
                  <c:v>34643.91666909714</c:v>
                </c:pt>
                <c:pt idx="36">
                  <c:v>34643.958335763804</c:v>
                </c:pt>
                <c:pt idx="37">
                  <c:v>34644.000002430468</c:v>
                </c:pt>
                <c:pt idx="38">
                  <c:v>34644.041669097132</c:v>
                </c:pt>
                <c:pt idx="39">
                  <c:v>34644.083335763797</c:v>
                </c:pt>
                <c:pt idx="40">
                  <c:v>34644.125002430461</c:v>
                </c:pt>
                <c:pt idx="41">
                  <c:v>34644.166669097125</c:v>
                </c:pt>
                <c:pt idx="42">
                  <c:v>34644.208335763789</c:v>
                </c:pt>
                <c:pt idx="43">
                  <c:v>34644.250002430454</c:v>
                </c:pt>
                <c:pt idx="44">
                  <c:v>34644.291669097118</c:v>
                </c:pt>
                <c:pt idx="45">
                  <c:v>34644.333335763782</c:v>
                </c:pt>
                <c:pt idx="46">
                  <c:v>34644.375002430446</c:v>
                </c:pt>
                <c:pt idx="47">
                  <c:v>34644.416669097111</c:v>
                </c:pt>
                <c:pt idx="48">
                  <c:v>34644.458335763775</c:v>
                </c:pt>
                <c:pt idx="49">
                  <c:v>34644.500002430439</c:v>
                </c:pt>
                <c:pt idx="50">
                  <c:v>34644.541669097103</c:v>
                </c:pt>
                <c:pt idx="51">
                  <c:v>34644.583335763768</c:v>
                </c:pt>
                <c:pt idx="52">
                  <c:v>34644.625002430432</c:v>
                </c:pt>
                <c:pt idx="53">
                  <c:v>34644.666669097096</c:v>
                </c:pt>
                <c:pt idx="54">
                  <c:v>34644.70833576376</c:v>
                </c:pt>
                <c:pt idx="55">
                  <c:v>34644.750002430425</c:v>
                </c:pt>
                <c:pt idx="56">
                  <c:v>34644.791669097089</c:v>
                </c:pt>
                <c:pt idx="57">
                  <c:v>34644.833335763753</c:v>
                </c:pt>
                <c:pt idx="58">
                  <c:v>34644.875002430417</c:v>
                </c:pt>
                <c:pt idx="59">
                  <c:v>34644.916669097081</c:v>
                </c:pt>
                <c:pt idx="60">
                  <c:v>34644.958335763746</c:v>
                </c:pt>
                <c:pt idx="61">
                  <c:v>34645.00000243041</c:v>
                </c:pt>
                <c:pt idx="62">
                  <c:v>34645.041669097074</c:v>
                </c:pt>
                <c:pt idx="63">
                  <c:v>34645.083335763738</c:v>
                </c:pt>
                <c:pt idx="64">
                  <c:v>34645.125002430403</c:v>
                </c:pt>
                <c:pt idx="65">
                  <c:v>34645.166669097067</c:v>
                </c:pt>
                <c:pt idx="66">
                  <c:v>34645.208335763731</c:v>
                </c:pt>
                <c:pt idx="67">
                  <c:v>34645.250002430395</c:v>
                </c:pt>
                <c:pt idx="68">
                  <c:v>34645.29166909706</c:v>
                </c:pt>
                <c:pt idx="69">
                  <c:v>34645.333335763724</c:v>
                </c:pt>
                <c:pt idx="70">
                  <c:v>34645.375002430388</c:v>
                </c:pt>
                <c:pt idx="71">
                  <c:v>34645.416669097052</c:v>
                </c:pt>
                <c:pt idx="72">
                  <c:v>34645.458335763717</c:v>
                </c:pt>
                <c:pt idx="73">
                  <c:v>34645.500002430381</c:v>
                </c:pt>
                <c:pt idx="74">
                  <c:v>34645.541669097045</c:v>
                </c:pt>
                <c:pt idx="75">
                  <c:v>34645.583335763709</c:v>
                </c:pt>
                <c:pt idx="76">
                  <c:v>34645.625002430374</c:v>
                </c:pt>
                <c:pt idx="77">
                  <c:v>34645.666669097038</c:v>
                </c:pt>
                <c:pt idx="78">
                  <c:v>34645.708335763702</c:v>
                </c:pt>
                <c:pt idx="79">
                  <c:v>34645.750002430366</c:v>
                </c:pt>
                <c:pt idx="80">
                  <c:v>34645.791669097031</c:v>
                </c:pt>
                <c:pt idx="81">
                  <c:v>34645.833335763695</c:v>
                </c:pt>
                <c:pt idx="82">
                  <c:v>34645.875002430359</c:v>
                </c:pt>
                <c:pt idx="83">
                  <c:v>34645.916669097023</c:v>
                </c:pt>
                <c:pt idx="84">
                  <c:v>34645.958335763688</c:v>
                </c:pt>
                <c:pt idx="85">
                  <c:v>34646.000002430352</c:v>
                </c:pt>
                <c:pt idx="86">
                  <c:v>34646.041669097016</c:v>
                </c:pt>
                <c:pt idx="87">
                  <c:v>34646.08333576368</c:v>
                </c:pt>
                <c:pt idx="88">
                  <c:v>34646.125002430344</c:v>
                </c:pt>
                <c:pt idx="89">
                  <c:v>34646.166669097009</c:v>
                </c:pt>
                <c:pt idx="90">
                  <c:v>34646.208335763673</c:v>
                </c:pt>
                <c:pt idx="91">
                  <c:v>34646.250002430337</c:v>
                </c:pt>
                <c:pt idx="92">
                  <c:v>34646.291669097001</c:v>
                </c:pt>
                <c:pt idx="93">
                  <c:v>34646.333335763666</c:v>
                </c:pt>
                <c:pt idx="94">
                  <c:v>34646.37500243033</c:v>
                </c:pt>
                <c:pt idx="95">
                  <c:v>34646.416669096994</c:v>
                </c:pt>
                <c:pt idx="96">
                  <c:v>34646.458335763658</c:v>
                </c:pt>
                <c:pt idx="97">
                  <c:v>34646.500002430323</c:v>
                </c:pt>
                <c:pt idx="98">
                  <c:v>34646.541669096987</c:v>
                </c:pt>
                <c:pt idx="99">
                  <c:v>34646.583335763651</c:v>
                </c:pt>
                <c:pt idx="100">
                  <c:v>34646.625002430315</c:v>
                </c:pt>
                <c:pt idx="101">
                  <c:v>34646.66666909698</c:v>
                </c:pt>
                <c:pt idx="102">
                  <c:v>34646.708335763644</c:v>
                </c:pt>
                <c:pt idx="103">
                  <c:v>34646.750002430308</c:v>
                </c:pt>
                <c:pt idx="104">
                  <c:v>34646.791669096972</c:v>
                </c:pt>
                <c:pt idx="105">
                  <c:v>34646.833335763637</c:v>
                </c:pt>
                <c:pt idx="106">
                  <c:v>34646.875002430301</c:v>
                </c:pt>
                <c:pt idx="107">
                  <c:v>34646.916669096965</c:v>
                </c:pt>
                <c:pt idx="108">
                  <c:v>34646.958335763629</c:v>
                </c:pt>
                <c:pt idx="109">
                  <c:v>34647.000002430294</c:v>
                </c:pt>
                <c:pt idx="110">
                  <c:v>34647.041669096958</c:v>
                </c:pt>
                <c:pt idx="111">
                  <c:v>34647.083335763622</c:v>
                </c:pt>
                <c:pt idx="112">
                  <c:v>34647.125002430286</c:v>
                </c:pt>
                <c:pt idx="113">
                  <c:v>34647.16666909695</c:v>
                </c:pt>
                <c:pt idx="114">
                  <c:v>34647.208335763615</c:v>
                </c:pt>
                <c:pt idx="115">
                  <c:v>34647.250002430279</c:v>
                </c:pt>
                <c:pt idx="116">
                  <c:v>34647.291669096943</c:v>
                </c:pt>
                <c:pt idx="117">
                  <c:v>34647.333335763607</c:v>
                </c:pt>
                <c:pt idx="118">
                  <c:v>34647.375002430272</c:v>
                </c:pt>
                <c:pt idx="119">
                  <c:v>34647.416669096936</c:v>
                </c:pt>
                <c:pt idx="120">
                  <c:v>34647.4583357636</c:v>
                </c:pt>
                <c:pt idx="121">
                  <c:v>34647.500002430264</c:v>
                </c:pt>
                <c:pt idx="122">
                  <c:v>34647.541669096929</c:v>
                </c:pt>
                <c:pt idx="123">
                  <c:v>34647.583335763593</c:v>
                </c:pt>
                <c:pt idx="124">
                  <c:v>34647.625002430257</c:v>
                </c:pt>
                <c:pt idx="125">
                  <c:v>34647.666669096921</c:v>
                </c:pt>
                <c:pt idx="126">
                  <c:v>34647.708335763586</c:v>
                </c:pt>
                <c:pt idx="127">
                  <c:v>34647.75000243025</c:v>
                </c:pt>
                <c:pt idx="128">
                  <c:v>34647.791669096914</c:v>
                </c:pt>
                <c:pt idx="129">
                  <c:v>34647.833335763578</c:v>
                </c:pt>
                <c:pt idx="130">
                  <c:v>34647.875002430243</c:v>
                </c:pt>
                <c:pt idx="131">
                  <c:v>34647.916669096907</c:v>
                </c:pt>
                <c:pt idx="132">
                  <c:v>34647.958335763571</c:v>
                </c:pt>
                <c:pt idx="133">
                  <c:v>34648.000002430235</c:v>
                </c:pt>
                <c:pt idx="134">
                  <c:v>34648.0416690969</c:v>
                </c:pt>
                <c:pt idx="135">
                  <c:v>34648.083335763564</c:v>
                </c:pt>
                <c:pt idx="136">
                  <c:v>34648.125002430228</c:v>
                </c:pt>
                <c:pt idx="137">
                  <c:v>34648.166669096892</c:v>
                </c:pt>
                <c:pt idx="138">
                  <c:v>34648.208335763557</c:v>
                </c:pt>
                <c:pt idx="139">
                  <c:v>34648.250002430221</c:v>
                </c:pt>
                <c:pt idx="140">
                  <c:v>34648.291669096885</c:v>
                </c:pt>
                <c:pt idx="141">
                  <c:v>34648.333335763549</c:v>
                </c:pt>
                <c:pt idx="142">
                  <c:v>34648.375002430213</c:v>
                </c:pt>
                <c:pt idx="143">
                  <c:v>34648.416669096878</c:v>
                </c:pt>
                <c:pt idx="144">
                  <c:v>34648.458335763542</c:v>
                </c:pt>
                <c:pt idx="145">
                  <c:v>34648.500002430206</c:v>
                </c:pt>
                <c:pt idx="146">
                  <c:v>34648.54166909687</c:v>
                </c:pt>
                <c:pt idx="147">
                  <c:v>34648.583335763535</c:v>
                </c:pt>
                <c:pt idx="148">
                  <c:v>34648.625002430199</c:v>
                </c:pt>
                <c:pt idx="149">
                  <c:v>34648.666669096863</c:v>
                </c:pt>
                <c:pt idx="150">
                  <c:v>34648.708335763527</c:v>
                </c:pt>
                <c:pt idx="151">
                  <c:v>34648.750002430192</c:v>
                </c:pt>
                <c:pt idx="152">
                  <c:v>34648.791669096856</c:v>
                </c:pt>
                <c:pt idx="153">
                  <c:v>34648.83333576352</c:v>
                </c:pt>
                <c:pt idx="154">
                  <c:v>34648.875002430184</c:v>
                </c:pt>
                <c:pt idx="155">
                  <c:v>34648.916669096849</c:v>
                </c:pt>
                <c:pt idx="156">
                  <c:v>34648.958335763513</c:v>
                </c:pt>
                <c:pt idx="157">
                  <c:v>34649.000002430177</c:v>
                </c:pt>
                <c:pt idx="158">
                  <c:v>34649.041669096841</c:v>
                </c:pt>
                <c:pt idx="159">
                  <c:v>34649.083335763506</c:v>
                </c:pt>
                <c:pt idx="160">
                  <c:v>34649.12500243017</c:v>
                </c:pt>
                <c:pt idx="161">
                  <c:v>34649.166669096834</c:v>
                </c:pt>
                <c:pt idx="162">
                  <c:v>34649.208335763498</c:v>
                </c:pt>
                <c:pt idx="163">
                  <c:v>34649.250002430163</c:v>
                </c:pt>
                <c:pt idx="164">
                  <c:v>34649.291669096827</c:v>
                </c:pt>
                <c:pt idx="165">
                  <c:v>34649.333335763491</c:v>
                </c:pt>
                <c:pt idx="166">
                  <c:v>34649.375002430155</c:v>
                </c:pt>
                <c:pt idx="167">
                  <c:v>34649.41666909682</c:v>
                </c:pt>
                <c:pt idx="168">
                  <c:v>34649.458335763484</c:v>
                </c:pt>
                <c:pt idx="169">
                  <c:v>34649.500002430148</c:v>
                </c:pt>
                <c:pt idx="170">
                  <c:v>34649.541669096812</c:v>
                </c:pt>
                <c:pt idx="171">
                  <c:v>34649.583335763476</c:v>
                </c:pt>
                <c:pt idx="172">
                  <c:v>34649.625002430141</c:v>
                </c:pt>
                <c:pt idx="173">
                  <c:v>34649.666669096805</c:v>
                </c:pt>
                <c:pt idx="174">
                  <c:v>34649.708335763469</c:v>
                </c:pt>
                <c:pt idx="175">
                  <c:v>34649.750002430133</c:v>
                </c:pt>
                <c:pt idx="176">
                  <c:v>34649.791669096798</c:v>
                </c:pt>
                <c:pt idx="177">
                  <c:v>34649.833335763462</c:v>
                </c:pt>
                <c:pt idx="178">
                  <c:v>34649.875002430126</c:v>
                </c:pt>
                <c:pt idx="179">
                  <c:v>34649.91666909679</c:v>
                </c:pt>
                <c:pt idx="180">
                  <c:v>34649.958335763455</c:v>
                </c:pt>
                <c:pt idx="181">
                  <c:v>34650.000002430119</c:v>
                </c:pt>
                <c:pt idx="182">
                  <c:v>34650.041669096783</c:v>
                </c:pt>
                <c:pt idx="183">
                  <c:v>34650.083335763447</c:v>
                </c:pt>
                <c:pt idx="184">
                  <c:v>34650.125002430112</c:v>
                </c:pt>
                <c:pt idx="185">
                  <c:v>34650.166669096776</c:v>
                </c:pt>
                <c:pt idx="186">
                  <c:v>34650.20833576344</c:v>
                </c:pt>
                <c:pt idx="187">
                  <c:v>34650.250002430104</c:v>
                </c:pt>
                <c:pt idx="188">
                  <c:v>34650.291669096769</c:v>
                </c:pt>
                <c:pt idx="189">
                  <c:v>34650.333335763433</c:v>
                </c:pt>
                <c:pt idx="190">
                  <c:v>34650.375002430097</c:v>
                </c:pt>
                <c:pt idx="191">
                  <c:v>34650.416669096761</c:v>
                </c:pt>
                <c:pt idx="192">
                  <c:v>34650.458335763426</c:v>
                </c:pt>
                <c:pt idx="193">
                  <c:v>34650.50000243009</c:v>
                </c:pt>
                <c:pt idx="194">
                  <c:v>34650.541669096754</c:v>
                </c:pt>
                <c:pt idx="195">
                  <c:v>34650.583335763418</c:v>
                </c:pt>
                <c:pt idx="196">
                  <c:v>34650.625002430083</c:v>
                </c:pt>
                <c:pt idx="197">
                  <c:v>34650.666669096747</c:v>
                </c:pt>
                <c:pt idx="198">
                  <c:v>34650.708335763411</c:v>
                </c:pt>
                <c:pt idx="199">
                  <c:v>34650.750002430075</c:v>
                </c:pt>
                <c:pt idx="200">
                  <c:v>34650.791669096739</c:v>
                </c:pt>
                <c:pt idx="201">
                  <c:v>34650.833335763404</c:v>
                </c:pt>
                <c:pt idx="202">
                  <c:v>34650.875002430068</c:v>
                </c:pt>
                <c:pt idx="203">
                  <c:v>34650.916669096732</c:v>
                </c:pt>
                <c:pt idx="204">
                  <c:v>34650.958335763396</c:v>
                </c:pt>
                <c:pt idx="205">
                  <c:v>34651.000002430061</c:v>
                </c:pt>
                <c:pt idx="206">
                  <c:v>34651.041669096725</c:v>
                </c:pt>
                <c:pt idx="207">
                  <c:v>34651.083335763389</c:v>
                </c:pt>
                <c:pt idx="208">
                  <c:v>34651.125002430053</c:v>
                </c:pt>
                <c:pt idx="209">
                  <c:v>34651.166669096718</c:v>
                </c:pt>
                <c:pt idx="210">
                  <c:v>34651.208335763382</c:v>
                </c:pt>
                <c:pt idx="211">
                  <c:v>34651.250002430046</c:v>
                </c:pt>
                <c:pt idx="212">
                  <c:v>34651.29166909671</c:v>
                </c:pt>
                <c:pt idx="213">
                  <c:v>34651.333335763375</c:v>
                </c:pt>
                <c:pt idx="214">
                  <c:v>34651.375002430039</c:v>
                </c:pt>
                <c:pt idx="215">
                  <c:v>34651.416669096703</c:v>
                </c:pt>
                <c:pt idx="216">
                  <c:v>34651.458335763367</c:v>
                </c:pt>
                <c:pt idx="217">
                  <c:v>34651.500002430032</c:v>
                </c:pt>
                <c:pt idx="218">
                  <c:v>34651.541669096696</c:v>
                </c:pt>
                <c:pt idx="219">
                  <c:v>34651.58333576336</c:v>
                </c:pt>
                <c:pt idx="220">
                  <c:v>34651.625002430024</c:v>
                </c:pt>
                <c:pt idx="221">
                  <c:v>34651.666669096689</c:v>
                </c:pt>
                <c:pt idx="222">
                  <c:v>34651.708335763353</c:v>
                </c:pt>
                <c:pt idx="223">
                  <c:v>34651.750002430017</c:v>
                </c:pt>
                <c:pt idx="224">
                  <c:v>34651.791669096681</c:v>
                </c:pt>
                <c:pt idx="225">
                  <c:v>34651.833335763346</c:v>
                </c:pt>
                <c:pt idx="226">
                  <c:v>34651.87500243001</c:v>
                </c:pt>
                <c:pt idx="227">
                  <c:v>34651.916669096674</c:v>
                </c:pt>
                <c:pt idx="228">
                  <c:v>34651.958335763338</c:v>
                </c:pt>
                <c:pt idx="229">
                  <c:v>34652.000002430002</c:v>
                </c:pt>
                <c:pt idx="230">
                  <c:v>34652.041669096667</c:v>
                </c:pt>
                <c:pt idx="231">
                  <c:v>34652.083335763331</c:v>
                </c:pt>
                <c:pt idx="232">
                  <c:v>34652.125002429995</c:v>
                </c:pt>
                <c:pt idx="233">
                  <c:v>34652.166669096659</c:v>
                </c:pt>
                <c:pt idx="234">
                  <c:v>34652.208335763324</c:v>
                </c:pt>
                <c:pt idx="235">
                  <c:v>34652.250002429988</c:v>
                </c:pt>
                <c:pt idx="236">
                  <c:v>34652.291669096652</c:v>
                </c:pt>
                <c:pt idx="237">
                  <c:v>34652.333335763316</c:v>
                </c:pt>
                <c:pt idx="238">
                  <c:v>34652.375002429981</c:v>
                </c:pt>
                <c:pt idx="239">
                  <c:v>34652.416669096645</c:v>
                </c:pt>
                <c:pt idx="240">
                  <c:v>34652.458335763309</c:v>
                </c:pt>
                <c:pt idx="241">
                  <c:v>34652.500002429973</c:v>
                </c:pt>
                <c:pt idx="242">
                  <c:v>34652.541669096638</c:v>
                </c:pt>
                <c:pt idx="243">
                  <c:v>34652.583335763302</c:v>
                </c:pt>
                <c:pt idx="244">
                  <c:v>34652.625002429966</c:v>
                </c:pt>
                <c:pt idx="245">
                  <c:v>34652.66666909663</c:v>
                </c:pt>
                <c:pt idx="246">
                  <c:v>34652.708335763295</c:v>
                </c:pt>
                <c:pt idx="247">
                  <c:v>34652.750002429959</c:v>
                </c:pt>
                <c:pt idx="248">
                  <c:v>34652.791669096623</c:v>
                </c:pt>
                <c:pt idx="249">
                  <c:v>34652.833335763287</c:v>
                </c:pt>
                <c:pt idx="250">
                  <c:v>34652.875002429952</c:v>
                </c:pt>
                <c:pt idx="251">
                  <c:v>34652.916669096616</c:v>
                </c:pt>
                <c:pt idx="252">
                  <c:v>34652.95833576328</c:v>
                </c:pt>
                <c:pt idx="253">
                  <c:v>34653.000002429944</c:v>
                </c:pt>
                <c:pt idx="254">
                  <c:v>34653.041669096609</c:v>
                </c:pt>
                <c:pt idx="255">
                  <c:v>34653.083335763273</c:v>
                </c:pt>
                <c:pt idx="256">
                  <c:v>34653.125002429937</c:v>
                </c:pt>
                <c:pt idx="257">
                  <c:v>34653.166669096601</c:v>
                </c:pt>
                <c:pt idx="258">
                  <c:v>34653.208335763265</c:v>
                </c:pt>
                <c:pt idx="259">
                  <c:v>34653.25000242993</c:v>
                </c:pt>
                <c:pt idx="260">
                  <c:v>34653.291669096594</c:v>
                </c:pt>
                <c:pt idx="261">
                  <c:v>34653.333335763258</c:v>
                </c:pt>
                <c:pt idx="262">
                  <c:v>34653.375002429922</c:v>
                </c:pt>
                <c:pt idx="263">
                  <c:v>34653.416669096587</c:v>
                </c:pt>
                <c:pt idx="264">
                  <c:v>34653.458335763251</c:v>
                </c:pt>
                <c:pt idx="265">
                  <c:v>34653.500002429915</c:v>
                </c:pt>
                <c:pt idx="266">
                  <c:v>34653.541669096579</c:v>
                </c:pt>
                <c:pt idx="267">
                  <c:v>34653.583335763244</c:v>
                </c:pt>
                <c:pt idx="268">
                  <c:v>34653.625002429908</c:v>
                </c:pt>
                <c:pt idx="269">
                  <c:v>34653.666669096572</c:v>
                </c:pt>
                <c:pt idx="270">
                  <c:v>34653.708335763236</c:v>
                </c:pt>
                <c:pt idx="271">
                  <c:v>34653.750002429901</c:v>
                </c:pt>
                <c:pt idx="272">
                  <c:v>34653.791669096565</c:v>
                </c:pt>
                <c:pt idx="273">
                  <c:v>34653.833335763229</c:v>
                </c:pt>
                <c:pt idx="274">
                  <c:v>34653.875002429893</c:v>
                </c:pt>
                <c:pt idx="275">
                  <c:v>34653.916669096558</c:v>
                </c:pt>
                <c:pt idx="276">
                  <c:v>34653.958335763222</c:v>
                </c:pt>
                <c:pt idx="277">
                  <c:v>34654.000002429886</c:v>
                </c:pt>
                <c:pt idx="278">
                  <c:v>34654.04166909655</c:v>
                </c:pt>
                <c:pt idx="279">
                  <c:v>34654.083335763215</c:v>
                </c:pt>
                <c:pt idx="280">
                  <c:v>34654.125002429879</c:v>
                </c:pt>
                <c:pt idx="281">
                  <c:v>34654.166669096543</c:v>
                </c:pt>
                <c:pt idx="282">
                  <c:v>34654.208335763207</c:v>
                </c:pt>
                <c:pt idx="283">
                  <c:v>34654.250002429872</c:v>
                </c:pt>
                <c:pt idx="284">
                  <c:v>34654.291669096536</c:v>
                </c:pt>
                <c:pt idx="285">
                  <c:v>34654.3333357632</c:v>
                </c:pt>
                <c:pt idx="286">
                  <c:v>34654.375002429864</c:v>
                </c:pt>
                <c:pt idx="287">
                  <c:v>34654.416669096528</c:v>
                </c:pt>
                <c:pt idx="288">
                  <c:v>34654.458335763193</c:v>
                </c:pt>
                <c:pt idx="289">
                  <c:v>34654.500002429857</c:v>
                </c:pt>
                <c:pt idx="290">
                  <c:v>34654.541669096521</c:v>
                </c:pt>
                <c:pt idx="291">
                  <c:v>34654.583335763185</c:v>
                </c:pt>
                <c:pt idx="292">
                  <c:v>34654.62500242985</c:v>
                </c:pt>
                <c:pt idx="293">
                  <c:v>34654.666669096514</c:v>
                </c:pt>
                <c:pt idx="294">
                  <c:v>34654.708335763178</c:v>
                </c:pt>
                <c:pt idx="295">
                  <c:v>34654.750002429842</c:v>
                </c:pt>
                <c:pt idx="296">
                  <c:v>34654.791669096507</c:v>
                </c:pt>
                <c:pt idx="297">
                  <c:v>34654.833335763171</c:v>
                </c:pt>
                <c:pt idx="298">
                  <c:v>34654.875002429835</c:v>
                </c:pt>
                <c:pt idx="299">
                  <c:v>34654.916669096499</c:v>
                </c:pt>
                <c:pt idx="300">
                  <c:v>34654.958335763164</c:v>
                </c:pt>
                <c:pt idx="301">
                  <c:v>34655.000002429828</c:v>
                </c:pt>
                <c:pt idx="302">
                  <c:v>34655.041669096492</c:v>
                </c:pt>
                <c:pt idx="303">
                  <c:v>34655.083335763156</c:v>
                </c:pt>
                <c:pt idx="304">
                  <c:v>34655.125002429821</c:v>
                </c:pt>
                <c:pt idx="305">
                  <c:v>34655.166669096485</c:v>
                </c:pt>
                <c:pt idx="306">
                  <c:v>34655.208335763149</c:v>
                </c:pt>
                <c:pt idx="307">
                  <c:v>34655.250002429813</c:v>
                </c:pt>
                <c:pt idx="308">
                  <c:v>34655.291669096478</c:v>
                </c:pt>
                <c:pt idx="309">
                  <c:v>34655.333335763142</c:v>
                </c:pt>
                <c:pt idx="310">
                  <c:v>34655.375002429806</c:v>
                </c:pt>
                <c:pt idx="311">
                  <c:v>34655.41666909647</c:v>
                </c:pt>
                <c:pt idx="312">
                  <c:v>34655.458335763135</c:v>
                </c:pt>
                <c:pt idx="313">
                  <c:v>34655.500002429799</c:v>
                </c:pt>
                <c:pt idx="314">
                  <c:v>34655.541669096463</c:v>
                </c:pt>
                <c:pt idx="315">
                  <c:v>34655.583335763127</c:v>
                </c:pt>
                <c:pt idx="316">
                  <c:v>34655.625002429791</c:v>
                </c:pt>
                <c:pt idx="317">
                  <c:v>34655.666669096456</c:v>
                </c:pt>
                <c:pt idx="318">
                  <c:v>34655.70833576312</c:v>
                </c:pt>
                <c:pt idx="319">
                  <c:v>34655.750002429784</c:v>
                </c:pt>
                <c:pt idx="320">
                  <c:v>34655.791669096448</c:v>
                </c:pt>
                <c:pt idx="321">
                  <c:v>34655.833335763113</c:v>
                </c:pt>
                <c:pt idx="322">
                  <c:v>34655.875002429777</c:v>
                </c:pt>
                <c:pt idx="323">
                  <c:v>34655.916669096441</c:v>
                </c:pt>
                <c:pt idx="324">
                  <c:v>34655.958335763105</c:v>
                </c:pt>
                <c:pt idx="325">
                  <c:v>34656.00000242977</c:v>
                </c:pt>
                <c:pt idx="326">
                  <c:v>34656.041669096434</c:v>
                </c:pt>
                <c:pt idx="327">
                  <c:v>34656.083335763098</c:v>
                </c:pt>
                <c:pt idx="328">
                  <c:v>34656.125002429762</c:v>
                </c:pt>
                <c:pt idx="329">
                  <c:v>34656.166669096427</c:v>
                </c:pt>
                <c:pt idx="330">
                  <c:v>34656.208335763091</c:v>
                </c:pt>
              </c:numCache>
            </c:numRef>
          </c:xVal>
          <c:yVal>
            <c:numRef>
              <c:f>UH_Timing!$N$9:$N$339</c:f>
              <c:numCache>
                <c:formatCode>0.00</c:formatCode>
                <c:ptCount val="331"/>
                <c:pt idx="0">
                  <c:v>115.15953032577031</c:v>
                </c:pt>
                <c:pt idx="1">
                  <c:v>115.32563740810141</c:v>
                </c:pt>
                <c:pt idx="2">
                  <c:v>117.14156981809991</c:v>
                </c:pt>
                <c:pt idx="3">
                  <c:v>123.15451103618304</c:v>
                </c:pt>
                <c:pt idx="4">
                  <c:v>135.84557828775672</c:v>
                </c:pt>
                <c:pt idx="5">
                  <c:v>157.12280254689963</c:v>
                </c:pt>
                <c:pt idx="6">
                  <c:v>188.14286687944815</c:v>
                </c:pt>
                <c:pt idx="7">
                  <c:v>229.30381765868918</c:v>
                </c:pt>
                <c:pt idx="8">
                  <c:v>280.32714279821914</c:v>
                </c:pt>
                <c:pt idx="9">
                  <c:v>340.38161326424074</c:v>
                </c:pt>
                <c:pt idx="10">
                  <c:v>408.22036358824937</c:v>
                </c:pt>
                <c:pt idx="11">
                  <c:v>482.314383454069</c:v>
                </c:pt>
                <c:pt idx="12">
                  <c:v>560.97303260633578</c:v>
                </c:pt>
                <c:pt idx="13">
                  <c:v>642.44697253309039</c:v>
                </c:pt>
                <c:pt idx="14">
                  <c:v>725.01195479958847</c:v>
                </c:pt>
                <c:pt idx="15">
                  <c:v>807.03379531581538</c:v>
                </c:pt>
                <c:pt idx="16">
                  <c:v>887.01597528741229</c:v>
                </c:pt>
                <c:pt idx="17">
                  <c:v>963.63189936497042</c:v>
                </c:pt>
                <c:pt idx="18">
                  <c:v>1035.7440857916301</c:v>
                </c:pt>
                <c:pt idx="19">
                  <c:v>1102.4125843627846</c:v>
                </c:pt>
                <c:pt idx="20">
                  <c:v>1162.894800617149</c:v>
                </c:pt>
                <c:pt idx="21">
                  <c:v>1216.638707512094</c:v>
                </c:pt>
                <c:pt idx="22">
                  <c:v>1263.2711889506559</c:v>
                </c:pt>
                <c:pt idx="23">
                  <c:v>1302.5830097555438</c:v>
                </c:pt>
                <c:pt idx="24">
                  <c:v>1334.5116614601773</c:v>
                </c:pt>
                <c:pt idx="25">
                  <c:v>1359.1231033910547</c:v>
                </c:pt>
                <c:pt idx="26">
                  <c:v>1376.5932100698644</c:v>
                </c:pt>
                <c:pt idx="27">
                  <c:v>1387.1895518673632</c:v>
                </c:pt>
                <c:pt idx="28">
                  <c:v>1391.2539768170543</c:v>
                </c:pt>
                <c:pt idx="29">
                  <c:v>1389.1863268453724</c:v>
                </c:pt>
                <c:pt idx="30">
                  <c:v>1381.4295098134596</c:v>
                </c:pt>
                <c:pt idx="31">
                  <c:v>1368.4560576104861</c:v>
                </c:pt>
                <c:pt idx="32">
                  <c:v>1350.7562277732279</c:v>
                </c:pt>
                <c:pt idx="33">
                  <c:v>1328.8276493632818</c:v>
                </c:pt>
                <c:pt idx="34">
                  <c:v>1303.1664708129231</c:v>
                </c:pt>
                <c:pt idx="35">
                  <c:v>1274.2599359983601</c:v>
                </c:pt>
                <c:pt idx="36">
                  <c:v>1242.5802929478743</c:v>
                </c:pt>
                <c:pt idx="37">
                  <c:v>1208.5799255830179</c:v>
                </c:pt>
                <c:pt idx="38">
                  <c:v>1172.6875911781153</c:v>
                </c:pt>
                <c:pt idx="39">
                  <c:v>1135.3056434690668</c:v>
                </c:pt>
                <c:pt idx="40">
                  <c:v>1096.8081224054135</c:v>
                </c:pt>
                <c:pt idx="41">
                  <c:v>1057.5395954582523</c:v>
                </c:pt>
                <c:pt idx="42">
                  <c:v>1017.8146413718911</c:v>
                </c:pt>
                <c:pt idx="43">
                  <c:v>977.9178746237435</c:v>
                </c:pt>
                <c:pt idx="44">
                  <c:v>938.10441710534371</c:v>
                </c:pt>
                <c:pt idx="45">
                  <c:v>898.60073223633674</c:v>
                </c:pt>
                <c:pt idx="46">
                  <c:v>859.60574554409993</c:v>
                </c:pt>
                <c:pt idx="47">
                  <c:v>821.29218443351442</c:v>
                </c:pt>
                <c:pt idx="48">
                  <c:v>783.80807824838359</c:v>
                </c:pt>
                <c:pt idx="49">
                  <c:v>747.27836765575205</c:v>
                </c:pt>
                <c:pt idx="50">
                  <c:v>711.80657977794931</c:v>
                </c:pt>
                <c:pt idx="51">
                  <c:v>677.47653230071592</c:v>
                </c:pt>
                <c:pt idx="52">
                  <c:v>644.35403597278332</c:v>
                </c:pt>
                <c:pt idx="53">
                  <c:v>612.4885704779258</c:v>
                </c:pt>
                <c:pt idx="54">
                  <c:v>581.91491361599344</c:v>
                </c:pt>
                <c:pt idx="55">
                  <c:v>552.6547080980373</c:v>
                </c:pt>
                <c:pt idx="56">
                  <c:v>524.7179540740425</c:v>
                </c:pt>
                <c:pt idx="57">
                  <c:v>498.10441880724727</c:v>
                </c:pt>
                <c:pt idx="58">
                  <c:v>472.80495772726499</c:v>
                </c:pt>
                <c:pt idx="59">
                  <c:v>448.80274347734769</c:v>
                </c:pt>
                <c:pt idx="60">
                  <c:v>426.07440156162363</c:v>
                </c:pt>
                <c:pt idx="61">
                  <c:v>404.59105283745964</c:v>
                </c:pt>
                <c:pt idx="62">
                  <c:v>384.31926442622739</c:v>
                </c:pt>
                <c:pt idx="63">
                  <c:v>365.22191167040558</c:v>
                </c:pt>
                <c:pt idx="64">
                  <c:v>347.25895458139303</c:v>
                </c:pt>
                <c:pt idx="65">
                  <c:v>330.38813283321753</c:v>
                </c:pt>
                <c:pt idx="66">
                  <c:v>314.56558379215619</c:v>
                </c:pt>
                <c:pt idx="67">
                  <c:v>299.74638835811447</c:v>
                </c:pt>
                <c:pt idx="68">
                  <c:v>285.88504955453595</c:v>
                </c:pt>
                <c:pt idx="69">
                  <c:v>272.93590886116976</c:v>
                </c:pt>
                <c:pt idx="70">
                  <c:v>260.85350525716524</c:v>
                </c:pt>
                <c:pt idx="71">
                  <c:v>249.59288184735891</c:v>
                </c:pt>
                <c:pt idx="72">
                  <c:v>239.10984479671964</c:v>
                </c:pt>
                <c:pt idx="73">
                  <c:v>229.36117910923764</c:v>
                </c:pt>
                <c:pt idx="74">
                  <c:v>220.30482556874477</c:v>
                </c:pt>
                <c:pt idx="75">
                  <c:v>211.90002291932581</c:v>
                </c:pt>
                <c:pt idx="76">
                  <c:v>204.10741910972257</c:v>
                </c:pt>
                <c:pt idx="77">
                  <c:v>196.88915516579095</c:v>
                </c:pt>
                <c:pt idx="78">
                  <c:v>190.20892499283775</c:v>
                </c:pt>
                <c:pt idx="79">
                  <c:v>184.03201414975223</c:v>
                </c:pt>
                <c:pt idx="80">
                  <c:v>178.32532038259998</c:v>
                </c:pt>
                <c:pt idx="81">
                  <c:v>173.05735845938312</c:v>
                </c:pt>
                <c:pt idx="82">
                  <c:v>168.19825161194751</c:v>
                </c:pt>
                <c:pt idx="83">
                  <c:v>163.71971166698063</c:v>
                </c:pt>
                <c:pt idx="84">
                  <c:v>159.59500973665942</c:v>
                </c:pt>
                <c:pt idx="85">
                  <c:v>155.79893914138137</c:v>
                </c:pt>
                <c:pt idx="86">
                  <c:v>152.30777205242899</c:v>
                </c:pt>
                <c:pt idx="87">
                  <c:v>149.09921117140667</c:v>
                </c:pt>
                <c:pt idx="88">
                  <c:v>146.15233760567864</c:v>
                </c:pt>
                <c:pt idx="89">
                  <c:v>143.44755595449118</c:v>
                </c:pt>
                <c:pt idx="90">
                  <c:v>140.96653748852407</c:v>
                </c:pt>
                <c:pt idx="91">
                  <c:v>138.69216218573354</c:v>
                </c:pt>
                <c:pt idx="92">
                  <c:v>136.60846027790319</c:v>
                </c:pt>
                <c:pt idx="93">
                  <c:v>134.70055386465171</c:v>
                </c:pt>
                <c:pt idx="94">
                  <c:v>132.9545990640697</c:v>
                </c:pt>
                <c:pt idx="95">
                  <c:v>131.35772909097341</c:v>
                </c:pt>
                <c:pt idx="96">
                  <c:v>129.89799858428279</c:v>
                </c:pt>
                <c:pt idx="97">
                  <c:v>128.56432944356354</c:v>
                </c:pt>
                <c:pt idx="98">
                  <c:v>127.34645838066318</c:v>
                </c:pt>
                <c:pt idx="99">
                  <c:v>126.23488634497564</c:v>
                </c:pt>
                <c:pt idx="100">
                  <c:v>125.2208299395805</c:v>
                </c:pt>
                <c:pt idx="101">
                  <c:v>124.29617490974705</c:v>
                </c:pt>
                <c:pt idx="102">
                  <c:v>123.45343175452402</c:v>
                </c:pt>
                <c:pt idx="103">
                  <c:v>122.68569348584992</c:v>
                </c:pt>
                <c:pt idx="104">
                  <c:v>121.98659553734204</c:v>
                </c:pt>
                <c:pt idx="105">
                  <c:v>121.35027780621876</c:v>
                </c:pt>
                <c:pt idx="106">
                  <c:v>120.77134879627846</c:v>
                </c:pt>
                <c:pt idx="107">
                  <c:v>120.2448518171299</c:v>
                </c:pt>
                <c:pt idx="108">
                  <c:v>119.76623318460582</c:v>
                </c:pt>
                <c:pt idx="109">
                  <c:v>119.33131235918954</c:v>
                </c:pt>
                <c:pt idx="110">
                  <c:v>118.93625395306351</c:v>
                </c:pt>
                <c:pt idx="111">
                  <c:v>118.57754153180069</c:v>
                </c:pt>
                <c:pt idx="112">
                  <c:v>118.25195313353683</c:v>
                </c:pt>
                <c:pt idx="113">
                  <c:v>117.95653842648491</c:v>
                </c:pt>
                <c:pt idx="114">
                  <c:v>117.68859742469826</c:v>
                </c:pt>
                <c:pt idx="115">
                  <c:v>117.44566068190018</c:v>
                </c:pt>
                <c:pt idx="116">
                  <c:v>117.22547088382865</c:v>
                </c:pt>
                <c:pt idx="117">
                  <c:v>117.02596576077337</c:v>
                </c:pt>
                <c:pt idx="118">
                  <c:v>116.84526224369564</c:v>
                </c:pt>
                <c:pt idx="119">
                  <c:v>116.68164178942529</c:v>
                </c:pt>
                <c:pt idx="120">
                  <c:v>116.53353680283682</c:v>
                </c:pt>
                <c:pt idx="121">
                  <c:v>116.39951808654843</c:v>
                </c:pt>
                <c:pt idx="122">
                  <c:v>116.27828325149677</c:v>
                </c:pt>
                <c:pt idx="123">
                  <c:v>116.16864602466762</c:v>
                </c:pt>
                <c:pt idx="124">
                  <c:v>116.06952639325615</c:v>
                </c:pt>
                <c:pt idx="125">
                  <c:v>115.97994152755822</c:v>
                </c:pt>
                <c:pt idx="126">
                  <c:v>115.89899742791697</c:v>
                </c:pt>
                <c:pt idx="127">
                  <c:v>115.82588124404498</c:v>
                </c:pt>
                <c:pt idx="128">
                  <c:v>115.75985421798585</c:v>
                </c:pt>
                <c:pt idx="129">
                  <c:v>115.7002452048542</c:v>
                </c:pt>
                <c:pt idx="130">
                  <c:v>115.64644472828442</c:v>
                </c:pt>
                <c:pt idx="131">
                  <c:v>115.59789953021576</c:v>
                </c:pt>
                <c:pt idx="132">
                  <c:v>115.55410757723543</c:v>
                </c:pt>
                <c:pt idx="133">
                  <c:v>115.51461348818738</c:v>
                </c:pt>
                <c:pt idx="134">
                  <c:v>115.47900435012711</c:v>
                </c:pt>
                <c:pt idx="135">
                  <c:v>115.44690589196132</c:v>
                </c:pt>
                <c:pt idx="136">
                  <c:v>115.41797898725436</c:v>
                </c:pt>
                <c:pt idx="137">
                  <c:v>115.39191645971033</c:v>
                </c:pt>
                <c:pt idx="138">
                  <c:v>115.36844016675497</c:v>
                </c:pt>
                <c:pt idx="139">
                  <c:v>115.34729833844278</c:v>
                </c:pt>
                <c:pt idx="140">
                  <c:v>115.32826315061067</c:v>
                </c:pt>
                <c:pt idx="141">
                  <c:v>115.31112851278685</c:v>
                </c:pt>
                <c:pt idx="142">
                  <c:v>115.29570805285309</c:v>
                </c:pt>
                <c:pt idx="143">
                  <c:v>115.28183328184774</c:v>
                </c:pt>
                <c:pt idx="144">
                  <c:v>115.26935192359529</c:v>
                </c:pt>
                <c:pt idx="145">
                  <c:v>115.25812639505668</c:v>
                </c:pt>
                <c:pt idx="146">
                  <c:v>115.24803242441963</c:v>
                </c:pt>
                <c:pt idx="147">
                  <c:v>115.23895779499291</c:v>
                </c:pt>
                <c:pt idx="148">
                  <c:v>115.2308012039384</c:v>
                </c:pt>
                <c:pt idx="149">
                  <c:v>115.22347122577324</c:v>
                </c:pt>
                <c:pt idx="150">
                  <c:v>115.21688537140626</c:v>
                </c:pt>
                <c:pt idx="151">
                  <c:v>115.21096923424224</c:v>
                </c:pt>
                <c:pt idx="152">
                  <c:v>115.20565571559766</c:v>
                </c:pt>
                <c:pt idx="153">
                  <c:v>115.20088432232768</c:v>
                </c:pt>
                <c:pt idx="154">
                  <c:v>115.19660053016831</c:v>
                </c:pt>
                <c:pt idx="155">
                  <c:v>115.1927552068542</c:v>
                </c:pt>
                <c:pt idx="156">
                  <c:v>115.18930408958522</c:v>
                </c:pt>
                <c:pt idx="157">
                  <c:v>115.18620731188544</c:v>
                </c:pt>
                <c:pt idx="158">
                  <c:v>115.18342897533137</c:v>
                </c:pt>
                <c:pt idx="159">
                  <c:v>115.18093676202307</c:v>
                </c:pt>
                <c:pt idx="160">
                  <c:v>115.17870158403633</c:v>
                </c:pt>
                <c:pt idx="161">
                  <c:v>115.17870158403633</c:v>
                </c:pt>
                <c:pt idx="162">
                  <c:v>115.17870158403633</c:v>
                </c:pt>
                <c:pt idx="163">
                  <c:v>115.17870158403633</c:v>
                </c:pt>
                <c:pt idx="164">
                  <c:v>115.17870158403633</c:v>
                </c:pt>
                <c:pt idx="165">
                  <c:v>115.17870158403633</c:v>
                </c:pt>
                <c:pt idx="166">
                  <c:v>115.17870158403633</c:v>
                </c:pt>
                <c:pt idx="167">
                  <c:v>115.17870158403633</c:v>
                </c:pt>
                <c:pt idx="168">
                  <c:v>115.17870158403633</c:v>
                </c:pt>
                <c:pt idx="169">
                  <c:v>115.17870158403633</c:v>
                </c:pt>
                <c:pt idx="170">
                  <c:v>115.17870158403633</c:v>
                </c:pt>
                <c:pt idx="171">
                  <c:v>115.17870158403633</c:v>
                </c:pt>
                <c:pt idx="172">
                  <c:v>115.17870158403633</c:v>
                </c:pt>
                <c:pt idx="173">
                  <c:v>115.17870158403633</c:v>
                </c:pt>
                <c:pt idx="174">
                  <c:v>115.17870158403633</c:v>
                </c:pt>
                <c:pt idx="175">
                  <c:v>115.17870158403633</c:v>
                </c:pt>
                <c:pt idx="176">
                  <c:v>115.17870158403633</c:v>
                </c:pt>
                <c:pt idx="177">
                  <c:v>115.17870158403633</c:v>
                </c:pt>
                <c:pt idx="178">
                  <c:v>115.17870158403633</c:v>
                </c:pt>
                <c:pt idx="179">
                  <c:v>115.17870158403633</c:v>
                </c:pt>
                <c:pt idx="180">
                  <c:v>115.17870158403633</c:v>
                </c:pt>
                <c:pt idx="181">
                  <c:v>115.17870158403633</c:v>
                </c:pt>
                <c:pt idx="182">
                  <c:v>115.17870158403633</c:v>
                </c:pt>
                <c:pt idx="183">
                  <c:v>115.17870158403633</c:v>
                </c:pt>
                <c:pt idx="184">
                  <c:v>115.17870158403633</c:v>
                </c:pt>
                <c:pt idx="185">
                  <c:v>115.17870158403633</c:v>
                </c:pt>
                <c:pt idx="186">
                  <c:v>115.17870158403633</c:v>
                </c:pt>
                <c:pt idx="187">
                  <c:v>115.17870158403633</c:v>
                </c:pt>
                <c:pt idx="188">
                  <c:v>115.17870158403633</c:v>
                </c:pt>
                <c:pt idx="189">
                  <c:v>115.17870158403633</c:v>
                </c:pt>
                <c:pt idx="190">
                  <c:v>115.17870158403633</c:v>
                </c:pt>
                <c:pt idx="191">
                  <c:v>115.17870158403633</c:v>
                </c:pt>
                <c:pt idx="192">
                  <c:v>115.17870158403633</c:v>
                </c:pt>
                <c:pt idx="193">
                  <c:v>115.17870158403633</c:v>
                </c:pt>
                <c:pt idx="194">
                  <c:v>115.17870158403633</c:v>
                </c:pt>
                <c:pt idx="195">
                  <c:v>115.17870158403633</c:v>
                </c:pt>
                <c:pt idx="196">
                  <c:v>115.17870158403633</c:v>
                </c:pt>
                <c:pt idx="197">
                  <c:v>115.17870158403633</c:v>
                </c:pt>
                <c:pt idx="198">
                  <c:v>115.17870158403633</c:v>
                </c:pt>
                <c:pt idx="199">
                  <c:v>115.17870158403633</c:v>
                </c:pt>
                <c:pt idx="200">
                  <c:v>115.17870158403633</c:v>
                </c:pt>
                <c:pt idx="201">
                  <c:v>115.17870158403633</c:v>
                </c:pt>
                <c:pt idx="202">
                  <c:v>115.17870158403633</c:v>
                </c:pt>
                <c:pt idx="203">
                  <c:v>115.17870158403633</c:v>
                </c:pt>
                <c:pt idx="204">
                  <c:v>115.17870158403633</c:v>
                </c:pt>
                <c:pt idx="205">
                  <c:v>115.17870158403633</c:v>
                </c:pt>
                <c:pt idx="206">
                  <c:v>115.17870158403633</c:v>
                </c:pt>
                <c:pt idx="207">
                  <c:v>115.17870158403633</c:v>
                </c:pt>
                <c:pt idx="208">
                  <c:v>115.17870158403633</c:v>
                </c:pt>
                <c:pt idx="209">
                  <c:v>115.17870158403633</c:v>
                </c:pt>
                <c:pt idx="210">
                  <c:v>115.17870158403633</c:v>
                </c:pt>
                <c:pt idx="211">
                  <c:v>115.17870158403633</c:v>
                </c:pt>
                <c:pt idx="212">
                  <c:v>115.17870158403633</c:v>
                </c:pt>
                <c:pt idx="213">
                  <c:v>115.17870158403633</c:v>
                </c:pt>
                <c:pt idx="214">
                  <c:v>115.17870158403633</c:v>
                </c:pt>
                <c:pt idx="215">
                  <c:v>115.17870158403633</c:v>
                </c:pt>
                <c:pt idx="216">
                  <c:v>115.17870158403633</c:v>
                </c:pt>
                <c:pt idx="217">
                  <c:v>115.17870158403633</c:v>
                </c:pt>
                <c:pt idx="218">
                  <c:v>115.17870158403633</c:v>
                </c:pt>
                <c:pt idx="219">
                  <c:v>115.17870158403633</c:v>
                </c:pt>
                <c:pt idx="220">
                  <c:v>115.17870158403633</c:v>
                </c:pt>
                <c:pt idx="221">
                  <c:v>115.17870158403633</c:v>
                </c:pt>
                <c:pt idx="222">
                  <c:v>115.17870158403633</c:v>
                </c:pt>
                <c:pt idx="223">
                  <c:v>115.17870158403633</c:v>
                </c:pt>
                <c:pt idx="224">
                  <c:v>115.17870158403633</c:v>
                </c:pt>
                <c:pt idx="225">
                  <c:v>115.17870158403633</c:v>
                </c:pt>
                <c:pt idx="226">
                  <c:v>115.17870158403633</c:v>
                </c:pt>
                <c:pt idx="227">
                  <c:v>115.17870158403633</c:v>
                </c:pt>
                <c:pt idx="228">
                  <c:v>115.17870158403633</c:v>
                </c:pt>
                <c:pt idx="229">
                  <c:v>115.17870158403633</c:v>
                </c:pt>
                <c:pt idx="230">
                  <c:v>115.17870158403633</c:v>
                </c:pt>
                <c:pt idx="231">
                  <c:v>115.17870158403633</c:v>
                </c:pt>
                <c:pt idx="232">
                  <c:v>115.17870158403633</c:v>
                </c:pt>
                <c:pt idx="233">
                  <c:v>115.17870158403633</c:v>
                </c:pt>
                <c:pt idx="234">
                  <c:v>115.17870158403633</c:v>
                </c:pt>
                <c:pt idx="235">
                  <c:v>115.17870158403633</c:v>
                </c:pt>
                <c:pt idx="236">
                  <c:v>115.17870158403633</c:v>
                </c:pt>
                <c:pt idx="237">
                  <c:v>115.17870158403633</c:v>
                </c:pt>
                <c:pt idx="238">
                  <c:v>115.17870158403633</c:v>
                </c:pt>
                <c:pt idx="239">
                  <c:v>115.17870158403633</c:v>
                </c:pt>
                <c:pt idx="240">
                  <c:v>115.17870158403633</c:v>
                </c:pt>
                <c:pt idx="241">
                  <c:v>115.17870158403633</c:v>
                </c:pt>
                <c:pt idx="242">
                  <c:v>115.17870158403633</c:v>
                </c:pt>
                <c:pt idx="243">
                  <c:v>115.17870158403633</c:v>
                </c:pt>
                <c:pt idx="244">
                  <c:v>115.17870158403633</c:v>
                </c:pt>
                <c:pt idx="245">
                  <c:v>115.17870158403633</c:v>
                </c:pt>
                <c:pt idx="246">
                  <c:v>115.17870158403633</c:v>
                </c:pt>
                <c:pt idx="247">
                  <c:v>115.17870158403633</c:v>
                </c:pt>
                <c:pt idx="248">
                  <c:v>115.17870158403633</c:v>
                </c:pt>
                <c:pt idx="249">
                  <c:v>115.17870158403633</c:v>
                </c:pt>
                <c:pt idx="250">
                  <c:v>115.17870158403633</c:v>
                </c:pt>
                <c:pt idx="251">
                  <c:v>115.17870158403633</c:v>
                </c:pt>
                <c:pt idx="252">
                  <c:v>115.17870158403633</c:v>
                </c:pt>
                <c:pt idx="253">
                  <c:v>115.17870158403633</c:v>
                </c:pt>
                <c:pt idx="254">
                  <c:v>115.17870158403633</c:v>
                </c:pt>
                <c:pt idx="255">
                  <c:v>115.17870158403633</c:v>
                </c:pt>
                <c:pt idx="256">
                  <c:v>115.17870158403633</c:v>
                </c:pt>
                <c:pt idx="257">
                  <c:v>115.17870158403633</c:v>
                </c:pt>
                <c:pt idx="258">
                  <c:v>115.17870158403633</c:v>
                </c:pt>
                <c:pt idx="259">
                  <c:v>115.17870158403633</c:v>
                </c:pt>
                <c:pt idx="260">
                  <c:v>115.17870158403633</c:v>
                </c:pt>
                <c:pt idx="261">
                  <c:v>115.17870158403633</c:v>
                </c:pt>
                <c:pt idx="262">
                  <c:v>115.17870158403633</c:v>
                </c:pt>
                <c:pt idx="263">
                  <c:v>115.17870158403633</c:v>
                </c:pt>
                <c:pt idx="264">
                  <c:v>115.17870158403633</c:v>
                </c:pt>
                <c:pt idx="265">
                  <c:v>115.17870158403633</c:v>
                </c:pt>
                <c:pt idx="266">
                  <c:v>115.17870158403633</c:v>
                </c:pt>
                <c:pt idx="267">
                  <c:v>115.17870158403633</c:v>
                </c:pt>
                <c:pt idx="268">
                  <c:v>115.17870158403633</c:v>
                </c:pt>
                <c:pt idx="269">
                  <c:v>115.17870158403633</c:v>
                </c:pt>
                <c:pt idx="270">
                  <c:v>115.17870158403633</c:v>
                </c:pt>
                <c:pt idx="271">
                  <c:v>115.17870158403633</c:v>
                </c:pt>
                <c:pt idx="272">
                  <c:v>115.17870158403633</c:v>
                </c:pt>
                <c:pt idx="273">
                  <c:v>115.17870158403633</c:v>
                </c:pt>
                <c:pt idx="274">
                  <c:v>115.17870158403633</c:v>
                </c:pt>
                <c:pt idx="275">
                  <c:v>115.17870158403633</c:v>
                </c:pt>
                <c:pt idx="276">
                  <c:v>115.17870158403633</c:v>
                </c:pt>
                <c:pt idx="277">
                  <c:v>115.17870158403633</c:v>
                </c:pt>
                <c:pt idx="278">
                  <c:v>115.17870158403633</c:v>
                </c:pt>
                <c:pt idx="279">
                  <c:v>115.17870158403633</c:v>
                </c:pt>
                <c:pt idx="280">
                  <c:v>115.17870158403633</c:v>
                </c:pt>
                <c:pt idx="281">
                  <c:v>115.17870158403633</c:v>
                </c:pt>
                <c:pt idx="282">
                  <c:v>115.17870158403633</c:v>
                </c:pt>
                <c:pt idx="283">
                  <c:v>115.17870158403633</c:v>
                </c:pt>
                <c:pt idx="284">
                  <c:v>115.17870158403633</c:v>
                </c:pt>
                <c:pt idx="285">
                  <c:v>115.17870158403633</c:v>
                </c:pt>
                <c:pt idx="286">
                  <c:v>115.17870158403633</c:v>
                </c:pt>
                <c:pt idx="287">
                  <c:v>115.17870158403633</c:v>
                </c:pt>
                <c:pt idx="288">
                  <c:v>115.17870158403633</c:v>
                </c:pt>
                <c:pt idx="289">
                  <c:v>115.17870158403633</c:v>
                </c:pt>
                <c:pt idx="290">
                  <c:v>115.17870158403633</c:v>
                </c:pt>
                <c:pt idx="291">
                  <c:v>115.17870158403633</c:v>
                </c:pt>
                <c:pt idx="292">
                  <c:v>115.17870158403633</c:v>
                </c:pt>
                <c:pt idx="293">
                  <c:v>115.17870158403633</c:v>
                </c:pt>
                <c:pt idx="294">
                  <c:v>115.17870158403633</c:v>
                </c:pt>
                <c:pt idx="295">
                  <c:v>115.17870158403633</c:v>
                </c:pt>
                <c:pt idx="296">
                  <c:v>115.17870158403633</c:v>
                </c:pt>
                <c:pt idx="297">
                  <c:v>115.17870158403633</c:v>
                </c:pt>
                <c:pt idx="298">
                  <c:v>115.17870158403633</c:v>
                </c:pt>
                <c:pt idx="299">
                  <c:v>115.17870158403633</c:v>
                </c:pt>
                <c:pt idx="300">
                  <c:v>115.17870158403633</c:v>
                </c:pt>
                <c:pt idx="301">
                  <c:v>115.17870158403633</c:v>
                </c:pt>
                <c:pt idx="302">
                  <c:v>115.17870158403633</c:v>
                </c:pt>
                <c:pt idx="303">
                  <c:v>115.17870158403633</c:v>
                </c:pt>
                <c:pt idx="304">
                  <c:v>115.17870158403633</c:v>
                </c:pt>
                <c:pt idx="305">
                  <c:v>115.17870158403633</c:v>
                </c:pt>
                <c:pt idx="306">
                  <c:v>115.17870158403633</c:v>
                </c:pt>
                <c:pt idx="307">
                  <c:v>115.17870158403633</c:v>
                </c:pt>
                <c:pt idx="308">
                  <c:v>115.17870158403633</c:v>
                </c:pt>
                <c:pt idx="309">
                  <c:v>115.17870158403633</c:v>
                </c:pt>
                <c:pt idx="310">
                  <c:v>115.17870158403633</c:v>
                </c:pt>
                <c:pt idx="311">
                  <c:v>115.17870158403633</c:v>
                </c:pt>
                <c:pt idx="312">
                  <c:v>115.17870158403633</c:v>
                </c:pt>
                <c:pt idx="313">
                  <c:v>115.17870158403633</c:v>
                </c:pt>
                <c:pt idx="314">
                  <c:v>115.17870158403633</c:v>
                </c:pt>
                <c:pt idx="315">
                  <c:v>115.17870158403633</c:v>
                </c:pt>
                <c:pt idx="316">
                  <c:v>115.17870158403633</c:v>
                </c:pt>
                <c:pt idx="317">
                  <c:v>115.17870158403633</c:v>
                </c:pt>
                <c:pt idx="318">
                  <c:v>115.17870158403633</c:v>
                </c:pt>
                <c:pt idx="319">
                  <c:v>115.17870158403633</c:v>
                </c:pt>
                <c:pt idx="320">
                  <c:v>115.17870158403633</c:v>
                </c:pt>
                <c:pt idx="321">
                  <c:v>115.17870158403633</c:v>
                </c:pt>
                <c:pt idx="322">
                  <c:v>115.17870158403633</c:v>
                </c:pt>
                <c:pt idx="323">
                  <c:v>115.17870158403633</c:v>
                </c:pt>
                <c:pt idx="324">
                  <c:v>115.17870158403633</c:v>
                </c:pt>
                <c:pt idx="325">
                  <c:v>115.17870158403633</c:v>
                </c:pt>
                <c:pt idx="326">
                  <c:v>115.17870158403633</c:v>
                </c:pt>
                <c:pt idx="327">
                  <c:v>115.17870158403633</c:v>
                </c:pt>
                <c:pt idx="328">
                  <c:v>115.17870158403633</c:v>
                </c:pt>
                <c:pt idx="329">
                  <c:v>115.17870158403633</c:v>
                </c:pt>
                <c:pt idx="330">
                  <c:v>115.17870158403633</c:v>
                </c:pt>
              </c:numCache>
            </c:numRef>
          </c:yVal>
          <c:smooth val="0"/>
          <c:extLst>
            <c:ext xmlns:c16="http://schemas.microsoft.com/office/drawing/2014/chart" uri="{C3380CC4-5D6E-409C-BE32-E72D297353CC}">
              <c16:uniqueId val="{00000001-6E09-476A-AD84-297E73F6B887}"/>
            </c:ext>
          </c:extLst>
        </c:ser>
        <c:ser>
          <c:idx val="2"/>
          <c:order val="2"/>
          <c:tx>
            <c:v>Esteron</c:v>
          </c:tx>
          <c:marker>
            <c:symbol val="none"/>
          </c:marker>
          <c:xVal>
            <c:numRef>
              <c:f>UH_Timing!$L$9:$L$339</c:f>
              <c:numCache>
                <c:formatCode>[$-409]m/d/yy\ h:mm\ AM/PM;@</c:formatCode>
                <c:ptCount val="331"/>
                <c:pt idx="0">
                  <c:v>34642.458335763891</c:v>
                </c:pt>
                <c:pt idx="1">
                  <c:v>34642.500002430555</c:v>
                </c:pt>
                <c:pt idx="2">
                  <c:v>34642.54166909722</c:v>
                </c:pt>
                <c:pt idx="3">
                  <c:v>34642.583335763884</c:v>
                </c:pt>
                <c:pt idx="4">
                  <c:v>34642.625002430548</c:v>
                </c:pt>
                <c:pt idx="5">
                  <c:v>34642.666669097212</c:v>
                </c:pt>
                <c:pt idx="6">
                  <c:v>34642.708335763877</c:v>
                </c:pt>
                <c:pt idx="7">
                  <c:v>34642.750002430541</c:v>
                </c:pt>
                <c:pt idx="8">
                  <c:v>34642.791669097205</c:v>
                </c:pt>
                <c:pt idx="9">
                  <c:v>34642.833335763869</c:v>
                </c:pt>
                <c:pt idx="10">
                  <c:v>34642.875002430534</c:v>
                </c:pt>
                <c:pt idx="11">
                  <c:v>34642.916669097198</c:v>
                </c:pt>
                <c:pt idx="12">
                  <c:v>34642.958335763862</c:v>
                </c:pt>
                <c:pt idx="13">
                  <c:v>34643.000002430526</c:v>
                </c:pt>
                <c:pt idx="14">
                  <c:v>34643.041669097191</c:v>
                </c:pt>
                <c:pt idx="15">
                  <c:v>34643.083335763855</c:v>
                </c:pt>
                <c:pt idx="16">
                  <c:v>34643.125002430519</c:v>
                </c:pt>
                <c:pt idx="17">
                  <c:v>34643.166669097183</c:v>
                </c:pt>
                <c:pt idx="18">
                  <c:v>34643.208335763848</c:v>
                </c:pt>
                <c:pt idx="19">
                  <c:v>34643.250002430512</c:v>
                </c:pt>
                <c:pt idx="20">
                  <c:v>34643.291669097176</c:v>
                </c:pt>
                <c:pt idx="21">
                  <c:v>34643.33333576384</c:v>
                </c:pt>
                <c:pt idx="22">
                  <c:v>34643.375002430505</c:v>
                </c:pt>
                <c:pt idx="23">
                  <c:v>34643.416669097169</c:v>
                </c:pt>
                <c:pt idx="24">
                  <c:v>34643.458335763833</c:v>
                </c:pt>
                <c:pt idx="25">
                  <c:v>34643.500002430497</c:v>
                </c:pt>
                <c:pt idx="26">
                  <c:v>34643.541669097162</c:v>
                </c:pt>
                <c:pt idx="27">
                  <c:v>34643.583335763826</c:v>
                </c:pt>
                <c:pt idx="28">
                  <c:v>34643.62500243049</c:v>
                </c:pt>
                <c:pt idx="29">
                  <c:v>34643.666669097154</c:v>
                </c:pt>
                <c:pt idx="30">
                  <c:v>34643.708335763818</c:v>
                </c:pt>
                <c:pt idx="31">
                  <c:v>34643.750002430483</c:v>
                </c:pt>
                <c:pt idx="32">
                  <c:v>34643.791669097147</c:v>
                </c:pt>
                <c:pt idx="33">
                  <c:v>34643.833335763811</c:v>
                </c:pt>
                <c:pt idx="34">
                  <c:v>34643.875002430475</c:v>
                </c:pt>
                <c:pt idx="35">
                  <c:v>34643.91666909714</c:v>
                </c:pt>
                <c:pt idx="36">
                  <c:v>34643.958335763804</c:v>
                </c:pt>
                <c:pt idx="37">
                  <c:v>34644.000002430468</c:v>
                </c:pt>
                <c:pt idx="38">
                  <c:v>34644.041669097132</c:v>
                </c:pt>
                <c:pt idx="39">
                  <c:v>34644.083335763797</c:v>
                </c:pt>
                <c:pt idx="40">
                  <c:v>34644.125002430461</c:v>
                </c:pt>
                <c:pt idx="41">
                  <c:v>34644.166669097125</c:v>
                </c:pt>
                <c:pt idx="42">
                  <c:v>34644.208335763789</c:v>
                </c:pt>
                <c:pt idx="43">
                  <c:v>34644.250002430454</c:v>
                </c:pt>
                <c:pt idx="44">
                  <c:v>34644.291669097118</c:v>
                </c:pt>
                <c:pt idx="45">
                  <c:v>34644.333335763782</c:v>
                </c:pt>
                <c:pt idx="46">
                  <c:v>34644.375002430446</c:v>
                </c:pt>
                <c:pt idx="47">
                  <c:v>34644.416669097111</c:v>
                </c:pt>
                <c:pt idx="48">
                  <c:v>34644.458335763775</c:v>
                </c:pt>
                <c:pt idx="49">
                  <c:v>34644.500002430439</c:v>
                </c:pt>
                <c:pt idx="50">
                  <c:v>34644.541669097103</c:v>
                </c:pt>
                <c:pt idx="51">
                  <c:v>34644.583335763768</c:v>
                </c:pt>
                <c:pt idx="52">
                  <c:v>34644.625002430432</c:v>
                </c:pt>
                <c:pt idx="53">
                  <c:v>34644.666669097096</c:v>
                </c:pt>
                <c:pt idx="54">
                  <c:v>34644.70833576376</c:v>
                </c:pt>
                <c:pt idx="55">
                  <c:v>34644.750002430425</c:v>
                </c:pt>
                <c:pt idx="56">
                  <c:v>34644.791669097089</c:v>
                </c:pt>
                <c:pt idx="57">
                  <c:v>34644.833335763753</c:v>
                </c:pt>
                <c:pt idx="58">
                  <c:v>34644.875002430417</c:v>
                </c:pt>
                <c:pt idx="59">
                  <c:v>34644.916669097081</c:v>
                </c:pt>
                <c:pt idx="60">
                  <c:v>34644.958335763746</c:v>
                </c:pt>
                <c:pt idx="61">
                  <c:v>34645.00000243041</c:v>
                </c:pt>
                <c:pt idx="62">
                  <c:v>34645.041669097074</c:v>
                </c:pt>
                <c:pt idx="63">
                  <c:v>34645.083335763738</c:v>
                </c:pt>
                <c:pt idx="64">
                  <c:v>34645.125002430403</c:v>
                </c:pt>
                <c:pt idx="65">
                  <c:v>34645.166669097067</c:v>
                </c:pt>
                <c:pt idx="66">
                  <c:v>34645.208335763731</c:v>
                </c:pt>
                <c:pt idx="67">
                  <c:v>34645.250002430395</c:v>
                </c:pt>
                <c:pt idx="68">
                  <c:v>34645.29166909706</c:v>
                </c:pt>
                <c:pt idx="69">
                  <c:v>34645.333335763724</c:v>
                </c:pt>
                <c:pt idx="70">
                  <c:v>34645.375002430388</c:v>
                </c:pt>
                <c:pt idx="71">
                  <c:v>34645.416669097052</c:v>
                </c:pt>
                <c:pt idx="72">
                  <c:v>34645.458335763717</c:v>
                </c:pt>
                <c:pt idx="73">
                  <c:v>34645.500002430381</c:v>
                </c:pt>
                <c:pt idx="74">
                  <c:v>34645.541669097045</c:v>
                </c:pt>
                <c:pt idx="75">
                  <c:v>34645.583335763709</c:v>
                </c:pt>
                <c:pt idx="76">
                  <c:v>34645.625002430374</c:v>
                </c:pt>
                <c:pt idx="77">
                  <c:v>34645.666669097038</c:v>
                </c:pt>
                <c:pt idx="78">
                  <c:v>34645.708335763702</c:v>
                </c:pt>
                <c:pt idx="79">
                  <c:v>34645.750002430366</c:v>
                </c:pt>
                <c:pt idx="80">
                  <c:v>34645.791669097031</c:v>
                </c:pt>
                <c:pt idx="81">
                  <c:v>34645.833335763695</c:v>
                </c:pt>
                <c:pt idx="82">
                  <c:v>34645.875002430359</c:v>
                </c:pt>
                <c:pt idx="83">
                  <c:v>34645.916669097023</c:v>
                </c:pt>
                <c:pt idx="84">
                  <c:v>34645.958335763688</c:v>
                </c:pt>
                <c:pt idx="85">
                  <c:v>34646.000002430352</c:v>
                </c:pt>
                <c:pt idx="86">
                  <c:v>34646.041669097016</c:v>
                </c:pt>
                <c:pt idx="87">
                  <c:v>34646.08333576368</c:v>
                </c:pt>
                <c:pt idx="88">
                  <c:v>34646.125002430344</c:v>
                </c:pt>
                <c:pt idx="89">
                  <c:v>34646.166669097009</c:v>
                </c:pt>
                <c:pt idx="90">
                  <c:v>34646.208335763673</c:v>
                </c:pt>
                <c:pt idx="91">
                  <c:v>34646.250002430337</c:v>
                </c:pt>
                <c:pt idx="92">
                  <c:v>34646.291669097001</c:v>
                </c:pt>
                <c:pt idx="93">
                  <c:v>34646.333335763666</c:v>
                </c:pt>
                <c:pt idx="94">
                  <c:v>34646.37500243033</c:v>
                </c:pt>
                <c:pt idx="95">
                  <c:v>34646.416669096994</c:v>
                </c:pt>
                <c:pt idx="96">
                  <c:v>34646.458335763658</c:v>
                </c:pt>
                <c:pt idx="97">
                  <c:v>34646.500002430323</c:v>
                </c:pt>
                <c:pt idx="98">
                  <c:v>34646.541669096987</c:v>
                </c:pt>
                <c:pt idx="99">
                  <c:v>34646.583335763651</c:v>
                </c:pt>
                <c:pt idx="100">
                  <c:v>34646.625002430315</c:v>
                </c:pt>
                <c:pt idx="101">
                  <c:v>34646.66666909698</c:v>
                </c:pt>
                <c:pt idx="102">
                  <c:v>34646.708335763644</c:v>
                </c:pt>
                <c:pt idx="103">
                  <c:v>34646.750002430308</c:v>
                </c:pt>
                <c:pt idx="104">
                  <c:v>34646.791669096972</c:v>
                </c:pt>
                <c:pt idx="105">
                  <c:v>34646.833335763637</c:v>
                </c:pt>
                <c:pt idx="106">
                  <c:v>34646.875002430301</c:v>
                </c:pt>
                <c:pt idx="107">
                  <c:v>34646.916669096965</c:v>
                </c:pt>
                <c:pt idx="108">
                  <c:v>34646.958335763629</c:v>
                </c:pt>
                <c:pt idx="109">
                  <c:v>34647.000002430294</c:v>
                </c:pt>
                <c:pt idx="110">
                  <c:v>34647.041669096958</c:v>
                </c:pt>
                <c:pt idx="111">
                  <c:v>34647.083335763622</c:v>
                </c:pt>
                <c:pt idx="112">
                  <c:v>34647.125002430286</c:v>
                </c:pt>
                <c:pt idx="113">
                  <c:v>34647.16666909695</c:v>
                </c:pt>
                <c:pt idx="114">
                  <c:v>34647.208335763615</c:v>
                </c:pt>
                <c:pt idx="115">
                  <c:v>34647.250002430279</c:v>
                </c:pt>
                <c:pt idx="116">
                  <c:v>34647.291669096943</c:v>
                </c:pt>
                <c:pt idx="117">
                  <c:v>34647.333335763607</c:v>
                </c:pt>
                <c:pt idx="118">
                  <c:v>34647.375002430272</c:v>
                </c:pt>
                <c:pt idx="119">
                  <c:v>34647.416669096936</c:v>
                </c:pt>
                <c:pt idx="120">
                  <c:v>34647.4583357636</c:v>
                </c:pt>
                <c:pt idx="121">
                  <c:v>34647.500002430264</c:v>
                </c:pt>
                <c:pt idx="122">
                  <c:v>34647.541669096929</c:v>
                </c:pt>
                <c:pt idx="123">
                  <c:v>34647.583335763593</c:v>
                </c:pt>
                <c:pt idx="124">
                  <c:v>34647.625002430257</c:v>
                </c:pt>
                <c:pt idx="125">
                  <c:v>34647.666669096921</c:v>
                </c:pt>
                <c:pt idx="126">
                  <c:v>34647.708335763586</c:v>
                </c:pt>
                <c:pt idx="127">
                  <c:v>34647.75000243025</c:v>
                </c:pt>
                <c:pt idx="128">
                  <c:v>34647.791669096914</c:v>
                </c:pt>
                <c:pt idx="129">
                  <c:v>34647.833335763578</c:v>
                </c:pt>
                <c:pt idx="130">
                  <c:v>34647.875002430243</c:v>
                </c:pt>
                <c:pt idx="131">
                  <c:v>34647.916669096907</c:v>
                </c:pt>
                <c:pt idx="132">
                  <c:v>34647.958335763571</c:v>
                </c:pt>
                <c:pt idx="133">
                  <c:v>34648.000002430235</c:v>
                </c:pt>
                <c:pt idx="134">
                  <c:v>34648.0416690969</c:v>
                </c:pt>
                <c:pt idx="135">
                  <c:v>34648.083335763564</c:v>
                </c:pt>
                <c:pt idx="136">
                  <c:v>34648.125002430228</c:v>
                </c:pt>
                <c:pt idx="137">
                  <c:v>34648.166669096892</c:v>
                </c:pt>
                <c:pt idx="138">
                  <c:v>34648.208335763557</c:v>
                </c:pt>
                <c:pt idx="139">
                  <c:v>34648.250002430221</c:v>
                </c:pt>
                <c:pt idx="140">
                  <c:v>34648.291669096885</c:v>
                </c:pt>
                <c:pt idx="141">
                  <c:v>34648.333335763549</c:v>
                </c:pt>
                <c:pt idx="142">
                  <c:v>34648.375002430213</c:v>
                </c:pt>
                <c:pt idx="143">
                  <c:v>34648.416669096878</c:v>
                </c:pt>
                <c:pt idx="144">
                  <c:v>34648.458335763542</c:v>
                </c:pt>
                <c:pt idx="145">
                  <c:v>34648.500002430206</c:v>
                </c:pt>
                <c:pt idx="146">
                  <c:v>34648.54166909687</c:v>
                </c:pt>
                <c:pt idx="147">
                  <c:v>34648.583335763535</c:v>
                </c:pt>
                <c:pt idx="148">
                  <c:v>34648.625002430199</c:v>
                </c:pt>
                <c:pt idx="149">
                  <c:v>34648.666669096863</c:v>
                </c:pt>
                <c:pt idx="150">
                  <c:v>34648.708335763527</c:v>
                </c:pt>
                <c:pt idx="151">
                  <c:v>34648.750002430192</c:v>
                </c:pt>
                <c:pt idx="152">
                  <c:v>34648.791669096856</c:v>
                </c:pt>
                <c:pt idx="153">
                  <c:v>34648.83333576352</c:v>
                </c:pt>
                <c:pt idx="154">
                  <c:v>34648.875002430184</c:v>
                </c:pt>
                <c:pt idx="155">
                  <c:v>34648.916669096849</c:v>
                </c:pt>
                <c:pt idx="156">
                  <c:v>34648.958335763513</c:v>
                </c:pt>
                <c:pt idx="157">
                  <c:v>34649.000002430177</c:v>
                </c:pt>
                <c:pt idx="158">
                  <c:v>34649.041669096841</c:v>
                </c:pt>
                <c:pt idx="159">
                  <c:v>34649.083335763506</c:v>
                </c:pt>
                <c:pt idx="160">
                  <c:v>34649.12500243017</c:v>
                </c:pt>
                <c:pt idx="161">
                  <c:v>34649.166669096834</c:v>
                </c:pt>
                <c:pt idx="162">
                  <c:v>34649.208335763498</c:v>
                </c:pt>
                <c:pt idx="163">
                  <c:v>34649.250002430163</c:v>
                </c:pt>
                <c:pt idx="164">
                  <c:v>34649.291669096827</c:v>
                </c:pt>
                <c:pt idx="165">
                  <c:v>34649.333335763491</c:v>
                </c:pt>
                <c:pt idx="166">
                  <c:v>34649.375002430155</c:v>
                </c:pt>
                <c:pt idx="167">
                  <c:v>34649.41666909682</c:v>
                </c:pt>
                <c:pt idx="168">
                  <c:v>34649.458335763484</c:v>
                </c:pt>
                <c:pt idx="169">
                  <c:v>34649.500002430148</c:v>
                </c:pt>
                <c:pt idx="170">
                  <c:v>34649.541669096812</c:v>
                </c:pt>
                <c:pt idx="171">
                  <c:v>34649.583335763476</c:v>
                </c:pt>
                <c:pt idx="172">
                  <c:v>34649.625002430141</c:v>
                </c:pt>
                <c:pt idx="173">
                  <c:v>34649.666669096805</c:v>
                </c:pt>
                <c:pt idx="174">
                  <c:v>34649.708335763469</c:v>
                </c:pt>
                <c:pt idx="175">
                  <c:v>34649.750002430133</c:v>
                </c:pt>
                <c:pt idx="176">
                  <c:v>34649.791669096798</c:v>
                </c:pt>
                <c:pt idx="177">
                  <c:v>34649.833335763462</c:v>
                </c:pt>
                <c:pt idx="178">
                  <c:v>34649.875002430126</c:v>
                </c:pt>
                <c:pt idx="179">
                  <c:v>34649.91666909679</c:v>
                </c:pt>
                <c:pt idx="180">
                  <c:v>34649.958335763455</c:v>
                </c:pt>
                <c:pt idx="181">
                  <c:v>34650.000002430119</c:v>
                </c:pt>
                <c:pt idx="182">
                  <c:v>34650.041669096783</c:v>
                </c:pt>
                <c:pt idx="183">
                  <c:v>34650.083335763447</c:v>
                </c:pt>
                <c:pt idx="184">
                  <c:v>34650.125002430112</c:v>
                </c:pt>
                <c:pt idx="185">
                  <c:v>34650.166669096776</c:v>
                </c:pt>
                <c:pt idx="186">
                  <c:v>34650.20833576344</c:v>
                </c:pt>
                <c:pt idx="187">
                  <c:v>34650.250002430104</c:v>
                </c:pt>
                <c:pt idx="188">
                  <c:v>34650.291669096769</c:v>
                </c:pt>
                <c:pt idx="189">
                  <c:v>34650.333335763433</c:v>
                </c:pt>
                <c:pt idx="190">
                  <c:v>34650.375002430097</c:v>
                </c:pt>
                <c:pt idx="191">
                  <c:v>34650.416669096761</c:v>
                </c:pt>
                <c:pt idx="192">
                  <c:v>34650.458335763426</c:v>
                </c:pt>
                <c:pt idx="193">
                  <c:v>34650.50000243009</c:v>
                </c:pt>
                <c:pt idx="194">
                  <c:v>34650.541669096754</c:v>
                </c:pt>
                <c:pt idx="195">
                  <c:v>34650.583335763418</c:v>
                </c:pt>
                <c:pt idx="196">
                  <c:v>34650.625002430083</c:v>
                </c:pt>
                <c:pt idx="197">
                  <c:v>34650.666669096747</c:v>
                </c:pt>
                <c:pt idx="198">
                  <c:v>34650.708335763411</c:v>
                </c:pt>
                <c:pt idx="199">
                  <c:v>34650.750002430075</c:v>
                </c:pt>
                <c:pt idx="200">
                  <c:v>34650.791669096739</c:v>
                </c:pt>
                <c:pt idx="201">
                  <c:v>34650.833335763404</c:v>
                </c:pt>
                <c:pt idx="202">
                  <c:v>34650.875002430068</c:v>
                </c:pt>
                <c:pt idx="203">
                  <c:v>34650.916669096732</c:v>
                </c:pt>
                <c:pt idx="204">
                  <c:v>34650.958335763396</c:v>
                </c:pt>
                <c:pt idx="205">
                  <c:v>34651.000002430061</c:v>
                </c:pt>
                <c:pt idx="206">
                  <c:v>34651.041669096725</c:v>
                </c:pt>
                <c:pt idx="207">
                  <c:v>34651.083335763389</c:v>
                </c:pt>
                <c:pt idx="208">
                  <c:v>34651.125002430053</c:v>
                </c:pt>
                <c:pt idx="209">
                  <c:v>34651.166669096718</c:v>
                </c:pt>
                <c:pt idx="210">
                  <c:v>34651.208335763382</c:v>
                </c:pt>
                <c:pt idx="211">
                  <c:v>34651.250002430046</c:v>
                </c:pt>
                <c:pt idx="212">
                  <c:v>34651.29166909671</c:v>
                </c:pt>
                <c:pt idx="213">
                  <c:v>34651.333335763375</c:v>
                </c:pt>
                <c:pt idx="214">
                  <c:v>34651.375002430039</c:v>
                </c:pt>
                <c:pt idx="215">
                  <c:v>34651.416669096703</c:v>
                </c:pt>
                <c:pt idx="216">
                  <c:v>34651.458335763367</c:v>
                </c:pt>
                <c:pt idx="217">
                  <c:v>34651.500002430032</c:v>
                </c:pt>
                <c:pt idx="218">
                  <c:v>34651.541669096696</c:v>
                </c:pt>
                <c:pt idx="219">
                  <c:v>34651.58333576336</c:v>
                </c:pt>
                <c:pt idx="220">
                  <c:v>34651.625002430024</c:v>
                </c:pt>
                <c:pt idx="221">
                  <c:v>34651.666669096689</c:v>
                </c:pt>
                <c:pt idx="222">
                  <c:v>34651.708335763353</c:v>
                </c:pt>
                <c:pt idx="223">
                  <c:v>34651.750002430017</c:v>
                </c:pt>
                <c:pt idx="224">
                  <c:v>34651.791669096681</c:v>
                </c:pt>
                <c:pt idx="225">
                  <c:v>34651.833335763346</c:v>
                </c:pt>
                <c:pt idx="226">
                  <c:v>34651.87500243001</c:v>
                </c:pt>
                <c:pt idx="227">
                  <c:v>34651.916669096674</c:v>
                </c:pt>
                <c:pt idx="228">
                  <c:v>34651.958335763338</c:v>
                </c:pt>
                <c:pt idx="229">
                  <c:v>34652.000002430002</c:v>
                </c:pt>
                <c:pt idx="230">
                  <c:v>34652.041669096667</c:v>
                </c:pt>
                <c:pt idx="231">
                  <c:v>34652.083335763331</c:v>
                </c:pt>
                <c:pt idx="232">
                  <c:v>34652.125002429995</c:v>
                </c:pt>
                <c:pt idx="233">
                  <c:v>34652.166669096659</c:v>
                </c:pt>
                <c:pt idx="234">
                  <c:v>34652.208335763324</c:v>
                </c:pt>
                <c:pt idx="235">
                  <c:v>34652.250002429988</c:v>
                </c:pt>
                <c:pt idx="236">
                  <c:v>34652.291669096652</c:v>
                </c:pt>
                <c:pt idx="237">
                  <c:v>34652.333335763316</c:v>
                </c:pt>
                <c:pt idx="238">
                  <c:v>34652.375002429981</c:v>
                </c:pt>
                <c:pt idx="239">
                  <c:v>34652.416669096645</c:v>
                </c:pt>
                <c:pt idx="240">
                  <c:v>34652.458335763309</c:v>
                </c:pt>
                <c:pt idx="241">
                  <c:v>34652.500002429973</c:v>
                </c:pt>
                <c:pt idx="242">
                  <c:v>34652.541669096638</c:v>
                </c:pt>
                <c:pt idx="243">
                  <c:v>34652.583335763302</c:v>
                </c:pt>
                <c:pt idx="244">
                  <c:v>34652.625002429966</c:v>
                </c:pt>
                <c:pt idx="245">
                  <c:v>34652.66666909663</c:v>
                </c:pt>
                <c:pt idx="246">
                  <c:v>34652.708335763295</c:v>
                </c:pt>
                <c:pt idx="247">
                  <c:v>34652.750002429959</c:v>
                </c:pt>
                <c:pt idx="248">
                  <c:v>34652.791669096623</c:v>
                </c:pt>
                <c:pt idx="249">
                  <c:v>34652.833335763287</c:v>
                </c:pt>
                <c:pt idx="250">
                  <c:v>34652.875002429952</c:v>
                </c:pt>
                <c:pt idx="251">
                  <c:v>34652.916669096616</c:v>
                </c:pt>
                <c:pt idx="252">
                  <c:v>34652.95833576328</c:v>
                </c:pt>
                <c:pt idx="253">
                  <c:v>34653.000002429944</c:v>
                </c:pt>
                <c:pt idx="254">
                  <c:v>34653.041669096609</c:v>
                </c:pt>
                <c:pt idx="255">
                  <c:v>34653.083335763273</c:v>
                </c:pt>
                <c:pt idx="256">
                  <c:v>34653.125002429937</c:v>
                </c:pt>
                <c:pt idx="257">
                  <c:v>34653.166669096601</c:v>
                </c:pt>
                <c:pt idx="258">
                  <c:v>34653.208335763265</c:v>
                </c:pt>
                <c:pt idx="259">
                  <c:v>34653.25000242993</c:v>
                </c:pt>
                <c:pt idx="260">
                  <c:v>34653.291669096594</c:v>
                </c:pt>
                <c:pt idx="261">
                  <c:v>34653.333335763258</c:v>
                </c:pt>
                <c:pt idx="262">
                  <c:v>34653.375002429922</c:v>
                </c:pt>
                <c:pt idx="263">
                  <c:v>34653.416669096587</c:v>
                </c:pt>
                <c:pt idx="264">
                  <c:v>34653.458335763251</c:v>
                </c:pt>
                <c:pt idx="265">
                  <c:v>34653.500002429915</c:v>
                </c:pt>
                <c:pt idx="266">
                  <c:v>34653.541669096579</c:v>
                </c:pt>
                <c:pt idx="267">
                  <c:v>34653.583335763244</c:v>
                </c:pt>
                <c:pt idx="268">
                  <c:v>34653.625002429908</c:v>
                </c:pt>
                <c:pt idx="269">
                  <c:v>34653.666669096572</c:v>
                </c:pt>
                <c:pt idx="270">
                  <c:v>34653.708335763236</c:v>
                </c:pt>
                <c:pt idx="271">
                  <c:v>34653.750002429901</c:v>
                </c:pt>
                <c:pt idx="272">
                  <c:v>34653.791669096565</c:v>
                </c:pt>
                <c:pt idx="273">
                  <c:v>34653.833335763229</c:v>
                </c:pt>
                <c:pt idx="274">
                  <c:v>34653.875002429893</c:v>
                </c:pt>
                <c:pt idx="275">
                  <c:v>34653.916669096558</c:v>
                </c:pt>
                <c:pt idx="276">
                  <c:v>34653.958335763222</c:v>
                </c:pt>
                <c:pt idx="277">
                  <c:v>34654.000002429886</c:v>
                </c:pt>
                <c:pt idx="278">
                  <c:v>34654.04166909655</c:v>
                </c:pt>
                <c:pt idx="279">
                  <c:v>34654.083335763215</c:v>
                </c:pt>
                <c:pt idx="280">
                  <c:v>34654.125002429879</c:v>
                </c:pt>
                <c:pt idx="281">
                  <c:v>34654.166669096543</c:v>
                </c:pt>
                <c:pt idx="282">
                  <c:v>34654.208335763207</c:v>
                </c:pt>
                <c:pt idx="283">
                  <c:v>34654.250002429872</c:v>
                </c:pt>
                <c:pt idx="284">
                  <c:v>34654.291669096536</c:v>
                </c:pt>
                <c:pt idx="285">
                  <c:v>34654.3333357632</c:v>
                </c:pt>
                <c:pt idx="286">
                  <c:v>34654.375002429864</c:v>
                </c:pt>
                <c:pt idx="287">
                  <c:v>34654.416669096528</c:v>
                </c:pt>
                <c:pt idx="288">
                  <c:v>34654.458335763193</c:v>
                </c:pt>
                <c:pt idx="289">
                  <c:v>34654.500002429857</c:v>
                </c:pt>
                <c:pt idx="290">
                  <c:v>34654.541669096521</c:v>
                </c:pt>
                <c:pt idx="291">
                  <c:v>34654.583335763185</c:v>
                </c:pt>
                <c:pt idx="292">
                  <c:v>34654.62500242985</c:v>
                </c:pt>
                <c:pt idx="293">
                  <c:v>34654.666669096514</c:v>
                </c:pt>
                <c:pt idx="294">
                  <c:v>34654.708335763178</c:v>
                </c:pt>
                <c:pt idx="295">
                  <c:v>34654.750002429842</c:v>
                </c:pt>
                <c:pt idx="296">
                  <c:v>34654.791669096507</c:v>
                </c:pt>
                <c:pt idx="297">
                  <c:v>34654.833335763171</c:v>
                </c:pt>
                <c:pt idx="298">
                  <c:v>34654.875002429835</c:v>
                </c:pt>
                <c:pt idx="299">
                  <c:v>34654.916669096499</c:v>
                </c:pt>
                <c:pt idx="300">
                  <c:v>34654.958335763164</c:v>
                </c:pt>
                <c:pt idx="301">
                  <c:v>34655.000002429828</c:v>
                </c:pt>
                <c:pt idx="302">
                  <c:v>34655.041669096492</c:v>
                </c:pt>
                <c:pt idx="303">
                  <c:v>34655.083335763156</c:v>
                </c:pt>
                <c:pt idx="304">
                  <c:v>34655.125002429821</c:v>
                </c:pt>
                <c:pt idx="305">
                  <c:v>34655.166669096485</c:v>
                </c:pt>
                <c:pt idx="306">
                  <c:v>34655.208335763149</c:v>
                </c:pt>
                <c:pt idx="307">
                  <c:v>34655.250002429813</c:v>
                </c:pt>
                <c:pt idx="308">
                  <c:v>34655.291669096478</c:v>
                </c:pt>
                <c:pt idx="309">
                  <c:v>34655.333335763142</c:v>
                </c:pt>
                <c:pt idx="310">
                  <c:v>34655.375002429806</c:v>
                </c:pt>
                <c:pt idx="311">
                  <c:v>34655.41666909647</c:v>
                </c:pt>
                <c:pt idx="312">
                  <c:v>34655.458335763135</c:v>
                </c:pt>
                <c:pt idx="313">
                  <c:v>34655.500002429799</c:v>
                </c:pt>
                <c:pt idx="314">
                  <c:v>34655.541669096463</c:v>
                </c:pt>
                <c:pt idx="315">
                  <c:v>34655.583335763127</c:v>
                </c:pt>
                <c:pt idx="316">
                  <c:v>34655.625002429791</c:v>
                </c:pt>
                <c:pt idx="317">
                  <c:v>34655.666669096456</c:v>
                </c:pt>
                <c:pt idx="318">
                  <c:v>34655.70833576312</c:v>
                </c:pt>
                <c:pt idx="319">
                  <c:v>34655.750002429784</c:v>
                </c:pt>
                <c:pt idx="320">
                  <c:v>34655.791669096448</c:v>
                </c:pt>
                <c:pt idx="321">
                  <c:v>34655.833335763113</c:v>
                </c:pt>
                <c:pt idx="322">
                  <c:v>34655.875002429777</c:v>
                </c:pt>
                <c:pt idx="323">
                  <c:v>34655.916669096441</c:v>
                </c:pt>
                <c:pt idx="324">
                  <c:v>34655.958335763105</c:v>
                </c:pt>
                <c:pt idx="325">
                  <c:v>34656.00000242977</c:v>
                </c:pt>
                <c:pt idx="326">
                  <c:v>34656.041669096434</c:v>
                </c:pt>
                <c:pt idx="327">
                  <c:v>34656.083335763098</c:v>
                </c:pt>
                <c:pt idx="328">
                  <c:v>34656.125002429762</c:v>
                </c:pt>
                <c:pt idx="329">
                  <c:v>34656.166669096427</c:v>
                </c:pt>
                <c:pt idx="330">
                  <c:v>34656.208335763091</c:v>
                </c:pt>
              </c:numCache>
            </c:numRef>
          </c:xVal>
          <c:yVal>
            <c:numRef>
              <c:f>UH_Timing!$O$9:$O$339</c:f>
              <c:numCache>
                <c:formatCode>0.00</c:formatCode>
                <c:ptCount val="331"/>
                <c:pt idx="0">
                  <c:v>47.372825990994976</c:v>
                </c:pt>
                <c:pt idx="1">
                  <c:v>47.372825990994976</c:v>
                </c:pt>
                <c:pt idx="2">
                  <c:v>47.372825990994976</c:v>
                </c:pt>
                <c:pt idx="3">
                  <c:v>47.372825990994976</c:v>
                </c:pt>
                <c:pt idx="4">
                  <c:v>47.372825990994976</c:v>
                </c:pt>
                <c:pt idx="5">
                  <c:v>47.490514921271412</c:v>
                </c:pt>
                <c:pt idx="6">
                  <c:v>48.750335602285624</c:v>
                </c:pt>
                <c:pt idx="7">
                  <c:v>52.823304393241806</c:v>
                </c:pt>
                <c:pt idx="8">
                  <c:v>61.206247135089981</c:v>
                </c:pt>
                <c:pt idx="9">
                  <c:v>74.899661426887945</c:v>
                </c:pt>
                <c:pt idx="10">
                  <c:v>94.334711219320695</c:v>
                </c:pt>
                <c:pt idx="11">
                  <c:v>119.41898934016598</c:v>
                </c:pt>
                <c:pt idx="12">
                  <c:v>149.63533342179176</c:v>
                </c:pt>
                <c:pt idx="13">
                  <c:v>184.15748293385232</c:v>
                </c:pt>
                <c:pt idx="14">
                  <c:v>221.96270486064878</c:v>
                </c:pt>
                <c:pt idx="15">
                  <c:v>261.93117831515229</c:v>
                </c:pt>
                <c:pt idx="16">
                  <c:v>302.92774137275939</c:v>
                </c:pt>
                <c:pt idx="17">
                  <c:v>343.86505695103921</c:v>
                </c:pt>
                <c:pt idx="18">
                  <c:v>383.74922184617839</c:v>
                </c:pt>
                <c:pt idx="19">
                  <c:v>421.70986759841014</c:v>
                </c:pt>
                <c:pt idx="20">
                  <c:v>457.01723372654504</c:v>
                </c:pt>
                <c:pt idx="21">
                  <c:v>489.08876234485257</c:v>
                </c:pt>
                <c:pt idx="22">
                  <c:v>517.48761923906727</c:v>
                </c:pt>
                <c:pt idx="23">
                  <c:v>541.91528908574935</c:v>
                </c:pt>
                <c:pt idx="24">
                  <c:v>562.20008556973073</c:v>
                </c:pt>
                <c:pt idx="25">
                  <c:v>578.28310089196054</c:v>
                </c:pt>
                <c:pt idx="26">
                  <c:v>590.2028177384251</c:v>
                </c:pt>
                <c:pt idx="27">
                  <c:v>598.07933362352571</c:v>
                </c:pt>
                <c:pt idx="28">
                  <c:v>602.09890895055855</c:v>
                </c:pt>
                <c:pt idx="29">
                  <c:v>602.4993478933095</c:v>
                </c:pt>
                <c:pt idx="30">
                  <c:v>599.55655420479729</c:v>
                </c:pt>
                <c:pt idx="31">
                  <c:v>593.57246956295216</c:v>
                </c:pt>
                <c:pt idx="32">
                  <c:v>584.86449648350788</c:v>
                </c:pt>
                <c:pt idx="33">
                  <c:v>573.75642726544777</c:v>
                </c:pt>
                <c:pt idx="34">
                  <c:v>560.57084100250495</c:v>
                </c:pt>
                <c:pt idx="35">
                  <c:v>545.62288873963405</c:v>
                </c:pt>
                <c:pt idx="36">
                  <c:v>529.21535905996234</c:v>
                </c:pt>
                <c:pt idx="37">
                  <c:v>511.6348998313602</c:v>
                </c:pt>
                <c:pt idx="38">
                  <c:v>493.1492640026712</c:v>
                </c:pt>
                <c:pt idx="39">
                  <c:v>474.00544608865061</c:v>
                </c:pt>
                <c:pt idx="40">
                  <c:v>454.42857955298308</c:v>
                </c:pt>
                <c:pt idx="41">
                  <c:v>434.62147224922722</c:v>
                </c:pt>
                <c:pt idx="42">
                  <c:v>414.76466625499296</c:v>
                </c:pt>
                <c:pt idx="43">
                  <c:v>395.01691892625973</c:v>
                </c:pt>
                <c:pt idx="44">
                  <c:v>375.51601310602842</c:v>
                </c:pt>
                <c:pt idx="45">
                  <c:v>356.37981561779208</c:v>
                </c:pt>
                <c:pt idx="46">
                  <c:v>337.7075140755594</c:v>
                </c:pt>
                <c:pt idx="47">
                  <c:v>319.58097237967934</c:v>
                </c:pt>
                <c:pt idx="48">
                  <c:v>302.06615486476073</c:v>
                </c:pt>
                <c:pt idx="49">
                  <c:v>285.21457781768225</c:v>
                </c:pt>
                <c:pt idx="50">
                  <c:v>269.06475494053291</c:v>
                </c:pt>
                <c:pt idx="51">
                  <c:v>253.64361028718039</c:v>
                </c:pt>
                <c:pt idx="52">
                  <c:v>238.96783827517311</c:v>
                </c:pt>
                <c:pt idx="53">
                  <c:v>225.04519561011779</c:v>
                </c:pt>
                <c:pt idx="54">
                  <c:v>211.8757144148299</c:v>
                </c:pt>
                <c:pt idx="55">
                  <c:v>199.45282959602412</c:v>
                </c:pt>
                <c:pt idx="56">
                  <c:v>187.76441657687238</c:v>
                </c:pt>
                <c:pt idx="57">
                  <c:v>176.79373804489015</c:v>
                </c:pt>
                <c:pt idx="58">
                  <c:v>166.52030038040229</c:v>
                </c:pt>
                <c:pt idx="59">
                  <c:v>156.92062200713673</c:v>
                </c:pt>
                <c:pt idx="60">
                  <c:v>147.96891710487336</c:v>
                </c:pt>
                <c:pt idx="61">
                  <c:v>139.63769900120826</c:v>
                </c:pt>
                <c:pt idx="62">
                  <c:v>131.89830816672475</c:v>
                </c:pt>
                <c:pt idx="63">
                  <c:v>124.72137012119427</c:v>
                </c:pt>
                <c:pt idx="64">
                  <c:v>118.07718875857839</c:v>
                </c:pt>
                <c:pt idx="65">
                  <c:v>111.93608065122967</c:v>
                </c:pt>
                <c:pt idx="66">
                  <c:v>106.26865582970657</c:v>
                </c:pt>
                <c:pt idx="67">
                  <c:v>101.04605038056303</c:v>
                </c:pt>
                <c:pt idx="68">
                  <c:v>96.240115982887161</c:v>
                </c:pt>
                <c:pt idx="69">
                  <c:v>91.823571234187554</c:v>
                </c:pt>
                <c:pt idx="70">
                  <c:v>87.770119313223148</c:v>
                </c:pt>
                <c:pt idx="71">
                  <c:v>84.054536204458842</c:v>
                </c:pt>
                <c:pt idx="72">
                  <c:v>80.652733376500663</c:v>
                </c:pt>
                <c:pt idx="73">
                  <c:v>77.541798473445908</c:v>
                </c:pt>
                <c:pt idx="74">
                  <c:v>74.700017250120837</c:v>
                </c:pt>
                <c:pt idx="75">
                  <c:v>72.10687966463729</c:v>
                </c:pt>
                <c:pt idx="76">
                  <c:v>69.743072738259116</c:v>
                </c:pt>
                <c:pt idx="77">
                  <c:v>67.590462505827205</c:v>
                </c:pt>
                <c:pt idx="78">
                  <c:v>65.632067111639685</c:v>
                </c:pt>
                <c:pt idx="79">
                  <c:v>63.852022856704956</c:v>
                </c:pt>
                <c:pt idx="80">
                  <c:v>62.235544774063726</c:v>
                </c:pt>
                <c:pt idx="81">
                  <c:v>60.768883099346333</c:v>
                </c:pt>
                <c:pt idx="82">
                  <c:v>59.439276813473022</c:v>
                </c:pt>
                <c:pt idx="83">
                  <c:v>58.234905262720318</c:v>
                </c:pt>
                <c:pt idx="84">
                  <c:v>57.144838707386988</c:v>
                </c:pt>
                <c:pt idx="85">
                  <c:v>56.158988512976514</c:v>
                </c:pt>
                <c:pt idx="86">
                  <c:v>55.268057576066049</c:v>
                </c:pt>
                <c:pt idx="87">
                  <c:v>54.463491469709709</c:v>
                </c:pt>
                <c:pt idx="88">
                  <c:v>53.7374306991628</c:v>
                </c:pt>
                <c:pt idx="89">
                  <c:v>53.08266437676734</c:v>
                </c:pt>
                <c:pt idx="90">
                  <c:v>52.492585553889526</c:v>
                </c:pt>
                <c:pt idx="91">
                  <c:v>51.961148386772351</c:v>
                </c:pt>
                <c:pt idx="92">
                  <c:v>51.482827261045948</c:v>
                </c:pt>
                <c:pt idx="93">
                  <c:v>51.052577955464329</c:v>
                </c:pt>
                <c:pt idx="94">
                  <c:v>50.665800888321797</c:v>
                </c:pt>
                <c:pt idx="95">
                  <c:v>50.318306459118936</c:v>
                </c:pt>
                <c:pt idx="96">
                  <c:v>50.00628247264099</c:v>
                </c:pt>
                <c:pt idx="97">
                  <c:v>49.726263611990888</c:v>
                </c:pt>
                <c:pt idx="98">
                  <c:v>49.475102910656929</c:v>
                </c:pt>
                <c:pt idx="99">
                  <c:v>49.249945160828617</c:v>
                </c:pt>
                <c:pt idx="100">
                  <c:v>49.048202185394103</c:v>
                </c:pt>
                <c:pt idx="101">
                  <c:v>48.867529893908042</c:v>
                </c:pt>
                <c:pt idx="102">
                  <c:v>48.705807037906197</c:v>
                </c:pt>
                <c:pt idx="103">
                  <c:v>48.561115577907614</c:v>
                </c:pt>
                <c:pt idx="104">
                  <c:v>48.431722572973285</c:v>
                </c:pt>
                <c:pt idx="105">
                  <c:v>48.316063503508204</c:v>
                </c:pt>
                <c:pt idx="106">
                  <c:v>48.212726938862119</c:v>
                </c:pt>
                <c:pt idx="107">
                  <c:v>48.120440462997017</c:v>
                </c:pt>
                <c:pt idx="108">
                  <c:v>48.038057773866285</c:v>
                </c:pt>
                <c:pt idx="109">
                  <c:v>47.964546875040426</c:v>
                </c:pt>
                <c:pt idx="110">
                  <c:v>47.898979281384783</c:v>
                </c:pt>
                <c:pt idx="111">
                  <c:v>47.840520164136798</c:v>
                </c:pt>
                <c:pt idx="112">
                  <c:v>47.788419364450348</c:v>
                </c:pt>
                <c:pt idx="113">
                  <c:v>47.742003208295557</c:v>
                </c:pt>
                <c:pt idx="114">
                  <c:v>47.700667059460258</c:v>
                </c:pt>
                <c:pt idx="115">
                  <c:v>47.663868551241777</c:v>
                </c:pt>
                <c:pt idx="116">
                  <c:v>47.631121441202914</c:v>
                </c:pt>
                <c:pt idx="117">
                  <c:v>47.601990037060816</c:v>
                </c:pt>
                <c:pt idx="118">
                  <c:v>47.576084145355779</c:v>
                </c:pt>
                <c:pt idx="119">
                  <c:v>47.553054497989649</c:v>
                </c:pt>
                <c:pt idx="120">
                  <c:v>47.532588615016202</c:v>
                </c:pt>
                <c:pt idx="121">
                  <c:v>47.514407065199443</c:v>
                </c:pt>
                <c:pt idx="122">
                  <c:v>47.498260088823599</c:v>
                </c:pt>
                <c:pt idx="123">
                  <c:v>47.483924550039013</c:v>
                </c:pt>
                <c:pt idx="124">
                  <c:v>47.471201188660132</c:v>
                </c:pt>
                <c:pt idx="125">
                  <c:v>47.459912143797744</c:v>
                </c:pt>
                <c:pt idx="126">
                  <c:v>47.449898724010652</c:v>
                </c:pt>
                <c:pt idx="127">
                  <c:v>47.441019400807313</c:v>
                </c:pt>
                <c:pt idx="128">
                  <c:v>47.433148004320749</c:v>
                </c:pt>
                <c:pt idx="129">
                  <c:v>47.426172101827312</c:v>
                </c:pt>
                <c:pt idx="130">
                  <c:v>47.419991541487924</c:v>
                </c:pt>
                <c:pt idx="131">
                  <c:v>47.414517145267119</c:v>
                </c:pt>
                <c:pt idx="132">
                  <c:v>47.409669536437065</c:v>
                </c:pt>
                <c:pt idx="133">
                  <c:v>47.405378088409279</c:v>
                </c:pt>
                <c:pt idx="134">
                  <c:v>47.401579982862287</c:v>
                </c:pt>
                <c:pt idx="135">
                  <c:v>47.39821936625659</c:v>
                </c:pt>
                <c:pt idx="136">
                  <c:v>47.395246594856481</c:v>
                </c:pt>
                <c:pt idx="137">
                  <c:v>47.39261755931738</c:v>
                </c:pt>
                <c:pt idx="138">
                  <c:v>47.39029308075451</c:v>
                </c:pt>
                <c:pt idx="139">
                  <c:v>47.388238370990123</c:v>
                </c:pt>
                <c:pt idx="140">
                  <c:v>47.386422550387458</c:v>
                </c:pt>
                <c:pt idx="141">
                  <c:v>47.384818217326384</c:v>
                </c:pt>
                <c:pt idx="142">
                  <c:v>47.383401063962872</c:v>
                </c:pt>
                <c:pt idx="143">
                  <c:v>47.38214953344724</c:v>
                </c:pt>
                <c:pt idx="144">
                  <c:v>47.381044514259237</c:v>
                </c:pt>
                <c:pt idx="145">
                  <c:v>47.380069067755059</c:v>
                </c:pt>
                <c:pt idx="146">
                  <c:v>47.379208185417156</c:v>
                </c:pt>
                <c:pt idx="147">
                  <c:v>47.378448572655238</c:v>
                </c:pt>
                <c:pt idx="148">
                  <c:v>47.377778456329736</c:v>
                </c:pt>
                <c:pt idx="149">
                  <c:v>47.377187413460298</c:v>
                </c:pt>
                <c:pt idx="150">
                  <c:v>47.376666218844683</c:v>
                </c:pt>
                <c:pt idx="151">
                  <c:v>47.376206709549969</c:v>
                </c:pt>
                <c:pt idx="152">
                  <c:v>47.37580166445111</c:v>
                </c:pt>
                <c:pt idx="153">
                  <c:v>47.375444697183511</c:v>
                </c:pt>
                <c:pt idx="154">
                  <c:v>47.375130161048538</c:v>
                </c:pt>
                <c:pt idx="155">
                  <c:v>47.374853064565833</c:v>
                </c:pt>
                <c:pt idx="156">
                  <c:v>47.374608996504968</c:v>
                </c:pt>
                <c:pt idx="157">
                  <c:v>47.374394059354081</c:v>
                </c:pt>
                <c:pt idx="158">
                  <c:v>47.374204810294529</c:v>
                </c:pt>
                <c:pt idx="159">
                  <c:v>47.37403820885104</c:v>
                </c:pt>
                <c:pt idx="160">
                  <c:v>47.373891570476601</c:v>
                </c:pt>
                <c:pt idx="161">
                  <c:v>47.373762525411458</c:v>
                </c:pt>
                <c:pt idx="162">
                  <c:v>47.373648982227692</c:v>
                </c:pt>
                <c:pt idx="163">
                  <c:v>47.373549095535033</c:v>
                </c:pt>
                <c:pt idx="164">
                  <c:v>47.373461237380887</c:v>
                </c:pt>
                <c:pt idx="165">
                  <c:v>47.373461237380887</c:v>
                </c:pt>
                <c:pt idx="166">
                  <c:v>47.373461237380887</c:v>
                </c:pt>
                <c:pt idx="167">
                  <c:v>47.373461237380887</c:v>
                </c:pt>
                <c:pt idx="168">
                  <c:v>47.373461237380887</c:v>
                </c:pt>
                <c:pt idx="169">
                  <c:v>47.373461237380887</c:v>
                </c:pt>
                <c:pt idx="170">
                  <c:v>47.373461237380887</c:v>
                </c:pt>
                <c:pt idx="171">
                  <c:v>47.373461237380887</c:v>
                </c:pt>
                <c:pt idx="172">
                  <c:v>47.373461237380887</c:v>
                </c:pt>
                <c:pt idx="173">
                  <c:v>47.373461237380887</c:v>
                </c:pt>
                <c:pt idx="174">
                  <c:v>47.373461237380887</c:v>
                </c:pt>
                <c:pt idx="175">
                  <c:v>47.373461237380887</c:v>
                </c:pt>
                <c:pt idx="176">
                  <c:v>47.373461237380887</c:v>
                </c:pt>
                <c:pt idx="177">
                  <c:v>47.373461237380887</c:v>
                </c:pt>
                <c:pt idx="178">
                  <c:v>47.373461237380887</c:v>
                </c:pt>
                <c:pt idx="179">
                  <c:v>47.373461237380887</c:v>
                </c:pt>
                <c:pt idx="180">
                  <c:v>47.373461237380887</c:v>
                </c:pt>
                <c:pt idx="181">
                  <c:v>47.373461237380887</c:v>
                </c:pt>
                <c:pt idx="182">
                  <c:v>47.373461237380887</c:v>
                </c:pt>
                <c:pt idx="183">
                  <c:v>47.373461237380887</c:v>
                </c:pt>
                <c:pt idx="184">
                  <c:v>47.373461237380887</c:v>
                </c:pt>
                <c:pt idx="185">
                  <c:v>47.373461237380887</c:v>
                </c:pt>
                <c:pt idx="186">
                  <c:v>47.373461237380887</c:v>
                </c:pt>
                <c:pt idx="187">
                  <c:v>47.373461237380887</c:v>
                </c:pt>
                <c:pt idx="188">
                  <c:v>47.373461237380887</c:v>
                </c:pt>
                <c:pt idx="189">
                  <c:v>47.373461237380887</c:v>
                </c:pt>
                <c:pt idx="190">
                  <c:v>47.373461237380887</c:v>
                </c:pt>
                <c:pt idx="191">
                  <c:v>47.373461237380887</c:v>
                </c:pt>
                <c:pt idx="192">
                  <c:v>47.373461237380887</c:v>
                </c:pt>
                <c:pt idx="193">
                  <c:v>47.373461237380887</c:v>
                </c:pt>
                <c:pt idx="194">
                  <c:v>47.373461237380887</c:v>
                </c:pt>
                <c:pt idx="195">
                  <c:v>47.373461237380887</c:v>
                </c:pt>
                <c:pt idx="196">
                  <c:v>47.373461237380887</c:v>
                </c:pt>
                <c:pt idx="197">
                  <c:v>47.373461237380887</c:v>
                </c:pt>
                <c:pt idx="198">
                  <c:v>47.373461237380887</c:v>
                </c:pt>
                <c:pt idx="199">
                  <c:v>47.373461237380887</c:v>
                </c:pt>
                <c:pt idx="200">
                  <c:v>47.373461237380887</c:v>
                </c:pt>
                <c:pt idx="201">
                  <c:v>47.373461237380887</c:v>
                </c:pt>
                <c:pt idx="202">
                  <c:v>47.373461237380887</c:v>
                </c:pt>
                <c:pt idx="203">
                  <c:v>47.373461237380887</c:v>
                </c:pt>
                <c:pt idx="204">
                  <c:v>47.373461237380887</c:v>
                </c:pt>
                <c:pt idx="205">
                  <c:v>47.373461237380887</c:v>
                </c:pt>
                <c:pt idx="206">
                  <c:v>47.373461237380887</c:v>
                </c:pt>
                <c:pt idx="207">
                  <c:v>47.373461237380887</c:v>
                </c:pt>
                <c:pt idx="208">
                  <c:v>47.373461237380887</c:v>
                </c:pt>
                <c:pt idx="209">
                  <c:v>47.373461237380887</c:v>
                </c:pt>
                <c:pt idx="210">
                  <c:v>47.373461237380887</c:v>
                </c:pt>
                <c:pt idx="211">
                  <c:v>47.373461237380887</c:v>
                </c:pt>
                <c:pt idx="212">
                  <c:v>47.373461237380887</c:v>
                </c:pt>
                <c:pt idx="213">
                  <c:v>47.373461237380887</c:v>
                </c:pt>
                <c:pt idx="214">
                  <c:v>47.373461237380887</c:v>
                </c:pt>
                <c:pt idx="215">
                  <c:v>47.373461237380887</c:v>
                </c:pt>
                <c:pt idx="216">
                  <c:v>47.373461237380887</c:v>
                </c:pt>
                <c:pt idx="217">
                  <c:v>47.373461237380887</c:v>
                </c:pt>
                <c:pt idx="218">
                  <c:v>47.373461237380887</c:v>
                </c:pt>
                <c:pt idx="219">
                  <c:v>47.373461237380887</c:v>
                </c:pt>
                <c:pt idx="220">
                  <c:v>47.373461237380887</c:v>
                </c:pt>
                <c:pt idx="221">
                  <c:v>47.373461237380887</c:v>
                </c:pt>
                <c:pt idx="222">
                  <c:v>47.373461237380887</c:v>
                </c:pt>
                <c:pt idx="223">
                  <c:v>47.373461237380887</c:v>
                </c:pt>
                <c:pt idx="224">
                  <c:v>47.373461237380887</c:v>
                </c:pt>
                <c:pt idx="225">
                  <c:v>47.373461237380887</c:v>
                </c:pt>
                <c:pt idx="226">
                  <c:v>47.373461237380887</c:v>
                </c:pt>
                <c:pt idx="227">
                  <c:v>47.373461237380887</c:v>
                </c:pt>
                <c:pt idx="228">
                  <c:v>47.373461237380887</c:v>
                </c:pt>
                <c:pt idx="229">
                  <c:v>47.373461237380887</c:v>
                </c:pt>
                <c:pt idx="230">
                  <c:v>47.373461237380887</c:v>
                </c:pt>
                <c:pt idx="231">
                  <c:v>47.373461237380887</c:v>
                </c:pt>
                <c:pt idx="232">
                  <c:v>47.373461237380887</c:v>
                </c:pt>
                <c:pt idx="233">
                  <c:v>47.373461237380887</c:v>
                </c:pt>
                <c:pt idx="234">
                  <c:v>47.373461237380887</c:v>
                </c:pt>
                <c:pt idx="235">
                  <c:v>47.373461237380887</c:v>
                </c:pt>
                <c:pt idx="236">
                  <c:v>47.373461237380887</c:v>
                </c:pt>
                <c:pt idx="237">
                  <c:v>47.373461237380887</c:v>
                </c:pt>
                <c:pt idx="238">
                  <c:v>47.373461237380887</c:v>
                </c:pt>
                <c:pt idx="239">
                  <c:v>47.373461237380887</c:v>
                </c:pt>
                <c:pt idx="240">
                  <c:v>47.373461237380887</c:v>
                </c:pt>
                <c:pt idx="241">
                  <c:v>47.373461237380887</c:v>
                </c:pt>
                <c:pt idx="242">
                  <c:v>47.373461237380887</c:v>
                </c:pt>
                <c:pt idx="243">
                  <c:v>47.373461237380887</c:v>
                </c:pt>
                <c:pt idx="244">
                  <c:v>47.373461237380887</c:v>
                </c:pt>
                <c:pt idx="245">
                  <c:v>47.373461237380887</c:v>
                </c:pt>
                <c:pt idx="246">
                  <c:v>47.373461237380887</c:v>
                </c:pt>
                <c:pt idx="247">
                  <c:v>47.373461237380887</c:v>
                </c:pt>
                <c:pt idx="248">
                  <c:v>47.373461237380887</c:v>
                </c:pt>
                <c:pt idx="249">
                  <c:v>47.373461237380887</c:v>
                </c:pt>
                <c:pt idx="250">
                  <c:v>47.373461237380887</c:v>
                </c:pt>
                <c:pt idx="251">
                  <c:v>47.373461237380887</c:v>
                </c:pt>
                <c:pt idx="252">
                  <c:v>47.373461237380887</c:v>
                </c:pt>
                <c:pt idx="253">
                  <c:v>47.373461237380887</c:v>
                </c:pt>
                <c:pt idx="254">
                  <c:v>47.373461237380887</c:v>
                </c:pt>
                <c:pt idx="255">
                  <c:v>47.373461237380887</c:v>
                </c:pt>
                <c:pt idx="256">
                  <c:v>47.373461237380887</c:v>
                </c:pt>
                <c:pt idx="257">
                  <c:v>47.373461237380887</c:v>
                </c:pt>
                <c:pt idx="258">
                  <c:v>47.373461237380887</c:v>
                </c:pt>
                <c:pt idx="259">
                  <c:v>47.373461237380887</c:v>
                </c:pt>
                <c:pt idx="260">
                  <c:v>47.373461237380887</c:v>
                </c:pt>
                <c:pt idx="261">
                  <c:v>47.373461237380887</c:v>
                </c:pt>
                <c:pt idx="262">
                  <c:v>47.373461237380887</c:v>
                </c:pt>
                <c:pt idx="263">
                  <c:v>47.373461237380887</c:v>
                </c:pt>
                <c:pt idx="264">
                  <c:v>47.373461237380887</c:v>
                </c:pt>
                <c:pt idx="265">
                  <c:v>47.373461237380887</c:v>
                </c:pt>
                <c:pt idx="266">
                  <c:v>47.373461237380887</c:v>
                </c:pt>
                <c:pt idx="267">
                  <c:v>47.373461237380887</c:v>
                </c:pt>
                <c:pt idx="268">
                  <c:v>47.373461237380887</c:v>
                </c:pt>
                <c:pt idx="269">
                  <c:v>47.373461237380887</c:v>
                </c:pt>
                <c:pt idx="270">
                  <c:v>47.373461237380887</c:v>
                </c:pt>
                <c:pt idx="271">
                  <c:v>47.373461237380887</c:v>
                </c:pt>
                <c:pt idx="272">
                  <c:v>47.373461237380887</c:v>
                </c:pt>
                <c:pt idx="273">
                  <c:v>47.373461237380887</c:v>
                </c:pt>
                <c:pt idx="274">
                  <c:v>47.373461237380887</c:v>
                </c:pt>
                <c:pt idx="275">
                  <c:v>47.373461237380887</c:v>
                </c:pt>
                <c:pt idx="276">
                  <c:v>47.373461237380887</c:v>
                </c:pt>
                <c:pt idx="277">
                  <c:v>47.373461237380887</c:v>
                </c:pt>
                <c:pt idx="278">
                  <c:v>47.373461237380887</c:v>
                </c:pt>
                <c:pt idx="279">
                  <c:v>47.373461237380887</c:v>
                </c:pt>
                <c:pt idx="280">
                  <c:v>47.373461237380887</c:v>
                </c:pt>
                <c:pt idx="281">
                  <c:v>47.373461237380887</c:v>
                </c:pt>
                <c:pt idx="282">
                  <c:v>47.373461237380887</c:v>
                </c:pt>
                <c:pt idx="283">
                  <c:v>47.373461237380887</c:v>
                </c:pt>
                <c:pt idx="284">
                  <c:v>47.373461237380887</c:v>
                </c:pt>
                <c:pt idx="285">
                  <c:v>47.373461237380887</c:v>
                </c:pt>
                <c:pt idx="286">
                  <c:v>47.373461237380887</c:v>
                </c:pt>
                <c:pt idx="287">
                  <c:v>47.373461237380887</c:v>
                </c:pt>
                <c:pt idx="288">
                  <c:v>47.373461237380887</c:v>
                </c:pt>
                <c:pt idx="289">
                  <c:v>47.373461237380887</c:v>
                </c:pt>
                <c:pt idx="290">
                  <c:v>47.373461237380887</c:v>
                </c:pt>
                <c:pt idx="291">
                  <c:v>47.373461237380887</c:v>
                </c:pt>
                <c:pt idx="292">
                  <c:v>47.373461237380887</c:v>
                </c:pt>
                <c:pt idx="293">
                  <c:v>47.373461237380887</c:v>
                </c:pt>
                <c:pt idx="294">
                  <c:v>47.373461237380887</c:v>
                </c:pt>
                <c:pt idx="295">
                  <c:v>47.373461237380887</c:v>
                </c:pt>
                <c:pt idx="296">
                  <c:v>47.373461237380887</c:v>
                </c:pt>
                <c:pt idx="297">
                  <c:v>47.373461237380887</c:v>
                </c:pt>
                <c:pt idx="298">
                  <c:v>47.373461237380887</c:v>
                </c:pt>
                <c:pt idx="299">
                  <c:v>47.373461237380887</c:v>
                </c:pt>
                <c:pt idx="300">
                  <c:v>47.373461237380887</c:v>
                </c:pt>
                <c:pt idx="301">
                  <c:v>47.373461237380887</c:v>
                </c:pt>
                <c:pt idx="302">
                  <c:v>47.373461237380887</c:v>
                </c:pt>
                <c:pt idx="303">
                  <c:v>47.373461237380887</c:v>
                </c:pt>
                <c:pt idx="304">
                  <c:v>47.373461237380887</c:v>
                </c:pt>
                <c:pt idx="305">
                  <c:v>47.373461237380887</c:v>
                </c:pt>
                <c:pt idx="306">
                  <c:v>47.373461237380887</c:v>
                </c:pt>
                <c:pt idx="307">
                  <c:v>47.373461237380887</c:v>
                </c:pt>
                <c:pt idx="308">
                  <c:v>47.373461237380887</c:v>
                </c:pt>
                <c:pt idx="309">
                  <c:v>47.373461237380887</c:v>
                </c:pt>
                <c:pt idx="310">
                  <c:v>47.373461237380887</c:v>
                </c:pt>
                <c:pt idx="311">
                  <c:v>47.373461237380887</c:v>
                </c:pt>
                <c:pt idx="312">
                  <c:v>47.373461237380887</c:v>
                </c:pt>
                <c:pt idx="313">
                  <c:v>47.373461237380887</c:v>
                </c:pt>
                <c:pt idx="314">
                  <c:v>47.373461237380887</c:v>
                </c:pt>
                <c:pt idx="315">
                  <c:v>47.373461237380887</c:v>
                </c:pt>
                <c:pt idx="316">
                  <c:v>47.373461237380887</c:v>
                </c:pt>
                <c:pt idx="317">
                  <c:v>47.373461237380887</c:v>
                </c:pt>
                <c:pt idx="318">
                  <c:v>47.373461237380887</c:v>
                </c:pt>
                <c:pt idx="319">
                  <c:v>47.373461237380887</c:v>
                </c:pt>
                <c:pt idx="320">
                  <c:v>47.373461237380887</c:v>
                </c:pt>
                <c:pt idx="321">
                  <c:v>47.373461237380887</c:v>
                </c:pt>
                <c:pt idx="322">
                  <c:v>47.373461237380887</c:v>
                </c:pt>
                <c:pt idx="323">
                  <c:v>47.373461237380887</c:v>
                </c:pt>
                <c:pt idx="324">
                  <c:v>47.373461237380887</c:v>
                </c:pt>
                <c:pt idx="325">
                  <c:v>47.373461237380887</c:v>
                </c:pt>
                <c:pt idx="326">
                  <c:v>47.373461237380887</c:v>
                </c:pt>
                <c:pt idx="327">
                  <c:v>47.373461237380887</c:v>
                </c:pt>
                <c:pt idx="328">
                  <c:v>47.373461237380887</c:v>
                </c:pt>
                <c:pt idx="329">
                  <c:v>47.373461237380887</c:v>
                </c:pt>
                <c:pt idx="330">
                  <c:v>47.373461237380887</c:v>
                </c:pt>
              </c:numCache>
            </c:numRef>
          </c:yVal>
          <c:smooth val="0"/>
          <c:extLst>
            <c:ext xmlns:c16="http://schemas.microsoft.com/office/drawing/2014/chart" uri="{C3380CC4-5D6E-409C-BE32-E72D297353CC}">
              <c16:uniqueId val="{00000002-6E09-476A-AD84-297E73F6B887}"/>
            </c:ext>
          </c:extLst>
        </c:ser>
        <c:ser>
          <c:idx val="3"/>
          <c:order val="3"/>
          <c:tx>
            <c:v>Vesubie</c:v>
          </c:tx>
          <c:marker>
            <c:symbol val="none"/>
          </c:marker>
          <c:xVal>
            <c:numRef>
              <c:f>UH_Timing!$L$9:$L$339</c:f>
              <c:numCache>
                <c:formatCode>[$-409]m/d/yy\ h:mm\ AM/PM;@</c:formatCode>
                <c:ptCount val="331"/>
                <c:pt idx="0">
                  <c:v>34642.458335763891</c:v>
                </c:pt>
                <c:pt idx="1">
                  <c:v>34642.500002430555</c:v>
                </c:pt>
                <c:pt idx="2">
                  <c:v>34642.54166909722</c:v>
                </c:pt>
                <c:pt idx="3">
                  <c:v>34642.583335763884</c:v>
                </c:pt>
                <c:pt idx="4">
                  <c:v>34642.625002430548</c:v>
                </c:pt>
                <c:pt idx="5">
                  <c:v>34642.666669097212</c:v>
                </c:pt>
                <c:pt idx="6">
                  <c:v>34642.708335763877</c:v>
                </c:pt>
                <c:pt idx="7">
                  <c:v>34642.750002430541</c:v>
                </c:pt>
                <c:pt idx="8">
                  <c:v>34642.791669097205</c:v>
                </c:pt>
                <c:pt idx="9">
                  <c:v>34642.833335763869</c:v>
                </c:pt>
                <c:pt idx="10">
                  <c:v>34642.875002430534</c:v>
                </c:pt>
                <c:pt idx="11">
                  <c:v>34642.916669097198</c:v>
                </c:pt>
                <c:pt idx="12">
                  <c:v>34642.958335763862</c:v>
                </c:pt>
                <c:pt idx="13">
                  <c:v>34643.000002430526</c:v>
                </c:pt>
                <c:pt idx="14">
                  <c:v>34643.041669097191</c:v>
                </c:pt>
                <c:pt idx="15">
                  <c:v>34643.083335763855</c:v>
                </c:pt>
                <c:pt idx="16">
                  <c:v>34643.125002430519</c:v>
                </c:pt>
                <c:pt idx="17">
                  <c:v>34643.166669097183</c:v>
                </c:pt>
                <c:pt idx="18">
                  <c:v>34643.208335763848</c:v>
                </c:pt>
                <c:pt idx="19">
                  <c:v>34643.250002430512</c:v>
                </c:pt>
                <c:pt idx="20">
                  <c:v>34643.291669097176</c:v>
                </c:pt>
                <c:pt idx="21">
                  <c:v>34643.33333576384</c:v>
                </c:pt>
                <c:pt idx="22">
                  <c:v>34643.375002430505</c:v>
                </c:pt>
                <c:pt idx="23">
                  <c:v>34643.416669097169</c:v>
                </c:pt>
                <c:pt idx="24">
                  <c:v>34643.458335763833</c:v>
                </c:pt>
                <c:pt idx="25">
                  <c:v>34643.500002430497</c:v>
                </c:pt>
                <c:pt idx="26">
                  <c:v>34643.541669097162</c:v>
                </c:pt>
                <c:pt idx="27">
                  <c:v>34643.583335763826</c:v>
                </c:pt>
                <c:pt idx="28">
                  <c:v>34643.62500243049</c:v>
                </c:pt>
                <c:pt idx="29">
                  <c:v>34643.666669097154</c:v>
                </c:pt>
                <c:pt idx="30">
                  <c:v>34643.708335763818</c:v>
                </c:pt>
                <c:pt idx="31">
                  <c:v>34643.750002430483</c:v>
                </c:pt>
                <c:pt idx="32">
                  <c:v>34643.791669097147</c:v>
                </c:pt>
                <c:pt idx="33">
                  <c:v>34643.833335763811</c:v>
                </c:pt>
                <c:pt idx="34">
                  <c:v>34643.875002430475</c:v>
                </c:pt>
                <c:pt idx="35">
                  <c:v>34643.91666909714</c:v>
                </c:pt>
                <c:pt idx="36">
                  <c:v>34643.958335763804</c:v>
                </c:pt>
                <c:pt idx="37">
                  <c:v>34644.000002430468</c:v>
                </c:pt>
                <c:pt idx="38">
                  <c:v>34644.041669097132</c:v>
                </c:pt>
                <c:pt idx="39">
                  <c:v>34644.083335763797</c:v>
                </c:pt>
                <c:pt idx="40">
                  <c:v>34644.125002430461</c:v>
                </c:pt>
                <c:pt idx="41">
                  <c:v>34644.166669097125</c:v>
                </c:pt>
                <c:pt idx="42">
                  <c:v>34644.208335763789</c:v>
                </c:pt>
                <c:pt idx="43">
                  <c:v>34644.250002430454</c:v>
                </c:pt>
                <c:pt idx="44">
                  <c:v>34644.291669097118</c:v>
                </c:pt>
                <c:pt idx="45">
                  <c:v>34644.333335763782</c:v>
                </c:pt>
                <c:pt idx="46">
                  <c:v>34644.375002430446</c:v>
                </c:pt>
                <c:pt idx="47">
                  <c:v>34644.416669097111</c:v>
                </c:pt>
                <c:pt idx="48">
                  <c:v>34644.458335763775</c:v>
                </c:pt>
                <c:pt idx="49">
                  <c:v>34644.500002430439</c:v>
                </c:pt>
                <c:pt idx="50">
                  <c:v>34644.541669097103</c:v>
                </c:pt>
                <c:pt idx="51">
                  <c:v>34644.583335763768</c:v>
                </c:pt>
                <c:pt idx="52">
                  <c:v>34644.625002430432</c:v>
                </c:pt>
                <c:pt idx="53">
                  <c:v>34644.666669097096</c:v>
                </c:pt>
                <c:pt idx="54">
                  <c:v>34644.70833576376</c:v>
                </c:pt>
                <c:pt idx="55">
                  <c:v>34644.750002430425</c:v>
                </c:pt>
                <c:pt idx="56">
                  <c:v>34644.791669097089</c:v>
                </c:pt>
                <c:pt idx="57">
                  <c:v>34644.833335763753</c:v>
                </c:pt>
                <c:pt idx="58">
                  <c:v>34644.875002430417</c:v>
                </c:pt>
                <c:pt idx="59">
                  <c:v>34644.916669097081</c:v>
                </c:pt>
                <c:pt idx="60">
                  <c:v>34644.958335763746</c:v>
                </c:pt>
                <c:pt idx="61">
                  <c:v>34645.00000243041</c:v>
                </c:pt>
                <c:pt idx="62">
                  <c:v>34645.041669097074</c:v>
                </c:pt>
                <c:pt idx="63">
                  <c:v>34645.083335763738</c:v>
                </c:pt>
                <c:pt idx="64">
                  <c:v>34645.125002430403</c:v>
                </c:pt>
                <c:pt idx="65">
                  <c:v>34645.166669097067</c:v>
                </c:pt>
                <c:pt idx="66">
                  <c:v>34645.208335763731</c:v>
                </c:pt>
                <c:pt idx="67">
                  <c:v>34645.250002430395</c:v>
                </c:pt>
                <c:pt idx="68">
                  <c:v>34645.29166909706</c:v>
                </c:pt>
                <c:pt idx="69">
                  <c:v>34645.333335763724</c:v>
                </c:pt>
                <c:pt idx="70">
                  <c:v>34645.375002430388</c:v>
                </c:pt>
                <c:pt idx="71">
                  <c:v>34645.416669097052</c:v>
                </c:pt>
                <c:pt idx="72">
                  <c:v>34645.458335763717</c:v>
                </c:pt>
                <c:pt idx="73">
                  <c:v>34645.500002430381</c:v>
                </c:pt>
                <c:pt idx="74">
                  <c:v>34645.541669097045</c:v>
                </c:pt>
                <c:pt idx="75">
                  <c:v>34645.583335763709</c:v>
                </c:pt>
                <c:pt idx="76">
                  <c:v>34645.625002430374</c:v>
                </c:pt>
                <c:pt idx="77">
                  <c:v>34645.666669097038</c:v>
                </c:pt>
                <c:pt idx="78">
                  <c:v>34645.708335763702</c:v>
                </c:pt>
                <c:pt idx="79">
                  <c:v>34645.750002430366</c:v>
                </c:pt>
                <c:pt idx="80">
                  <c:v>34645.791669097031</c:v>
                </c:pt>
                <c:pt idx="81">
                  <c:v>34645.833335763695</c:v>
                </c:pt>
                <c:pt idx="82">
                  <c:v>34645.875002430359</c:v>
                </c:pt>
                <c:pt idx="83">
                  <c:v>34645.916669097023</c:v>
                </c:pt>
                <c:pt idx="84">
                  <c:v>34645.958335763688</c:v>
                </c:pt>
                <c:pt idx="85">
                  <c:v>34646.000002430352</c:v>
                </c:pt>
                <c:pt idx="86">
                  <c:v>34646.041669097016</c:v>
                </c:pt>
                <c:pt idx="87">
                  <c:v>34646.08333576368</c:v>
                </c:pt>
                <c:pt idx="88">
                  <c:v>34646.125002430344</c:v>
                </c:pt>
                <c:pt idx="89">
                  <c:v>34646.166669097009</c:v>
                </c:pt>
                <c:pt idx="90">
                  <c:v>34646.208335763673</c:v>
                </c:pt>
                <c:pt idx="91">
                  <c:v>34646.250002430337</c:v>
                </c:pt>
                <c:pt idx="92">
                  <c:v>34646.291669097001</c:v>
                </c:pt>
                <c:pt idx="93">
                  <c:v>34646.333335763666</c:v>
                </c:pt>
                <c:pt idx="94">
                  <c:v>34646.37500243033</c:v>
                </c:pt>
                <c:pt idx="95">
                  <c:v>34646.416669096994</c:v>
                </c:pt>
                <c:pt idx="96">
                  <c:v>34646.458335763658</c:v>
                </c:pt>
                <c:pt idx="97">
                  <c:v>34646.500002430323</c:v>
                </c:pt>
                <c:pt idx="98">
                  <c:v>34646.541669096987</c:v>
                </c:pt>
                <c:pt idx="99">
                  <c:v>34646.583335763651</c:v>
                </c:pt>
                <c:pt idx="100">
                  <c:v>34646.625002430315</c:v>
                </c:pt>
                <c:pt idx="101">
                  <c:v>34646.66666909698</c:v>
                </c:pt>
                <c:pt idx="102">
                  <c:v>34646.708335763644</c:v>
                </c:pt>
                <c:pt idx="103">
                  <c:v>34646.750002430308</c:v>
                </c:pt>
                <c:pt idx="104">
                  <c:v>34646.791669096972</c:v>
                </c:pt>
                <c:pt idx="105">
                  <c:v>34646.833335763637</c:v>
                </c:pt>
                <c:pt idx="106">
                  <c:v>34646.875002430301</c:v>
                </c:pt>
                <c:pt idx="107">
                  <c:v>34646.916669096965</c:v>
                </c:pt>
                <c:pt idx="108">
                  <c:v>34646.958335763629</c:v>
                </c:pt>
                <c:pt idx="109">
                  <c:v>34647.000002430294</c:v>
                </c:pt>
                <c:pt idx="110">
                  <c:v>34647.041669096958</c:v>
                </c:pt>
                <c:pt idx="111">
                  <c:v>34647.083335763622</c:v>
                </c:pt>
                <c:pt idx="112">
                  <c:v>34647.125002430286</c:v>
                </c:pt>
                <c:pt idx="113">
                  <c:v>34647.16666909695</c:v>
                </c:pt>
                <c:pt idx="114">
                  <c:v>34647.208335763615</c:v>
                </c:pt>
                <c:pt idx="115">
                  <c:v>34647.250002430279</c:v>
                </c:pt>
                <c:pt idx="116">
                  <c:v>34647.291669096943</c:v>
                </c:pt>
                <c:pt idx="117">
                  <c:v>34647.333335763607</c:v>
                </c:pt>
                <c:pt idx="118">
                  <c:v>34647.375002430272</c:v>
                </c:pt>
                <c:pt idx="119">
                  <c:v>34647.416669096936</c:v>
                </c:pt>
                <c:pt idx="120">
                  <c:v>34647.4583357636</c:v>
                </c:pt>
                <c:pt idx="121">
                  <c:v>34647.500002430264</c:v>
                </c:pt>
                <c:pt idx="122">
                  <c:v>34647.541669096929</c:v>
                </c:pt>
                <c:pt idx="123">
                  <c:v>34647.583335763593</c:v>
                </c:pt>
                <c:pt idx="124">
                  <c:v>34647.625002430257</c:v>
                </c:pt>
                <c:pt idx="125">
                  <c:v>34647.666669096921</c:v>
                </c:pt>
                <c:pt idx="126">
                  <c:v>34647.708335763586</c:v>
                </c:pt>
                <c:pt idx="127">
                  <c:v>34647.75000243025</c:v>
                </c:pt>
                <c:pt idx="128">
                  <c:v>34647.791669096914</c:v>
                </c:pt>
                <c:pt idx="129">
                  <c:v>34647.833335763578</c:v>
                </c:pt>
                <c:pt idx="130">
                  <c:v>34647.875002430243</c:v>
                </c:pt>
                <c:pt idx="131">
                  <c:v>34647.916669096907</c:v>
                </c:pt>
                <c:pt idx="132">
                  <c:v>34647.958335763571</c:v>
                </c:pt>
                <c:pt idx="133">
                  <c:v>34648.000002430235</c:v>
                </c:pt>
                <c:pt idx="134">
                  <c:v>34648.0416690969</c:v>
                </c:pt>
                <c:pt idx="135">
                  <c:v>34648.083335763564</c:v>
                </c:pt>
                <c:pt idx="136">
                  <c:v>34648.125002430228</c:v>
                </c:pt>
                <c:pt idx="137">
                  <c:v>34648.166669096892</c:v>
                </c:pt>
                <c:pt idx="138">
                  <c:v>34648.208335763557</c:v>
                </c:pt>
                <c:pt idx="139">
                  <c:v>34648.250002430221</c:v>
                </c:pt>
                <c:pt idx="140">
                  <c:v>34648.291669096885</c:v>
                </c:pt>
                <c:pt idx="141">
                  <c:v>34648.333335763549</c:v>
                </c:pt>
                <c:pt idx="142">
                  <c:v>34648.375002430213</c:v>
                </c:pt>
                <c:pt idx="143">
                  <c:v>34648.416669096878</c:v>
                </c:pt>
                <c:pt idx="144">
                  <c:v>34648.458335763542</c:v>
                </c:pt>
                <c:pt idx="145">
                  <c:v>34648.500002430206</c:v>
                </c:pt>
                <c:pt idx="146">
                  <c:v>34648.54166909687</c:v>
                </c:pt>
                <c:pt idx="147">
                  <c:v>34648.583335763535</c:v>
                </c:pt>
                <c:pt idx="148">
                  <c:v>34648.625002430199</c:v>
                </c:pt>
                <c:pt idx="149">
                  <c:v>34648.666669096863</c:v>
                </c:pt>
                <c:pt idx="150">
                  <c:v>34648.708335763527</c:v>
                </c:pt>
                <c:pt idx="151">
                  <c:v>34648.750002430192</c:v>
                </c:pt>
                <c:pt idx="152">
                  <c:v>34648.791669096856</c:v>
                </c:pt>
                <c:pt idx="153">
                  <c:v>34648.83333576352</c:v>
                </c:pt>
                <c:pt idx="154">
                  <c:v>34648.875002430184</c:v>
                </c:pt>
                <c:pt idx="155">
                  <c:v>34648.916669096849</c:v>
                </c:pt>
                <c:pt idx="156">
                  <c:v>34648.958335763513</c:v>
                </c:pt>
                <c:pt idx="157">
                  <c:v>34649.000002430177</c:v>
                </c:pt>
                <c:pt idx="158">
                  <c:v>34649.041669096841</c:v>
                </c:pt>
                <c:pt idx="159">
                  <c:v>34649.083335763506</c:v>
                </c:pt>
                <c:pt idx="160">
                  <c:v>34649.12500243017</c:v>
                </c:pt>
                <c:pt idx="161">
                  <c:v>34649.166669096834</c:v>
                </c:pt>
                <c:pt idx="162">
                  <c:v>34649.208335763498</c:v>
                </c:pt>
                <c:pt idx="163">
                  <c:v>34649.250002430163</c:v>
                </c:pt>
                <c:pt idx="164">
                  <c:v>34649.291669096827</c:v>
                </c:pt>
                <c:pt idx="165">
                  <c:v>34649.333335763491</c:v>
                </c:pt>
                <c:pt idx="166">
                  <c:v>34649.375002430155</c:v>
                </c:pt>
                <c:pt idx="167">
                  <c:v>34649.41666909682</c:v>
                </c:pt>
                <c:pt idx="168">
                  <c:v>34649.458335763484</c:v>
                </c:pt>
                <c:pt idx="169">
                  <c:v>34649.500002430148</c:v>
                </c:pt>
                <c:pt idx="170">
                  <c:v>34649.541669096812</c:v>
                </c:pt>
                <c:pt idx="171">
                  <c:v>34649.583335763476</c:v>
                </c:pt>
                <c:pt idx="172">
                  <c:v>34649.625002430141</c:v>
                </c:pt>
                <c:pt idx="173">
                  <c:v>34649.666669096805</c:v>
                </c:pt>
                <c:pt idx="174">
                  <c:v>34649.708335763469</c:v>
                </c:pt>
                <c:pt idx="175">
                  <c:v>34649.750002430133</c:v>
                </c:pt>
                <c:pt idx="176">
                  <c:v>34649.791669096798</c:v>
                </c:pt>
                <c:pt idx="177">
                  <c:v>34649.833335763462</c:v>
                </c:pt>
                <c:pt idx="178">
                  <c:v>34649.875002430126</c:v>
                </c:pt>
                <c:pt idx="179">
                  <c:v>34649.91666909679</c:v>
                </c:pt>
                <c:pt idx="180">
                  <c:v>34649.958335763455</c:v>
                </c:pt>
                <c:pt idx="181">
                  <c:v>34650.000002430119</c:v>
                </c:pt>
                <c:pt idx="182">
                  <c:v>34650.041669096783</c:v>
                </c:pt>
                <c:pt idx="183">
                  <c:v>34650.083335763447</c:v>
                </c:pt>
                <c:pt idx="184">
                  <c:v>34650.125002430112</c:v>
                </c:pt>
                <c:pt idx="185">
                  <c:v>34650.166669096776</c:v>
                </c:pt>
                <c:pt idx="186">
                  <c:v>34650.20833576344</c:v>
                </c:pt>
                <c:pt idx="187">
                  <c:v>34650.250002430104</c:v>
                </c:pt>
                <c:pt idx="188">
                  <c:v>34650.291669096769</c:v>
                </c:pt>
                <c:pt idx="189">
                  <c:v>34650.333335763433</c:v>
                </c:pt>
                <c:pt idx="190">
                  <c:v>34650.375002430097</c:v>
                </c:pt>
                <c:pt idx="191">
                  <c:v>34650.416669096761</c:v>
                </c:pt>
                <c:pt idx="192">
                  <c:v>34650.458335763426</c:v>
                </c:pt>
                <c:pt idx="193">
                  <c:v>34650.50000243009</c:v>
                </c:pt>
                <c:pt idx="194">
                  <c:v>34650.541669096754</c:v>
                </c:pt>
                <c:pt idx="195">
                  <c:v>34650.583335763418</c:v>
                </c:pt>
                <c:pt idx="196">
                  <c:v>34650.625002430083</c:v>
                </c:pt>
                <c:pt idx="197">
                  <c:v>34650.666669096747</c:v>
                </c:pt>
                <c:pt idx="198">
                  <c:v>34650.708335763411</c:v>
                </c:pt>
                <c:pt idx="199">
                  <c:v>34650.750002430075</c:v>
                </c:pt>
                <c:pt idx="200">
                  <c:v>34650.791669096739</c:v>
                </c:pt>
                <c:pt idx="201">
                  <c:v>34650.833335763404</c:v>
                </c:pt>
                <c:pt idx="202">
                  <c:v>34650.875002430068</c:v>
                </c:pt>
                <c:pt idx="203">
                  <c:v>34650.916669096732</c:v>
                </c:pt>
                <c:pt idx="204">
                  <c:v>34650.958335763396</c:v>
                </c:pt>
                <c:pt idx="205">
                  <c:v>34651.000002430061</c:v>
                </c:pt>
                <c:pt idx="206">
                  <c:v>34651.041669096725</c:v>
                </c:pt>
                <c:pt idx="207">
                  <c:v>34651.083335763389</c:v>
                </c:pt>
                <c:pt idx="208">
                  <c:v>34651.125002430053</c:v>
                </c:pt>
                <c:pt idx="209">
                  <c:v>34651.166669096718</c:v>
                </c:pt>
                <c:pt idx="210">
                  <c:v>34651.208335763382</c:v>
                </c:pt>
                <c:pt idx="211">
                  <c:v>34651.250002430046</c:v>
                </c:pt>
                <c:pt idx="212">
                  <c:v>34651.29166909671</c:v>
                </c:pt>
                <c:pt idx="213">
                  <c:v>34651.333335763375</c:v>
                </c:pt>
                <c:pt idx="214">
                  <c:v>34651.375002430039</c:v>
                </c:pt>
                <c:pt idx="215">
                  <c:v>34651.416669096703</c:v>
                </c:pt>
                <c:pt idx="216">
                  <c:v>34651.458335763367</c:v>
                </c:pt>
                <c:pt idx="217">
                  <c:v>34651.500002430032</c:v>
                </c:pt>
                <c:pt idx="218">
                  <c:v>34651.541669096696</c:v>
                </c:pt>
                <c:pt idx="219">
                  <c:v>34651.58333576336</c:v>
                </c:pt>
                <c:pt idx="220">
                  <c:v>34651.625002430024</c:v>
                </c:pt>
                <c:pt idx="221">
                  <c:v>34651.666669096689</c:v>
                </c:pt>
                <c:pt idx="222">
                  <c:v>34651.708335763353</c:v>
                </c:pt>
                <c:pt idx="223">
                  <c:v>34651.750002430017</c:v>
                </c:pt>
                <c:pt idx="224">
                  <c:v>34651.791669096681</c:v>
                </c:pt>
                <c:pt idx="225">
                  <c:v>34651.833335763346</c:v>
                </c:pt>
                <c:pt idx="226">
                  <c:v>34651.87500243001</c:v>
                </c:pt>
                <c:pt idx="227">
                  <c:v>34651.916669096674</c:v>
                </c:pt>
                <c:pt idx="228">
                  <c:v>34651.958335763338</c:v>
                </c:pt>
                <c:pt idx="229">
                  <c:v>34652.000002430002</c:v>
                </c:pt>
                <c:pt idx="230">
                  <c:v>34652.041669096667</c:v>
                </c:pt>
                <c:pt idx="231">
                  <c:v>34652.083335763331</c:v>
                </c:pt>
                <c:pt idx="232">
                  <c:v>34652.125002429995</c:v>
                </c:pt>
                <c:pt idx="233">
                  <c:v>34652.166669096659</c:v>
                </c:pt>
                <c:pt idx="234">
                  <c:v>34652.208335763324</c:v>
                </c:pt>
                <c:pt idx="235">
                  <c:v>34652.250002429988</c:v>
                </c:pt>
                <c:pt idx="236">
                  <c:v>34652.291669096652</c:v>
                </c:pt>
                <c:pt idx="237">
                  <c:v>34652.333335763316</c:v>
                </c:pt>
                <c:pt idx="238">
                  <c:v>34652.375002429981</c:v>
                </c:pt>
                <c:pt idx="239">
                  <c:v>34652.416669096645</c:v>
                </c:pt>
                <c:pt idx="240">
                  <c:v>34652.458335763309</c:v>
                </c:pt>
                <c:pt idx="241">
                  <c:v>34652.500002429973</c:v>
                </c:pt>
                <c:pt idx="242">
                  <c:v>34652.541669096638</c:v>
                </c:pt>
                <c:pt idx="243">
                  <c:v>34652.583335763302</c:v>
                </c:pt>
                <c:pt idx="244">
                  <c:v>34652.625002429966</c:v>
                </c:pt>
                <c:pt idx="245">
                  <c:v>34652.66666909663</c:v>
                </c:pt>
                <c:pt idx="246">
                  <c:v>34652.708335763295</c:v>
                </c:pt>
                <c:pt idx="247">
                  <c:v>34652.750002429959</c:v>
                </c:pt>
                <c:pt idx="248">
                  <c:v>34652.791669096623</c:v>
                </c:pt>
                <c:pt idx="249">
                  <c:v>34652.833335763287</c:v>
                </c:pt>
                <c:pt idx="250">
                  <c:v>34652.875002429952</c:v>
                </c:pt>
                <c:pt idx="251">
                  <c:v>34652.916669096616</c:v>
                </c:pt>
                <c:pt idx="252">
                  <c:v>34652.95833576328</c:v>
                </c:pt>
                <c:pt idx="253">
                  <c:v>34653.000002429944</c:v>
                </c:pt>
                <c:pt idx="254">
                  <c:v>34653.041669096609</c:v>
                </c:pt>
                <c:pt idx="255">
                  <c:v>34653.083335763273</c:v>
                </c:pt>
                <c:pt idx="256">
                  <c:v>34653.125002429937</c:v>
                </c:pt>
                <c:pt idx="257">
                  <c:v>34653.166669096601</c:v>
                </c:pt>
                <c:pt idx="258">
                  <c:v>34653.208335763265</c:v>
                </c:pt>
                <c:pt idx="259">
                  <c:v>34653.25000242993</c:v>
                </c:pt>
                <c:pt idx="260">
                  <c:v>34653.291669096594</c:v>
                </c:pt>
                <c:pt idx="261">
                  <c:v>34653.333335763258</c:v>
                </c:pt>
                <c:pt idx="262">
                  <c:v>34653.375002429922</c:v>
                </c:pt>
                <c:pt idx="263">
                  <c:v>34653.416669096587</c:v>
                </c:pt>
                <c:pt idx="264">
                  <c:v>34653.458335763251</c:v>
                </c:pt>
                <c:pt idx="265">
                  <c:v>34653.500002429915</c:v>
                </c:pt>
                <c:pt idx="266">
                  <c:v>34653.541669096579</c:v>
                </c:pt>
                <c:pt idx="267">
                  <c:v>34653.583335763244</c:v>
                </c:pt>
                <c:pt idx="268">
                  <c:v>34653.625002429908</c:v>
                </c:pt>
                <c:pt idx="269">
                  <c:v>34653.666669096572</c:v>
                </c:pt>
                <c:pt idx="270">
                  <c:v>34653.708335763236</c:v>
                </c:pt>
                <c:pt idx="271">
                  <c:v>34653.750002429901</c:v>
                </c:pt>
                <c:pt idx="272">
                  <c:v>34653.791669096565</c:v>
                </c:pt>
                <c:pt idx="273">
                  <c:v>34653.833335763229</c:v>
                </c:pt>
                <c:pt idx="274">
                  <c:v>34653.875002429893</c:v>
                </c:pt>
                <c:pt idx="275">
                  <c:v>34653.916669096558</c:v>
                </c:pt>
                <c:pt idx="276">
                  <c:v>34653.958335763222</c:v>
                </c:pt>
                <c:pt idx="277">
                  <c:v>34654.000002429886</c:v>
                </c:pt>
                <c:pt idx="278">
                  <c:v>34654.04166909655</c:v>
                </c:pt>
                <c:pt idx="279">
                  <c:v>34654.083335763215</c:v>
                </c:pt>
                <c:pt idx="280">
                  <c:v>34654.125002429879</c:v>
                </c:pt>
                <c:pt idx="281">
                  <c:v>34654.166669096543</c:v>
                </c:pt>
                <c:pt idx="282">
                  <c:v>34654.208335763207</c:v>
                </c:pt>
                <c:pt idx="283">
                  <c:v>34654.250002429872</c:v>
                </c:pt>
                <c:pt idx="284">
                  <c:v>34654.291669096536</c:v>
                </c:pt>
                <c:pt idx="285">
                  <c:v>34654.3333357632</c:v>
                </c:pt>
                <c:pt idx="286">
                  <c:v>34654.375002429864</c:v>
                </c:pt>
                <c:pt idx="287">
                  <c:v>34654.416669096528</c:v>
                </c:pt>
                <c:pt idx="288">
                  <c:v>34654.458335763193</c:v>
                </c:pt>
                <c:pt idx="289">
                  <c:v>34654.500002429857</c:v>
                </c:pt>
                <c:pt idx="290">
                  <c:v>34654.541669096521</c:v>
                </c:pt>
                <c:pt idx="291">
                  <c:v>34654.583335763185</c:v>
                </c:pt>
                <c:pt idx="292">
                  <c:v>34654.62500242985</c:v>
                </c:pt>
                <c:pt idx="293">
                  <c:v>34654.666669096514</c:v>
                </c:pt>
                <c:pt idx="294">
                  <c:v>34654.708335763178</c:v>
                </c:pt>
                <c:pt idx="295">
                  <c:v>34654.750002429842</c:v>
                </c:pt>
                <c:pt idx="296">
                  <c:v>34654.791669096507</c:v>
                </c:pt>
                <c:pt idx="297">
                  <c:v>34654.833335763171</c:v>
                </c:pt>
                <c:pt idx="298">
                  <c:v>34654.875002429835</c:v>
                </c:pt>
                <c:pt idx="299">
                  <c:v>34654.916669096499</c:v>
                </c:pt>
                <c:pt idx="300">
                  <c:v>34654.958335763164</c:v>
                </c:pt>
                <c:pt idx="301">
                  <c:v>34655.000002429828</c:v>
                </c:pt>
                <c:pt idx="302">
                  <c:v>34655.041669096492</c:v>
                </c:pt>
                <c:pt idx="303">
                  <c:v>34655.083335763156</c:v>
                </c:pt>
                <c:pt idx="304">
                  <c:v>34655.125002429821</c:v>
                </c:pt>
                <c:pt idx="305">
                  <c:v>34655.166669096485</c:v>
                </c:pt>
                <c:pt idx="306">
                  <c:v>34655.208335763149</c:v>
                </c:pt>
                <c:pt idx="307">
                  <c:v>34655.250002429813</c:v>
                </c:pt>
                <c:pt idx="308">
                  <c:v>34655.291669096478</c:v>
                </c:pt>
                <c:pt idx="309">
                  <c:v>34655.333335763142</c:v>
                </c:pt>
                <c:pt idx="310">
                  <c:v>34655.375002429806</c:v>
                </c:pt>
                <c:pt idx="311">
                  <c:v>34655.41666909647</c:v>
                </c:pt>
                <c:pt idx="312">
                  <c:v>34655.458335763135</c:v>
                </c:pt>
                <c:pt idx="313">
                  <c:v>34655.500002429799</c:v>
                </c:pt>
                <c:pt idx="314">
                  <c:v>34655.541669096463</c:v>
                </c:pt>
                <c:pt idx="315">
                  <c:v>34655.583335763127</c:v>
                </c:pt>
                <c:pt idx="316">
                  <c:v>34655.625002429791</c:v>
                </c:pt>
                <c:pt idx="317">
                  <c:v>34655.666669096456</c:v>
                </c:pt>
                <c:pt idx="318">
                  <c:v>34655.70833576312</c:v>
                </c:pt>
                <c:pt idx="319">
                  <c:v>34655.750002429784</c:v>
                </c:pt>
                <c:pt idx="320">
                  <c:v>34655.791669096448</c:v>
                </c:pt>
                <c:pt idx="321">
                  <c:v>34655.833335763113</c:v>
                </c:pt>
                <c:pt idx="322">
                  <c:v>34655.875002429777</c:v>
                </c:pt>
                <c:pt idx="323">
                  <c:v>34655.916669096441</c:v>
                </c:pt>
                <c:pt idx="324">
                  <c:v>34655.958335763105</c:v>
                </c:pt>
                <c:pt idx="325">
                  <c:v>34656.00000242977</c:v>
                </c:pt>
                <c:pt idx="326">
                  <c:v>34656.041669096434</c:v>
                </c:pt>
                <c:pt idx="327">
                  <c:v>34656.083335763098</c:v>
                </c:pt>
                <c:pt idx="328">
                  <c:v>34656.125002429762</c:v>
                </c:pt>
                <c:pt idx="329">
                  <c:v>34656.166669096427</c:v>
                </c:pt>
                <c:pt idx="330">
                  <c:v>34656.208335763091</c:v>
                </c:pt>
              </c:numCache>
            </c:numRef>
          </c:xVal>
          <c:yVal>
            <c:numRef>
              <c:f>UH_Timing!$P$9:$P$339</c:f>
              <c:numCache>
                <c:formatCode>0.00</c:formatCode>
                <c:ptCount val="331"/>
                <c:pt idx="0">
                  <c:v>41.672110885494845</c:v>
                </c:pt>
                <c:pt idx="1">
                  <c:v>41.672110885494845</c:v>
                </c:pt>
                <c:pt idx="2">
                  <c:v>41.672110885494845</c:v>
                </c:pt>
                <c:pt idx="3">
                  <c:v>41.672110885494845</c:v>
                </c:pt>
                <c:pt idx="4">
                  <c:v>41.672110885494845</c:v>
                </c:pt>
                <c:pt idx="5">
                  <c:v>41.672110885494845</c:v>
                </c:pt>
                <c:pt idx="6">
                  <c:v>41.672110885494845</c:v>
                </c:pt>
                <c:pt idx="7">
                  <c:v>41.672110885494845</c:v>
                </c:pt>
                <c:pt idx="8">
                  <c:v>41.869962832184314</c:v>
                </c:pt>
                <c:pt idx="9">
                  <c:v>43.944958840153063</c:v>
                </c:pt>
                <c:pt idx="10">
                  <c:v>50.498466133927508</c:v>
                </c:pt>
                <c:pt idx="11">
                  <c:v>63.658171088119516</c:v>
                </c:pt>
                <c:pt idx="12">
                  <c:v>84.610439408155258</c:v>
                </c:pt>
                <c:pt idx="13">
                  <c:v>113.56822279513999</c:v>
                </c:pt>
                <c:pt idx="14">
                  <c:v>149.92556789890676</c:v>
                </c:pt>
                <c:pt idx="15">
                  <c:v>192.47802966502249</c:v>
                </c:pt>
                <c:pt idx="16">
                  <c:v>239.64711886619804</c:v>
                </c:pt>
                <c:pt idx="17">
                  <c:v>289.67862103344027</c:v>
                </c:pt>
                <c:pt idx="18">
                  <c:v>340.8024592971658</c:v>
                </c:pt>
                <c:pt idx="19">
                  <c:v>391.35173285813221</c:v>
                </c:pt>
                <c:pt idx="20">
                  <c:v>439.84385472643737</c:v>
                </c:pt>
                <c:pt idx="21">
                  <c:v>485.02920922778685</c:v>
                </c:pt>
                <c:pt idx="22">
                  <c:v>525.9135937737683</c:v>
                </c:pt>
                <c:pt idx="23">
                  <c:v>561.76061148067549</c:v>
                </c:pt>
                <c:pt idx="24">
                  <c:v>592.07958545309202</c:v>
                </c:pt>
                <c:pt idx="25">
                  <c:v>616.60374637545488</c:v>
                </c:pt>
                <c:pt idx="26">
                  <c:v>635.26256779945697</c:v>
                </c:pt>
                <c:pt idx="27">
                  <c:v>648.1512831429776</c:v>
                </c:pt>
                <c:pt idx="28">
                  <c:v>655.49986486565467</c:v>
                </c:pt>
                <c:pt idx="29">
                  <c:v>657.643101173589</c:v>
                </c:pt>
                <c:pt idx="30">
                  <c:v>654.99287326672015</c:v>
                </c:pt>
                <c:pt idx="31">
                  <c:v>648.01331089612654</c:v>
                </c:pt>
                <c:pt idx="32">
                  <c:v>637.19917487327371</c:v>
                </c:pt>
                <c:pt idx="33">
                  <c:v>623.0575689202991</c:v>
                </c:pt>
                <c:pt idx="34">
                  <c:v>606.09290620699915</c:v>
                </c:pt>
                <c:pt idx="35">
                  <c:v>586.79493510310681</c:v>
                </c:pt>
                <c:pt idx="36">
                  <c:v>565.62955236730875</c:v>
                </c:pt>
                <c:pt idx="37">
                  <c:v>543.03209000697132</c:v>
                </c:pt>
                <c:pt idx="38">
                  <c:v>519.4027457647519</c:v>
                </c:pt>
                <c:pt idx="39">
                  <c:v>495.1038295218882</c:v>
                </c:pt>
                <c:pt idx="40">
                  <c:v>470.45851313052333</c:v>
                </c:pt>
                <c:pt idx="41">
                  <c:v>445.75079478486407</c:v>
                </c:pt>
                <c:pt idx="42">
                  <c:v>421.22641753201651</c:v>
                </c:pt>
                <c:pt idx="43">
                  <c:v>397.09451228939679</c:v>
                </c:pt>
                <c:pt idx="44">
                  <c:v>373.52976686448233</c:v>
                </c:pt>
                <c:pt idx="45">
                  <c:v>350.6749526194709</c:v>
                </c:pt>
                <c:pt idx="46">
                  <c:v>328.64366869069431</c:v>
                </c:pt>
                <c:pt idx="47">
                  <c:v>307.52318950864458</c:v>
                </c:pt>
                <c:pt idx="48">
                  <c:v>287.37732447901146</c:v>
                </c:pt>
                <c:pt idx="49">
                  <c:v>268.24921898079856</c:v>
                </c:pt>
                <c:pt idx="50">
                  <c:v>250.16404335449596</c:v>
                </c:pt>
                <c:pt idx="51">
                  <c:v>233.13153142574444</c:v>
                </c:pt>
                <c:pt idx="52">
                  <c:v>217.14834253245164</c:v>
                </c:pt>
                <c:pt idx="53">
                  <c:v>202.20023122510597</c:v>
                </c:pt>
                <c:pt idx="54">
                  <c:v>188.26401703575047</c:v>
                </c:pt>
                <c:pt idx="55">
                  <c:v>175.30935320706962</c:v>
                </c:pt>
                <c:pt idx="56">
                  <c:v>163.30029827764827</c:v>
                </c:pt>
                <c:pt idx="57">
                  <c:v>152.19669815662576</c:v>
                </c:pt>
                <c:pt idx="58">
                  <c:v>141.95538899627067</c:v>
                </c:pt>
                <c:pt idx="59">
                  <c:v>132.53123296966936</c:v>
                </c:pt>
                <c:pt idx="60">
                  <c:v>123.87800014686931</c:v>
                </c:pt>
                <c:pt idx="61">
                  <c:v>115.94911017979751</c:v>
                </c:pt>
                <c:pt idx="62">
                  <c:v>108.69824757759125</c:v>
                </c:pt>
                <c:pt idx="63">
                  <c:v>102.07986408468358</c:v>
                </c:pt>
                <c:pt idx="64">
                  <c:v>96.049581152316549</c:v>
                </c:pt>
                <c:pt idx="65">
                  <c:v>90.564504793249796</c:v>
                </c:pt>
                <c:pt idx="66">
                  <c:v>85.583464289118638</c:v>
                </c:pt>
                <c:pt idx="67">
                  <c:v>81.067185328377988</c:v>
                </c:pt>
                <c:pt idx="68">
                  <c:v>76.978407228241423</c:v>
                </c:pt>
                <c:pt idx="69">
                  <c:v>73.281952966178892</c:v>
                </c:pt>
                <c:pt idx="70">
                  <c:v>69.94475983788233</c:v>
                </c:pt>
                <c:pt idx="71">
                  <c:v>66.935877685695203</c:v>
                </c:pt>
                <c:pt idx="72">
                  <c:v>64.226440815991367</c:v>
                </c:pt>
                <c:pt idx="73">
                  <c:v>61.789618953542664</c:v>
                </c:pt>
                <c:pt idx="74">
                  <c:v>59.600551870037158</c:v>
                </c:pt>
                <c:pt idx="75">
                  <c:v>57.636271674592095</c:v>
                </c:pt>
                <c:pt idx="76">
                  <c:v>55.875616166404875</c:v>
                </c:pt>
                <c:pt idx="77">
                  <c:v>54.299136122216083</c:v>
                </c:pt>
                <c:pt idx="78">
                  <c:v>52.888998921566817</c:v>
                </c:pt>
                <c:pt idx="79">
                  <c:v>51.628890497727745</c:v>
                </c:pt>
                <c:pt idx="80">
                  <c:v>50.503917237992077</c:v>
                </c:pt>
                <c:pt idx="81">
                  <c:v>49.500509139812593</c:v>
                </c:pt>
                <c:pt idx="82">
                  <c:v>48.606325254967125</c:v>
                </c:pt>
                <c:pt idx="83">
                  <c:v>47.810162218509689</c:v>
                </c:pt>
                <c:pt idx="84">
                  <c:v>47.101866458756355</c:v>
                </c:pt>
                <c:pt idx="85">
                  <c:v>46.472250515189984</c:v>
                </c:pt>
                <c:pt idx="86">
                  <c:v>45.913013749377136</c:v>
                </c:pt>
                <c:pt idx="87">
                  <c:v>45.416667616454163</c:v>
                </c:pt>
                <c:pt idx="88">
                  <c:v>44.976465568392378</c:v>
                </c:pt>
                <c:pt idx="89">
                  <c:v>44.586337582296778</c:v>
                </c:pt>
                <c:pt idx="90">
                  <c:v>44.240829244895302</c:v>
                </c:pt>
                <c:pt idx="91">
                  <c:v>43.935045275856702</c:v>
                </c:pt>
                <c:pt idx="92">
                  <c:v>43.664597335602409</c:v>
                </c:pt>
                <c:pt idx="93">
                  <c:v>43.42555593604817</c:v>
                </c:pt>
                <c:pt idx="94">
                  <c:v>43.21440625363676</c:v>
                </c:pt>
                <c:pt idx="95">
                  <c:v>43.028007631712924</c:v>
                </c:pt>
                <c:pt idx="96">
                  <c:v>42.86355655253643</c:v>
                </c:pt>
                <c:pt idx="97">
                  <c:v>42.718552856981454</c:v>
                </c:pt>
                <c:pt idx="98">
                  <c:v>42.590768991331387</c:v>
                </c:pt>
                <c:pt idx="99">
                  <c:v>42.478222064778436</c:v>
                </c:pt>
                <c:pt idx="100">
                  <c:v>42.379148507625011</c:v>
                </c:pt>
                <c:pt idx="101">
                  <c:v>42.291981128209926</c:v>
                </c:pt>
                <c:pt idx="102">
                  <c:v>42.215328375785887</c:v>
                </c:pt>
                <c:pt idx="103">
                  <c:v>42.147955626576042</c:v>
                </c:pt>
                <c:pt idx="104">
                  <c:v>42.088768320722316</c:v>
                </c:pt>
                <c:pt idx="105">
                  <c:v>42.036796788552572</c:v>
                </c:pt>
                <c:pt idx="106">
                  <c:v>41.991182615333408</c:v>
                </c:pt>
                <c:pt idx="107">
                  <c:v>41.951166404278901</c:v>
                </c:pt>
                <c:pt idx="108">
                  <c:v>41.916076807927411</c:v>
                </c:pt>
                <c:pt idx="109">
                  <c:v>41.885320707984796</c:v>
                </c:pt>
                <c:pt idx="110">
                  <c:v>41.858374433292937</c:v>
                </c:pt>
                <c:pt idx="111">
                  <c:v>41.834775914669621</c:v>
                </c:pt>
                <c:pt idx="112">
                  <c:v>41.814117683949377</c:v>
                </c:pt>
                <c:pt idx="113">
                  <c:v>41.796040632616716</c:v>
                </c:pt>
                <c:pt idx="114">
                  <c:v>41.780228452959797</c:v>
                </c:pt>
                <c:pt idx="115">
                  <c:v>41.766402691686032</c:v>
                </c:pt>
                <c:pt idx="116">
                  <c:v>41.754318352442922</c:v>
                </c:pt>
                <c:pt idx="117">
                  <c:v>41.743759989693395</c:v>
                </c:pt>
                <c:pt idx="118">
                  <c:v>41.734538241924291</c:v>
                </c:pt>
                <c:pt idx="119">
                  <c:v>41.726486757243315</c:v>
                </c:pt>
                <c:pt idx="120">
                  <c:v>41.719459469066628</c:v>
                </c:pt>
                <c:pt idx="121">
                  <c:v>41.713328183843061</c:v>
                </c:pt>
                <c:pt idx="122">
                  <c:v>41.707980446627197</c:v>
                </c:pt>
                <c:pt idx="123">
                  <c:v>41.703317653827888</c:v>
                </c:pt>
                <c:pt idx="124">
                  <c:v>41.699253385647154</c:v>
                </c:pt>
                <c:pt idx="125">
                  <c:v>41.695711933611364</c:v>
                </c:pt>
                <c:pt idx="126">
                  <c:v>41.692627001205594</c:v>
                </c:pt>
                <c:pt idx="127">
                  <c:v>41.689940557976762</c:v>
                </c:pt>
                <c:pt idx="128">
                  <c:v>41.687601829591628</c:v>
                </c:pt>
                <c:pt idx="129">
                  <c:v>41.685566408243965</c:v>
                </c:pt>
                <c:pt idx="130">
                  <c:v>41.683795469518401</c:v>
                </c:pt>
                <c:pt idx="131">
                  <c:v>41.682255083355862</c:v>
                </c:pt>
                <c:pt idx="132">
                  <c:v>41.680915608142243</c:v>
                </c:pt>
                <c:pt idx="133">
                  <c:v>41.679751158174263</c:v>
                </c:pt>
                <c:pt idx="134">
                  <c:v>41.678739135857171</c:v>
                </c:pt>
                <c:pt idx="135">
                  <c:v>41.677859820972174</c:v>
                </c:pt>
                <c:pt idx="136">
                  <c:v>41.677096010227707</c:v>
                </c:pt>
                <c:pt idx="137">
                  <c:v>41.676432701089439</c:v>
                </c:pt>
                <c:pt idx="138">
                  <c:v>41.675856814578857</c:v>
                </c:pt>
                <c:pt idx="139">
                  <c:v>41.67535695234784</c:v>
                </c:pt>
                <c:pt idx="140">
                  <c:v>41.674923183885404</c:v>
                </c:pt>
                <c:pt idx="141">
                  <c:v>41.674546860199932</c:v>
                </c:pt>
                <c:pt idx="142">
                  <c:v>41.674220450751754</c:v>
                </c:pt>
                <c:pt idx="143">
                  <c:v>41.673937400793889</c:v>
                </c:pt>
                <c:pt idx="144">
                  <c:v>41.673692006617159</c:v>
                </c:pt>
                <c:pt idx="145">
                  <c:v>41.673479306495878</c:v>
                </c:pt>
                <c:pt idx="146">
                  <c:v>41.673294985394946</c:v>
                </c:pt>
                <c:pt idx="147">
                  <c:v>41.673135291733416</c:v>
                </c:pt>
                <c:pt idx="148">
                  <c:v>41.67299696470603</c:v>
                </c:pt>
                <c:pt idx="149">
                  <c:v>41.672877170846533</c:v>
                </c:pt>
                <c:pt idx="150">
                  <c:v>41.672773448677304</c:v>
                </c:pt>
                <c:pt idx="151">
                  <c:v>41.672683660431218</c:v>
                </c:pt>
                <c:pt idx="152">
                  <c:v>41.672605949956605</c:v>
                </c:pt>
                <c:pt idx="153">
                  <c:v>41.672538706025506</c:v>
                </c:pt>
                <c:pt idx="154">
                  <c:v>41.672480530362307</c:v>
                </c:pt>
                <c:pt idx="155">
                  <c:v>41.672430209794257</c:v>
                </c:pt>
                <c:pt idx="156">
                  <c:v>41.672386692000188</c:v>
                </c:pt>
                <c:pt idx="157">
                  <c:v>41.672349064399036</c:v>
                </c:pt>
                <c:pt idx="158">
                  <c:v>41.672316535777185</c:v>
                </c:pt>
                <c:pt idx="159">
                  <c:v>41.672288420304135</c:v>
                </c:pt>
                <c:pt idx="160">
                  <c:v>41.672264123630015</c:v>
                </c:pt>
                <c:pt idx="161">
                  <c:v>41.672243130797291</c:v>
                </c:pt>
                <c:pt idx="162">
                  <c:v>41.67222499573289</c:v>
                </c:pt>
                <c:pt idx="163">
                  <c:v>41.672209332116587</c:v>
                </c:pt>
                <c:pt idx="164">
                  <c:v>41.672195805447629</c:v>
                </c:pt>
                <c:pt idx="165">
                  <c:v>41.672184126154107</c:v>
                </c:pt>
                <c:pt idx="166">
                  <c:v>41.672174043609651</c:v>
                </c:pt>
                <c:pt idx="167">
                  <c:v>41.67216534093928</c:v>
                </c:pt>
                <c:pt idx="168">
                  <c:v>41.67216534093928</c:v>
                </c:pt>
                <c:pt idx="169">
                  <c:v>41.67216534093928</c:v>
                </c:pt>
                <c:pt idx="170">
                  <c:v>41.67216534093928</c:v>
                </c:pt>
                <c:pt idx="171">
                  <c:v>41.67216534093928</c:v>
                </c:pt>
                <c:pt idx="172">
                  <c:v>41.67216534093928</c:v>
                </c:pt>
                <c:pt idx="173">
                  <c:v>41.67216534093928</c:v>
                </c:pt>
                <c:pt idx="174">
                  <c:v>41.67216534093928</c:v>
                </c:pt>
                <c:pt idx="175">
                  <c:v>41.67216534093928</c:v>
                </c:pt>
                <c:pt idx="176">
                  <c:v>41.67216534093928</c:v>
                </c:pt>
                <c:pt idx="177">
                  <c:v>41.67216534093928</c:v>
                </c:pt>
                <c:pt idx="178">
                  <c:v>41.67216534093928</c:v>
                </c:pt>
                <c:pt idx="179">
                  <c:v>41.67216534093928</c:v>
                </c:pt>
                <c:pt idx="180">
                  <c:v>41.67216534093928</c:v>
                </c:pt>
                <c:pt idx="181">
                  <c:v>41.67216534093928</c:v>
                </c:pt>
                <c:pt idx="182">
                  <c:v>41.67216534093928</c:v>
                </c:pt>
                <c:pt idx="183">
                  <c:v>41.67216534093928</c:v>
                </c:pt>
                <c:pt idx="184">
                  <c:v>41.67216534093928</c:v>
                </c:pt>
                <c:pt idx="185">
                  <c:v>41.67216534093928</c:v>
                </c:pt>
                <c:pt idx="186">
                  <c:v>41.67216534093928</c:v>
                </c:pt>
                <c:pt idx="187">
                  <c:v>41.67216534093928</c:v>
                </c:pt>
                <c:pt idx="188">
                  <c:v>41.67216534093928</c:v>
                </c:pt>
                <c:pt idx="189">
                  <c:v>41.67216534093928</c:v>
                </c:pt>
                <c:pt idx="190">
                  <c:v>41.67216534093928</c:v>
                </c:pt>
                <c:pt idx="191">
                  <c:v>41.67216534093928</c:v>
                </c:pt>
                <c:pt idx="192">
                  <c:v>41.67216534093928</c:v>
                </c:pt>
                <c:pt idx="193">
                  <c:v>41.67216534093928</c:v>
                </c:pt>
                <c:pt idx="194">
                  <c:v>41.67216534093928</c:v>
                </c:pt>
                <c:pt idx="195">
                  <c:v>41.67216534093928</c:v>
                </c:pt>
                <c:pt idx="196">
                  <c:v>41.67216534093928</c:v>
                </c:pt>
                <c:pt idx="197">
                  <c:v>41.67216534093928</c:v>
                </c:pt>
                <c:pt idx="198">
                  <c:v>41.67216534093928</c:v>
                </c:pt>
                <c:pt idx="199">
                  <c:v>41.67216534093928</c:v>
                </c:pt>
                <c:pt idx="200">
                  <c:v>41.67216534093928</c:v>
                </c:pt>
                <c:pt idx="201">
                  <c:v>41.67216534093928</c:v>
                </c:pt>
                <c:pt idx="202">
                  <c:v>41.67216534093928</c:v>
                </c:pt>
                <c:pt idx="203">
                  <c:v>41.67216534093928</c:v>
                </c:pt>
                <c:pt idx="204">
                  <c:v>41.67216534093928</c:v>
                </c:pt>
                <c:pt idx="205">
                  <c:v>41.67216534093928</c:v>
                </c:pt>
                <c:pt idx="206">
                  <c:v>41.67216534093928</c:v>
                </c:pt>
                <c:pt idx="207">
                  <c:v>41.67216534093928</c:v>
                </c:pt>
                <c:pt idx="208">
                  <c:v>41.67216534093928</c:v>
                </c:pt>
                <c:pt idx="209">
                  <c:v>41.67216534093928</c:v>
                </c:pt>
                <c:pt idx="210">
                  <c:v>41.67216534093928</c:v>
                </c:pt>
                <c:pt idx="211">
                  <c:v>41.67216534093928</c:v>
                </c:pt>
                <c:pt idx="212">
                  <c:v>41.67216534093928</c:v>
                </c:pt>
                <c:pt idx="213">
                  <c:v>41.67216534093928</c:v>
                </c:pt>
                <c:pt idx="214">
                  <c:v>41.67216534093928</c:v>
                </c:pt>
                <c:pt idx="215">
                  <c:v>41.67216534093928</c:v>
                </c:pt>
                <c:pt idx="216">
                  <c:v>41.67216534093928</c:v>
                </c:pt>
                <c:pt idx="217">
                  <c:v>41.67216534093928</c:v>
                </c:pt>
                <c:pt idx="218">
                  <c:v>41.67216534093928</c:v>
                </c:pt>
                <c:pt idx="219">
                  <c:v>41.67216534093928</c:v>
                </c:pt>
                <c:pt idx="220">
                  <c:v>41.67216534093928</c:v>
                </c:pt>
                <c:pt idx="221">
                  <c:v>41.67216534093928</c:v>
                </c:pt>
                <c:pt idx="222">
                  <c:v>41.67216534093928</c:v>
                </c:pt>
                <c:pt idx="223">
                  <c:v>41.67216534093928</c:v>
                </c:pt>
                <c:pt idx="224">
                  <c:v>41.67216534093928</c:v>
                </c:pt>
                <c:pt idx="225">
                  <c:v>41.67216534093928</c:v>
                </c:pt>
                <c:pt idx="226">
                  <c:v>41.67216534093928</c:v>
                </c:pt>
                <c:pt idx="227">
                  <c:v>41.67216534093928</c:v>
                </c:pt>
                <c:pt idx="228">
                  <c:v>41.67216534093928</c:v>
                </c:pt>
                <c:pt idx="229">
                  <c:v>41.67216534093928</c:v>
                </c:pt>
                <c:pt idx="230">
                  <c:v>41.67216534093928</c:v>
                </c:pt>
                <c:pt idx="231">
                  <c:v>41.67216534093928</c:v>
                </c:pt>
                <c:pt idx="232">
                  <c:v>41.67216534093928</c:v>
                </c:pt>
                <c:pt idx="233">
                  <c:v>41.67216534093928</c:v>
                </c:pt>
                <c:pt idx="234">
                  <c:v>41.67216534093928</c:v>
                </c:pt>
                <c:pt idx="235">
                  <c:v>41.67216534093928</c:v>
                </c:pt>
                <c:pt idx="236">
                  <c:v>41.67216534093928</c:v>
                </c:pt>
                <c:pt idx="237">
                  <c:v>41.67216534093928</c:v>
                </c:pt>
                <c:pt idx="238">
                  <c:v>41.67216534093928</c:v>
                </c:pt>
                <c:pt idx="239">
                  <c:v>41.67216534093928</c:v>
                </c:pt>
                <c:pt idx="240">
                  <c:v>41.67216534093928</c:v>
                </c:pt>
                <c:pt idx="241">
                  <c:v>41.67216534093928</c:v>
                </c:pt>
                <c:pt idx="242">
                  <c:v>41.67216534093928</c:v>
                </c:pt>
                <c:pt idx="243">
                  <c:v>41.67216534093928</c:v>
                </c:pt>
                <c:pt idx="244">
                  <c:v>41.67216534093928</c:v>
                </c:pt>
                <c:pt idx="245">
                  <c:v>41.67216534093928</c:v>
                </c:pt>
                <c:pt idx="246">
                  <c:v>41.67216534093928</c:v>
                </c:pt>
                <c:pt idx="247">
                  <c:v>41.67216534093928</c:v>
                </c:pt>
                <c:pt idx="248">
                  <c:v>41.67216534093928</c:v>
                </c:pt>
                <c:pt idx="249">
                  <c:v>41.67216534093928</c:v>
                </c:pt>
                <c:pt idx="250">
                  <c:v>41.67216534093928</c:v>
                </c:pt>
                <c:pt idx="251">
                  <c:v>41.67216534093928</c:v>
                </c:pt>
                <c:pt idx="252">
                  <c:v>41.67216534093928</c:v>
                </c:pt>
                <c:pt idx="253">
                  <c:v>41.67216534093928</c:v>
                </c:pt>
                <c:pt idx="254">
                  <c:v>41.67216534093928</c:v>
                </c:pt>
                <c:pt idx="255">
                  <c:v>41.67216534093928</c:v>
                </c:pt>
                <c:pt idx="256">
                  <c:v>41.67216534093928</c:v>
                </c:pt>
                <c:pt idx="257">
                  <c:v>41.67216534093928</c:v>
                </c:pt>
                <c:pt idx="258">
                  <c:v>41.67216534093928</c:v>
                </c:pt>
                <c:pt idx="259">
                  <c:v>41.67216534093928</c:v>
                </c:pt>
                <c:pt idx="260">
                  <c:v>41.67216534093928</c:v>
                </c:pt>
                <c:pt idx="261">
                  <c:v>41.67216534093928</c:v>
                </c:pt>
                <c:pt idx="262">
                  <c:v>41.67216534093928</c:v>
                </c:pt>
                <c:pt idx="263">
                  <c:v>41.67216534093928</c:v>
                </c:pt>
                <c:pt idx="264">
                  <c:v>41.67216534093928</c:v>
                </c:pt>
                <c:pt idx="265">
                  <c:v>41.67216534093928</c:v>
                </c:pt>
                <c:pt idx="266">
                  <c:v>41.67216534093928</c:v>
                </c:pt>
                <c:pt idx="267">
                  <c:v>41.67216534093928</c:v>
                </c:pt>
                <c:pt idx="268">
                  <c:v>41.67216534093928</c:v>
                </c:pt>
                <c:pt idx="269">
                  <c:v>41.67216534093928</c:v>
                </c:pt>
                <c:pt idx="270">
                  <c:v>41.67216534093928</c:v>
                </c:pt>
                <c:pt idx="271">
                  <c:v>41.67216534093928</c:v>
                </c:pt>
                <c:pt idx="272">
                  <c:v>41.67216534093928</c:v>
                </c:pt>
                <c:pt idx="273">
                  <c:v>41.67216534093928</c:v>
                </c:pt>
                <c:pt idx="274">
                  <c:v>41.67216534093928</c:v>
                </c:pt>
                <c:pt idx="275">
                  <c:v>41.67216534093928</c:v>
                </c:pt>
                <c:pt idx="276">
                  <c:v>41.67216534093928</c:v>
                </c:pt>
                <c:pt idx="277">
                  <c:v>41.67216534093928</c:v>
                </c:pt>
                <c:pt idx="278">
                  <c:v>41.67216534093928</c:v>
                </c:pt>
                <c:pt idx="279">
                  <c:v>41.67216534093928</c:v>
                </c:pt>
                <c:pt idx="280">
                  <c:v>41.67216534093928</c:v>
                </c:pt>
                <c:pt idx="281">
                  <c:v>41.67216534093928</c:v>
                </c:pt>
                <c:pt idx="282">
                  <c:v>41.67216534093928</c:v>
                </c:pt>
                <c:pt idx="283">
                  <c:v>41.67216534093928</c:v>
                </c:pt>
                <c:pt idx="284">
                  <c:v>41.67216534093928</c:v>
                </c:pt>
                <c:pt idx="285">
                  <c:v>41.67216534093928</c:v>
                </c:pt>
                <c:pt idx="286">
                  <c:v>41.67216534093928</c:v>
                </c:pt>
                <c:pt idx="287">
                  <c:v>41.67216534093928</c:v>
                </c:pt>
                <c:pt idx="288">
                  <c:v>41.67216534093928</c:v>
                </c:pt>
                <c:pt idx="289">
                  <c:v>41.67216534093928</c:v>
                </c:pt>
                <c:pt idx="290">
                  <c:v>41.67216534093928</c:v>
                </c:pt>
                <c:pt idx="291">
                  <c:v>41.67216534093928</c:v>
                </c:pt>
                <c:pt idx="292">
                  <c:v>41.67216534093928</c:v>
                </c:pt>
                <c:pt idx="293">
                  <c:v>41.67216534093928</c:v>
                </c:pt>
                <c:pt idx="294">
                  <c:v>41.67216534093928</c:v>
                </c:pt>
                <c:pt idx="295">
                  <c:v>41.67216534093928</c:v>
                </c:pt>
                <c:pt idx="296">
                  <c:v>41.67216534093928</c:v>
                </c:pt>
                <c:pt idx="297">
                  <c:v>41.67216534093928</c:v>
                </c:pt>
                <c:pt idx="298">
                  <c:v>41.67216534093928</c:v>
                </c:pt>
                <c:pt idx="299">
                  <c:v>41.67216534093928</c:v>
                </c:pt>
                <c:pt idx="300">
                  <c:v>41.67216534093928</c:v>
                </c:pt>
                <c:pt idx="301">
                  <c:v>41.67216534093928</c:v>
                </c:pt>
                <c:pt idx="302">
                  <c:v>41.67216534093928</c:v>
                </c:pt>
                <c:pt idx="303">
                  <c:v>41.67216534093928</c:v>
                </c:pt>
                <c:pt idx="304">
                  <c:v>41.67216534093928</c:v>
                </c:pt>
                <c:pt idx="305">
                  <c:v>41.67216534093928</c:v>
                </c:pt>
                <c:pt idx="306">
                  <c:v>41.67216534093928</c:v>
                </c:pt>
                <c:pt idx="307">
                  <c:v>41.67216534093928</c:v>
                </c:pt>
                <c:pt idx="308">
                  <c:v>41.67216534093928</c:v>
                </c:pt>
                <c:pt idx="309">
                  <c:v>41.67216534093928</c:v>
                </c:pt>
                <c:pt idx="310">
                  <c:v>41.67216534093928</c:v>
                </c:pt>
                <c:pt idx="311">
                  <c:v>41.67216534093928</c:v>
                </c:pt>
                <c:pt idx="312">
                  <c:v>41.67216534093928</c:v>
                </c:pt>
                <c:pt idx="313">
                  <c:v>41.67216534093928</c:v>
                </c:pt>
                <c:pt idx="314">
                  <c:v>41.67216534093928</c:v>
                </c:pt>
                <c:pt idx="315">
                  <c:v>41.67216534093928</c:v>
                </c:pt>
                <c:pt idx="316">
                  <c:v>41.67216534093928</c:v>
                </c:pt>
                <c:pt idx="317">
                  <c:v>41.67216534093928</c:v>
                </c:pt>
                <c:pt idx="318">
                  <c:v>41.67216534093928</c:v>
                </c:pt>
                <c:pt idx="319">
                  <c:v>41.67216534093928</c:v>
                </c:pt>
                <c:pt idx="320">
                  <c:v>41.67216534093928</c:v>
                </c:pt>
                <c:pt idx="321">
                  <c:v>41.67216534093928</c:v>
                </c:pt>
                <c:pt idx="322">
                  <c:v>41.67216534093928</c:v>
                </c:pt>
                <c:pt idx="323">
                  <c:v>41.67216534093928</c:v>
                </c:pt>
                <c:pt idx="324">
                  <c:v>41.67216534093928</c:v>
                </c:pt>
                <c:pt idx="325">
                  <c:v>41.67216534093928</c:v>
                </c:pt>
                <c:pt idx="326">
                  <c:v>41.67216534093928</c:v>
                </c:pt>
                <c:pt idx="327">
                  <c:v>41.67216534093928</c:v>
                </c:pt>
                <c:pt idx="328">
                  <c:v>41.67216534093928</c:v>
                </c:pt>
                <c:pt idx="329">
                  <c:v>41.67216534093928</c:v>
                </c:pt>
                <c:pt idx="330">
                  <c:v>41.67216534093928</c:v>
                </c:pt>
              </c:numCache>
            </c:numRef>
          </c:yVal>
          <c:smooth val="0"/>
          <c:extLst>
            <c:ext xmlns:c16="http://schemas.microsoft.com/office/drawing/2014/chart" uri="{C3380CC4-5D6E-409C-BE32-E72D297353CC}">
              <c16:uniqueId val="{00000003-6E09-476A-AD84-297E73F6B887}"/>
            </c:ext>
          </c:extLst>
        </c:ser>
        <c:ser>
          <c:idx val="4"/>
          <c:order val="4"/>
          <c:tx>
            <c:v>Lower Var</c:v>
          </c:tx>
          <c:marker>
            <c:symbol val="none"/>
          </c:marker>
          <c:xVal>
            <c:numRef>
              <c:f>UH_Timing!$L$9:$L$339</c:f>
              <c:numCache>
                <c:formatCode>[$-409]m/d/yy\ h:mm\ AM/PM;@</c:formatCode>
                <c:ptCount val="331"/>
                <c:pt idx="0">
                  <c:v>34642.458335763891</c:v>
                </c:pt>
                <c:pt idx="1">
                  <c:v>34642.500002430555</c:v>
                </c:pt>
                <c:pt idx="2">
                  <c:v>34642.54166909722</c:v>
                </c:pt>
                <c:pt idx="3">
                  <c:v>34642.583335763884</c:v>
                </c:pt>
                <c:pt idx="4">
                  <c:v>34642.625002430548</c:v>
                </c:pt>
                <c:pt idx="5">
                  <c:v>34642.666669097212</c:v>
                </c:pt>
                <c:pt idx="6">
                  <c:v>34642.708335763877</c:v>
                </c:pt>
                <c:pt idx="7">
                  <c:v>34642.750002430541</c:v>
                </c:pt>
                <c:pt idx="8">
                  <c:v>34642.791669097205</c:v>
                </c:pt>
                <c:pt idx="9">
                  <c:v>34642.833335763869</c:v>
                </c:pt>
                <c:pt idx="10">
                  <c:v>34642.875002430534</c:v>
                </c:pt>
                <c:pt idx="11">
                  <c:v>34642.916669097198</c:v>
                </c:pt>
                <c:pt idx="12">
                  <c:v>34642.958335763862</c:v>
                </c:pt>
                <c:pt idx="13">
                  <c:v>34643.000002430526</c:v>
                </c:pt>
                <c:pt idx="14">
                  <c:v>34643.041669097191</c:v>
                </c:pt>
                <c:pt idx="15">
                  <c:v>34643.083335763855</c:v>
                </c:pt>
                <c:pt idx="16">
                  <c:v>34643.125002430519</c:v>
                </c:pt>
                <c:pt idx="17">
                  <c:v>34643.166669097183</c:v>
                </c:pt>
                <c:pt idx="18">
                  <c:v>34643.208335763848</c:v>
                </c:pt>
                <c:pt idx="19">
                  <c:v>34643.250002430512</c:v>
                </c:pt>
                <c:pt idx="20">
                  <c:v>34643.291669097176</c:v>
                </c:pt>
                <c:pt idx="21">
                  <c:v>34643.33333576384</c:v>
                </c:pt>
                <c:pt idx="22">
                  <c:v>34643.375002430505</c:v>
                </c:pt>
                <c:pt idx="23">
                  <c:v>34643.416669097169</c:v>
                </c:pt>
                <c:pt idx="24">
                  <c:v>34643.458335763833</c:v>
                </c:pt>
                <c:pt idx="25">
                  <c:v>34643.500002430497</c:v>
                </c:pt>
                <c:pt idx="26">
                  <c:v>34643.541669097162</c:v>
                </c:pt>
                <c:pt idx="27">
                  <c:v>34643.583335763826</c:v>
                </c:pt>
                <c:pt idx="28">
                  <c:v>34643.62500243049</c:v>
                </c:pt>
                <c:pt idx="29">
                  <c:v>34643.666669097154</c:v>
                </c:pt>
                <c:pt idx="30">
                  <c:v>34643.708335763818</c:v>
                </c:pt>
                <c:pt idx="31">
                  <c:v>34643.750002430483</c:v>
                </c:pt>
                <c:pt idx="32">
                  <c:v>34643.791669097147</c:v>
                </c:pt>
                <c:pt idx="33">
                  <c:v>34643.833335763811</c:v>
                </c:pt>
                <c:pt idx="34">
                  <c:v>34643.875002430475</c:v>
                </c:pt>
                <c:pt idx="35">
                  <c:v>34643.91666909714</c:v>
                </c:pt>
                <c:pt idx="36">
                  <c:v>34643.958335763804</c:v>
                </c:pt>
                <c:pt idx="37">
                  <c:v>34644.000002430468</c:v>
                </c:pt>
                <c:pt idx="38">
                  <c:v>34644.041669097132</c:v>
                </c:pt>
                <c:pt idx="39">
                  <c:v>34644.083335763797</c:v>
                </c:pt>
                <c:pt idx="40">
                  <c:v>34644.125002430461</c:v>
                </c:pt>
                <c:pt idx="41">
                  <c:v>34644.166669097125</c:v>
                </c:pt>
                <c:pt idx="42">
                  <c:v>34644.208335763789</c:v>
                </c:pt>
                <c:pt idx="43">
                  <c:v>34644.250002430454</c:v>
                </c:pt>
                <c:pt idx="44">
                  <c:v>34644.291669097118</c:v>
                </c:pt>
                <c:pt idx="45">
                  <c:v>34644.333335763782</c:v>
                </c:pt>
                <c:pt idx="46">
                  <c:v>34644.375002430446</c:v>
                </c:pt>
                <c:pt idx="47">
                  <c:v>34644.416669097111</c:v>
                </c:pt>
                <c:pt idx="48">
                  <c:v>34644.458335763775</c:v>
                </c:pt>
                <c:pt idx="49">
                  <c:v>34644.500002430439</c:v>
                </c:pt>
                <c:pt idx="50">
                  <c:v>34644.541669097103</c:v>
                </c:pt>
                <c:pt idx="51">
                  <c:v>34644.583335763768</c:v>
                </c:pt>
                <c:pt idx="52">
                  <c:v>34644.625002430432</c:v>
                </c:pt>
                <c:pt idx="53">
                  <c:v>34644.666669097096</c:v>
                </c:pt>
                <c:pt idx="54">
                  <c:v>34644.70833576376</c:v>
                </c:pt>
                <c:pt idx="55">
                  <c:v>34644.750002430425</c:v>
                </c:pt>
                <c:pt idx="56">
                  <c:v>34644.791669097089</c:v>
                </c:pt>
                <c:pt idx="57">
                  <c:v>34644.833335763753</c:v>
                </c:pt>
                <c:pt idx="58">
                  <c:v>34644.875002430417</c:v>
                </c:pt>
                <c:pt idx="59">
                  <c:v>34644.916669097081</c:v>
                </c:pt>
                <c:pt idx="60">
                  <c:v>34644.958335763746</c:v>
                </c:pt>
                <c:pt idx="61">
                  <c:v>34645.00000243041</c:v>
                </c:pt>
                <c:pt idx="62">
                  <c:v>34645.041669097074</c:v>
                </c:pt>
                <c:pt idx="63">
                  <c:v>34645.083335763738</c:v>
                </c:pt>
                <c:pt idx="64">
                  <c:v>34645.125002430403</c:v>
                </c:pt>
                <c:pt idx="65">
                  <c:v>34645.166669097067</c:v>
                </c:pt>
                <c:pt idx="66">
                  <c:v>34645.208335763731</c:v>
                </c:pt>
                <c:pt idx="67">
                  <c:v>34645.250002430395</c:v>
                </c:pt>
                <c:pt idx="68">
                  <c:v>34645.29166909706</c:v>
                </c:pt>
                <c:pt idx="69">
                  <c:v>34645.333335763724</c:v>
                </c:pt>
                <c:pt idx="70">
                  <c:v>34645.375002430388</c:v>
                </c:pt>
                <c:pt idx="71">
                  <c:v>34645.416669097052</c:v>
                </c:pt>
                <c:pt idx="72">
                  <c:v>34645.458335763717</c:v>
                </c:pt>
                <c:pt idx="73">
                  <c:v>34645.500002430381</c:v>
                </c:pt>
                <c:pt idx="74">
                  <c:v>34645.541669097045</c:v>
                </c:pt>
                <c:pt idx="75">
                  <c:v>34645.583335763709</c:v>
                </c:pt>
                <c:pt idx="76">
                  <c:v>34645.625002430374</c:v>
                </c:pt>
                <c:pt idx="77">
                  <c:v>34645.666669097038</c:v>
                </c:pt>
                <c:pt idx="78">
                  <c:v>34645.708335763702</c:v>
                </c:pt>
                <c:pt idx="79">
                  <c:v>34645.750002430366</c:v>
                </c:pt>
                <c:pt idx="80">
                  <c:v>34645.791669097031</c:v>
                </c:pt>
                <c:pt idx="81">
                  <c:v>34645.833335763695</c:v>
                </c:pt>
                <c:pt idx="82">
                  <c:v>34645.875002430359</c:v>
                </c:pt>
                <c:pt idx="83">
                  <c:v>34645.916669097023</c:v>
                </c:pt>
                <c:pt idx="84">
                  <c:v>34645.958335763688</c:v>
                </c:pt>
                <c:pt idx="85">
                  <c:v>34646.000002430352</c:v>
                </c:pt>
                <c:pt idx="86">
                  <c:v>34646.041669097016</c:v>
                </c:pt>
                <c:pt idx="87">
                  <c:v>34646.08333576368</c:v>
                </c:pt>
                <c:pt idx="88">
                  <c:v>34646.125002430344</c:v>
                </c:pt>
                <c:pt idx="89">
                  <c:v>34646.166669097009</c:v>
                </c:pt>
                <c:pt idx="90">
                  <c:v>34646.208335763673</c:v>
                </c:pt>
                <c:pt idx="91">
                  <c:v>34646.250002430337</c:v>
                </c:pt>
                <c:pt idx="92">
                  <c:v>34646.291669097001</c:v>
                </c:pt>
                <c:pt idx="93">
                  <c:v>34646.333335763666</c:v>
                </c:pt>
                <c:pt idx="94">
                  <c:v>34646.37500243033</c:v>
                </c:pt>
                <c:pt idx="95">
                  <c:v>34646.416669096994</c:v>
                </c:pt>
                <c:pt idx="96">
                  <c:v>34646.458335763658</c:v>
                </c:pt>
                <c:pt idx="97">
                  <c:v>34646.500002430323</c:v>
                </c:pt>
                <c:pt idx="98">
                  <c:v>34646.541669096987</c:v>
                </c:pt>
                <c:pt idx="99">
                  <c:v>34646.583335763651</c:v>
                </c:pt>
                <c:pt idx="100">
                  <c:v>34646.625002430315</c:v>
                </c:pt>
                <c:pt idx="101">
                  <c:v>34646.66666909698</c:v>
                </c:pt>
                <c:pt idx="102">
                  <c:v>34646.708335763644</c:v>
                </c:pt>
                <c:pt idx="103">
                  <c:v>34646.750002430308</c:v>
                </c:pt>
                <c:pt idx="104">
                  <c:v>34646.791669096972</c:v>
                </c:pt>
                <c:pt idx="105">
                  <c:v>34646.833335763637</c:v>
                </c:pt>
                <c:pt idx="106">
                  <c:v>34646.875002430301</c:v>
                </c:pt>
                <c:pt idx="107">
                  <c:v>34646.916669096965</c:v>
                </c:pt>
                <c:pt idx="108">
                  <c:v>34646.958335763629</c:v>
                </c:pt>
                <c:pt idx="109">
                  <c:v>34647.000002430294</c:v>
                </c:pt>
                <c:pt idx="110">
                  <c:v>34647.041669096958</c:v>
                </c:pt>
                <c:pt idx="111">
                  <c:v>34647.083335763622</c:v>
                </c:pt>
                <c:pt idx="112">
                  <c:v>34647.125002430286</c:v>
                </c:pt>
                <c:pt idx="113">
                  <c:v>34647.16666909695</c:v>
                </c:pt>
                <c:pt idx="114">
                  <c:v>34647.208335763615</c:v>
                </c:pt>
                <c:pt idx="115">
                  <c:v>34647.250002430279</c:v>
                </c:pt>
                <c:pt idx="116">
                  <c:v>34647.291669096943</c:v>
                </c:pt>
                <c:pt idx="117">
                  <c:v>34647.333335763607</c:v>
                </c:pt>
                <c:pt idx="118">
                  <c:v>34647.375002430272</c:v>
                </c:pt>
                <c:pt idx="119">
                  <c:v>34647.416669096936</c:v>
                </c:pt>
                <c:pt idx="120">
                  <c:v>34647.4583357636</c:v>
                </c:pt>
                <c:pt idx="121">
                  <c:v>34647.500002430264</c:v>
                </c:pt>
                <c:pt idx="122">
                  <c:v>34647.541669096929</c:v>
                </c:pt>
                <c:pt idx="123">
                  <c:v>34647.583335763593</c:v>
                </c:pt>
                <c:pt idx="124">
                  <c:v>34647.625002430257</c:v>
                </c:pt>
                <c:pt idx="125">
                  <c:v>34647.666669096921</c:v>
                </c:pt>
                <c:pt idx="126">
                  <c:v>34647.708335763586</c:v>
                </c:pt>
                <c:pt idx="127">
                  <c:v>34647.75000243025</c:v>
                </c:pt>
                <c:pt idx="128">
                  <c:v>34647.791669096914</c:v>
                </c:pt>
                <c:pt idx="129">
                  <c:v>34647.833335763578</c:v>
                </c:pt>
                <c:pt idx="130">
                  <c:v>34647.875002430243</c:v>
                </c:pt>
                <c:pt idx="131">
                  <c:v>34647.916669096907</c:v>
                </c:pt>
                <c:pt idx="132">
                  <c:v>34647.958335763571</c:v>
                </c:pt>
                <c:pt idx="133">
                  <c:v>34648.000002430235</c:v>
                </c:pt>
                <c:pt idx="134">
                  <c:v>34648.0416690969</c:v>
                </c:pt>
                <c:pt idx="135">
                  <c:v>34648.083335763564</c:v>
                </c:pt>
                <c:pt idx="136">
                  <c:v>34648.125002430228</c:v>
                </c:pt>
                <c:pt idx="137">
                  <c:v>34648.166669096892</c:v>
                </c:pt>
                <c:pt idx="138">
                  <c:v>34648.208335763557</c:v>
                </c:pt>
                <c:pt idx="139">
                  <c:v>34648.250002430221</c:v>
                </c:pt>
                <c:pt idx="140">
                  <c:v>34648.291669096885</c:v>
                </c:pt>
                <c:pt idx="141">
                  <c:v>34648.333335763549</c:v>
                </c:pt>
                <c:pt idx="142">
                  <c:v>34648.375002430213</c:v>
                </c:pt>
                <c:pt idx="143">
                  <c:v>34648.416669096878</c:v>
                </c:pt>
                <c:pt idx="144">
                  <c:v>34648.458335763542</c:v>
                </c:pt>
                <c:pt idx="145">
                  <c:v>34648.500002430206</c:v>
                </c:pt>
                <c:pt idx="146">
                  <c:v>34648.54166909687</c:v>
                </c:pt>
                <c:pt idx="147">
                  <c:v>34648.583335763535</c:v>
                </c:pt>
                <c:pt idx="148">
                  <c:v>34648.625002430199</c:v>
                </c:pt>
                <c:pt idx="149">
                  <c:v>34648.666669096863</c:v>
                </c:pt>
                <c:pt idx="150">
                  <c:v>34648.708335763527</c:v>
                </c:pt>
                <c:pt idx="151">
                  <c:v>34648.750002430192</c:v>
                </c:pt>
                <c:pt idx="152">
                  <c:v>34648.791669096856</c:v>
                </c:pt>
                <c:pt idx="153">
                  <c:v>34648.83333576352</c:v>
                </c:pt>
                <c:pt idx="154">
                  <c:v>34648.875002430184</c:v>
                </c:pt>
                <c:pt idx="155">
                  <c:v>34648.916669096849</c:v>
                </c:pt>
                <c:pt idx="156">
                  <c:v>34648.958335763513</c:v>
                </c:pt>
                <c:pt idx="157">
                  <c:v>34649.000002430177</c:v>
                </c:pt>
                <c:pt idx="158">
                  <c:v>34649.041669096841</c:v>
                </c:pt>
                <c:pt idx="159">
                  <c:v>34649.083335763506</c:v>
                </c:pt>
                <c:pt idx="160">
                  <c:v>34649.12500243017</c:v>
                </c:pt>
                <c:pt idx="161">
                  <c:v>34649.166669096834</c:v>
                </c:pt>
                <c:pt idx="162">
                  <c:v>34649.208335763498</c:v>
                </c:pt>
                <c:pt idx="163">
                  <c:v>34649.250002430163</c:v>
                </c:pt>
                <c:pt idx="164">
                  <c:v>34649.291669096827</c:v>
                </c:pt>
                <c:pt idx="165">
                  <c:v>34649.333335763491</c:v>
                </c:pt>
                <c:pt idx="166">
                  <c:v>34649.375002430155</c:v>
                </c:pt>
                <c:pt idx="167">
                  <c:v>34649.41666909682</c:v>
                </c:pt>
                <c:pt idx="168">
                  <c:v>34649.458335763484</c:v>
                </c:pt>
                <c:pt idx="169">
                  <c:v>34649.500002430148</c:v>
                </c:pt>
                <c:pt idx="170">
                  <c:v>34649.541669096812</c:v>
                </c:pt>
                <c:pt idx="171">
                  <c:v>34649.583335763476</c:v>
                </c:pt>
                <c:pt idx="172">
                  <c:v>34649.625002430141</c:v>
                </c:pt>
                <c:pt idx="173">
                  <c:v>34649.666669096805</c:v>
                </c:pt>
                <c:pt idx="174">
                  <c:v>34649.708335763469</c:v>
                </c:pt>
                <c:pt idx="175">
                  <c:v>34649.750002430133</c:v>
                </c:pt>
                <c:pt idx="176">
                  <c:v>34649.791669096798</c:v>
                </c:pt>
                <c:pt idx="177">
                  <c:v>34649.833335763462</c:v>
                </c:pt>
                <c:pt idx="178">
                  <c:v>34649.875002430126</c:v>
                </c:pt>
                <c:pt idx="179">
                  <c:v>34649.91666909679</c:v>
                </c:pt>
                <c:pt idx="180">
                  <c:v>34649.958335763455</c:v>
                </c:pt>
                <c:pt idx="181">
                  <c:v>34650.000002430119</c:v>
                </c:pt>
                <c:pt idx="182">
                  <c:v>34650.041669096783</c:v>
                </c:pt>
                <c:pt idx="183">
                  <c:v>34650.083335763447</c:v>
                </c:pt>
                <c:pt idx="184">
                  <c:v>34650.125002430112</c:v>
                </c:pt>
                <c:pt idx="185">
                  <c:v>34650.166669096776</c:v>
                </c:pt>
                <c:pt idx="186">
                  <c:v>34650.20833576344</c:v>
                </c:pt>
                <c:pt idx="187">
                  <c:v>34650.250002430104</c:v>
                </c:pt>
                <c:pt idx="188">
                  <c:v>34650.291669096769</c:v>
                </c:pt>
                <c:pt idx="189">
                  <c:v>34650.333335763433</c:v>
                </c:pt>
                <c:pt idx="190">
                  <c:v>34650.375002430097</c:v>
                </c:pt>
                <c:pt idx="191">
                  <c:v>34650.416669096761</c:v>
                </c:pt>
                <c:pt idx="192">
                  <c:v>34650.458335763426</c:v>
                </c:pt>
                <c:pt idx="193">
                  <c:v>34650.50000243009</c:v>
                </c:pt>
                <c:pt idx="194">
                  <c:v>34650.541669096754</c:v>
                </c:pt>
                <c:pt idx="195">
                  <c:v>34650.583335763418</c:v>
                </c:pt>
                <c:pt idx="196">
                  <c:v>34650.625002430083</c:v>
                </c:pt>
                <c:pt idx="197">
                  <c:v>34650.666669096747</c:v>
                </c:pt>
                <c:pt idx="198">
                  <c:v>34650.708335763411</c:v>
                </c:pt>
                <c:pt idx="199">
                  <c:v>34650.750002430075</c:v>
                </c:pt>
                <c:pt idx="200">
                  <c:v>34650.791669096739</c:v>
                </c:pt>
                <c:pt idx="201">
                  <c:v>34650.833335763404</c:v>
                </c:pt>
                <c:pt idx="202">
                  <c:v>34650.875002430068</c:v>
                </c:pt>
                <c:pt idx="203">
                  <c:v>34650.916669096732</c:v>
                </c:pt>
                <c:pt idx="204">
                  <c:v>34650.958335763396</c:v>
                </c:pt>
                <c:pt idx="205">
                  <c:v>34651.000002430061</c:v>
                </c:pt>
                <c:pt idx="206">
                  <c:v>34651.041669096725</c:v>
                </c:pt>
                <c:pt idx="207">
                  <c:v>34651.083335763389</c:v>
                </c:pt>
                <c:pt idx="208">
                  <c:v>34651.125002430053</c:v>
                </c:pt>
                <c:pt idx="209">
                  <c:v>34651.166669096718</c:v>
                </c:pt>
                <c:pt idx="210">
                  <c:v>34651.208335763382</c:v>
                </c:pt>
                <c:pt idx="211">
                  <c:v>34651.250002430046</c:v>
                </c:pt>
                <c:pt idx="212">
                  <c:v>34651.29166909671</c:v>
                </c:pt>
                <c:pt idx="213">
                  <c:v>34651.333335763375</c:v>
                </c:pt>
                <c:pt idx="214">
                  <c:v>34651.375002430039</c:v>
                </c:pt>
                <c:pt idx="215">
                  <c:v>34651.416669096703</c:v>
                </c:pt>
                <c:pt idx="216">
                  <c:v>34651.458335763367</c:v>
                </c:pt>
                <c:pt idx="217">
                  <c:v>34651.500002430032</c:v>
                </c:pt>
                <c:pt idx="218">
                  <c:v>34651.541669096696</c:v>
                </c:pt>
                <c:pt idx="219">
                  <c:v>34651.58333576336</c:v>
                </c:pt>
                <c:pt idx="220">
                  <c:v>34651.625002430024</c:v>
                </c:pt>
                <c:pt idx="221">
                  <c:v>34651.666669096689</c:v>
                </c:pt>
                <c:pt idx="222">
                  <c:v>34651.708335763353</c:v>
                </c:pt>
                <c:pt idx="223">
                  <c:v>34651.750002430017</c:v>
                </c:pt>
                <c:pt idx="224">
                  <c:v>34651.791669096681</c:v>
                </c:pt>
                <c:pt idx="225">
                  <c:v>34651.833335763346</c:v>
                </c:pt>
                <c:pt idx="226">
                  <c:v>34651.87500243001</c:v>
                </c:pt>
                <c:pt idx="227">
                  <c:v>34651.916669096674</c:v>
                </c:pt>
                <c:pt idx="228">
                  <c:v>34651.958335763338</c:v>
                </c:pt>
                <c:pt idx="229">
                  <c:v>34652.000002430002</c:v>
                </c:pt>
                <c:pt idx="230">
                  <c:v>34652.041669096667</c:v>
                </c:pt>
                <c:pt idx="231">
                  <c:v>34652.083335763331</c:v>
                </c:pt>
                <c:pt idx="232">
                  <c:v>34652.125002429995</c:v>
                </c:pt>
                <c:pt idx="233">
                  <c:v>34652.166669096659</c:v>
                </c:pt>
                <c:pt idx="234">
                  <c:v>34652.208335763324</c:v>
                </c:pt>
                <c:pt idx="235">
                  <c:v>34652.250002429988</c:v>
                </c:pt>
                <c:pt idx="236">
                  <c:v>34652.291669096652</c:v>
                </c:pt>
                <c:pt idx="237">
                  <c:v>34652.333335763316</c:v>
                </c:pt>
                <c:pt idx="238">
                  <c:v>34652.375002429981</c:v>
                </c:pt>
                <c:pt idx="239">
                  <c:v>34652.416669096645</c:v>
                </c:pt>
                <c:pt idx="240">
                  <c:v>34652.458335763309</c:v>
                </c:pt>
                <c:pt idx="241">
                  <c:v>34652.500002429973</c:v>
                </c:pt>
                <c:pt idx="242">
                  <c:v>34652.541669096638</c:v>
                </c:pt>
                <c:pt idx="243">
                  <c:v>34652.583335763302</c:v>
                </c:pt>
                <c:pt idx="244">
                  <c:v>34652.625002429966</c:v>
                </c:pt>
                <c:pt idx="245">
                  <c:v>34652.66666909663</c:v>
                </c:pt>
                <c:pt idx="246">
                  <c:v>34652.708335763295</c:v>
                </c:pt>
                <c:pt idx="247">
                  <c:v>34652.750002429959</c:v>
                </c:pt>
                <c:pt idx="248">
                  <c:v>34652.791669096623</c:v>
                </c:pt>
                <c:pt idx="249">
                  <c:v>34652.833335763287</c:v>
                </c:pt>
                <c:pt idx="250">
                  <c:v>34652.875002429952</c:v>
                </c:pt>
                <c:pt idx="251">
                  <c:v>34652.916669096616</c:v>
                </c:pt>
                <c:pt idx="252">
                  <c:v>34652.95833576328</c:v>
                </c:pt>
                <c:pt idx="253">
                  <c:v>34653.000002429944</c:v>
                </c:pt>
                <c:pt idx="254">
                  <c:v>34653.041669096609</c:v>
                </c:pt>
                <c:pt idx="255">
                  <c:v>34653.083335763273</c:v>
                </c:pt>
                <c:pt idx="256">
                  <c:v>34653.125002429937</c:v>
                </c:pt>
                <c:pt idx="257">
                  <c:v>34653.166669096601</c:v>
                </c:pt>
                <c:pt idx="258">
                  <c:v>34653.208335763265</c:v>
                </c:pt>
                <c:pt idx="259">
                  <c:v>34653.25000242993</c:v>
                </c:pt>
                <c:pt idx="260">
                  <c:v>34653.291669096594</c:v>
                </c:pt>
                <c:pt idx="261">
                  <c:v>34653.333335763258</c:v>
                </c:pt>
                <c:pt idx="262">
                  <c:v>34653.375002429922</c:v>
                </c:pt>
                <c:pt idx="263">
                  <c:v>34653.416669096587</c:v>
                </c:pt>
                <c:pt idx="264">
                  <c:v>34653.458335763251</c:v>
                </c:pt>
                <c:pt idx="265">
                  <c:v>34653.500002429915</c:v>
                </c:pt>
                <c:pt idx="266">
                  <c:v>34653.541669096579</c:v>
                </c:pt>
                <c:pt idx="267">
                  <c:v>34653.583335763244</c:v>
                </c:pt>
                <c:pt idx="268">
                  <c:v>34653.625002429908</c:v>
                </c:pt>
                <c:pt idx="269">
                  <c:v>34653.666669096572</c:v>
                </c:pt>
                <c:pt idx="270">
                  <c:v>34653.708335763236</c:v>
                </c:pt>
                <c:pt idx="271">
                  <c:v>34653.750002429901</c:v>
                </c:pt>
                <c:pt idx="272">
                  <c:v>34653.791669096565</c:v>
                </c:pt>
                <c:pt idx="273">
                  <c:v>34653.833335763229</c:v>
                </c:pt>
                <c:pt idx="274">
                  <c:v>34653.875002429893</c:v>
                </c:pt>
                <c:pt idx="275">
                  <c:v>34653.916669096558</c:v>
                </c:pt>
                <c:pt idx="276">
                  <c:v>34653.958335763222</c:v>
                </c:pt>
                <c:pt idx="277">
                  <c:v>34654.000002429886</c:v>
                </c:pt>
                <c:pt idx="278">
                  <c:v>34654.04166909655</c:v>
                </c:pt>
                <c:pt idx="279">
                  <c:v>34654.083335763215</c:v>
                </c:pt>
                <c:pt idx="280">
                  <c:v>34654.125002429879</c:v>
                </c:pt>
                <c:pt idx="281">
                  <c:v>34654.166669096543</c:v>
                </c:pt>
                <c:pt idx="282">
                  <c:v>34654.208335763207</c:v>
                </c:pt>
                <c:pt idx="283">
                  <c:v>34654.250002429872</c:v>
                </c:pt>
                <c:pt idx="284">
                  <c:v>34654.291669096536</c:v>
                </c:pt>
                <c:pt idx="285">
                  <c:v>34654.3333357632</c:v>
                </c:pt>
                <c:pt idx="286">
                  <c:v>34654.375002429864</c:v>
                </c:pt>
                <c:pt idx="287">
                  <c:v>34654.416669096528</c:v>
                </c:pt>
                <c:pt idx="288">
                  <c:v>34654.458335763193</c:v>
                </c:pt>
                <c:pt idx="289">
                  <c:v>34654.500002429857</c:v>
                </c:pt>
                <c:pt idx="290">
                  <c:v>34654.541669096521</c:v>
                </c:pt>
                <c:pt idx="291">
                  <c:v>34654.583335763185</c:v>
                </c:pt>
                <c:pt idx="292">
                  <c:v>34654.62500242985</c:v>
                </c:pt>
                <c:pt idx="293">
                  <c:v>34654.666669096514</c:v>
                </c:pt>
                <c:pt idx="294">
                  <c:v>34654.708335763178</c:v>
                </c:pt>
                <c:pt idx="295">
                  <c:v>34654.750002429842</c:v>
                </c:pt>
                <c:pt idx="296">
                  <c:v>34654.791669096507</c:v>
                </c:pt>
                <c:pt idx="297">
                  <c:v>34654.833335763171</c:v>
                </c:pt>
                <c:pt idx="298">
                  <c:v>34654.875002429835</c:v>
                </c:pt>
                <c:pt idx="299">
                  <c:v>34654.916669096499</c:v>
                </c:pt>
                <c:pt idx="300">
                  <c:v>34654.958335763164</c:v>
                </c:pt>
                <c:pt idx="301">
                  <c:v>34655.000002429828</c:v>
                </c:pt>
                <c:pt idx="302">
                  <c:v>34655.041669096492</c:v>
                </c:pt>
                <c:pt idx="303">
                  <c:v>34655.083335763156</c:v>
                </c:pt>
                <c:pt idx="304">
                  <c:v>34655.125002429821</c:v>
                </c:pt>
                <c:pt idx="305">
                  <c:v>34655.166669096485</c:v>
                </c:pt>
                <c:pt idx="306">
                  <c:v>34655.208335763149</c:v>
                </c:pt>
                <c:pt idx="307">
                  <c:v>34655.250002429813</c:v>
                </c:pt>
                <c:pt idx="308">
                  <c:v>34655.291669096478</c:v>
                </c:pt>
                <c:pt idx="309">
                  <c:v>34655.333335763142</c:v>
                </c:pt>
                <c:pt idx="310">
                  <c:v>34655.375002429806</c:v>
                </c:pt>
                <c:pt idx="311">
                  <c:v>34655.41666909647</c:v>
                </c:pt>
                <c:pt idx="312">
                  <c:v>34655.458335763135</c:v>
                </c:pt>
                <c:pt idx="313">
                  <c:v>34655.500002429799</c:v>
                </c:pt>
                <c:pt idx="314">
                  <c:v>34655.541669096463</c:v>
                </c:pt>
                <c:pt idx="315">
                  <c:v>34655.583335763127</c:v>
                </c:pt>
                <c:pt idx="316">
                  <c:v>34655.625002429791</c:v>
                </c:pt>
                <c:pt idx="317">
                  <c:v>34655.666669096456</c:v>
                </c:pt>
                <c:pt idx="318">
                  <c:v>34655.70833576312</c:v>
                </c:pt>
                <c:pt idx="319">
                  <c:v>34655.750002429784</c:v>
                </c:pt>
                <c:pt idx="320">
                  <c:v>34655.791669096448</c:v>
                </c:pt>
                <c:pt idx="321">
                  <c:v>34655.833335763113</c:v>
                </c:pt>
                <c:pt idx="322">
                  <c:v>34655.875002429777</c:v>
                </c:pt>
                <c:pt idx="323">
                  <c:v>34655.916669096441</c:v>
                </c:pt>
                <c:pt idx="324">
                  <c:v>34655.958335763105</c:v>
                </c:pt>
                <c:pt idx="325">
                  <c:v>34656.00000242977</c:v>
                </c:pt>
                <c:pt idx="326">
                  <c:v>34656.041669096434</c:v>
                </c:pt>
                <c:pt idx="327">
                  <c:v>34656.083335763098</c:v>
                </c:pt>
                <c:pt idx="328">
                  <c:v>34656.125002429762</c:v>
                </c:pt>
                <c:pt idx="329">
                  <c:v>34656.166669096427</c:v>
                </c:pt>
                <c:pt idx="330">
                  <c:v>34656.208335763091</c:v>
                </c:pt>
              </c:numCache>
            </c:numRef>
          </c:xVal>
          <c:yVal>
            <c:numRef>
              <c:f>UH_Timing!$Q$9:$Q$339</c:f>
              <c:numCache>
                <c:formatCode>0.00</c:formatCode>
                <c:ptCount val="331"/>
                <c:pt idx="0">
                  <c:v>16.296989494129075</c:v>
                </c:pt>
                <c:pt idx="1">
                  <c:v>16.296989494129075</c:v>
                </c:pt>
                <c:pt idx="2">
                  <c:v>16.296989494129075</c:v>
                </c:pt>
                <c:pt idx="3">
                  <c:v>16.296989494129075</c:v>
                </c:pt>
                <c:pt idx="4">
                  <c:v>16.296989494129075</c:v>
                </c:pt>
                <c:pt idx="5">
                  <c:v>16.296989494129075</c:v>
                </c:pt>
                <c:pt idx="6">
                  <c:v>16.296989494129075</c:v>
                </c:pt>
                <c:pt idx="7">
                  <c:v>16.296989494129075</c:v>
                </c:pt>
                <c:pt idx="8">
                  <c:v>16.296989494129075</c:v>
                </c:pt>
                <c:pt idx="9">
                  <c:v>16.296989494129075</c:v>
                </c:pt>
                <c:pt idx="10">
                  <c:v>16.296989494129075</c:v>
                </c:pt>
                <c:pt idx="11">
                  <c:v>16.296989494129075</c:v>
                </c:pt>
                <c:pt idx="12">
                  <c:v>16.296989494129075</c:v>
                </c:pt>
                <c:pt idx="13">
                  <c:v>16.296989494129075</c:v>
                </c:pt>
                <c:pt idx="14">
                  <c:v>16.296989494129075</c:v>
                </c:pt>
                <c:pt idx="15">
                  <c:v>16.296989494129075</c:v>
                </c:pt>
                <c:pt idx="16">
                  <c:v>16.480778761633388</c:v>
                </c:pt>
                <c:pt idx="17">
                  <c:v>18.259708207178594</c:v>
                </c:pt>
                <c:pt idx="18">
                  <c:v>23.382594564366876</c:v>
                </c:pt>
                <c:pt idx="19">
                  <c:v>32.704806814467176</c:v>
                </c:pt>
                <c:pt idx="20">
                  <c:v>46.08602168561459</c:v>
                </c:pt>
                <c:pt idx="21">
                  <c:v>62.665647200335897</c:v>
                </c:pt>
                <c:pt idx="22">
                  <c:v>81.20058457807113</c:v>
                </c:pt>
                <c:pt idx="23">
                  <c:v>100.34999094221246</c:v>
                </c:pt>
                <c:pt idx="24">
                  <c:v>118.87471581916436</c:v>
                </c:pt>
                <c:pt idx="25">
                  <c:v>135.75454972245601</c:v>
                </c:pt>
                <c:pt idx="26">
                  <c:v>150.23964234276792</c:v>
                </c:pt>
                <c:pt idx="27">
                  <c:v>161.85516504908844</c:v>
                </c:pt>
                <c:pt idx="28">
                  <c:v>170.37638881166933</c:v>
                </c:pt>
                <c:pt idx="29">
                  <c:v>175.78780020406356</c:v>
                </c:pt>
                <c:pt idx="30">
                  <c:v>178.23613763027478</c:v>
                </c:pt>
                <c:pt idx="31">
                  <c:v>177.98394032819525</c:v>
                </c:pt>
                <c:pt idx="32">
                  <c:v>175.36758341855904</c:v>
                </c:pt>
                <c:pt idx="33">
                  <c:v>170.7618319804107</c:v>
                </c:pt>
                <c:pt idx="34">
                  <c:v>164.55160057679601</c:v>
                </c:pt>
                <c:pt idx="35">
                  <c:v>157.11073503928367</c:v>
                </c:pt>
                <c:pt idx="36">
                  <c:v>148.78712390768928</c:v>
                </c:pt>
                <c:pt idx="37">
                  <c:v>139.89319530772821</c:v>
                </c:pt>
                <c:pt idx="38">
                  <c:v>130.70077803957298</c:v>
                </c:pt>
                <c:pt idx="39">
                  <c:v>121.43933928696435</c:v>
                </c:pt>
                <c:pt idx="40">
                  <c:v>112.29670870465918</c:v>
                </c:pt>
                <c:pt idx="41">
                  <c:v>103.42152677363568</c:v>
                </c:pt>
                <c:pt idx="42">
                  <c:v>94.926792248876438</c:v>
                </c:pt>
                <c:pt idx="43">
                  <c:v>86.894015490186462</c:v>
                </c:pt>
                <c:pt idx="44">
                  <c:v>79.377603607013754</c:v>
                </c:pt>
                <c:pt idx="45">
                  <c:v>72.409205909432842</c:v>
                </c:pt>
                <c:pt idx="46">
                  <c:v>66.001833098790684</c:v>
                </c:pt>
                <c:pt idx="47">
                  <c:v>60.153631602577477</c:v>
                </c:pt>
                <c:pt idx="48">
                  <c:v>54.851247068562714</c:v>
                </c:pt>
                <c:pt idx="49">
                  <c:v>50.072750350955914</c:v>
                </c:pt>
                <c:pt idx="50">
                  <c:v>45.790127541770687</c:v>
                </c:pt>
                <c:pt idx="51">
                  <c:v>41.971354841477535</c:v>
                </c:pt>
                <c:pt idx="52">
                  <c:v>38.58209124786076</c:v>
                </c:pt>
                <c:pt idx="53">
                  <c:v>35.58702884382042</c:v>
                </c:pt>
                <c:pt idx="54">
                  <c:v>32.950943290220295</c:v>
                </c:pt>
                <c:pt idx="55">
                  <c:v>30.639487127379869</c:v>
                </c:pt>
                <c:pt idx="56">
                  <c:v>28.619766571805332</c:v>
                </c:pt>
                <c:pt idx="57">
                  <c:v>26.860739370948032</c:v>
                </c:pt>
                <c:pt idx="58">
                  <c:v>25.333467481861302</c:v>
                </c:pt>
                <c:pt idx="59">
                  <c:v>24.01125426006973</c:v>
                </c:pt>
                <c:pt idx="60">
                  <c:v>22.869691758234165</c:v>
                </c:pt>
                <c:pt idx="61">
                  <c:v>21.886639825543853</c:v>
                </c:pt>
                <c:pt idx="62">
                  <c:v>21.042155084335761</c:v>
                </c:pt>
                <c:pt idx="63">
                  <c:v>20.318384604752847</c:v>
                </c:pt>
                <c:pt idx="64">
                  <c:v>19.699436228374594</c:v>
                </c:pt>
                <c:pt idx="65">
                  <c:v>19.171235008516796</c:v>
                </c:pt>
                <c:pt idx="66">
                  <c:v>18.72137312160957</c:v>
                </c:pt>
                <c:pt idx="67">
                  <c:v>18.338958833107476</c:v>
                </c:pt>
                <c:pt idx="68">
                  <c:v>18.014468639122022</c:v>
                </c:pt>
                <c:pt idx="69">
                  <c:v>17.739605515251181</c:v>
                </c:pt>
                <c:pt idx="70">
                  <c:v>17.50716525072075</c:v>
                </c:pt>
                <c:pt idx="71">
                  <c:v>17.310912094334125</c:v>
                </c:pt>
                <c:pt idx="72">
                  <c:v>17.145464356822902</c:v>
                </c:pt>
                <c:pt idx="73">
                  <c:v>17.006190173108372</c:v>
                </c:pt>
                <c:pt idx="74">
                  <c:v>16.889113302193131</c:v>
                </c:pt>
                <c:pt idx="75">
                  <c:v>16.790828609730863</c:v>
                </c:pt>
                <c:pt idx="76">
                  <c:v>16.708426719808166</c:v>
                </c:pt>
                <c:pt idx="77">
                  <c:v>16.639427222119913</c:v>
                </c:pt>
                <c:pt idx="78">
                  <c:v>16.581719765209819</c:v>
                </c:pt>
                <c:pt idx="79">
                  <c:v>16.533512344827116</c:v>
                </c:pt>
                <c:pt idx="80">
                  <c:v>16.493286099821322</c:v>
                </c:pt>
                <c:pt idx="81">
                  <c:v>16.459755949222995</c:v>
                </c:pt>
                <c:pt idx="82">
                  <c:v>16.431836437590782</c:v>
                </c:pt>
                <c:pt idx="83">
                  <c:v>16.40861219693733</c:v>
                </c:pt>
                <c:pt idx="84">
                  <c:v>16.389312479197507</c:v>
                </c:pt>
                <c:pt idx="85">
                  <c:v>16.373289260726285</c:v>
                </c:pt>
                <c:pt idx="86">
                  <c:v>16.359998467839816</c:v>
                </c:pt>
                <c:pt idx="87">
                  <c:v>16.348983918607061</c:v>
                </c:pt>
                <c:pt idx="88">
                  <c:v>16.33986362005043</c:v>
                </c:pt>
                <c:pt idx="89">
                  <c:v>16.332318101037881</c:v>
                </c:pt>
                <c:pt idx="90">
                  <c:v>16.326080499113409</c:v>
                </c:pt>
                <c:pt idx="91">
                  <c:v>16.320928154171856</c:v>
                </c:pt>
                <c:pt idx="92">
                  <c:v>16.31667549322934</c:v>
                </c:pt>
                <c:pt idx="93">
                  <c:v>16.313168018661475</c:v>
                </c:pt>
                <c:pt idx="94">
                  <c:v>16.310277237333299</c:v>
                </c:pt>
                <c:pt idx="95">
                  <c:v>16.30789639022532</c:v>
                </c:pt>
                <c:pt idx="96">
                  <c:v>16.305936861691045</c:v>
                </c:pt>
                <c:pt idx="97">
                  <c:v>16.304325164595255</c:v>
                </c:pt>
                <c:pt idx="98">
                  <c:v>16.303000412511729</c:v>
                </c:pt>
                <c:pt idx="99">
                  <c:v>16.301912203131007</c:v>
                </c:pt>
                <c:pt idx="100">
                  <c:v>16.301018848258089</c:v>
                </c:pt>
                <c:pt idx="101">
                  <c:v>16.30028589546831</c:v>
                </c:pt>
                <c:pt idx="102">
                  <c:v>16.299684894822299</c:v>
                </c:pt>
                <c:pt idx="103">
                  <c:v>16.299192371187228</c:v>
                </c:pt>
                <c:pt idx="104">
                  <c:v>16.29878896882358</c:v>
                </c:pt>
                <c:pt idx="105">
                  <c:v>16.298458740111531</c:v>
                </c:pt>
                <c:pt idx="106">
                  <c:v>16.298188554729716</c:v>
                </c:pt>
                <c:pt idx="107">
                  <c:v>16.297967609368893</c:v>
                </c:pt>
                <c:pt idx="108">
                  <c:v>16.297787021258241</c:v>
                </c:pt>
                <c:pt idx="109">
                  <c:v>16.297639491484773</c:v>
                </c:pt>
                <c:pt idx="110">
                  <c:v>16.297519026368541</c:v>
                </c:pt>
                <c:pt idx="111">
                  <c:v>16.29742070707977</c:v>
                </c:pt>
                <c:pt idx="112">
                  <c:v>16.297340499302777</c:v>
                </c:pt>
                <c:pt idx="113">
                  <c:v>16.297275096111527</c:v>
                </c:pt>
                <c:pt idx="114">
                  <c:v>16.297221788362378</c:v>
                </c:pt>
                <c:pt idx="115">
                  <c:v>16.297178357865587</c:v>
                </c:pt>
                <c:pt idx="116">
                  <c:v>16.297142989396345</c:v>
                </c:pt>
                <c:pt idx="117">
                  <c:v>16.29711419827445</c:v>
                </c:pt>
                <c:pt idx="118">
                  <c:v>16.297090770798942</c:v>
                </c:pt>
                <c:pt idx="119">
                  <c:v>16.297071715288627</c:v>
                </c:pt>
                <c:pt idx="120">
                  <c:v>16.297056221866349</c:v>
                </c:pt>
                <c:pt idx="121">
                  <c:v>16.297043629446229</c:v>
                </c:pt>
                <c:pt idx="122">
                  <c:v>16.297033398650534</c:v>
                </c:pt>
                <c:pt idx="123">
                  <c:v>16.297025089604414</c:v>
                </c:pt>
                <c:pt idx="124">
                  <c:v>16.297018343740532</c:v>
                </c:pt>
                <c:pt idx="125">
                  <c:v>16.297012868898037</c:v>
                </c:pt>
                <c:pt idx="126">
                  <c:v>16.297008427126098</c:v>
                </c:pt>
                <c:pt idx="127">
                  <c:v>16.297004824706566</c:v>
                </c:pt>
                <c:pt idx="128">
                  <c:v>16.297001903996268</c:v>
                </c:pt>
                <c:pt idx="129">
                  <c:v>16.296999536760502</c:v>
                </c:pt>
                <c:pt idx="130">
                  <c:v>16.296997618727893</c:v>
                </c:pt>
                <c:pt idx="131">
                  <c:v>16.296996065144992</c:v>
                </c:pt>
                <c:pt idx="132">
                  <c:v>16.296994807148835</c:v>
                </c:pt>
                <c:pt idx="133">
                  <c:v>16.296993788808312</c:v>
                </c:pt>
                <c:pt idx="134">
                  <c:v>16.296992964712132</c:v>
                </c:pt>
                <c:pt idx="135">
                  <c:v>16.296992298003296</c:v>
                </c:pt>
                <c:pt idx="136">
                  <c:v>16.296991758778123</c:v>
                </c:pt>
                <c:pt idx="137">
                  <c:v>16.296991322782727</c:v>
                </c:pt>
                <c:pt idx="138">
                  <c:v>16.29699097035218</c:v>
                </c:pt>
                <c:pt idx="139">
                  <c:v>16.296990685547506</c:v>
                </c:pt>
                <c:pt idx="140">
                  <c:v>16.296990455453866</c:v>
                </c:pt>
                <c:pt idx="141">
                  <c:v>16.296990269610109</c:v>
                </c:pt>
                <c:pt idx="142">
                  <c:v>16.296990119545217</c:v>
                </c:pt>
                <c:pt idx="143">
                  <c:v>16.296989998401799</c:v>
                </c:pt>
                <c:pt idx="144">
                  <c:v>16.296989900630368</c:v>
                </c:pt>
                <c:pt idx="145">
                  <c:v>16.296989821741221</c:v>
                </c:pt>
                <c:pt idx="146">
                  <c:v>16.296989758103088</c:v>
                </c:pt>
                <c:pt idx="147">
                  <c:v>16.296989706779836</c:v>
                </c:pt>
                <c:pt idx="148">
                  <c:v>16.296989665398065</c:v>
                </c:pt>
                <c:pt idx="149">
                  <c:v>16.296989632039779</c:v>
                </c:pt>
                <c:pt idx="150">
                  <c:v>16.296989605155417</c:v>
                </c:pt>
                <c:pt idx="151">
                  <c:v>16.296989583493414</c:v>
                </c:pt>
                <c:pt idx="152">
                  <c:v>16.296989566043155</c:v>
                </c:pt>
                <c:pt idx="153">
                  <c:v>16.296989551988801</c:v>
                </c:pt>
                <c:pt idx="154">
                  <c:v>16.296989540671913</c:v>
                </c:pt>
                <c:pt idx="155">
                  <c:v>16.296989531561209</c:v>
                </c:pt>
                <c:pt idx="156">
                  <c:v>16.296989524228124</c:v>
                </c:pt>
                <c:pt idx="157">
                  <c:v>16.296989518327027</c:v>
                </c:pt>
                <c:pt idx="158">
                  <c:v>16.296989513579238</c:v>
                </c:pt>
                <c:pt idx="159">
                  <c:v>16.296989509760113</c:v>
                </c:pt>
                <c:pt idx="160">
                  <c:v>16.296989506688607</c:v>
                </c:pt>
                <c:pt idx="161">
                  <c:v>16.296989504218843</c:v>
                </c:pt>
                <c:pt idx="162">
                  <c:v>16.296989502233313</c:v>
                </c:pt>
                <c:pt idx="163">
                  <c:v>16.29698950063737</c:v>
                </c:pt>
                <c:pt idx="164">
                  <c:v>16.296989499354812</c:v>
                </c:pt>
                <c:pt idx="165">
                  <c:v>16.29698949832429</c:v>
                </c:pt>
                <c:pt idx="166">
                  <c:v>16.296989497496423</c:v>
                </c:pt>
                <c:pt idx="167">
                  <c:v>16.296989496831479</c:v>
                </c:pt>
                <c:pt idx="168">
                  <c:v>16.296989496297485</c:v>
                </c:pt>
                <c:pt idx="169">
                  <c:v>16.296989495868729</c:v>
                </c:pt>
                <c:pt idx="170">
                  <c:v>16.296989495524528</c:v>
                </c:pt>
                <c:pt idx="171">
                  <c:v>16.296989495248251</c:v>
                </c:pt>
                <c:pt idx="172">
                  <c:v>16.296989495026537</c:v>
                </c:pt>
                <c:pt idx="173">
                  <c:v>16.296989494848635</c:v>
                </c:pt>
                <c:pt idx="174">
                  <c:v>16.296989494705908</c:v>
                </c:pt>
                <c:pt idx="175">
                  <c:v>16.296989494591426</c:v>
                </c:pt>
                <c:pt idx="176">
                  <c:v>16.296989494591426</c:v>
                </c:pt>
                <c:pt idx="177">
                  <c:v>16.296989494591426</c:v>
                </c:pt>
                <c:pt idx="178">
                  <c:v>16.296989494591426</c:v>
                </c:pt>
                <c:pt idx="179">
                  <c:v>16.296989494591426</c:v>
                </c:pt>
                <c:pt idx="180">
                  <c:v>16.296989494591426</c:v>
                </c:pt>
                <c:pt idx="181">
                  <c:v>16.296989494591426</c:v>
                </c:pt>
                <c:pt idx="182">
                  <c:v>16.296989494591426</c:v>
                </c:pt>
                <c:pt idx="183">
                  <c:v>16.296989494591426</c:v>
                </c:pt>
                <c:pt idx="184">
                  <c:v>16.296989494591426</c:v>
                </c:pt>
                <c:pt idx="185">
                  <c:v>16.296989494591426</c:v>
                </c:pt>
                <c:pt idx="186">
                  <c:v>16.296989494591426</c:v>
                </c:pt>
                <c:pt idx="187">
                  <c:v>16.296989494591426</c:v>
                </c:pt>
                <c:pt idx="188">
                  <c:v>16.296989494591426</c:v>
                </c:pt>
                <c:pt idx="189">
                  <c:v>16.296989494591426</c:v>
                </c:pt>
                <c:pt idx="190">
                  <c:v>16.296989494591426</c:v>
                </c:pt>
                <c:pt idx="191">
                  <c:v>16.296989494591426</c:v>
                </c:pt>
                <c:pt idx="192">
                  <c:v>16.296989494591426</c:v>
                </c:pt>
                <c:pt idx="193">
                  <c:v>16.296989494591426</c:v>
                </c:pt>
                <c:pt idx="194">
                  <c:v>16.296989494591426</c:v>
                </c:pt>
                <c:pt idx="195">
                  <c:v>16.296989494591426</c:v>
                </c:pt>
                <c:pt idx="196">
                  <c:v>16.296989494591426</c:v>
                </c:pt>
                <c:pt idx="197">
                  <c:v>16.296989494591426</c:v>
                </c:pt>
                <c:pt idx="198">
                  <c:v>16.296989494591426</c:v>
                </c:pt>
                <c:pt idx="199">
                  <c:v>16.296989494591426</c:v>
                </c:pt>
                <c:pt idx="200">
                  <c:v>16.296989494591426</c:v>
                </c:pt>
                <c:pt idx="201">
                  <c:v>16.296989494591426</c:v>
                </c:pt>
                <c:pt idx="202">
                  <c:v>16.296989494591426</c:v>
                </c:pt>
                <c:pt idx="203">
                  <c:v>16.296989494591426</c:v>
                </c:pt>
                <c:pt idx="204">
                  <c:v>16.296989494591426</c:v>
                </c:pt>
                <c:pt idx="205">
                  <c:v>16.296989494591426</c:v>
                </c:pt>
                <c:pt idx="206">
                  <c:v>16.296989494591426</c:v>
                </c:pt>
                <c:pt idx="207">
                  <c:v>16.296989494591426</c:v>
                </c:pt>
                <c:pt idx="208">
                  <c:v>16.296989494591426</c:v>
                </c:pt>
                <c:pt idx="209">
                  <c:v>16.296989494591426</c:v>
                </c:pt>
                <c:pt idx="210">
                  <c:v>16.296989494591426</c:v>
                </c:pt>
                <c:pt idx="211">
                  <c:v>16.296989494591426</c:v>
                </c:pt>
                <c:pt idx="212">
                  <c:v>16.296989494591426</c:v>
                </c:pt>
                <c:pt idx="213">
                  <c:v>16.296989494591426</c:v>
                </c:pt>
                <c:pt idx="214">
                  <c:v>16.296989494591426</c:v>
                </c:pt>
                <c:pt idx="215">
                  <c:v>16.296989494591426</c:v>
                </c:pt>
                <c:pt idx="216">
                  <c:v>16.296989494591426</c:v>
                </c:pt>
                <c:pt idx="217">
                  <c:v>16.296989494591426</c:v>
                </c:pt>
                <c:pt idx="218">
                  <c:v>16.296989494591426</c:v>
                </c:pt>
                <c:pt idx="219">
                  <c:v>16.296989494591426</c:v>
                </c:pt>
                <c:pt idx="220">
                  <c:v>16.296989494591426</c:v>
                </c:pt>
                <c:pt idx="221">
                  <c:v>16.296989494591426</c:v>
                </c:pt>
                <c:pt idx="222">
                  <c:v>16.296989494591426</c:v>
                </c:pt>
                <c:pt idx="223">
                  <c:v>16.296989494591426</c:v>
                </c:pt>
                <c:pt idx="224">
                  <c:v>16.296989494591426</c:v>
                </c:pt>
                <c:pt idx="225">
                  <c:v>16.296989494591426</c:v>
                </c:pt>
                <c:pt idx="226">
                  <c:v>16.296989494591426</c:v>
                </c:pt>
                <c:pt idx="227">
                  <c:v>16.296989494591426</c:v>
                </c:pt>
                <c:pt idx="228">
                  <c:v>16.296989494591426</c:v>
                </c:pt>
                <c:pt idx="229">
                  <c:v>16.296989494591426</c:v>
                </c:pt>
                <c:pt idx="230">
                  <c:v>16.296989494591426</c:v>
                </c:pt>
                <c:pt idx="231">
                  <c:v>16.296989494591426</c:v>
                </c:pt>
                <c:pt idx="232">
                  <c:v>16.296989494591426</c:v>
                </c:pt>
                <c:pt idx="233">
                  <c:v>16.296989494591426</c:v>
                </c:pt>
                <c:pt idx="234">
                  <c:v>16.296989494591426</c:v>
                </c:pt>
                <c:pt idx="235">
                  <c:v>16.296989494591426</c:v>
                </c:pt>
                <c:pt idx="236">
                  <c:v>16.296989494591426</c:v>
                </c:pt>
                <c:pt idx="237">
                  <c:v>16.296989494591426</c:v>
                </c:pt>
                <c:pt idx="238">
                  <c:v>16.296989494591426</c:v>
                </c:pt>
                <c:pt idx="239">
                  <c:v>16.296989494591426</c:v>
                </c:pt>
                <c:pt idx="240">
                  <c:v>16.296989494591426</c:v>
                </c:pt>
                <c:pt idx="241">
                  <c:v>16.296989494591426</c:v>
                </c:pt>
                <c:pt idx="242">
                  <c:v>16.296989494591426</c:v>
                </c:pt>
                <c:pt idx="243">
                  <c:v>16.296989494591426</c:v>
                </c:pt>
                <c:pt idx="244">
                  <c:v>16.296989494591426</c:v>
                </c:pt>
                <c:pt idx="245">
                  <c:v>16.296989494591426</c:v>
                </c:pt>
                <c:pt idx="246">
                  <c:v>16.296989494591426</c:v>
                </c:pt>
                <c:pt idx="247">
                  <c:v>16.296989494591426</c:v>
                </c:pt>
                <c:pt idx="248">
                  <c:v>16.296989494591426</c:v>
                </c:pt>
                <c:pt idx="249">
                  <c:v>16.296989494591426</c:v>
                </c:pt>
                <c:pt idx="250">
                  <c:v>16.296989494591426</c:v>
                </c:pt>
                <c:pt idx="251">
                  <c:v>16.296989494591426</c:v>
                </c:pt>
                <c:pt idx="252">
                  <c:v>16.296989494591426</c:v>
                </c:pt>
                <c:pt idx="253">
                  <c:v>16.296989494591426</c:v>
                </c:pt>
                <c:pt idx="254">
                  <c:v>16.296989494591426</c:v>
                </c:pt>
                <c:pt idx="255">
                  <c:v>16.296989494591426</c:v>
                </c:pt>
                <c:pt idx="256">
                  <c:v>16.296989494591426</c:v>
                </c:pt>
                <c:pt idx="257">
                  <c:v>16.296989494591426</c:v>
                </c:pt>
                <c:pt idx="258">
                  <c:v>16.296989494591426</c:v>
                </c:pt>
                <c:pt idx="259">
                  <c:v>16.296989494591426</c:v>
                </c:pt>
                <c:pt idx="260">
                  <c:v>16.296989494591426</c:v>
                </c:pt>
                <c:pt idx="261">
                  <c:v>16.296989494591426</c:v>
                </c:pt>
                <c:pt idx="262">
                  <c:v>16.296989494591426</c:v>
                </c:pt>
                <c:pt idx="263">
                  <c:v>16.296989494591426</c:v>
                </c:pt>
                <c:pt idx="264">
                  <c:v>16.296989494591426</c:v>
                </c:pt>
                <c:pt idx="265">
                  <c:v>16.296989494591426</c:v>
                </c:pt>
                <c:pt idx="266">
                  <c:v>16.296989494591426</c:v>
                </c:pt>
                <c:pt idx="267">
                  <c:v>16.296989494591426</c:v>
                </c:pt>
                <c:pt idx="268">
                  <c:v>16.296989494591426</c:v>
                </c:pt>
                <c:pt idx="269">
                  <c:v>16.296989494591426</c:v>
                </c:pt>
                <c:pt idx="270">
                  <c:v>16.296989494591426</c:v>
                </c:pt>
                <c:pt idx="271">
                  <c:v>16.296989494591426</c:v>
                </c:pt>
                <c:pt idx="272">
                  <c:v>16.296989494591426</c:v>
                </c:pt>
                <c:pt idx="273">
                  <c:v>16.296989494591426</c:v>
                </c:pt>
                <c:pt idx="274">
                  <c:v>16.296989494591426</c:v>
                </c:pt>
                <c:pt idx="275">
                  <c:v>16.296989494591426</c:v>
                </c:pt>
                <c:pt idx="276">
                  <c:v>16.296989494591426</c:v>
                </c:pt>
                <c:pt idx="277">
                  <c:v>16.296989494591426</c:v>
                </c:pt>
                <c:pt idx="278">
                  <c:v>16.296989494591426</c:v>
                </c:pt>
                <c:pt idx="279">
                  <c:v>16.296989494591426</c:v>
                </c:pt>
                <c:pt idx="280">
                  <c:v>16.296989494591426</c:v>
                </c:pt>
                <c:pt idx="281">
                  <c:v>16.296989494591426</c:v>
                </c:pt>
                <c:pt idx="282">
                  <c:v>16.296989494591426</c:v>
                </c:pt>
                <c:pt idx="283">
                  <c:v>16.296989494591426</c:v>
                </c:pt>
                <c:pt idx="284">
                  <c:v>16.296989494591426</c:v>
                </c:pt>
                <c:pt idx="285">
                  <c:v>16.296989494591426</c:v>
                </c:pt>
                <c:pt idx="286">
                  <c:v>16.296989494591426</c:v>
                </c:pt>
                <c:pt idx="287">
                  <c:v>16.296989494591426</c:v>
                </c:pt>
                <c:pt idx="288">
                  <c:v>16.296989494591426</c:v>
                </c:pt>
                <c:pt idx="289">
                  <c:v>16.296989494591426</c:v>
                </c:pt>
                <c:pt idx="290">
                  <c:v>16.296989494591426</c:v>
                </c:pt>
                <c:pt idx="291">
                  <c:v>16.296989494591426</c:v>
                </c:pt>
                <c:pt idx="292">
                  <c:v>16.296989494591426</c:v>
                </c:pt>
                <c:pt idx="293">
                  <c:v>16.296989494591426</c:v>
                </c:pt>
                <c:pt idx="294">
                  <c:v>16.296989494591426</c:v>
                </c:pt>
                <c:pt idx="295">
                  <c:v>16.296989494591426</c:v>
                </c:pt>
                <c:pt idx="296">
                  <c:v>16.296989494591426</c:v>
                </c:pt>
                <c:pt idx="297">
                  <c:v>16.296989494591426</c:v>
                </c:pt>
                <c:pt idx="298">
                  <c:v>16.296989494591426</c:v>
                </c:pt>
                <c:pt idx="299">
                  <c:v>16.296989494591426</c:v>
                </c:pt>
                <c:pt idx="300">
                  <c:v>16.296989494591426</c:v>
                </c:pt>
                <c:pt idx="301">
                  <c:v>16.296989494591426</c:v>
                </c:pt>
                <c:pt idx="302">
                  <c:v>16.296989494591426</c:v>
                </c:pt>
                <c:pt idx="303">
                  <c:v>16.296989494591426</c:v>
                </c:pt>
                <c:pt idx="304">
                  <c:v>16.296989494591426</c:v>
                </c:pt>
                <c:pt idx="305">
                  <c:v>16.296989494591426</c:v>
                </c:pt>
                <c:pt idx="306">
                  <c:v>16.296989494591426</c:v>
                </c:pt>
                <c:pt idx="307">
                  <c:v>16.296989494591426</c:v>
                </c:pt>
                <c:pt idx="308">
                  <c:v>16.296989494591426</c:v>
                </c:pt>
                <c:pt idx="309">
                  <c:v>16.296989494591426</c:v>
                </c:pt>
                <c:pt idx="310">
                  <c:v>16.296989494591426</c:v>
                </c:pt>
                <c:pt idx="311">
                  <c:v>16.296989494591426</c:v>
                </c:pt>
                <c:pt idx="312">
                  <c:v>16.296989494591426</c:v>
                </c:pt>
                <c:pt idx="313">
                  <c:v>16.296989494591426</c:v>
                </c:pt>
                <c:pt idx="314">
                  <c:v>16.296989494591426</c:v>
                </c:pt>
                <c:pt idx="315">
                  <c:v>16.296989494591426</c:v>
                </c:pt>
                <c:pt idx="316">
                  <c:v>16.296989494591426</c:v>
                </c:pt>
                <c:pt idx="317">
                  <c:v>16.296989494591426</c:v>
                </c:pt>
                <c:pt idx="318">
                  <c:v>16.296989494591426</c:v>
                </c:pt>
                <c:pt idx="319">
                  <c:v>16.296989494591426</c:v>
                </c:pt>
                <c:pt idx="320">
                  <c:v>16.296989494591426</c:v>
                </c:pt>
                <c:pt idx="321">
                  <c:v>16.296989494591426</c:v>
                </c:pt>
                <c:pt idx="322">
                  <c:v>16.296989494591426</c:v>
                </c:pt>
                <c:pt idx="323">
                  <c:v>16.296989494591426</c:v>
                </c:pt>
                <c:pt idx="324">
                  <c:v>16.296989494591426</c:v>
                </c:pt>
                <c:pt idx="325">
                  <c:v>16.296989494591426</c:v>
                </c:pt>
                <c:pt idx="326">
                  <c:v>16.296989494591426</c:v>
                </c:pt>
                <c:pt idx="327">
                  <c:v>16.296989494591426</c:v>
                </c:pt>
                <c:pt idx="328">
                  <c:v>16.296989494591426</c:v>
                </c:pt>
                <c:pt idx="329">
                  <c:v>16.296989494591426</c:v>
                </c:pt>
                <c:pt idx="330">
                  <c:v>16.296989494591426</c:v>
                </c:pt>
              </c:numCache>
            </c:numRef>
          </c:yVal>
          <c:smooth val="0"/>
          <c:extLst>
            <c:ext xmlns:c16="http://schemas.microsoft.com/office/drawing/2014/chart" uri="{C3380CC4-5D6E-409C-BE32-E72D297353CC}">
              <c16:uniqueId val="{00000004-6E09-476A-AD84-297E73F6B887}"/>
            </c:ext>
          </c:extLst>
        </c:ser>
        <c:dLbls>
          <c:showLegendKey val="0"/>
          <c:showVal val="0"/>
          <c:showCatName val="0"/>
          <c:showSerName val="0"/>
          <c:showPercent val="0"/>
          <c:showBubbleSize val="0"/>
        </c:dLbls>
        <c:axId val="128976832"/>
        <c:axId val="128973568"/>
      </c:scatterChart>
      <c:valAx>
        <c:axId val="128976832"/>
        <c:scaling>
          <c:orientation val="minMax"/>
          <c:max val="34648.5"/>
        </c:scaling>
        <c:delete val="0"/>
        <c:axPos val="b"/>
        <c:majorGridlines/>
        <c:title>
          <c:tx>
            <c:rich>
              <a:bodyPr/>
              <a:lstStyle/>
              <a:p>
                <a:pPr>
                  <a:defRPr sz="1400"/>
                </a:pPr>
                <a:r>
                  <a:rPr lang="en-US" sz="1400"/>
                  <a:t>time</a:t>
                </a:r>
                <a:r>
                  <a:rPr lang="en-US" sz="1400" baseline="0"/>
                  <a:t> [h]</a:t>
                </a:r>
                <a:endParaRPr lang="en-US" sz="1400"/>
              </a:p>
            </c:rich>
          </c:tx>
          <c:overlay val="0"/>
        </c:title>
        <c:numFmt formatCode="[$-409]m/d/yy\ h:mm\ AM/PM;@" sourceLinked="1"/>
        <c:majorTickMark val="none"/>
        <c:minorTickMark val="none"/>
        <c:tickLblPos val="nextTo"/>
        <c:txPr>
          <a:bodyPr rot="2220000"/>
          <a:lstStyle/>
          <a:p>
            <a:pPr>
              <a:defRPr/>
            </a:pPr>
            <a:endParaRPr lang="en-US"/>
          </a:p>
        </c:txPr>
        <c:crossAx val="128973568"/>
        <c:crosses val="autoZero"/>
        <c:crossBetween val="midCat"/>
      </c:valAx>
      <c:valAx>
        <c:axId val="128973568"/>
        <c:scaling>
          <c:orientation val="minMax"/>
          <c:max val="2500"/>
          <c:min val="0"/>
        </c:scaling>
        <c:delete val="0"/>
        <c:axPos val="l"/>
        <c:majorGridlines/>
        <c:title>
          <c:tx>
            <c:rich>
              <a:bodyPr/>
              <a:lstStyle/>
              <a:p>
                <a:pPr>
                  <a:defRPr sz="1400"/>
                </a:pPr>
                <a:r>
                  <a:rPr lang="en-US" sz="1400"/>
                  <a:t>qischarge</a:t>
                </a:r>
                <a:r>
                  <a:rPr lang="en-US" sz="1400" baseline="0"/>
                  <a:t> [m³/s]</a:t>
                </a:r>
                <a:endParaRPr lang="en-US" sz="1400"/>
              </a:p>
            </c:rich>
          </c:tx>
          <c:overlay val="0"/>
        </c:title>
        <c:numFmt formatCode="0.00" sourceLinked="1"/>
        <c:majorTickMark val="none"/>
        <c:minorTickMark val="none"/>
        <c:tickLblPos val="nextTo"/>
        <c:crossAx val="128976832"/>
        <c:crosses val="autoZero"/>
        <c:crossBetween val="midCat"/>
      </c:valAx>
    </c:plotArea>
    <c:legend>
      <c:legendPos val="b"/>
      <c:overlay val="0"/>
      <c:txPr>
        <a:bodyPr/>
        <a:lstStyle/>
        <a:p>
          <a:pPr>
            <a:defRPr sz="1400"/>
          </a:pPr>
          <a:endParaRPr lang="en-US"/>
        </a:p>
      </c:txPr>
    </c:legend>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5"/>
          <c:order val="0"/>
          <c:tx>
            <c:strRef>
              <c:f>Calibration!$A$9</c:f>
              <c:strCache>
                <c:ptCount val="1"/>
                <c:pt idx="0">
                  <c:v>observed flow data [m³/s]</c:v>
                </c:pt>
              </c:strCache>
            </c:strRef>
          </c:tx>
          <c:spPr>
            <a:ln w="41275">
              <a:solidFill>
                <a:schemeClr val="accent1"/>
              </a:solidFill>
            </a:ln>
          </c:spPr>
          <c:marker>
            <c:symbol val="none"/>
          </c:marker>
          <c:xVal>
            <c:numRef>
              <c:f>Calibration!$A$11:$A$111</c:f>
              <c:numCache>
                <c:formatCode>m/d/yyyy\ h:mm</c:formatCode>
                <c:ptCount val="101"/>
                <c:pt idx="0">
                  <c:v>34641.541668287035</c:v>
                </c:pt>
                <c:pt idx="1">
                  <c:v>34641.58333483796</c:v>
                </c:pt>
                <c:pt idx="2">
                  <c:v>34641.625001388886</c:v>
                </c:pt>
                <c:pt idx="3">
                  <c:v>34641.666667939811</c:v>
                </c:pt>
                <c:pt idx="4">
                  <c:v>34641.708334490744</c:v>
                </c:pt>
                <c:pt idx="5">
                  <c:v>34641.75000104167</c:v>
                </c:pt>
                <c:pt idx="6">
                  <c:v>34641.791667592595</c:v>
                </c:pt>
                <c:pt idx="7">
                  <c:v>34641.833334143521</c:v>
                </c:pt>
                <c:pt idx="8">
                  <c:v>34641.875000694446</c:v>
                </c:pt>
                <c:pt idx="9">
                  <c:v>34641.916667245372</c:v>
                </c:pt>
                <c:pt idx="10">
                  <c:v>34641.958333796298</c:v>
                </c:pt>
                <c:pt idx="11">
                  <c:v>34642.000000347223</c:v>
                </c:pt>
                <c:pt idx="12">
                  <c:v>34642.041666898149</c:v>
                </c:pt>
                <c:pt idx="13">
                  <c:v>34642.083333449074</c:v>
                </c:pt>
                <c:pt idx="14">
                  <c:v>34642.125</c:v>
                </c:pt>
                <c:pt idx="15">
                  <c:v>34642.166666550926</c:v>
                </c:pt>
                <c:pt idx="16">
                  <c:v>34642.208333101851</c:v>
                </c:pt>
                <c:pt idx="17">
                  <c:v>34642.249999652777</c:v>
                </c:pt>
                <c:pt idx="18">
                  <c:v>34642.291666203702</c:v>
                </c:pt>
                <c:pt idx="19">
                  <c:v>34642.333332754628</c:v>
                </c:pt>
                <c:pt idx="20">
                  <c:v>34642.374999305554</c:v>
                </c:pt>
                <c:pt idx="21">
                  <c:v>34642.416665856479</c:v>
                </c:pt>
                <c:pt idx="22">
                  <c:v>34642.458332407405</c:v>
                </c:pt>
                <c:pt idx="23">
                  <c:v>34642.49999895833</c:v>
                </c:pt>
                <c:pt idx="24">
                  <c:v>34642.541665509256</c:v>
                </c:pt>
                <c:pt idx="25">
                  <c:v>34642.583332060189</c:v>
                </c:pt>
                <c:pt idx="26">
                  <c:v>34642.624998611114</c:v>
                </c:pt>
                <c:pt idx="27">
                  <c:v>34642.66666516204</c:v>
                </c:pt>
                <c:pt idx="28">
                  <c:v>34642.708331712965</c:v>
                </c:pt>
                <c:pt idx="29">
                  <c:v>34642.749998263891</c:v>
                </c:pt>
                <c:pt idx="30">
                  <c:v>34642.791664872682</c:v>
                </c:pt>
                <c:pt idx="31">
                  <c:v>34642.833331481481</c:v>
                </c:pt>
                <c:pt idx="32">
                  <c:v>34642.874998090279</c:v>
                </c:pt>
                <c:pt idx="33">
                  <c:v>34642.916664699071</c:v>
                </c:pt>
                <c:pt idx="34">
                  <c:v>34642.958331307869</c:v>
                </c:pt>
                <c:pt idx="35">
                  <c:v>34642.999997916668</c:v>
                </c:pt>
                <c:pt idx="36">
                  <c:v>34643.041664525466</c:v>
                </c:pt>
                <c:pt idx="37">
                  <c:v>34643.083331134258</c:v>
                </c:pt>
                <c:pt idx="38">
                  <c:v>34643.124997743056</c:v>
                </c:pt>
                <c:pt idx="39">
                  <c:v>34643.166664351855</c:v>
                </c:pt>
                <c:pt idx="40">
                  <c:v>34643.208330960646</c:v>
                </c:pt>
                <c:pt idx="41">
                  <c:v>34643.249997569445</c:v>
                </c:pt>
                <c:pt idx="42">
                  <c:v>34643.291664178243</c:v>
                </c:pt>
                <c:pt idx="43">
                  <c:v>34643.333330787034</c:v>
                </c:pt>
                <c:pt idx="44">
                  <c:v>34643.374997395833</c:v>
                </c:pt>
                <c:pt idx="45">
                  <c:v>34643.416664004631</c:v>
                </c:pt>
                <c:pt idx="46">
                  <c:v>34643.458330613423</c:v>
                </c:pt>
                <c:pt idx="47">
                  <c:v>34643.499997222221</c:v>
                </c:pt>
                <c:pt idx="48">
                  <c:v>34643.54166383102</c:v>
                </c:pt>
                <c:pt idx="49">
                  <c:v>34643.583330439818</c:v>
                </c:pt>
                <c:pt idx="50">
                  <c:v>34643.62499704861</c:v>
                </c:pt>
                <c:pt idx="51">
                  <c:v>34643.666663657408</c:v>
                </c:pt>
                <c:pt idx="52">
                  <c:v>34643.708330266207</c:v>
                </c:pt>
                <c:pt idx="53">
                  <c:v>34643.75</c:v>
                </c:pt>
                <c:pt idx="54">
                  <c:v>34643.791663483797</c:v>
                </c:pt>
                <c:pt idx="55">
                  <c:v>34643.833330092595</c:v>
                </c:pt>
                <c:pt idx="56">
                  <c:v>34643.874996701386</c:v>
                </c:pt>
                <c:pt idx="57">
                  <c:v>34643.916663310185</c:v>
                </c:pt>
                <c:pt idx="58">
                  <c:v>34643.958329918984</c:v>
                </c:pt>
                <c:pt idx="59">
                  <c:v>34643.999996585648</c:v>
                </c:pt>
                <c:pt idx="60">
                  <c:v>34644.041663252312</c:v>
                </c:pt>
                <c:pt idx="61">
                  <c:v>34644.083329918984</c:v>
                </c:pt>
                <c:pt idx="62">
                  <c:v>34644.124996585648</c:v>
                </c:pt>
                <c:pt idx="63">
                  <c:v>34644.166663252312</c:v>
                </c:pt>
                <c:pt idx="64">
                  <c:v>34644.208329918984</c:v>
                </c:pt>
                <c:pt idx="65">
                  <c:v>34644.249996585648</c:v>
                </c:pt>
                <c:pt idx="66">
                  <c:v>34644.291663252312</c:v>
                </c:pt>
                <c:pt idx="67">
                  <c:v>34644.333329918984</c:v>
                </c:pt>
                <c:pt idx="68">
                  <c:v>34644.374996585648</c:v>
                </c:pt>
                <c:pt idx="69">
                  <c:v>34644.416663252312</c:v>
                </c:pt>
                <c:pt idx="70">
                  <c:v>34644.458329918984</c:v>
                </c:pt>
                <c:pt idx="71">
                  <c:v>34644.499996585648</c:v>
                </c:pt>
                <c:pt idx="72">
                  <c:v>34644.541663252312</c:v>
                </c:pt>
                <c:pt idx="73">
                  <c:v>34644.583329918984</c:v>
                </c:pt>
                <c:pt idx="74">
                  <c:v>34644.624996585648</c:v>
                </c:pt>
                <c:pt idx="75">
                  <c:v>34644.666663252312</c:v>
                </c:pt>
                <c:pt idx="76">
                  <c:v>34644.708329918984</c:v>
                </c:pt>
                <c:pt idx="77">
                  <c:v>34644.749996585648</c:v>
                </c:pt>
                <c:pt idx="78">
                  <c:v>34644.791663252312</c:v>
                </c:pt>
                <c:pt idx="79">
                  <c:v>34644.833329861111</c:v>
                </c:pt>
                <c:pt idx="80">
                  <c:v>34644.874996527775</c:v>
                </c:pt>
                <c:pt idx="81">
                  <c:v>34644.916663194446</c:v>
                </c:pt>
                <c:pt idx="82">
                  <c:v>34644.958329861111</c:v>
                </c:pt>
                <c:pt idx="83">
                  <c:v>34644.999996527775</c:v>
                </c:pt>
                <c:pt idx="84">
                  <c:v>34645.041663194446</c:v>
                </c:pt>
                <c:pt idx="85">
                  <c:v>34645.083329861111</c:v>
                </c:pt>
                <c:pt idx="86">
                  <c:v>34645.124996527775</c:v>
                </c:pt>
                <c:pt idx="87">
                  <c:v>34645.166663136573</c:v>
                </c:pt>
                <c:pt idx="88">
                  <c:v>34645.208329803238</c:v>
                </c:pt>
                <c:pt idx="89">
                  <c:v>34645.249996469909</c:v>
                </c:pt>
                <c:pt idx="90">
                  <c:v>34645.291663136573</c:v>
                </c:pt>
                <c:pt idx="91">
                  <c:v>34645.333329803238</c:v>
                </c:pt>
                <c:pt idx="92">
                  <c:v>34645.374996469909</c:v>
                </c:pt>
                <c:pt idx="93">
                  <c:v>34645.416663136573</c:v>
                </c:pt>
                <c:pt idx="94">
                  <c:v>34645.458329803238</c:v>
                </c:pt>
                <c:pt idx="95">
                  <c:v>34645.499996469909</c:v>
                </c:pt>
                <c:pt idx="96">
                  <c:v>34645.541663136573</c:v>
                </c:pt>
                <c:pt idx="97">
                  <c:v>34645.583329803238</c:v>
                </c:pt>
                <c:pt idx="98">
                  <c:v>34645.624996469909</c:v>
                </c:pt>
                <c:pt idx="99">
                  <c:v>34645.666663136573</c:v>
                </c:pt>
                <c:pt idx="100">
                  <c:v>34645.708329803238</c:v>
                </c:pt>
              </c:numCache>
            </c:numRef>
          </c:xVal>
          <c:yVal>
            <c:numRef>
              <c:f>Calibration!$B$11:$B$111</c:f>
              <c:numCache>
                <c:formatCode>0</c:formatCode>
                <c:ptCount val="101"/>
                <c:pt idx="0">
                  <c:v>300</c:v>
                </c:pt>
                <c:pt idx="1">
                  <c:v>300</c:v>
                </c:pt>
                <c:pt idx="2">
                  <c:v>300</c:v>
                </c:pt>
                <c:pt idx="3">
                  <c:v>300</c:v>
                </c:pt>
                <c:pt idx="4">
                  <c:v>300</c:v>
                </c:pt>
                <c:pt idx="5">
                  <c:v>300</c:v>
                </c:pt>
                <c:pt idx="6">
                  <c:v>300</c:v>
                </c:pt>
                <c:pt idx="7">
                  <c:v>300</c:v>
                </c:pt>
                <c:pt idx="8">
                  <c:v>300</c:v>
                </c:pt>
                <c:pt idx="9">
                  <c:v>300</c:v>
                </c:pt>
                <c:pt idx="10">
                  <c:v>300</c:v>
                </c:pt>
                <c:pt idx="11">
                  <c:v>300</c:v>
                </c:pt>
                <c:pt idx="12">
                  <c:v>300</c:v>
                </c:pt>
                <c:pt idx="13">
                  <c:v>300</c:v>
                </c:pt>
                <c:pt idx="14">
                  <c:v>300</c:v>
                </c:pt>
                <c:pt idx="15">
                  <c:v>300</c:v>
                </c:pt>
                <c:pt idx="16">
                  <c:v>300</c:v>
                </c:pt>
                <c:pt idx="17">
                  <c:v>300</c:v>
                </c:pt>
                <c:pt idx="18">
                  <c:v>300</c:v>
                </c:pt>
                <c:pt idx="19">
                  <c:v>300</c:v>
                </c:pt>
                <c:pt idx="20">
                  <c:v>300</c:v>
                </c:pt>
                <c:pt idx="21">
                  <c:v>300</c:v>
                </c:pt>
                <c:pt idx="22">
                  <c:v>300</c:v>
                </c:pt>
                <c:pt idx="23">
                  <c:v>300</c:v>
                </c:pt>
                <c:pt idx="24">
                  <c:v>300</c:v>
                </c:pt>
                <c:pt idx="25">
                  <c:v>300</c:v>
                </c:pt>
                <c:pt idx="26">
                  <c:v>300</c:v>
                </c:pt>
                <c:pt idx="27">
                  <c:v>300</c:v>
                </c:pt>
                <c:pt idx="28">
                  <c:v>300</c:v>
                </c:pt>
                <c:pt idx="29">
                  <c:v>300</c:v>
                </c:pt>
                <c:pt idx="30">
                  <c:v>320</c:v>
                </c:pt>
                <c:pt idx="31">
                  <c:v>320</c:v>
                </c:pt>
                <c:pt idx="32">
                  <c:v>300</c:v>
                </c:pt>
                <c:pt idx="33">
                  <c:v>300</c:v>
                </c:pt>
                <c:pt idx="34">
                  <c:v>300</c:v>
                </c:pt>
                <c:pt idx="35">
                  <c:v>400</c:v>
                </c:pt>
                <c:pt idx="36">
                  <c:v>500</c:v>
                </c:pt>
                <c:pt idx="37">
                  <c:v>525</c:v>
                </c:pt>
                <c:pt idx="38">
                  <c:v>550</c:v>
                </c:pt>
                <c:pt idx="39">
                  <c:v>575</c:v>
                </c:pt>
                <c:pt idx="40">
                  <c:v>590</c:v>
                </c:pt>
                <c:pt idx="41">
                  <c:v>600</c:v>
                </c:pt>
                <c:pt idx="42">
                  <c:v>600</c:v>
                </c:pt>
                <c:pt idx="43">
                  <c:v>650</c:v>
                </c:pt>
                <c:pt idx="44">
                  <c:v>700</c:v>
                </c:pt>
                <c:pt idx="45">
                  <c:v>750</c:v>
                </c:pt>
                <c:pt idx="46">
                  <c:v>850</c:v>
                </c:pt>
                <c:pt idx="47">
                  <c:v>1000</c:v>
                </c:pt>
                <c:pt idx="48">
                  <c:v>1250</c:v>
                </c:pt>
                <c:pt idx="49">
                  <c:v>1750</c:v>
                </c:pt>
                <c:pt idx="50">
                  <c:v>2250</c:v>
                </c:pt>
                <c:pt idx="51">
                  <c:v>2750</c:v>
                </c:pt>
                <c:pt idx="52">
                  <c:v>3300</c:v>
                </c:pt>
                <c:pt idx="53">
                  <c:v>3680</c:v>
                </c:pt>
                <c:pt idx="54">
                  <c:v>3250</c:v>
                </c:pt>
                <c:pt idx="55">
                  <c:v>2900</c:v>
                </c:pt>
                <c:pt idx="56">
                  <c:v>2580</c:v>
                </c:pt>
                <c:pt idx="57">
                  <c:v>2400</c:v>
                </c:pt>
                <c:pt idx="58">
                  <c:v>2230</c:v>
                </c:pt>
                <c:pt idx="59">
                  <c:v>2050</c:v>
                </c:pt>
                <c:pt idx="60">
                  <c:v>1850</c:v>
                </c:pt>
                <c:pt idx="61">
                  <c:v>1800</c:v>
                </c:pt>
                <c:pt idx="62">
                  <c:v>1750</c:v>
                </c:pt>
                <c:pt idx="63">
                  <c:v>1600</c:v>
                </c:pt>
                <c:pt idx="64">
                  <c:v>1500</c:v>
                </c:pt>
                <c:pt idx="65">
                  <c:v>1370</c:v>
                </c:pt>
                <c:pt idx="66">
                  <c:v>1300</c:v>
                </c:pt>
                <c:pt idx="67">
                  <c:v>1230</c:v>
                </c:pt>
                <c:pt idx="68">
                  <c:v>1150</c:v>
                </c:pt>
                <c:pt idx="69">
                  <c:v>1100</c:v>
                </c:pt>
                <c:pt idx="70">
                  <c:v>1050</c:v>
                </c:pt>
                <c:pt idx="71">
                  <c:v>1030</c:v>
                </c:pt>
                <c:pt idx="72">
                  <c:v>975</c:v>
                </c:pt>
                <c:pt idx="73">
                  <c:v>900</c:v>
                </c:pt>
                <c:pt idx="74">
                  <c:v>875</c:v>
                </c:pt>
                <c:pt idx="75">
                  <c:v>875</c:v>
                </c:pt>
                <c:pt idx="76">
                  <c:v>850</c:v>
                </c:pt>
                <c:pt idx="77">
                  <c:v>825</c:v>
                </c:pt>
                <c:pt idx="78">
                  <c:v>825</c:v>
                </c:pt>
                <c:pt idx="79">
                  <c:v>783.75</c:v>
                </c:pt>
                <c:pt idx="80">
                  <c:v>742.5</c:v>
                </c:pt>
                <c:pt idx="81">
                  <c:v>703.3125</c:v>
                </c:pt>
                <c:pt idx="82">
                  <c:v>666.1875</c:v>
                </c:pt>
                <c:pt idx="83">
                  <c:v>631.02187500000002</c:v>
                </c:pt>
                <c:pt idx="84">
                  <c:v>597.71249999999998</c:v>
                </c:pt>
                <c:pt idx="85">
                  <c:v>566.16140625000003</c:v>
                </c:pt>
                <c:pt idx="86">
                  <c:v>536.27578125000002</c:v>
                </c:pt>
                <c:pt idx="87">
                  <c:v>507.96771093750004</c:v>
                </c:pt>
                <c:pt idx="88">
                  <c:v>481.15392187500004</c:v>
                </c:pt>
                <c:pt idx="89">
                  <c:v>455.755536328125</c:v>
                </c:pt>
                <c:pt idx="90">
                  <c:v>431.69784023437501</c:v>
                </c:pt>
                <c:pt idx="91">
                  <c:v>408.91006341796879</c:v>
                </c:pt>
                <c:pt idx="92">
                  <c:v>387.32517140625004</c:v>
                </c:pt>
                <c:pt idx="93">
                  <c:v>366.87966823535157</c:v>
                </c:pt>
                <c:pt idx="94">
                  <c:v>347.51340966503909</c:v>
                </c:pt>
                <c:pt idx="95">
                  <c:v>329.16942625327152</c:v>
                </c:pt>
                <c:pt idx="96">
                  <c:v>300</c:v>
                </c:pt>
                <c:pt idx="97">
                  <c:v>300</c:v>
                </c:pt>
                <c:pt idx="98">
                  <c:v>300</c:v>
                </c:pt>
                <c:pt idx="99">
                  <c:v>300</c:v>
                </c:pt>
                <c:pt idx="100">
                  <c:v>300</c:v>
                </c:pt>
              </c:numCache>
            </c:numRef>
          </c:yVal>
          <c:smooth val="1"/>
          <c:extLst>
            <c:ext xmlns:c16="http://schemas.microsoft.com/office/drawing/2014/chart" uri="{C3380CC4-5D6E-409C-BE32-E72D297353CC}">
              <c16:uniqueId val="{00000000-C497-409C-BE78-CBE3E3D862F0}"/>
            </c:ext>
          </c:extLst>
        </c:ser>
        <c:ser>
          <c:idx val="6"/>
          <c:order val="1"/>
          <c:tx>
            <c:strRef>
              <c:f>UH_Timing!$R$8</c:f>
              <c:strCache>
                <c:ptCount val="1"/>
                <c:pt idx="0">
                  <c:v>Var Catchment [m³/s]</c:v>
                </c:pt>
              </c:strCache>
            </c:strRef>
          </c:tx>
          <c:spPr>
            <a:ln>
              <a:solidFill>
                <a:srgbClr val="FF0000"/>
              </a:solidFill>
            </a:ln>
          </c:spPr>
          <c:marker>
            <c:symbol val="none"/>
          </c:marker>
          <c:xVal>
            <c:numRef>
              <c:f>UH_Timing!$L$9:$L$194</c:f>
              <c:numCache>
                <c:formatCode>[$-409]m/d/yy\ h:mm\ AM/PM;@</c:formatCode>
                <c:ptCount val="186"/>
                <c:pt idx="0">
                  <c:v>34642.458335763891</c:v>
                </c:pt>
                <c:pt idx="1">
                  <c:v>34642.500002430555</c:v>
                </c:pt>
                <c:pt idx="2">
                  <c:v>34642.54166909722</c:v>
                </c:pt>
                <c:pt idx="3">
                  <c:v>34642.583335763884</c:v>
                </c:pt>
                <c:pt idx="4">
                  <c:v>34642.625002430548</c:v>
                </c:pt>
                <c:pt idx="5">
                  <c:v>34642.666669097212</c:v>
                </c:pt>
                <c:pt idx="6">
                  <c:v>34642.708335763877</c:v>
                </c:pt>
                <c:pt idx="7">
                  <c:v>34642.750002430541</c:v>
                </c:pt>
                <c:pt idx="8">
                  <c:v>34642.791669097205</c:v>
                </c:pt>
                <c:pt idx="9">
                  <c:v>34642.833335763869</c:v>
                </c:pt>
                <c:pt idx="10">
                  <c:v>34642.875002430534</c:v>
                </c:pt>
                <c:pt idx="11">
                  <c:v>34642.916669097198</c:v>
                </c:pt>
                <c:pt idx="12">
                  <c:v>34642.958335763862</c:v>
                </c:pt>
                <c:pt idx="13">
                  <c:v>34643.000002430526</c:v>
                </c:pt>
                <c:pt idx="14">
                  <c:v>34643.041669097191</c:v>
                </c:pt>
                <c:pt idx="15">
                  <c:v>34643.083335763855</c:v>
                </c:pt>
                <c:pt idx="16">
                  <c:v>34643.125002430519</c:v>
                </c:pt>
                <c:pt idx="17">
                  <c:v>34643.166669097183</c:v>
                </c:pt>
                <c:pt idx="18">
                  <c:v>34643.208335763848</c:v>
                </c:pt>
                <c:pt idx="19">
                  <c:v>34643.250002430512</c:v>
                </c:pt>
                <c:pt idx="20">
                  <c:v>34643.291669097176</c:v>
                </c:pt>
                <c:pt idx="21">
                  <c:v>34643.33333576384</c:v>
                </c:pt>
                <c:pt idx="22">
                  <c:v>34643.375002430505</c:v>
                </c:pt>
                <c:pt idx="23">
                  <c:v>34643.416669097169</c:v>
                </c:pt>
                <c:pt idx="24">
                  <c:v>34643.458335763833</c:v>
                </c:pt>
                <c:pt idx="25">
                  <c:v>34643.500002430497</c:v>
                </c:pt>
                <c:pt idx="26">
                  <c:v>34643.541669097162</c:v>
                </c:pt>
                <c:pt idx="27">
                  <c:v>34643.583335763826</c:v>
                </c:pt>
                <c:pt idx="28">
                  <c:v>34643.62500243049</c:v>
                </c:pt>
                <c:pt idx="29">
                  <c:v>34643.666669097154</c:v>
                </c:pt>
                <c:pt idx="30">
                  <c:v>34643.708335763818</c:v>
                </c:pt>
                <c:pt idx="31">
                  <c:v>34643.750002430483</c:v>
                </c:pt>
                <c:pt idx="32">
                  <c:v>34643.791669097147</c:v>
                </c:pt>
                <c:pt idx="33">
                  <c:v>34643.833335763811</c:v>
                </c:pt>
                <c:pt idx="34">
                  <c:v>34643.875002430475</c:v>
                </c:pt>
                <c:pt idx="35">
                  <c:v>34643.91666909714</c:v>
                </c:pt>
                <c:pt idx="36">
                  <c:v>34643.958335763804</c:v>
                </c:pt>
                <c:pt idx="37">
                  <c:v>34644.000002430468</c:v>
                </c:pt>
                <c:pt idx="38">
                  <c:v>34644.041669097132</c:v>
                </c:pt>
                <c:pt idx="39">
                  <c:v>34644.083335763797</c:v>
                </c:pt>
                <c:pt idx="40">
                  <c:v>34644.125002430461</c:v>
                </c:pt>
                <c:pt idx="41">
                  <c:v>34644.166669097125</c:v>
                </c:pt>
                <c:pt idx="42">
                  <c:v>34644.208335763789</c:v>
                </c:pt>
                <c:pt idx="43">
                  <c:v>34644.250002430454</c:v>
                </c:pt>
                <c:pt idx="44">
                  <c:v>34644.291669097118</c:v>
                </c:pt>
                <c:pt idx="45">
                  <c:v>34644.333335763782</c:v>
                </c:pt>
                <c:pt idx="46">
                  <c:v>34644.375002430446</c:v>
                </c:pt>
                <c:pt idx="47">
                  <c:v>34644.416669097111</c:v>
                </c:pt>
                <c:pt idx="48">
                  <c:v>34644.458335763775</c:v>
                </c:pt>
                <c:pt idx="49">
                  <c:v>34644.500002430439</c:v>
                </c:pt>
                <c:pt idx="50">
                  <c:v>34644.541669097103</c:v>
                </c:pt>
                <c:pt idx="51">
                  <c:v>34644.583335763768</c:v>
                </c:pt>
                <c:pt idx="52">
                  <c:v>34644.625002430432</c:v>
                </c:pt>
                <c:pt idx="53">
                  <c:v>34644.666669097096</c:v>
                </c:pt>
                <c:pt idx="54">
                  <c:v>34644.70833576376</c:v>
                </c:pt>
                <c:pt idx="55">
                  <c:v>34644.750002430425</c:v>
                </c:pt>
                <c:pt idx="56">
                  <c:v>34644.791669097089</c:v>
                </c:pt>
                <c:pt idx="57">
                  <c:v>34644.833335763753</c:v>
                </c:pt>
                <c:pt idx="58">
                  <c:v>34644.875002430417</c:v>
                </c:pt>
                <c:pt idx="59">
                  <c:v>34644.916669097081</c:v>
                </c:pt>
                <c:pt idx="60">
                  <c:v>34644.958335763746</c:v>
                </c:pt>
                <c:pt idx="61">
                  <c:v>34645.00000243041</c:v>
                </c:pt>
                <c:pt idx="62">
                  <c:v>34645.041669097074</c:v>
                </c:pt>
                <c:pt idx="63">
                  <c:v>34645.083335763738</c:v>
                </c:pt>
                <c:pt idx="64">
                  <c:v>34645.125002430403</c:v>
                </c:pt>
                <c:pt idx="65">
                  <c:v>34645.166669097067</c:v>
                </c:pt>
                <c:pt idx="66">
                  <c:v>34645.208335763731</c:v>
                </c:pt>
                <c:pt idx="67">
                  <c:v>34645.250002430395</c:v>
                </c:pt>
                <c:pt idx="68">
                  <c:v>34645.29166909706</c:v>
                </c:pt>
                <c:pt idx="69">
                  <c:v>34645.333335763724</c:v>
                </c:pt>
                <c:pt idx="70">
                  <c:v>34645.375002430388</c:v>
                </c:pt>
                <c:pt idx="71">
                  <c:v>34645.416669097052</c:v>
                </c:pt>
                <c:pt idx="72">
                  <c:v>34645.458335763717</c:v>
                </c:pt>
                <c:pt idx="73">
                  <c:v>34645.500002430381</c:v>
                </c:pt>
                <c:pt idx="74">
                  <c:v>34645.541669097045</c:v>
                </c:pt>
                <c:pt idx="75">
                  <c:v>34645.583335763709</c:v>
                </c:pt>
                <c:pt idx="76">
                  <c:v>34645.625002430374</c:v>
                </c:pt>
                <c:pt idx="77">
                  <c:v>34645.666669097038</c:v>
                </c:pt>
                <c:pt idx="78">
                  <c:v>34645.708335763702</c:v>
                </c:pt>
                <c:pt idx="79">
                  <c:v>34645.750002430366</c:v>
                </c:pt>
                <c:pt idx="80">
                  <c:v>34645.791669097031</c:v>
                </c:pt>
                <c:pt idx="81">
                  <c:v>34645.833335763695</c:v>
                </c:pt>
                <c:pt idx="82">
                  <c:v>34645.875002430359</c:v>
                </c:pt>
                <c:pt idx="83">
                  <c:v>34645.916669097023</c:v>
                </c:pt>
                <c:pt idx="84">
                  <c:v>34645.958335763688</c:v>
                </c:pt>
                <c:pt idx="85">
                  <c:v>34646.000002430352</c:v>
                </c:pt>
                <c:pt idx="86">
                  <c:v>34646.041669097016</c:v>
                </c:pt>
                <c:pt idx="87">
                  <c:v>34646.08333576368</c:v>
                </c:pt>
                <c:pt idx="88">
                  <c:v>34646.125002430344</c:v>
                </c:pt>
                <c:pt idx="89">
                  <c:v>34646.166669097009</c:v>
                </c:pt>
                <c:pt idx="90">
                  <c:v>34646.208335763673</c:v>
                </c:pt>
                <c:pt idx="91">
                  <c:v>34646.250002430337</c:v>
                </c:pt>
                <c:pt idx="92">
                  <c:v>34646.291669097001</c:v>
                </c:pt>
                <c:pt idx="93">
                  <c:v>34646.333335763666</c:v>
                </c:pt>
                <c:pt idx="94">
                  <c:v>34646.37500243033</c:v>
                </c:pt>
                <c:pt idx="95">
                  <c:v>34646.416669096994</c:v>
                </c:pt>
                <c:pt idx="96">
                  <c:v>34646.458335763658</c:v>
                </c:pt>
                <c:pt idx="97">
                  <c:v>34646.500002430323</c:v>
                </c:pt>
                <c:pt idx="98">
                  <c:v>34646.541669096987</c:v>
                </c:pt>
                <c:pt idx="99">
                  <c:v>34646.583335763651</c:v>
                </c:pt>
                <c:pt idx="100">
                  <c:v>34646.625002430315</c:v>
                </c:pt>
                <c:pt idx="101">
                  <c:v>34646.66666909698</c:v>
                </c:pt>
                <c:pt idx="102">
                  <c:v>34646.708335763644</c:v>
                </c:pt>
                <c:pt idx="103">
                  <c:v>34646.750002430308</c:v>
                </c:pt>
                <c:pt idx="104">
                  <c:v>34646.791669096972</c:v>
                </c:pt>
                <c:pt idx="105">
                  <c:v>34646.833335763637</c:v>
                </c:pt>
                <c:pt idx="106">
                  <c:v>34646.875002430301</c:v>
                </c:pt>
                <c:pt idx="107">
                  <c:v>34646.916669096965</c:v>
                </c:pt>
                <c:pt idx="108">
                  <c:v>34646.958335763629</c:v>
                </c:pt>
                <c:pt idx="109">
                  <c:v>34647.000002430294</c:v>
                </c:pt>
                <c:pt idx="110">
                  <c:v>34647.041669096958</c:v>
                </c:pt>
                <c:pt idx="111">
                  <c:v>34647.083335763622</c:v>
                </c:pt>
                <c:pt idx="112">
                  <c:v>34647.125002430286</c:v>
                </c:pt>
                <c:pt idx="113">
                  <c:v>34647.16666909695</c:v>
                </c:pt>
                <c:pt idx="114">
                  <c:v>34647.208335763615</c:v>
                </c:pt>
                <c:pt idx="115">
                  <c:v>34647.250002430279</c:v>
                </c:pt>
                <c:pt idx="116">
                  <c:v>34647.291669096943</c:v>
                </c:pt>
                <c:pt idx="117">
                  <c:v>34647.333335763607</c:v>
                </c:pt>
                <c:pt idx="118">
                  <c:v>34647.375002430272</c:v>
                </c:pt>
                <c:pt idx="119">
                  <c:v>34647.416669096936</c:v>
                </c:pt>
                <c:pt idx="120">
                  <c:v>34647.4583357636</c:v>
                </c:pt>
                <c:pt idx="121">
                  <c:v>34647.500002430264</c:v>
                </c:pt>
                <c:pt idx="122">
                  <c:v>34647.541669096929</c:v>
                </c:pt>
                <c:pt idx="123">
                  <c:v>34647.583335763593</c:v>
                </c:pt>
                <c:pt idx="124">
                  <c:v>34647.625002430257</c:v>
                </c:pt>
                <c:pt idx="125">
                  <c:v>34647.666669096921</c:v>
                </c:pt>
                <c:pt idx="126">
                  <c:v>34647.708335763586</c:v>
                </c:pt>
                <c:pt idx="127">
                  <c:v>34647.75000243025</c:v>
                </c:pt>
                <c:pt idx="128">
                  <c:v>34647.791669096914</c:v>
                </c:pt>
                <c:pt idx="129">
                  <c:v>34647.833335763578</c:v>
                </c:pt>
                <c:pt idx="130">
                  <c:v>34647.875002430243</c:v>
                </c:pt>
                <c:pt idx="131">
                  <c:v>34647.916669096907</c:v>
                </c:pt>
                <c:pt idx="132">
                  <c:v>34647.958335763571</c:v>
                </c:pt>
                <c:pt idx="133">
                  <c:v>34648.000002430235</c:v>
                </c:pt>
                <c:pt idx="134">
                  <c:v>34648.0416690969</c:v>
                </c:pt>
                <c:pt idx="135">
                  <c:v>34648.083335763564</c:v>
                </c:pt>
                <c:pt idx="136">
                  <c:v>34648.125002430228</c:v>
                </c:pt>
                <c:pt idx="137">
                  <c:v>34648.166669096892</c:v>
                </c:pt>
                <c:pt idx="138">
                  <c:v>34648.208335763557</c:v>
                </c:pt>
                <c:pt idx="139">
                  <c:v>34648.250002430221</c:v>
                </c:pt>
                <c:pt idx="140">
                  <c:v>34648.291669096885</c:v>
                </c:pt>
                <c:pt idx="141">
                  <c:v>34648.333335763549</c:v>
                </c:pt>
                <c:pt idx="142">
                  <c:v>34648.375002430213</c:v>
                </c:pt>
                <c:pt idx="143">
                  <c:v>34648.416669096878</c:v>
                </c:pt>
                <c:pt idx="144">
                  <c:v>34648.458335763542</c:v>
                </c:pt>
                <c:pt idx="145">
                  <c:v>34648.500002430206</c:v>
                </c:pt>
                <c:pt idx="146">
                  <c:v>34648.54166909687</c:v>
                </c:pt>
                <c:pt idx="147">
                  <c:v>34648.583335763535</c:v>
                </c:pt>
                <c:pt idx="148">
                  <c:v>34648.625002430199</c:v>
                </c:pt>
                <c:pt idx="149">
                  <c:v>34648.666669096863</c:v>
                </c:pt>
                <c:pt idx="150">
                  <c:v>34648.708335763527</c:v>
                </c:pt>
                <c:pt idx="151">
                  <c:v>34648.750002430192</c:v>
                </c:pt>
                <c:pt idx="152">
                  <c:v>34648.791669096856</c:v>
                </c:pt>
                <c:pt idx="153">
                  <c:v>34648.83333576352</c:v>
                </c:pt>
                <c:pt idx="154">
                  <c:v>34648.875002430184</c:v>
                </c:pt>
                <c:pt idx="155">
                  <c:v>34648.916669096849</c:v>
                </c:pt>
                <c:pt idx="156">
                  <c:v>34648.958335763513</c:v>
                </c:pt>
                <c:pt idx="157">
                  <c:v>34649.000002430177</c:v>
                </c:pt>
                <c:pt idx="158">
                  <c:v>34649.041669096841</c:v>
                </c:pt>
                <c:pt idx="159">
                  <c:v>34649.083335763506</c:v>
                </c:pt>
                <c:pt idx="160">
                  <c:v>34649.12500243017</c:v>
                </c:pt>
                <c:pt idx="161">
                  <c:v>34649.166669096834</c:v>
                </c:pt>
                <c:pt idx="162">
                  <c:v>34649.208335763498</c:v>
                </c:pt>
                <c:pt idx="163">
                  <c:v>34649.250002430163</c:v>
                </c:pt>
                <c:pt idx="164">
                  <c:v>34649.291669096827</c:v>
                </c:pt>
                <c:pt idx="165">
                  <c:v>34649.333335763491</c:v>
                </c:pt>
                <c:pt idx="166">
                  <c:v>34649.375002430155</c:v>
                </c:pt>
                <c:pt idx="167">
                  <c:v>34649.41666909682</c:v>
                </c:pt>
                <c:pt idx="168">
                  <c:v>34649.458335763484</c:v>
                </c:pt>
                <c:pt idx="169">
                  <c:v>34649.500002430148</c:v>
                </c:pt>
                <c:pt idx="170">
                  <c:v>34649.541669096812</c:v>
                </c:pt>
                <c:pt idx="171">
                  <c:v>34649.583335763476</c:v>
                </c:pt>
                <c:pt idx="172">
                  <c:v>34649.625002430141</c:v>
                </c:pt>
                <c:pt idx="173">
                  <c:v>34649.666669096805</c:v>
                </c:pt>
                <c:pt idx="174">
                  <c:v>34649.708335763469</c:v>
                </c:pt>
                <c:pt idx="175">
                  <c:v>34649.750002430133</c:v>
                </c:pt>
                <c:pt idx="176">
                  <c:v>34649.791669096798</c:v>
                </c:pt>
                <c:pt idx="177">
                  <c:v>34649.833335763462</c:v>
                </c:pt>
                <c:pt idx="178">
                  <c:v>34649.875002430126</c:v>
                </c:pt>
                <c:pt idx="179">
                  <c:v>34649.91666909679</c:v>
                </c:pt>
                <c:pt idx="180">
                  <c:v>34649.958335763455</c:v>
                </c:pt>
                <c:pt idx="181">
                  <c:v>34650.000002430119</c:v>
                </c:pt>
                <c:pt idx="182">
                  <c:v>34650.041669096783</c:v>
                </c:pt>
                <c:pt idx="183">
                  <c:v>34650.083335763447</c:v>
                </c:pt>
                <c:pt idx="184">
                  <c:v>34650.125002430112</c:v>
                </c:pt>
                <c:pt idx="185">
                  <c:v>34650.166669096776</c:v>
                </c:pt>
              </c:numCache>
            </c:numRef>
          </c:xVal>
          <c:yVal>
            <c:numRef>
              <c:f>UH_Timing!$R$9:$R$194</c:f>
              <c:numCache>
                <c:formatCode>0.00</c:formatCode>
                <c:ptCount val="186"/>
                <c:pt idx="0">
                  <c:v>300.00000000000011</c:v>
                </c:pt>
                <c:pt idx="1">
                  <c:v>300.16610708233122</c:v>
                </c:pt>
                <c:pt idx="2">
                  <c:v>301.9820394923297</c:v>
                </c:pt>
                <c:pt idx="3">
                  <c:v>307.99498071041285</c:v>
                </c:pt>
                <c:pt idx="4">
                  <c:v>320.85093723846467</c:v>
                </c:pt>
                <c:pt idx="5">
                  <c:v>344.02951332666692</c:v>
                </c:pt>
                <c:pt idx="6">
                  <c:v>382.14502184496587</c:v>
                </c:pt>
                <c:pt idx="7">
                  <c:v>439.54133498256499</c:v>
                </c:pt>
                <c:pt idx="8">
                  <c:v>519.27222187659618</c:v>
                </c:pt>
                <c:pt idx="9">
                  <c:v>624.0465957310588</c:v>
                </c:pt>
                <c:pt idx="10">
                  <c:v>755.76226227614654</c:v>
                </c:pt>
                <c:pt idx="11">
                  <c:v>914.40072891261582</c:v>
                </c:pt>
                <c:pt idx="12">
                  <c:v>1097.9231649112692</c:v>
                </c:pt>
                <c:pt idx="13">
                  <c:v>1302.6057551269548</c:v>
                </c:pt>
                <c:pt idx="14">
                  <c:v>1523.5283364502081</c:v>
                </c:pt>
                <c:pt idx="15">
                  <c:v>1755.0778381645246</c:v>
                </c:pt>
                <c:pt idx="16">
                  <c:v>1991.5824451326635</c:v>
                </c:pt>
                <c:pt idx="17">
                  <c:v>2228.7235019558238</c:v>
                </c:pt>
                <c:pt idx="18">
                  <c:v>2462.9238751166026</c:v>
                </c:pt>
                <c:pt idx="19">
                  <c:v>2690.3102806445354</c:v>
                </c:pt>
                <c:pt idx="20">
                  <c:v>2906.7294876362666</c:v>
                </c:pt>
                <c:pt idx="21">
                  <c:v>3108.080219339628</c:v>
                </c:pt>
                <c:pt idx="22">
                  <c:v>3290.6585420099955</c:v>
                </c:pt>
                <c:pt idx="23">
                  <c:v>3451.413644399549</c:v>
                </c:pt>
                <c:pt idx="24">
                  <c:v>3588.0924493535581</c:v>
                </c:pt>
                <c:pt idx="25">
                  <c:v>3699.285263473153</c:v>
                </c:pt>
                <c:pt idx="26">
                  <c:v>3784.3961796749199</c:v>
                </c:pt>
                <c:pt idx="27">
                  <c:v>3843.563069915735</c:v>
                </c:pt>
                <c:pt idx="28">
                  <c:v>3877.548686742738</c:v>
                </c:pt>
                <c:pt idx="29">
                  <c:v>3887.6196339130915</c:v>
                </c:pt>
                <c:pt idx="30">
                  <c:v>3875.4252223291128</c:v>
                </c:pt>
                <c:pt idx="31">
                  <c:v>3842.8841283972693</c:v>
                </c:pt>
                <c:pt idx="32">
                  <c:v>3792.0835171290032</c:v>
                </c:pt>
                <c:pt idx="33">
                  <c:v>3725.192867495467</c:v>
                </c:pt>
                <c:pt idx="34">
                  <c:v>3644.3930339648073</c:v>
                </c:pt>
                <c:pt idx="35">
                  <c:v>3551.8199566466442</c:v>
                </c:pt>
                <c:pt idx="36">
                  <c:v>3449.5217559789139</c:v>
                </c:pt>
                <c:pt idx="37">
                  <c:v>3339.4275961257927</c:v>
                </c:pt>
                <c:pt idx="38">
                  <c:v>3223.3265756744081</c:v>
                </c:pt>
                <c:pt idx="39">
                  <c:v>3102.8549279849326</c:v>
                </c:pt>
                <c:pt idx="40">
                  <c:v>2979.4899291228085</c:v>
                </c:pt>
                <c:pt idx="41">
                  <c:v>2854.549077180066</c:v>
                </c:pt>
                <c:pt idx="42">
                  <c:v>2729.193294188105</c:v>
                </c:pt>
                <c:pt idx="43">
                  <c:v>2604.4330916630984</c:v>
                </c:pt>
                <c:pt idx="44">
                  <c:v>2481.1368212141169</c:v>
                </c:pt>
                <c:pt idx="45">
                  <c:v>2360.040295830745</c:v>
                </c:pt>
                <c:pt idx="46">
                  <c:v>2241.7572122561619</c:v>
                </c:pt>
                <c:pt idx="47">
                  <c:v>2126.7899294119084</c:v>
                </c:pt>
                <c:pt idx="48">
                  <c:v>2015.5402628297552</c:v>
                </c:pt>
                <c:pt idx="49">
                  <c:v>1908.3200419887769</c:v>
                </c:pt>
                <c:pt idx="50">
                  <c:v>1805.3612483126874</c:v>
                </c:pt>
                <c:pt idx="51">
                  <c:v>1706.8256084648785</c:v>
                </c:pt>
                <c:pt idx="52">
                  <c:v>1612.8135625651446</c:v>
                </c:pt>
                <c:pt idx="53">
                  <c:v>1523.3725619824754</c:v>
                </c:pt>
                <c:pt idx="54">
                  <c:v>1438.5046781760293</c:v>
                </c:pt>
                <c:pt idx="55">
                  <c:v>1358.1735241866993</c:v>
                </c:pt>
                <c:pt idx="56">
                  <c:v>1282.3105051311447</c:v>
                </c:pt>
                <c:pt idx="57">
                  <c:v>1210.820424518884</c:v>
                </c:pt>
                <c:pt idx="58">
                  <c:v>1143.5864803146762</c:v>
                </c:pt>
                <c:pt idx="59">
                  <c:v>1080.4746891522336</c:v>
                </c:pt>
                <c:pt idx="60">
                  <c:v>1021.3377795796282</c:v>
                </c:pt>
                <c:pt idx="61">
                  <c:v>966.01859617054993</c:v>
                </c:pt>
                <c:pt idx="62">
                  <c:v>914.35305615859966</c:v>
                </c:pt>
                <c:pt idx="63">
                  <c:v>866.17269925201799</c:v>
                </c:pt>
                <c:pt idx="64">
                  <c:v>821.30686970509328</c:v>
                </c:pt>
                <c:pt idx="65">
                  <c:v>779.58456774768456</c:v>
                </c:pt>
                <c:pt idx="66">
                  <c:v>740.83600525035354</c:v>
                </c:pt>
                <c:pt idx="67">
                  <c:v>704.89389813994126</c:v>
                </c:pt>
                <c:pt idx="68">
                  <c:v>671.59452566217601</c:v>
                </c:pt>
                <c:pt idx="69">
                  <c:v>640.77858417599145</c:v>
                </c:pt>
                <c:pt idx="70">
                  <c:v>612.29186080385159</c:v>
                </c:pt>
                <c:pt idx="71">
                  <c:v>585.98574998568427</c:v>
                </c:pt>
                <c:pt idx="72">
                  <c:v>561.71763381323001</c:v>
                </c:pt>
                <c:pt idx="73">
                  <c:v>539.35114497106133</c:v>
                </c:pt>
                <c:pt idx="74">
                  <c:v>518.75632918873248</c:v>
                </c:pt>
                <c:pt idx="75">
                  <c:v>499.80972231944804</c:v>
                </c:pt>
                <c:pt idx="76">
                  <c:v>482.39435550488508</c:v>
                </c:pt>
                <c:pt idx="77">
                  <c:v>466.39970036146894</c:v>
                </c:pt>
                <c:pt idx="78">
                  <c:v>451.72156472671446</c:v>
                </c:pt>
                <c:pt idx="79">
                  <c:v>438.26194823018085</c:v>
                </c:pt>
                <c:pt idx="80">
                  <c:v>425.92886579616669</c:v>
                </c:pt>
                <c:pt idx="81">
                  <c:v>414.63614613799996</c:v>
                </c:pt>
                <c:pt idx="82">
                  <c:v>404.30321135977943</c:v>
                </c:pt>
                <c:pt idx="83">
                  <c:v>394.85484293370803</c:v>
                </c:pt>
                <c:pt idx="84">
                  <c:v>386.22093856273693</c:v>
                </c:pt>
                <c:pt idx="85">
                  <c:v>378.33626376222043</c:v>
                </c:pt>
                <c:pt idx="86">
                  <c:v>371.14020139399685</c:v>
                </c:pt>
                <c:pt idx="87">
                  <c:v>364.57650185530866</c:v>
                </c:pt>
                <c:pt idx="88">
                  <c:v>358.59303615714754</c:v>
                </c:pt>
                <c:pt idx="89">
                  <c:v>353.14155371612884</c:v>
                </c:pt>
                <c:pt idx="90">
                  <c:v>348.17744632542053</c:v>
                </c:pt>
                <c:pt idx="91">
                  <c:v>343.65951945845546</c:v>
                </c:pt>
                <c:pt idx="92">
                  <c:v>339.54977178938975</c:v>
                </c:pt>
                <c:pt idx="93">
                  <c:v>335.81318358213406</c:v>
                </c:pt>
                <c:pt idx="94">
                  <c:v>332.41751440121328</c:v>
                </c:pt>
                <c:pt idx="95">
                  <c:v>329.33311042897486</c:v>
                </c:pt>
                <c:pt idx="96">
                  <c:v>326.53272153136112</c:v>
                </c:pt>
                <c:pt idx="97">
                  <c:v>323.99132809546956</c:v>
                </c:pt>
                <c:pt idx="98">
                  <c:v>321.68597756363152</c:v>
                </c:pt>
                <c:pt idx="99">
                  <c:v>319.59563050818889</c:v>
                </c:pt>
                <c:pt idx="100">
                  <c:v>317.70101602623566</c:v>
                </c:pt>
                <c:pt idx="101">
                  <c:v>315.9844961822551</c:v>
                </c:pt>
                <c:pt idx="102">
                  <c:v>314.42993918696084</c:v>
                </c:pt>
                <c:pt idx="103">
                  <c:v>313.02260097110343</c:v>
                </c:pt>
                <c:pt idx="104">
                  <c:v>311.74901479204874</c:v>
                </c:pt>
                <c:pt idx="105">
                  <c:v>310.59688849727974</c:v>
                </c:pt>
                <c:pt idx="106">
                  <c:v>309.55500906145988</c:v>
                </c:pt>
                <c:pt idx="107">
                  <c:v>308.61315401132333</c:v>
                </c:pt>
                <c:pt idx="108">
                  <c:v>307.76200935452431</c:v>
                </c:pt>
                <c:pt idx="109">
                  <c:v>306.99309363392251</c:v>
                </c:pt>
                <c:pt idx="110">
                  <c:v>306.29868773692607</c:v>
                </c:pt>
                <c:pt idx="111">
                  <c:v>305.67177009987176</c:v>
                </c:pt>
                <c:pt idx="112">
                  <c:v>305.10595695949996</c:v>
                </c:pt>
                <c:pt idx="113">
                  <c:v>304.59544731694251</c:v>
                </c:pt>
                <c:pt idx="114">
                  <c:v>304.13497229392266</c:v>
                </c:pt>
                <c:pt idx="115">
                  <c:v>303.71974857575418</c:v>
                </c:pt>
                <c:pt idx="116">
                  <c:v>303.34543565096652</c:v>
                </c:pt>
                <c:pt idx="117">
                  <c:v>303.0080965727476</c:v>
                </c:pt>
                <c:pt idx="118">
                  <c:v>302.70416198271835</c:v>
                </c:pt>
                <c:pt idx="119">
                  <c:v>302.43039715267429</c:v>
                </c:pt>
                <c:pt idx="120">
                  <c:v>302.18387181474066</c:v>
                </c:pt>
                <c:pt idx="121">
                  <c:v>301.96193256479171</c:v>
                </c:pt>
                <c:pt idx="122">
                  <c:v>301.76217763790925</c:v>
                </c:pt>
                <c:pt idx="123">
                  <c:v>301.58243386804793</c:v>
                </c:pt>
                <c:pt idx="124">
                  <c:v>301.42073565689429</c:v>
                </c:pt>
                <c:pt idx="125">
                  <c:v>301.27530578913274</c:v>
                </c:pt>
                <c:pt idx="126">
                  <c:v>301.14453794294064</c:v>
                </c:pt>
                <c:pt idx="127">
                  <c:v>301.0269807555286</c:v>
                </c:pt>
                <c:pt idx="128">
                  <c:v>300.92132331392378</c:v>
                </c:pt>
                <c:pt idx="129">
                  <c:v>300.82638195095768</c:v>
                </c:pt>
                <c:pt idx="130">
                  <c:v>300.7410882356001</c:v>
                </c:pt>
                <c:pt idx="131">
                  <c:v>300.66447805537149</c:v>
                </c:pt>
                <c:pt idx="132">
                  <c:v>300.59568169660429</c:v>
                </c:pt>
                <c:pt idx="133">
                  <c:v>300.53391483581839</c:v>
                </c:pt>
                <c:pt idx="134">
                  <c:v>300.47847036246117</c:v>
                </c:pt>
                <c:pt idx="135">
                  <c:v>300.42871095975141</c:v>
                </c:pt>
                <c:pt idx="136">
                  <c:v>300.38406237639407</c:v>
                </c:pt>
                <c:pt idx="137">
                  <c:v>300.34400732751652</c:v>
                </c:pt>
                <c:pt idx="138">
                  <c:v>300.30807996834716</c:v>
                </c:pt>
                <c:pt idx="139">
                  <c:v>300.27586088893344</c:v>
                </c:pt>
                <c:pt idx="140">
                  <c:v>300.24697258260846</c:v>
                </c:pt>
                <c:pt idx="141">
                  <c:v>300.2210753449794</c:v>
                </c:pt>
                <c:pt idx="142">
                  <c:v>300.19786356395986</c:v>
                </c:pt>
                <c:pt idx="143">
                  <c:v>300.17706236480979</c:v>
                </c:pt>
                <c:pt idx="144">
                  <c:v>300.15842457731696</c:v>
                </c:pt>
                <c:pt idx="145">
                  <c:v>300.14172799515927</c:v>
                </c:pt>
                <c:pt idx="146">
                  <c:v>300.126772900155</c:v>
                </c:pt>
                <c:pt idx="147">
                  <c:v>300.11337982655527</c:v>
                </c:pt>
                <c:pt idx="148">
                  <c:v>300.10138754276647</c:v>
                </c:pt>
                <c:pt idx="149">
                  <c:v>300.0906512299436</c:v>
                </c:pt>
                <c:pt idx="150">
                  <c:v>300.08104083876742</c:v>
                </c:pt>
                <c:pt idx="151">
                  <c:v>300.07243960742568</c:v>
                </c:pt>
                <c:pt idx="152">
                  <c:v>300.06474272538765</c:v>
                </c:pt>
                <c:pt idx="153">
                  <c:v>300.05785612897847</c:v>
                </c:pt>
                <c:pt idx="154">
                  <c:v>300.05169541606705</c:v>
                </c:pt>
                <c:pt idx="155">
                  <c:v>300.04618486835892</c:v>
                </c:pt>
                <c:pt idx="156">
                  <c:v>300.04125657086774</c:v>
                </c:pt>
                <c:pt idx="157">
                  <c:v>300.03684961911864</c:v>
                </c:pt>
                <c:pt idx="158">
                  <c:v>300.03290940552944</c:v>
                </c:pt>
                <c:pt idx="159">
                  <c:v>300.02938697722698</c:v>
                </c:pt>
                <c:pt idx="160">
                  <c:v>300.02623845829288</c:v>
                </c:pt>
                <c:pt idx="161">
                  <c:v>300.02542884771157</c:v>
                </c:pt>
                <c:pt idx="162">
                  <c:v>300.02471128739722</c:v>
                </c:pt>
                <c:pt idx="163">
                  <c:v>300.02407539969909</c:v>
                </c:pt>
                <c:pt idx="164">
                  <c:v>300.02397401359343</c:v>
                </c:pt>
                <c:pt idx="165">
                  <c:v>300.02396233326937</c:v>
                </c:pt>
                <c:pt idx="166">
                  <c:v>300.02395224989704</c:v>
                </c:pt>
                <c:pt idx="167">
                  <c:v>300.02394354656172</c:v>
                </c:pt>
                <c:pt idx="168">
                  <c:v>300.02394354602774</c:v>
                </c:pt>
                <c:pt idx="169">
                  <c:v>300.02394354559897</c:v>
                </c:pt>
                <c:pt idx="170">
                  <c:v>300.02394354525478</c:v>
                </c:pt>
                <c:pt idx="171">
                  <c:v>300.02394354497847</c:v>
                </c:pt>
                <c:pt idx="172">
                  <c:v>300.02394354475678</c:v>
                </c:pt>
                <c:pt idx="173">
                  <c:v>300.02394354457886</c:v>
                </c:pt>
                <c:pt idx="174">
                  <c:v>300.02394354443612</c:v>
                </c:pt>
                <c:pt idx="175">
                  <c:v>300.02394354432164</c:v>
                </c:pt>
                <c:pt idx="176">
                  <c:v>300.02394354432164</c:v>
                </c:pt>
                <c:pt idx="177">
                  <c:v>300.02394354432164</c:v>
                </c:pt>
                <c:pt idx="178">
                  <c:v>300.02394354432164</c:v>
                </c:pt>
                <c:pt idx="179">
                  <c:v>300.02394354432164</c:v>
                </c:pt>
                <c:pt idx="180">
                  <c:v>300.02394354432164</c:v>
                </c:pt>
                <c:pt idx="181">
                  <c:v>300.02394354432164</c:v>
                </c:pt>
                <c:pt idx="182">
                  <c:v>300.02394354432164</c:v>
                </c:pt>
                <c:pt idx="183">
                  <c:v>300.02394354432164</c:v>
                </c:pt>
                <c:pt idx="184">
                  <c:v>300.02394354432164</c:v>
                </c:pt>
                <c:pt idx="185">
                  <c:v>300.02394354432164</c:v>
                </c:pt>
              </c:numCache>
            </c:numRef>
          </c:yVal>
          <c:smooth val="1"/>
          <c:extLst>
            <c:ext xmlns:c16="http://schemas.microsoft.com/office/drawing/2014/chart" uri="{C3380CC4-5D6E-409C-BE32-E72D297353CC}">
              <c16:uniqueId val="{00000001-C497-409C-BE78-CBE3E3D862F0}"/>
            </c:ext>
          </c:extLst>
        </c:ser>
        <c:dLbls>
          <c:showLegendKey val="0"/>
          <c:showVal val="0"/>
          <c:showCatName val="0"/>
          <c:showSerName val="0"/>
          <c:showPercent val="0"/>
          <c:showBubbleSize val="0"/>
        </c:dLbls>
        <c:axId val="128977920"/>
        <c:axId val="128975200"/>
      </c:scatterChart>
      <c:valAx>
        <c:axId val="128977920"/>
        <c:scaling>
          <c:orientation val="minMax"/>
          <c:max val="34648"/>
        </c:scaling>
        <c:delete val="0"/>
        <c:axPos val="b"/>
        <c:majorGridlines/>
        <c:title>
          <c:tx>
            <c:rich>
              <a:bodyPr/>
              <a:lstStyle/>
              <a:p>
                <a:pPr>
                  <a:defRPr sz="1200" b="1"/>
                </a:pPr>
                <a:r>
                  <a:rPr lang="en-US" sz="1200" b="1"/>
                  <a:t>Time [h]</a:t>
                </a:r>
              </a:p>
            </c:rich>
          </c:tx>
          <c:overlay val="0"/>
        </c:title>
        <c:numFmt formatCode="m/d/yyyy\ h:mm" sourceLinked="1"/>
        <c:majorTickMark val="none"/>
        <c:minorTickMark val="none"/>
        <c:tickLblPos val="nextTo"/>
        <c:txPr>
          <a:bodyPr rot="1800000"/>
          <a:lstStyle/>
          <a:p>
            <a:pPr>
              <a:defRPr sz="1200" b="1"/>
            </a:pPr>
            <a:endParaRPr lang="en-US"/>
          </a:p>
        </c:txPr>
        <c:crossAx val="128975200"/>
        <c:crosses val="autoZero"/>
        <c:crossBetween val="midCat"/>
      </c:valAx>
      <c:valAx>
        <c:axId val="128975200"/>
        <c:scaling>
          <c:orientation val="minMax"/>
          <c:min val="0"/>
        </c:scaling>
        <c:delete val="0"/>
        <c:axPos val="l"/>
        <c:majorGridlines/>
        <c:title>
          <c:tx>
            <c:rich>
              <a:bodyPr/>
              <a:lstStyle/>
              <a:p>
                <a:pPr>
                  <a:defRPr sz="1200"/>
                </a:pPr>
                <a:r>
                  <a:rPr lang="en-US" sz="1200"/>
                  <a:t>Q</a:t>
                </a:r>
                <a:r>
                  <a:rPr lang="en-US" sz="1200" baseline="0"/>
                  <a:t> [m³/s]</a:t>
                </a:r>
                <a:endParaRPr lang="en-US" sz="1200"/>
              </a:p>
            </c:rich>
          </c:tx>
          <c:overlay val="0"/>
        </c:title>
        <c:numFmt formatCode="0" sourceLinked="1"/>
        <c:majorTickMark val="none"/>
        <c:minorTickMark val="none"/>
        <c:tickLblPos val="nextTo"/>
        <c:txPr>
          <a:bodyPr/>
          <a:lstStyle/>
          <a:p>
            <a:pPr>
              <a:defRPr sz="1200" b="1"/>
            </a:pPr>
            <a:endParaRPr lang="en-US"/>
          </a:p>
        </c:txPr>
        <c:crossAx val="128977920"/>
        <c:crosses val="autoZero"/>
        <c:crossBetween val="midCat"/>
      </c:valAx>
    </c:plotArea>
    <c:legend>
      <c:legendPos val="b"/>
      <c:overlay val="0"/>
      <c:txPr>
        <a:bodyPr/>
        <a:lstStyle/>
        <a:p>
          <a:pPr>
            <a:defRPr sz="1200" b="1"/>
          </a:pPr>
          <a:endParaRPr lang="en-US"/>
        </a:p>
      </c:txPr>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70" workbookViewId="0"/>
  </sheetViews>
  <pageMargins left="0.7" right="0.7" top="0.78740157499999996" bottom="0.78740157499999996"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zoomScale="70" workbookViewId="0"/>
  </sheetViews>
  <pageMargins left="0.7" right="0.7" top="0.78740157499999996" bottom="0.78740157499999996"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15</xdr:col>
      <xdr:colOff>258465</xdr:colOff>
      <xdr:row>21</xdr:row>
      <xdr:rowOff>185229</xdr:rowOff>
    </xdr:from>
    <xdr:to>
      <xdr:col>22</xdr:col>
      <xdr:colOff>41819</xdr:colOff>
      <xdr:row>37</xdr:row>
      <xdr:rowOff>83911</xdr:rowOff>
    </xdr:to>
    <xdr:graphicFrame macro="">
      <xdr:nvGraphicFramePr>
        <xdr:cNvPr id="3" name="Diagram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264583</xdr:colOff>
      <xdr:row>5</xdr:row>
      <xdr:rowOff>58519</xdr:rowOff>
    </xdr:from>
    <xdr:to>
      <xdr:col>21</xdr:col>
      <xdr:colOff>229836</xdr:colOff>
      <xdr:row>21</xdr:row>
      <xdr:rowOff>4066</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12213166" y="2259852"/>
          <a:ext cx="5140503" cy="2982341"/>
        </a:xfrm>
        <a:prstGeom prst="rect">
          <a:avLst/>
        </a:prstGeom>
      </xdr:spPr>
    </xdr:pic>
    <xdr:clientData/>
  </xdr:twoCellAnchor>
  <xdr:twoCellAnchor>
    <xdr:from>
      <xdr:col>15</xdr:col>
      <xdr:colOff>264643</xdr:colOff>
      <xdr:row>38</xdr:row>
      <xdr:rowOff>10584</xdr:rowOff>
    </xdr:from>
    <xdr:to>
      <xdr:col>22</xdr:col>
      <xdr:colOff>47997</xdr:colOff>
      <xdr:row>53</xdr:row>
      <xdr:rowOff>99766</xdr:rowOff>
    </xdr:to>
    <xdr:graphicFrame macro="">
      <xdr:nvGraphicFramePr>
        <xdr:cNvPr id="5" name="Diagramm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14</xdr:col>
      <xdr:colOff>878416</xdr:colOff>
      <xdr:row>3</xdr:row>
      <xdr:rowOff>0</xdr:rowOff>
    </xdr:from>
    <xdr:ext cx="1513417" cy="448071"/>
    <mc:AlternateContent xmlns:mc="http://schemas.openxmlformats.org/markup-compatibility/2006" xmlns:a14="http://schemas.microsoft.com/office/drawing/2010/main">
      <mc:Choice Requires="a14">
        <xdr:sp macro="" textlink="">
          <xdr:nvSpPr>
            <xdr:cNvPr id="7" name="Textfeld 6">
              <a:extLst>
                <a:ext uri="{FF2B5EF4-FFF2-40B4-BE49-F238E27FC236}">
                  <a16:creationId xmlns:a16="http://schemas.microsoft.com/office/drawing/2014/main" id="{00000000-0008-0000-0100-000007000000}"/>
                </a:ext>
              </a:extLst>
            </xdr:cNvPr>
            <xdr:cNvSpPr txBox="1"/>
          </xdr:nvSpPr>
          <xdr:spPr>
            <a:xfrm>
              <a:off x="12826999" y="1587500"/>
              <a:ext cx="1513417" cy="448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rtl="0" eaLnBrk="1" latinLnBrk="0" hangingPunct="1"/>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de-DE" sz="1100" i="1">
                            <a:solidFill>
                              <a:schemeClr val="tx1"/>
                            </a:solidFill>
                            <a:effectLst/>
                            <a:latin typeface="Cambria Math"/>
                            <a:ea typeface="+mn-ea"/>
                            <a:cs typeface="+mn-cs"/>
                          </a:rPr>
                          <m:t>𝑃</m:t>
                        </m:r>
                      </m:e>
                      <m:sub>
                        <m:r>
                          <a:rPr lang="de-DE" sz="1100" i="1">
                            <a:solidFill>
                              <a:schemeClr val="tx1"/>
                            </a:solidFill>
                            <a:effectLst/>
                            <a:latin typeface="Cambria Math"/>
                            <a:ea typeface="+mn-ea"/>
                            <a:cs typeface="+mn-cs"/>
                          </a:rPr>
                          <m:t>𝑎𝑣𝑒𝑟𝑎𝑔𝑒</m:t>
                        </m:r>
                      </m:sub>
                    </m:sSub>
                    <m:r>
                      <a:rPr lang="de-DE" sz="1100" i="1">
                        <a:solidFill>
                          <a:schemeClr val="tx1"/>
                        </a:solidFill>
                        <a:effectLst/>
                        <a:latin typeface="Cambria Math"/>
                        <a:ea typeface="+mn-ea"/>
                        <a:cs typeface="+mn-cs"/>
                      </a:rPr>
                      <m:t>=</m:t>
                    </m:r>
                    <m:f>
                      <m:fPr>
                        <m:ctrlPr>
                          <a:rPr lang="de-DE" sz="1100" i="1">
                            <a:solidFill>
                              <a:schemeClr val="tx1"/>
                            </a:solidFill>
                            <a:effectLst/>
                            <a:latin typeface="Cambria Math" panose="02040503050406030204" pitchFamily="18" charset="0"/>
                            <a:ea typeface="+mn-ea"/>
                            <a:cs typeface="+mn-cs"/>
                          </a:rPr>
                        </m:ctrlPr>
                      </m:fPr>
                      <m:num>
                        <m:nary>
                          <m:naryPr>
                            <m:chr m:val="∑"/>
                            <m:subHide m:val="on"/>
                            <m:supHide m:val="on"/>
                            <m:ctrlPr>
                              <a:rPr lang="de-DE" sz="1100" i="1">
                                <a:solidFill>
                                  <a:schemeClr val="tx1"/>
                                </a:solidFill>
                                <a:effectLst/>
                                <a:latin typeface="Cambria Math" panose="02040503050406030204" pitchFamily="18" charset="0"/>
                                <a:ea typeface="+mn-ea"/>
                                <a:cs typeface="+mn-cs"/>
                              </a:rPr>
                            </m:ctrlPr>
                          </m:naryPr>
                          <m:sub/>
                          <m:sup/>
                          <m:e>
                            <m:sSub>
                              <m:sSubPr>
                                <m:ctrlPr>
                                  <a:rPr lang="de-DE" sz="1100" i="1">
                                    <a:solidFill>
                                      <a:schemeClr val="tx1"/>
                                    </a:solidFill>
                                    <a:effectLst/>
                                    <a:latin typeface="Cambria Math" panose="02040503050406030204" pitchFamily="18" charset="0"/>
                                    <a:ea typeface="+mn-ea"/>
                                    <a:cs typeface="+mn-cs"/>
                                  </a:rPr>
                                </m:ctrlPr>
                              </m:sSubPr>
                              <m:e>
                                <m:r>
                                  <a:rPr lang="de-DE" sz="1100" i="1">
                                    <a:solidFill>
                                      <a:schemeClr val="tx1"/>
                                    </a:solidFill>
                                    <a:effectLst/>
                                    <a:latin typeface="Cambria Math"/>
                                    <a:ea typeface="+mn-ea"/>
                                    <a:cs typeface="+mn-cs"/>
                                  </a:rPr>
                                  <m:t>𝑃</m:t>
                                </m:r>
                              </m:e>
                              <m:sub>
                                <m:r>
                                  <a:rPr lang="de-DE" sz="1100" i="1">
                                    <a:solidFill>
                                      <a:schemeClr val="tx1"/>
                                    </a:solidFill>
                                    <a:effectLst/>
                                    <a:latin typeface="Cambria Math"/>
                                    <a:ea typeface="+mn-ea"/>
                                    <a:cs typeface="+mn-cs"/>
                                  </a:rPr>
                                  <m:t>𝑛</m:t>
                                </m:r>
                              </m:sub>
                            </m:sSub>
                            <m:sSub>
                              <m:sSubPr>
                                <m:ctrlPr>
                                  <a:rPr lang="de-DE" sz="1100" i="1">
                                    <a:solidFill>
                                      <a:schemeClr val="tx1"/>
                                    </a:solidFill>
                                    <a:effectLst/>
                                    <a:latin typeface="Cambria Math" panose="02040503050406030204" pitchFamily="18" charset="0"/>
                                    <a:ea typeface="+mn-ea"/>
                                    <a:cs typeface="+mn-cs"/>
                                  </a:rPr>
                                </m:ctrlPr>
                              </m:sSubPr>
                              <m:e>
                                <m:r>
                                  <a:rPr lang="de-DE" sz="1100" i="1">
                                    <a:solidFill>
                                      <a:schemeClr val="tx1"/>
                                    </a:solidFill>
                                    <a:effectLst/>
                                    <a:latin typeface="Cambria Math"/>
                                    <a:ea typeface="+mn-ea"/>
                                    <a:cs typeface="+mn-cs"/>
                                  </a:rPr>
                                  <m:t>𝐴</m:t>
                                </m:r>
                              </m:e>
                              <m:sub>
                                <m:r>
                                  <a:rPr lang="de-DE" sz="1100" i="1">
                                    <a:solidFill>
                                      <a:schemeClr val="tx1"/>
                                    </a:solidFill>
                                    <a:effectLst/>
                                    <a:latin typeface="Cambria Math"/>
                                    <a:ea typeface="+mn-ea"/>
                                    <a:cs typeface="+mn-cs"/>
                                  </a:rPr>
                                  <m:t>𝑛</m:t>
                                </m:r>
                              </m:sub>
                            </m:sSub>
                          </m:e>
                        </m:nary>
                      </m:num>
                      <m:den>
                        <m:nary>
                          <m:naryPr>
                            <m:chr m:val="∑"/>
                            <m:subHide m:val="on"/>
                            <m:supHide m:val="on"/>
                            <m:ctrlPr>
                              <a:rPr lang="de-DE" sz="1100" i="1">
                                <a:solidFill>
                                  <a:schemeClr val="tx1"/>
                                </a:solidFill>
                                <a:effectLst/>
                                <a:latin typeface="Cambria Math" panose="02040503050406030204" pitchFamily="18" charset="0"/>
                                <a:ea typeface="+mn-ea"/>
                                <a:cs typeface="+mn-cs"/>
                              </a:rPr>
                            </m:ctrlPr>
                          </m:naryPr>
                          <m:sub/>
                          <m:sup/>
                          <m:e>
                            <m:sSub>
                              <m:sSubPr>
                                <m:ctrlPr>
                                  <a:rPr lang="de-DE" sz="1100" i="1">
                                    <a:solidFill>
                                      <a:schemeClr val="tx1"/>
                                    </a:solidFill>
                                    <a:effectLst/>
                                    <a:latin typeface="Cambria Math" panose="02040503050406030204" pitchFamily="18" charset="0"/>
                                    <a:ea typeface="+mn-ea"/>
                                    <a:cs typeface="+mn-cs"/>
                                  </a:rPr>
                                </m:ctrlPr>
                              </m:sSubPr>
                              <m:e>
                                <m:r>
                                  <a:rPr lang="de-DE" sz="1100" i="1">
                                    <a:solidFill>
                                      <a:schemeClr val="tx1"/>
                                    </a:solidFill>
                                    <a:effectLst/>
                                    <a:latin typeface="Cambria Math"/>
                                    <a:ea typeface="+mn-ea"/>
                                    <a:cs typeface="+mn-cs"/>
                                  </a:rPr>
                                  <m:t>𝐴</m:t>
                                </m:r>
                              </m:e>
                              <m:sub>
                                <m:r>
                                  <a:rPr lang="de-DE" sz="1100" i="1">
                                    <a:solidFill>
                                      <a:schemeClr val="tx1"/>
                                    </a:solidFill>
                                    <a:effectLst/>
                                    <a:latin typeface="Cambria Math"/>
                                    <a:ea typeface="+mn-ea"/>
                                    <a:cs typeface="+mn-cs"/>
                                  </a:rPr>
                                  <m:t>𝑛</m:t>
                                </m:r>
                              </m:sub>
                            </m:sSub>
                          </m:e>
                        </m:nary>
                      </m:den>
                    </m:f>
                  </m:oMath>
                </m:oMathPara>
              </a14:m>
              <a:endParaRPr lang="en-US">
                <a:effectLst/>
              </a:endParaRPr>
            </a:p>
          </xdr:txBody>
        </xdr:sp>
      </mc:Choice>
      <mc:Fallback xmlns="">
        <xdr:sp macro="" textlink="">
          <xdr:nvSpPr>
            <xdr:cNvPr id="7" name="Textfeld 6"/>
            <xdr:cNvSpPr txBox="1"/>
          </xdr:nvSpPr>
          <xdr:spPr>
            <a:xfrm>
              <a:off x="12826999" y="1587500"/>
              <a:ext cx="1513417" cy="448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rtl="0" eaLnBrk="1" latinLnBrk="0" hangingPunct="1"/>
              <a:r>
                <a:rPr lang="de-DE" sz="1100" i="0">
                  <a:solidFill>
                    <a:schemeClr val="tx1"/>
                  </a:solidFill>
                  <a:effectLst/>
                  <a:latin typeface="+mn-lt"/>
                  <a:ea typeface="+mn-ea"/>
                  <a:cs typeface="+mn-cs"/>
                </a:rPr>
                <a:t>𝑃</a:t>
              </a:r>
              <a:r>
                <a:rPr lang="en-US" sz="1100" i="0">
                  <a:solidFill>
                    <a:schemeClr val="tx1"/>
                  </a:solidFill>
                  <a:effectLst/>
                  <a:latin typeface="+mn-lt"/>
                  <a:ea typeface="+mn-ea"/>
                  <a:cs typeface="+mn-cs"/>
                </a:rPr>
                <a:t>_</a:t>
              </a:r>
              <a:r>
                <a:rPr lang="de-DE" sz="1100" i="0">
                  <a:solidFill>
                    <a:schemeClr val="tx1"/>
                  </a:solidFill>
                  <a:effectLst/>
                  <a:latin typeface="+mn-lt"/>
                  <a:ea typeface="+mn-ea"/>
                  <a:cs typeface="+mn-cs"/>
                </a:rPr>
                <a:t>𝑎𝑣𝑒𝑟𝑎𝑔𝑒=(∑▒〖𝑃_𝑛 𝐴_𝑛 〗)/(∑▒𝐴_𝑛 )</a:t>
              </a:r>
              <a:endParaRPr lang="en-US">
                <a:effectLst/>
              </a:endParaRPr>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editAs="oneCell">
    <xdr:from>
      <xdr:col>7</xdr:col>
      <xdr:colOff>6805</xdr:colOff>
      <xdr:row>10</xdr:row>
      <xdr:rowOff>28576</xdr:rowOff>
    </xdr:from>
    <xdr:to>
      <xdr:col>9</xdr:col>
      <xdr:colOff>1095375</xdr:colOff>
      <xdr:row>20</xdr:row>
      <xdr:rowOff>67345</xdr:rowOff>
    </xdr:to>
    <xdr:pic>
      <xdr:nvPicPr>
        <xdr:cNvPr id="2" name="Grafik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7817305" y="1971676"/>
          <a:ext cx="3165020" cy="1953294"/>
        </a:xfrm>
        <a:prstGeom prst="rect">
          <a:avLst/>
        </a:prstGeom>
      </xdr:spPr>
    </xdr:pic>
    <xdr:clientData/>
  </xdr:twoCellAnchor>
  <xdr:twoCellAnchor editAs="oneCell">
    <xdr:from>
      <xdr:col>7</xdr:col>
      <xdr:colOff>1</xdr:colOff>
      <xdr:row>22</xdr:row>
      <xdr:rowOff>0</xdr:rowOff>
    </xdr:from>
    <xdr:to>
      <xdr:col>10</xdr:col>
      <xdr:colOff>57798</xdr:colOff>
      <xdr:row>33</xdr:row>
      <xdr:rowOff>57150</xdr:rowOff>
    </xdr:to>
    <xdr:pic>
      <xdr:nvPicPr>
        <xdr:cNvPr id="3" name="Grafik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7810501" y="4876800"/>
          <a:ext cx="3343922" cy="21526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absoluteAnchor>
    <xdr:pos x="22240875" y="2381250"/>
    <xdr:ext cx="4448176" cy="4721024"/>
    <xdr:graphicFrame macro="">
      <xdr:nvGraphicFramePr>
        <xdr:cNvPr id="2" name="Diagramm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654143" cy="6281057"/>
    <xdr:graphicFrame macro="">
      <xdr:nvGraphicFramePr>
        <xdr:cNvPr id="2" name="Diagramm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6674" cy="6282070"/>
    <xdr:graphicFrame macro="">
      <xdr:nvGraphicFramePr>
        <xdr:cNvPr id="2" name="Diagramm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0.90518</cdr:x>
      <cdr:y>0.34176</cdr:y>
    </cdr:from>
    <cdr:to>
      <cdr:x>0.94381</cdr:x>
      <cdr:y>0.6621</cdr:y>
    </cdr:to>
    <cdr:sp macro="" textlink="">
      <cdr:nvSpPr>
        <cdr:cNvPr id="2" name="Textfeld 1"/>
        <cdr:cNvSpPr txBox="1"/>
      </cdr:nvSpPr>
      <cdr:spPr>
        <a:xfrm xmlns:a="http://schemas.openxmlformats.org/drawingml/2006/main" rot="5400000">
          <a:off x="7638074" y="2840410"/>
          <a:ext cx="1927490" cy="359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a:t>Discharge [m³/s]</a:t>
          </a:r>
        </a:p>
      </cdr:txBody>
    </cdr:sp>
  </cdr:relSizeAnchor>
  <cdr:relSizeAnchor xmlns:cdr="http://schemas.openxmlformats.org/drawingml/2006/chartDrawing">
    <cdr:from>
      <cdr:x>0.52356</cdr:x>
      <cdr:y>0.18412</cdr:y>
    </cdr:from>
    <cdr:to>
      <cdr:x>0.77559</cdr:x>
      <cdr:y>0.24109</cdr:y>
    </cdr:to>
    <cdr:sp macro="" textlink="">
      <cdr:nvSpPr>
        <cdr:cNvPr id="3" name="Textfeld 5"/>
        <cdr:cNvSpPr txBox="1"/>
      </cdr:nvSpPr>
      <cdr:spPr>
        <a:xfrm xmlns:a="http://schemas.openxmlformats.org/drawingml/2006/main">
          <a:off x="4871379" y="1107843"/>
          <a:ext cx="2344937" cy="34278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600" b="1"/>
            <a:t>Peak flow q</a:t>
          </a:r>
          <a:r>
            <a:rPr lang="en-US" sz="1600" b="1" baseline="-25000"/>
            <a:t>p</a:t>
          </a:r>
          <a:r>
            <a:rPr lang="en-US" sz="1600" b="1"/>
            <a:t> is 3680</a:t>
          </a:r>
          <a:r>
            <a:rPr lang="en-US" sz="1600" b="1" baseline="0"/>
            <a:t> m³/s</a:t>
          </a:r>
          <a:endParaRPr lang="en-US" sz="1600" b="1"/>
        </a:p>
      </cdr:txBody>
    </cdr:sp>
  </cdr:relSizeAnchor>
  <cdr:relSizeAnchor xmlns:cdr="http://schemas.openxmlformats.org/drawingml/2006/chartDrawing">
    <cdr:from>
      <cdr:x>0.15109</cdr:x>
      <cdr:y>0.63662</cdr:y>
    </cdr:from>
    <cdr:to>
      <cdr:x>0.35288</cdr:x>
      <cdr:y>0.69359</cdr:y>
    </cdr:to>
    <cdr:sp macro="" textlink="">
      <cdr:nvSpPr>
        <cdr:cNvPr id="4" name="Textfeld 6"/>
        <cdr:cNvSpPr txBox="1"/>
      </cdr:nvSpPr>
      <cdr:spPr>
        <a:xfrm xmlns:a="http://schemas.openxmlformats.org/drawingml/2006/main">
          <a:off x="1405458" y="3827299"/>
          <a:ext cx="1877119" cy="34249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600" b="1"/>
            <a:t>Baseflow</a:t>
          </a:r>
          <a:r>
            <a:rPr lang="en-US" sz="1600" b="1" baseline="0"/>
            <a:t> ~ 300m³/s</a:t>
          </a:r>
          <a:endParaRPr lang="en-US" sz="1600" b="1"/>
        </a:p>
      </cdr:txBody>
    </cdr:sp>
  </cdr:relSizeAnchor>
  <cdr:relSizeAnchor xmlns:cdr="http://schemas.openxmlformats.org/drawingml/2006/chartDrawing">
    <cdr:from>
      <cdr:x>0.37578</cdr:x>
      <cdr:y>0.71042</cdr:y>
    </cdr:from>
    <cdr:to>
      <cdr:x>0.80649</cdr:x>
      <cdr:y>0.71042</cdr:y>
    </cdr:to>
    <cdr:cxnSp macro="">
      <cdr:nvCxnSpPr>
        <cdr:cNvPr id="6" name="Gerade Verbindung 5">
          <a:extLst xmlns:a="http://schemas.openxmlformats.org/drawingml/2006/main">
            <a:ext uri="{FF2B5EF4-FFF2-40B4-BE49-F238E27FC236}">
              <a16:creationId xmlns:a16="http://schemas.microsoft.com/office/drawing/2014/main" id="{C417D635-C93D-4F37-BA21-26BB919EE6E3}"/>
            </a:ext>
          </a:extLst>
        </cdr:cNvPr>
        <cdr:cNvCxnSpPr/>
      </cdr:nvCxnSpPr>
      <cdr:spPr>
        <a:xfrm xmlns:a="http://schemas.openxmlformats.org/drawingml/2006/main">
          <a:off x="3496371" y="4274633"/>
          <a:ext cx="4007470" cy="0"/>
        </a:xfrm>
        <a:prstGeom xmlns:a="http://schemas.openxmlformats.org/drawingml/2006/main" prst="line">
          <a:avLst/>
        </a:prstGeom>
        <a:ln xmlns:a="http://schemas.openxmlformats.org/drawingml/2006/main" w="25400">
          <a:solidFill>
            <a:schemeClr val="tx1"/>
          </a:solidFill>
          <a:headEnd type="triangle" w="lg" len="lg"/>
          <a:tailEnd type="triangle" w="lg" len="lg"/>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0.50858</cdr:x>
      <cdr:y>0.63393</cdr:y>
    </cdr:from>
    <cdr:to>
      <cdr:x>0.64259</cdr:x>
      <cdr:y>0.69089</cdr:y>
    </cdr:to>
    <cdr:sp macro="" textlink="">
      <cdr:nvSpPr>
        <cdr:cNvPr id="8" name="Textfeld 5"/>
        <cdr:cNvSpPr txBox="1"/>
      </cdr:nvSpPr>
      <cdr:spPr>
        <a:xfrm xmlns:a="http://schemas.openxmlformats.org/drawingml/2006/main">
          <a:off x="4731989" y="3814337"/>
          <a:ext cx="1246880" cy="34278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600" b="1"/>
            <a:t>base time t</a:t>
          </a:r>
          <a:r>
            <a:rPr lang="en-US" sz="1600" b="1" baseline="-25000"/>
            <a:t>b</a:t>
          </a:r>
        </a:p>
      </cdr:txBody>
    </cdr:sp>
  </cdr:relSizeAnchor>
  <cdr:relSizeAnchor xmlns:cdr="http://schemas.openxmlformats.org/drawingml/2006/chartDrawing">
    <cdr:from>
      <cdr:x>0.45264</cdr:x>
      <cdr:y>0.37123</cdr:y>
    </cdr:from>
    <cdr:to>
      <cdr:x>0.50385</cdr:x>
      <cdr:y>0.37201</cdr:y>
    </cdr:to>
    <cdr:cxnSp macro="">
      <cdr:nvCxnSpPr>
        <cdr:cNvPr id="9" name="Gerade Verbindung 8">
          <a:extLst xmlns:a="http://schemas.openxmlformats.org/drawingml/2006/main">
            <a:ext uri="{FF2B5EF4-FFF2-40B4-BE49-F238E27FC236}">
              <a16:creationId xmlns:a16="http://schemas.microsoft.com/office/drawing/2014/main" id="{D6DDC105-A385-44E6-A54B-82A2E335EC9C}"/>
            </a:ext>
          </a:extLst>
        </cdr:cNvPr>
        <cdr:cNvCxnSpPr/>
      </cdr:nvCxnSpPr>
      <cdr:spPr>
        <a:xfrm xmlns:a="http://schemas.openxmlformats.org/drawingml/2006/main" flipV="1">
          <a:off x="4209435" y="2228054"/>
          <a:ext cx="476238" cy="4688"/>
        </a:xfrm>
        <a:prstGeom xmlns:a="http://schemas.openxmlformats.org/drawingml/2006/main" prst="line">
          <a:avLst/>
        </a:prstGeom>
        <a:ln xmlns:a="http://schemas.openxmlformats.org/drawingml/2006/main" w="25400">
          <a:solidFill>
            <a:schemeClr val="tx1"/>
          </a:solidFill>
          <a:headEnd type="triangle" w="lg" len="med"/>
          <a:tailEnd type="triangle" w="lg" len="me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0.35588</cdr:x>
      <cdr:y>0.30371</cdr:y>
    </cdr:from>
    <cdr:to>
      <cdr:x>0.48338</cdr:x>
      <cdr:y>0.36073</cdr:y>
    </cdr:to>
    <cdr:sp macro="" textlink="">
      <cdr:nvSpPr>
        <cdr:cNvPr id="13" name="Textfeld 5"/>
        <cdr:cNvSpPr txBox="1"/>
      </cdr:nvSpPr>
      <cdr:spPr>
        <a:xfrm xmlns:a="http://schemas.openxmlformats.org/drawingml/2006/main">
          <a:off x="3310545" y="1825854"/>
          <a:ext cx="1186030" cy="34278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600" b="1"/>
            <a:t>lag time t</a:t>
          </a:r>
          <a:r>
            <a:rPr lang="en-US" sz="1600" b="1" baseline="-25000"/>
            <a:t>lag </a:t>
          </a:r>
          <a:endParaRPr lang="en-US" sz="2400" b="1" baseline="-25000"/>
        </a:p>
      </cdr:txBody>
    </cdr:sp>
  </cdr:relSizeAnchor>
  <cdr:relSizeAnchor xmlns:cdr="http://schemas.openxmlformats.org/drawingml/2006/chartDrawing">
    <cdr:from>
      <cdr:x>0.50562</cdr:x>
      <cdr:y>0.17181</cdr:y>
    </cdr:from>
    <cdr:to>
      <cdr:x>0.50687</cdr:x>
      <cdr:y>0.82239</cdr:y>
    </cdr:to>
    <cdr:cxnSp macro="">
      <cdr:nvCxnSpPr>
        <cdr:cNvPr id="14" name="Gerade Verbindung 13">
          <a:extLst xmlns:a="http://schemas.openxmlformats.org/drawingml/2006/main">
            <a:ext uri="{FF2B5EF4-FFF2-40B4-BE49-F238E27FC236}">
              <a16:creationId xmlns:a16="http://schemas.microsoft.com/office/drawing/2014/main" id="{431F8219-4CF6-4C38-BA6A-EFCAECBB156A}"/>
            </a:ext>
          </a:extLst>
        </cdr:cNvPr>
        <cdr:cNvCxnSpPr/>
      </cdr:nvCxnSpPr>
      <cdr:spPr>
        <a:xfrm xmlns:a="http://schemas.openxmlformats.org/drawingml/2006/main" flipH="1" flipV="1">
          <a:off x="4704421" y="1033812"/>
          <a:ext cx="11616" cy="3914542"/>
        </a:xfrm>
        <a:prstGeom xmlns:a="http://schemas.openxmlformats.org/drawingml/2006/main" prst="line">
          <a:avLst/>
        </a:prstGeom>
        <a:ln xmlns:a="http://schemas.openxmlformats.org/drawingml/2006/main" w="19050">
          <a:solidFill>
            <a:schemeClr val="tx1"/>
          </a:solidFill>
          <a:headEnd type="none" w="lg" len="lg"/>
          <a:tailEnd type="none" w="lg" len="lg"/>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0.50733</cdr:x>
      <cdr:y>0.7401</cdr:y>
    </cdr:from>
    <cdr:to>
      <cdr:x>0.80524</cdr:x>
      <cdr:y>0.74131</cdr:y>
    </cdr:to>
    <cdr:cxnSp macro="">
      <cdr:nvCxnSpPr>
        <cdr:cNvPr id="17" name="Gerade Verbindung 16">
          <a:extLst xmlns:a="http://schemas.openxmlformats.org/drawingml/2006/main">
            <a:ext uri="{FF2B5EF4-FFF2-40B4-BE49-F238E27FC236}">
              <a16:creationId xmlns:a16="http://schemas.microsoft.com/office/drawing/2014/main" id="{D62A3E44-BDB7-4A53-AAF5-EC08B56141CA}"/>
            </a:ext>
          </a:extLst>
        </cdr:cNvPr>
        <cdr:cNvCxnSpPr/>
      </cdr:nvCxnSpPr>
      <cdr:spPr>
        <a:xfrm xmlns:a="http://schemas.openxmlformats.org/drawingml/2006/main">
          <a:off x="4720373" y="4453207"/>
          <a:ext cx="2771853" cy="7280"/>
        </a:xfrm>
        <a:prstGeom xmlns:a="http://schemas.openxmlformats.org/drawingml/2006/main" prst="line">
          <a:avLst/>
        </a:prstGeom>
        <a:ln xmlns:a="http://schemas.openxmlformats.org/drawingml/2006/main" w="25400">
          <a:solidFill>
            <a:schemeClr val="tx1"/>
          </a:solidFill>
          <a:headEnd type="triangle" w="lg" len="lg"/>
          <a:tailEnd type="triangle" w="lg" len="lg"/>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0.576</cdr:x>
      <cdr:y>0.7652</cdr:y>
    </cdr:from>
    <cdr:to>
      <cdr:x>0.74942</cdr:x>
      <cdr:y>0.82217</cdr:y>
    </cdr:to>
    <cdr:sp macro="" textlink="">
      <cdr:nvSpPr>
        <cdr:cNvPr id="19" name="Textfeld 5"/>
        <cdr:cNvSpPr txBox="1"/>
      </cdr:nvSpPr>
      <cdr:spPr>
        <a:xfrm xmlns:a="http://schemas.openxmlformats.org/drawingml/2006/main">
          <a:off x="5359245" y="4604214"/>
          <a:ext cx="1613583" cy="34278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600" b="1"/>
            <a:t>recession</a:t>
          </a:r>
          <a:r>
            <a:rPr lang="en-US" sz="1600" b="1" baseline="0"/>
            <a:t> time</a:t>
          </a:r>
          <a:r>
            <a:rPr lang="en-US" sz="1600" b="1"/>
            <a:t> t</a:t>
          </a:r>
          <a:r>
            <a:rPr lang="en-US" sz="1600" b="1" baseline="-25000"/>
            <a:t>b</a:t>
          </a:r>
        </a:p>
      </cdr:txBody>
    </cdr:sp>
  </cdr:relSizeAnchor>
  <cdr:relSizeAnchor xmlns:cdr="http://schemas.openxmlformats.org/drawingml/2006/chartDrawing">
    <cdr:from>
      <cdr:x>0.37703</cdr:x>
      <cdr:y>0.73938</cdr:y>
    </cdr:from>
    <cdr:to>
      <cdr:x>0.50437</cdr:x>
      <cdr:y>0.73938</cdr:y>
    </cdr:to>
    <cdr:cxnSp macro="">
      <cdr:nvCxnSpPr>
        <cdr:cNvPr id="20" name="Gerade Verbindung 19">
          <a:extLst xmlns:a="http://schemas.openxmlformats.org/drawingml/2006/main">
            <a:ext uri="{FF2B5EF4-FFF2-40B4-BE49-F238E27FC236}">
              <a16:creationId xmlns:a16="http://schemas.microsoft.com/office/drawing/2014/main" id="{22099C6A-8227-4F11-965D-851863785826}"/>
            </a:ext>
          </a:extLst>
        </cdr:cNvPr>
        <cdr:cNvCxnSpPr/>
      </cdr:nvCxnSpPr>
      <cdr:spPr>
        <a:xfrm xmlns:a="http://schemas.openxmlformats.org/drawingml/2006/main">
          <a:off x="3507988" y="4448872"/>
          <a:ext cx="1184817" cy="1"/>
        </a:xfrm>
        <a:prstGeom xmlns:a="http://schemas.openxmlformats.org/drawingml/2006/main" prst="line">
          <a:avLst/>
        </a:prstGeom>
        <a:ln xmlns:a="http://schemas.openxmlformats.org/drawingml/2006/main" w="25400">
          <a:solidFill>
            <a:schemeClr val="tx1"/>
          </a:solidFill>
          <a:headEnd type="triangle" w="lg" len="lg"/>
          <a:tailEnd type="triangle" w="lg" len="lg"/>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0.34628</cdr:x>
      <cdr:y>0.7652</cdr:y>
    </cdr:from>
    <cdr:to>
      <cdr:x>0.50262</cdr:x>
      <cdr:y>0.82217</cdr:y>
    </cdr:to>
    <cdr:sp macro="" textlink="">
      <cdr:nvSpPr>
        <cdr:cNvPr id="23" name="Textfeld 5"/>
        <cdr:cNvSpPr txBox="1"/>
      </cdr:nvSpPr>
      <cdr:spPr>
        <a:xfrm xmlns:a="http://schemas.openxmlformats.org/drawingml/2006/main">
          <a:off x="3221927" y="4604214"/>
          <a:ext cx="1454565" cy="34278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600" b="1"/>
            <a:t>time</a:t>
          </a:r>
          <a:r>
            <a:rPr lang="en-US" sz="1600" b="1" baseline="0"/>
            <a:t> to peak</a:t>
          </a:r>
          <a:r>
            <a:rPr lang="en-US" sz="1600" b="1"/>
            <a:t> t</a:t>
          </a:r>
          <a:r>
            <a:rPr lang="en-US" sz="1600" b="1" baseline="-25000"/>
            <a:t>p</a:t>
          </a:r>
        </a:p>
      </cdr:txBody>
    </cdr:sp>
  </cdr:relSizeAnchor>
  <cdr:relSizeAnchor xmlns:cdr="http://schemas.openxmlformats.org/drawingml/2006/chartDrawing">
    <cdr:from>
      <cdr:x>0.43243</cdr:x>
      <cdr:y>0.83084</cdr:y>
    </cdr:from>
    <cdr:to>
      <cdr:x>0.61245</cdr:x>
      <cdr:y>0.88781</cdr:y>
    </cdr:to>
    <cdr:sp macro="" textlink="">
      <cdr:nvSpPr>
        <cdr:cNvPr id="31" name="Textfeld 5"/>
        <cdr:cNvSpPr txBox="1"/>
      </cdr:nvSpPr>
      <cdr:spPr>
        <a:xfrm xmlns:a="http://schemas.openxmlformats.org/drawingml/2006/main">
          <a:off x="4023422" y="4999154"/>
          <a:ext cx="1675010" cy="34278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600" b="1"/>
            <a:t>5 Nov. 1994, 6pm</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7</xdr:col>
      <xdr:colOff>25400</xdr:colOff>
      <xdr:row>11</xdr:row>
      <xdr:rowOff>133351</xdr:rowOff>
    </xdr:from>
    <xdr:to>
      <xdr:col>13</xdr:col>
      <xdr:colOff>1767253</xdr:colOff>
      <xdr:row>17</xdr:row>
      <xdr:rowOff>213059</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407400" y="4552951"/>
          <a:ext cx="7240953" cy="1794208"/>
        </a:xfrm>
        <a:prstGeom prst="rect">
          <a:avLst/>
        </a:prstGeom>
      </xdr:spPr>
    </xdr:pic>
    <xdr:clientData/>
  </xdr:twoCellAnchor>
  <xdr:twoCellAnchor editAs="oneCell">
    <xdr:from>
      <xdr:col>7</xdr:col>
      <xdr:colOff>25401</xdr:colOff>
      <xdr:row>18</xdr:row>
      <xdr:rowOff>200025</xdr:rowOff>
    </xdr:from>
    <xdr:to>
      <xdr:col>13</xdr:col>
      <xdr:colOff>1780763</xdr:colOff>
      <xdr:row>34</xdr:row>
      <xdr:rowOff>158108</xdr:rowOff>
    </xdr:to>
    <xdr:pic>
      <xdr:nvPicPr>
        <xdr:cNvPr id="8" name="Grafik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2"/>
        <a:stretch>
          <a:fillRect/>
        </a:stretch>
      </xdr:blipFill>
      <xdr:spPr>
        <a:xfrm>
          <a:off x="8407401" y="6372225"/>
          <a:ext cx="7254462" cy="4568183"/>
        </a:xfrm>
        <a:prstGeom prst="rect">
          <a:avLst/>
        </a:prstGeom>
      </xdr:spPr>
    </xdr:pic>
    <xdr:clientData/>
  </xdr:twoCellAnchor>
  <xdr:twoCellAnchor editAs="oneCell">
    <xdr:from>
      <xdr:col>7</xdr:col>
      <xdr:colOff>38100</xdr:colOff>
      <xdr:row>38</xdr:row>
      <xdr:rowOff>127000</xdr:rowOff>
    </xdr:from>
    <xdr:to>
      <xdr:col>13</xdr:col>
      <xdr:colOff>681858</xdr:colOff>
      <xdr:row>44</xdr:row>
      <xdr:rowOff>21981</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7543800" y="11747500"/>
          <a:ext cx="6142858" cy="19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295276</xdr:colOff>
      <xdr:row>0</xdr:row>
      <xdr:rowOff>19051</xdr:rowOff>
    </xdr:from>
    <xdr:to>
      <xdr:col>10</xdr:col>
      <xdr:colOff>342901</xdr:colOff>
      <xdr:row>10</xdr:row>
      <xdr:rowOff>14479</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7429501" y="19051"/>
          <a:ext cx="3981450" cy="2548128"/>
        </a:xfrm>
        <a:prstGeom prst="rect">
          <a:avLst/>
        </a:prstGeom>
      </xdr:spPr>
    </xdr:pic>
    <xdr:clientData/>
  </xdr:twoCellAnchor>
  <xdr:twoCellAnchor editAs="oneCell">
    <xdr:from>
      <xdr:col>7</xdr:col>
      <xdr:colOff>350425</xdr:colOff>
      <xdr:row>10</xdr:row>
      <xdr:rowOff>178974</xdr:rowOff>
    </xdr:from>
    <xdr:to>
      <xdr:col>9</xdr:col>
      <xdr:colOff>669742</xdr:colOff>
      <xdr:row>22</xdr:row>
      <xdr:rowOff>121293</xdr:rowOff>
    </xdr:to>
    <xdr:pic>
      <xdr:nvPicPr>
        <xdr:cNvPr id="4" name="Grafik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7484650" y="2636424"/>
          <a:ext cx="3529242" cy="2599794"/>
        </a:xfrm>
        <a:prstGeom prst="rect">
          <a:avLst/>
        </a:prstGeom>
      </xdr:spPr>
    </xdr:pic>
    <xdr:clientData/>
  </xdr:twoCellAnchor>
  <xdr:oneCellAnchor>
    <xdr:from>
      <xdr:col>5</xdr:col>
      <xdr:colOff>771524</xdr:colOff>
      <xdr:row>12</xdr:row>
      <xdr:rowOff>0</xdr:rowOff>
    </xdr:from>
    <xdr:ext cx="2333625" cy="267702"/>
    <mc:AlternateContent xmlns:mc="http://schemas.openxmlformats.org/markup-compatibility/2006" xmlns:a14="http://schemas.microsoft.com/office/drawing/2010/main">
      <mc:Choice Requires="a14">
        <xdr:sp macro="" textlink="">
          <xdr:nvSpPr>
            <xdr:cNvPr id="5" name="Textfeld 4">
              <a:extLst>
                <a:ext uri="{FF2B5EF4-FFF2-40B4-BE49-F238E27FC236}">
                  <a16:creationId xmlns:a16="http://schemas.microsoft.com/office/drawing/2014/main" id="{00000000-0008-0000-0400-000005000000}"/>
                </a:ext>
              </a:extLst>
            </xdr:cNvPr>
            <xdr:cNvSpPr txBox="1"/>
          </xdr:nvSpPr>
          <xdr:spPr>
            <a:xfrm>
              <a:off x="5791199" y="3181350"/>
              <a:ext cx="2333625"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de-DE" sz="1100" b="0" i="1">
                        <a:latin typeface="Cambria Math"/>
                      </a:rPr>
                      <m:t>𝑄</m:t>
                    </m:r>
                    <m:d>
                      <m:dPr>
                        <m:begChr m:val="["/>
                        <m:endChr m:val="]"/>
                        <m:ctrlPr>
                          <a:rPr lang="de-DE" sz="1100" b="0" i="1">
                            <a:latin typeface="Cambria Math" panose="02040503050406030204" pitchFamily="18" charset="0"/>
                          </a:rPr>
                        </m:ctrlPr>
                      </m:dPr>
                      <m:e>
                        <m:r>
                          <a:rPr lang="de-DE" sz="1100" b="0" i="1">
                            <a:latin typeface="Cambria Math"/>
                          </a:rPr>
                          <m:t>𝑚𝑚</m:t>
                        </m:r>
                      </m:e>
                    </m:d>
                    <m:r>
                      <a:rPr lang="de-DE" sz="1100" b="0" i="1">
                        <a:latin typeface="Cambria Math"/>
                      </a:rPr>
                      <m:t>=</m:t>
                    </m:r>
                    <m:sSup>
                      <m:sSupPr>
                        <m:ctrlPr>
                          <a:rPr lang="de-DE" sz="1100" b="0" i="1">
                            <a:latin typeface="Cambria Math" panose="02040503050406030204" pitchFamily="18" charset="0"/>
                          </a:rPr>
                        </m:ctrlPr>
                      </m:sSupPr>
                      <m:e>
                        <m:d>
                          <m:dPr>
                            <m:ctrlPr>
                              <a:rPr lang="de-DE" sz="1100" b="0" i="1">
                                <a:latin typeface="Cambria Math" panose="02040503050406030204" pitchFamily="18" charset="0"/>
                              </a:rPr>
                            </m:ctrlPr>
                          </m:dPr>
                          <m:e>
                            <m:r>
                              <a:rPr lang="de-DE" sz="1100" b="0" i="1">
                                <a:latin typeface="Cambria Math"/>
                              </a:rPr>
                              <m:t>𝑃</m:t>
                            </m:r>
                            <m:r>
                              <a:rPr lang="de-DE" sz="1100" b="0" i="1">
                                <a:latin typeface="Cambria Math"/>
                              </a:rPr>
                              <m:t>−0.2</m:t>
                            </m:r>
                            <m:r>
                              <a:rPr lang="de-DE" sz="1100" b="0" i="1">
                                <a:latin typeface="Cambria Math"/>
                              </a:rPr>
                              <m:t>𝑆</m:t>
                            </m:r>
                          </m:e>
                        </m:d>
                      </m:e>
                      <m:sup>
                        <m:r>
                          <a:rPr lang="de-DE" sz="1100" b="0" i="1">
                            <a:latin typeface="Cambria Math"/>
                          </a:rPr>
                          <m:t>2</m:t>
                        </m:r>
                      </m:sup>
                    </m:sSup>
                    <m:r>
                      <a:rPr lang="de-DE" sz="1100" b="0" i="1">
                        <a:latin typeface="Cambria Math"/>
                      </a:rPr>
                      <m:t>/(</m:t>
                    </m:r>
                    <m:r>
                      <a:rPr lang="de-DE" sz="1100" b="0" i="1">
                        <a:latin typeface="Cambria Math"/>
                      </a:rPr>
                      <m:t>𝑃</m:t>
                    </m:r>
                    <m:r>
                      <a:rPr lang="de-DE" sz="1100" b="0" i="1">
                        <a:latin typeface="Cambria Math"/>
                      </a:rPr>
                      <m:t>+0.8</m:t>
                    </m:r>
                    <m:r>
                      <a:rPr lang="de-DE" sz="1100" b="0" i="1">
                        <a:latin typeface="Cambria Math"/>
                      </a:rPr>
                      <m:t>𝑆</m:t>
                    </m:r>
                    <m:r>
                      <a:rPr lang="de-DE" sz="1100" b="0" i="1">
                        <a:latin typeface="Cambria Math"/>
                      </a:rPr>
                      <m:t>)</m:t>
                    </m:r>
                  </m:oMath>
                </m:oMathPara>
              </a14:m>
              <a:endParaRPr lang="en-US" sz="1100"/>
            </a:p>
          </xdr:txBody>
        </xdr:sp>
      </mc:Choice>
      <mc:Fallback xmlns="">
        <xdr:sp macro="" textlink="">
          <xdr:nvSpPr>
            <xdr:cNvPr id="5" name="Textfeld 4"/>
            <xdr:cNvSpPr txBox="1"/>
          </xdr:nvSpPr>
          <xdr:spPr>
            <a:xfrm>
              <a:off x="5791199" y="3181350"/>
              <a:ext cx="2333625"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de-DE" sz="1100" b="0" i="0">
                  <a:latin typeface="Cambria Math"/>
                </a:rPr>
                <a:t>𝑄[𝑚𝑚]=(𝑃−0.2𝑆)^2/(𝑃+0.8𝑆)</a:t>
              </a:r>
              <a:endParaRPr lang="en-US" sz="1100"/>
            </a:p>
          </xdr:txBody>
        </xdr:sp>
      </mc:Fallback>
    </mc:AlternateContent>
    <xdr:clientData/>
  </xdr:oneCellAnchor>
  <xdr:oneCellAnchor>
    <xdr:from>
      <xdr:col>5</xdr:col>
      <xdr:colOff>771524</xdr:colOff>
      <xdr:row>14</xdr:row>
      <xdr:rowOff>0</xdr:rowOff>
    </xdr:from>
    <xdr:ext cx="2238375" cy="267702"/>
    <mc:AlternateContent xmlns:mc="http://schemas.openxmlformats.org/markup-compatibility/2006" xmlns:a14="http://schemas.microsoft.com/office/drawing/2010/main">
      <mc:Choice Requires="a14">
        <xdr:sp macro="" textlink="">
          <xdr:nvSpPr>
            <xdr:cNvPr id="6" name="Textfeld 5">
              <a:extLst>
                <a:ext uri="{FF2B5EF4-FFF2-40B4-BE49-F238E27FC236}">
                  <a16:creationId xmlns:a16="http://schemas.microsoft.com/office/drawing/2014/main" id="{00000000-0008-0000-0400-000006000000}"/>
                </a:ext>
              </a:extLst>
            </xdr:cNvPr>
            <xdr:cNvSpPr txBox="1"/>
          </xdr:nvSpPr>
          <xdr:spPr>
            <a:xfrm>
              <a:off x="6296024" y="3457575"/>
              <a:ext cx="2238375"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de-DE" sz="1100" b="0" i="1">
                        <a:latin typeface="Cambria Math"/>
                      </a:rPr>
                      <m:t>𝑉𝑜𝑙𝑢𝑚𝑒</m:t>
                    </m:r>
                    <m:d>
                      <m:dPr>
                        <m:begChr m:val="["/>
                        <m:endChr m:val="]"/>
                        <m:ctrlPr>
                          <a:rPr lang="de-DE" sz="1100" b="0" i="1">
                            <a:latin typeface="Cambria Math" panose="02040503050406030204" pitchFamily="18" charset="0"/>
                          </a:rPr>
                        </m:ctrlPr>
                      </m:dPr>
                      <m:e>
                        <m:sSup>
                          <m:sSupPr>
                            <m:ctrlPr>
                              <a:rPr lang="de-DE" sz="1100" b="0" i="1">
                                <a:latin typeface="Cambria Math" panose="02040503050406030204" pitchFamily="18" charset="0"/>
                              </a:rPr>
                            </m:ctrlPr>
                          </m:sSupPr>
                          <m:e>
                            <m:r>
                              <a:rPr lang="de-DE" sz="1100" b="0" i="1">
                                <a:latin typeface="Cambria Math"/>
                              </a:rPr>
                              <m:t>𝑚</m:t>
                            </m:r>
                          </m:e>
                          <m:sup>
                            <m:r>
                              <a:rPr lang="de-DE" sz="1100" b="0" i="1">
                                <a:latin typeface="Cambria Math"/>
                              </a:rPr>
                              <m:t>3</m:t>
                            </m:r>
                          </m:sup>
                        </m:sSup>
                      </m:e>
                    </m:d>
                    <m:r>
                      <a:rPr lang="de-DE" sz="1100" b="0" i="1">
                        <a:latin typeface="Cambria Math"/>
                      </a:rPr>
                      <m:t>=</m:t>
                    </m:r>
                    <m:r>
                      <a:rPr lang="de-DE" sz="1100" b="0" i="1">
                        <a:latin typeface="Cambria Math"/>
                      </a:rPr>
                      <m:t>𝑎𝑟𝑒𝑎</m:t>
                    </m:r>
                    <m:d>
                      <m:dPr>
                        <m:begChr m:val="["/>
                        <m:endChr m:val="]"/>
                        <m:ctrlPr>
                          <a:rPr lang="de-DE" sz="1100" b="0" i="1">
                            <a:latin typeface="Cambria Math" panose="02040503050406030204" pitchFamily="18" charset="0"/>
                          </a:rPr>
                        </m:ctrlPr>
                      </m:dPr>
                      <m:e>
                        <m:sSup>
                          <m:sSupPr>
                            <m:ctrlPr>
                              <a:rPr lang="de-DE" sz="1100" b="0" i="1">
                                <a:latin typeface="Cambria Math" panose="02040503050406030204" pitchFamily="18" charset="0"/>
                              </a:rPr>
                            </m:ctrlPr>
                          </m:sSupPr>
                          <m:e>
                            <m:r>
                              <a:rPr lang="de-DE" sz="1100" b="0" i="1">
                                <a:latin typeface="Cambria Math"/>
                              </a:rPr>
                              <m:t>𝑚</m:t>
                            </m:r>
                          </m:e>
                          <m:sup>
                            <m:r>
                              <a:rPr lang="de-DE" sz="1100" b="0" i="1">
                                <a:latin typeface="Cambria Math"/>
                              </a:rPr>
                              <m:t>2</m:t>
                            </m:r>
                          </m:sup>
                        </m:sSup>
                      </m:e>
                    </m:d>
                    <m:r>
                      <a:rPr lang="de-DE" sz="1100" b="0" i="1">
                        <a:latin typeface="Cambria Math"/>
                      </a:rPr>
                      <m:t>∗</m:t>
                    </m:r>
                    <m:r>
                      <a:rPr lang="de-DE" sz="1100" b="0" i="1">
                        <a:latin typeface="Cambria Math"/>
                      </a:rPr>
                      <m:t>𝑄</m:t>
                    </m:r>
                    <m:d>
                      <m:dPr>
                        <m:begChr m:val="["/>
                        <m:endChr m:val="]"/>
                        <m:ctrlPr>
                          <a:rPr lang="de-DE" sz="1100" b="0" i="1">
                            <a:latin typeface="Cambria Math" panose="02040503050406030204" pitchFamily="18" charset="0"/>
                          </a:rPr>
                        </m:ctrlPr>
                      </m:dPr>
                      <m:e>
                        <m:r>
                          <a:rPr lang="de-DE" sz="1100" b="0" i="1">
                            <a:latin typeface="Cambria Math"/>
                          </a:rPr>
                          <m:t>𝑚</m:t>
                        </m:r>
                      </m:e>
                    </m:d>
                  </m:oMath>
                </m:oMathPara>
              </a14:m>
              <a:endParaRPr lang="de-DE" sz="1100" b="0"/>
            </a:p>
          </xdr:txBody>
        </xdr:sp>
      </mc:Choice>
      <mc:Fallback xmlns="">
        <xdr:sp macro="" textlink="">
          <xdr:nvSpPr>
            <xdr:cNvPr id="6" name="Textfeld 5"/>
            <xdr:cNvSpPr txBox="1"/>
          </xdr:nvSpPr>
          <xdr:spPr>
            <a:xfrm>
              <a:off x="6296024" y="3457575"/>
              <a:ext cx="2238375"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de-DE" sz="1100" b="0" i="0">
                  <a:latin typeface="Cambria Math"/>
                </a:rPr>
                <a:t>𝑉𝑜𝑙𝑢𝑚𝑒[𝑚^3 ]=𝑎𝑟𝑒𝑎[𝑚^2 ]∗𝑄[𝑚]</a:t>
              </a:r>
              <a:endParaRPr lang="de-DE" sz="1100" b="0"/>
            </a:p>
          </xdr:txBody>
        </xdr:sp>
      </mc:Fallback>
    </mc:AlternateContent>
    <xdr:clientData/>
  </xdr:oneCellAnchor>
  <xdr:oneCellAnchor>
    <xdr:from>
      <xdr:col>6</xdr:col>
      <xdr:colOff>0</xdr:colOff>
      <xdr:row>8</xdr:row>
      <xdr:rowOff>0</xdr:rowOff>
    </xdr:from>
    <xdr:ext cx="1736912" cy="264560"/>
    <mc:AlternateContent xmlns:mc="http://schemas.openxmlformats.org/markup-compatibility/2006" xmlns:a14="http://schemas.microsoft.com/office/drawing/2010/main">
      <mc:Choice Requires="a14">
        <xdr:sp macro="" textlink="">
          <xdr:nvSpPr>
            <xdr:cNvPr id="8" name="Textfeld 7">
              <a:extLst>
                <a:ext uri="{FF2B5EF4-FFF2-40B4-BE49-F238E27FC236}">
                  <a16:creationId xmlns:a16="http://schemas.microsoft.com/office/drawing/2014/main" id="{00000000-0008-0000-0400-000008000000}"/>
                </a:ext>
              </a:extLst>
            </xdr:cNvPr>
            <xdr:cNvSpPr txBox="1"/>
          </xdr:nvSpPr>
          <xdr:spPr>
            <a:xfrm>
              <a:off x="6296025" y="1866900"/>
              <a:ext cx="1736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de-DE" sz="1100" b="0" i="1">
                        <a:latin typeface="Cambria Math"/>
                      </a:rPr>
                      <m:t>𝑆</m:t>
                    </m:r>
                    <m:r>
                      <a:rPr lang="de-DE" sz="1100" b="0" i="1">
                        <a:latin typeface="Cambria Math"/>
                      </a:rPr>
                      <m:t>=25400/</m:t>
                    </m:r>
                    <m:r>
                      <a:rPr lang="de-DE" sz="1100" b="0" i="1">
                        <a:latin typeface="Cambria Math"/>
                      </a:rPr>
                      <m:t>𝐶𝑁</m:t>
                    </m:r>
                    <m:r>
                      <a:rPr lang="de-DE" sz="1100" b="0" i="1">
                        <a:latin typeface="Cambria Math"/>
                      </a:rPr>
                      <m:t>−254</m:t>
                    </m:r>
                  </m:oMath>
                </m:oMathPara>
              </a14:m>
              <a:endParaRPr lang="en-US" sz="1100"/>
            </a:p>
          </xdr:txBody>
        </xdr:sp>
      </mc:Choice>
      <mc:Fallback xmlns="">
        <xdr:sp macro="" textlink="">
          <xdr:nvSpPr>
            <xdr:cNvPr id="8" name="Textfeld 7"/>
            <xdr:cNvSpPr txBox="1"/>
          </xdr:nvSpPr>
          <xdr:spPr>
            <a:xfrm>
              <a:off x="6296025" y="1866900"/>
              <a:ext cx="1736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de-DE" sz="1100" b="0" i="0">
                  <a:latin typeface="Cambria Math"/>
                </a:rPr>
                <a:t>𝑆=25400/𝐶𝑁−254</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7</xdr:col>
      <xdr:colOff>704850</xdr:colOff>
      <xdr:row>3</xdr:row>
      <xdr:rowOff>42862</xdr:rowOff>
    </xdr:from>
    <xdr:ext cx="914400" cy="264560"/>
    <mc:AlternateContent xmlns:mc="http://schemas.openxmlformats.org/markup-compatibility/2006" xmlns:a14="http://schemas.microsoft.com/office/drawing/2010/main">
      <mc:Choice Requires="a14">
        <xdr:sp macro="" textlink="">
          <xdr:nvSpPr>
            <xdr:cNvPr id="2" name="Textfeld 1">
              <a:extLst>
                <a:ext uri="{FF2B5EF4-FFF2-40B4-BE49-F238E27FC236}">
                  <a16:creationId xmlns:a16="http://schemas.microsoft.com/office/drawing/2014/main" id="{00000000-0008-0000-0500-000002000000}"/>
                </a:ext>
              </a:extLst>
            </xdr:cNvPr>
            <xdr:cNvSpPr txBox="1"/>
          </xdr:nvSpPr>
          <xdr:spPr>
            <a:xfrm>
              <a:off x="6991350" y="131921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centerGroup"/>
                  </m:oMathParaPr>
                  <m:oMath xmlns:m="http://schemas.openxmlformats.org/officeDocument/2006/math">
                    <m:sSub>
                      <m:sSubPr>
                        <m:ctrlPr>
                          <a:rPr lang="de-DE" sz="1100" b="0" i="1">
                            <a:latin typeface="Cambria Math" panose="02040503050406030204" pitchFamily="18" charset="0"/>
                          </a:rPr>
                        </m:ctrlPr>
                      </m:sSubPr>
                      <m:e>
                        <m:r>
                          <a:rPr lang="de-DE" sz="1100" b="0" i="1">
                            <a:latin typeface="Cambria Math"/>
                          </a:rPr>
                          <m:t>𝐼</m:t>
                        </m:r>
                      </m:e>
                      <m:sub>
                        <m:r>
                          <a:rPr lang="de-DE" sz="1100" b="0" i="1">
                            <a:latin typeface="Cambria Math"/>
                          </a:rPr>
                          <m:t>𝑎</m:t>
                        </m:r>
                      </m:sub>
                    </m:sSub>
                    <m:r>
                      <a:rPr lang="de-DE" sz="1100" b="0" i="1">
                        <a:latin typeface="Cambria Math"/>
                      </a:rPr>
                      <m:t>=</m:t>
                    </m:r>
                    <m:r>
                      <a:rPr lang="de-DE" sz="1100" b="0" i="1">
                        <a:latin typeface="Cambria Math"/>
                      </a:rPr>
                      <m:t>𝑆</m:t>
                    </m:r>
                    <m:r>
                      <a:rPr lang="de-DE" sz="1100" b="0" i="1">
                        <a:latin typeface="Cambria Math"/>
                      </a:rPr>
                      <m:t>∗0.2</m:t>
                    </m:r>
                  </m:oMath>
                </m:oMathPara>
              </a14:m>
              <a:endParaRPr lang="de-DE" sz="1100" b="0"/>
            </a:p>
          </xdr:txBody>
        </xdr:sp>
      </mc:Choice>
      <mc:Fallback xmlns="">
        <xdr:sp macro="" textlink="">
          <xdr:nvSpPr>
            <xdr:cNvPr id="2" name="Textfeld 1"/>
            <xdr:cNvSpPr txBox="1"/>
          </xdr:nvSpPr>
          <xdr:spPr>
            <a:xfrm>
              <a:off x="6991350" y="131921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r>
                <a:rPr lang="de-DE" sz="1100" b="0" i="0">
                  <a:latin typeface="Cambria Math"/>
                </a:rPr>
                <a:t>𝐼_𝑎=𝑆∗0.2</a:t>
              </a:r>
              <a:endParaRPr lang="de-DE" sz="1100" b="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oneCellAnchor>
    <xdr:from>
      <xdr:col>7</xdr:col>
      <xdr:colOff>291354</xdr:colOff>
      <xdr:row>26</xdr:row>
      <xdr:rowOff>67235</xdr:rowOff>
    </xdr:from>
    <xdr:ext cx="1925271" cy="534121"/>
    <mc:AlternateContent xmlns:mc="http://schemas.openxmlformats.org/markup-compatibility/2006" xmlns:a14="http://schemas.microsoft.com/office/drawing/2010/main">
      <mc:Choice Requires="a14">
        <xdr:sp macro="" textlink="">
          <xdr:nvSpPr>
            <xdr:cNvPr id="10" name="TextBox 10">
              <a:extLst>
                <a:ext uri="{FF2B5EF4-FFF2-40B4-BE49-F238E27FC236}">
                  <a16:creationId xmlns:a16="http://schemas.microsoft.com/office/drawing/2014/main" id="{00000000-0008-0000-0600-00000A000000}"/>
                </a:ext>
              </a:extLst>
            </xdr:cNvPr>
            <xdr:cNvSpPr txBox="1"/>
          </xdr:nvSpPr>
          <xdr:spPr>
            <a:xfrm>
              <a:off x="7810501" y="7620000"/>
              <a:ext cx="1925271" cy="5341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DE"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𝑇</m:t>
                        </m:r>
                      </m:e>
                      <m:sub>
                        <m:r>
                          <a:rPr lang="en-US" sz="1400" i="1">
                            <a:solidFill>
                              <a:schemeClr val="tx1"/>
                            </a:solidFill>
                            <a:effectLst/>
                            <a:latin typeface="Cambria Math" panose="02040503050406030204" pitchFamily="18" charset="0"/>
                            <a:ea typeface="+mn-ea"/>
                            <a:cs typeface="+mn-cs"/>
                          </a:rPr>
                          <m:t>𝑐</m:t>
                        </m:r>
                      </m:sub>
                    </m:sSub>
                    <m:r>
                      <a:rPr lang="en-US" sz="1400" i="1">
                        <a:solidFill>
                          <a:schemeClr val="tx1"/>
                        </a:solidFill>
                        <a:effectLst/>
                        <a:latin typeface="Cambria Math" panose="02040503050406030204" pitchFamily="18" charset="0"/>
                        <a:ea typeface="+mn-ea"/>
                        <a:cs typeface="+mn-cs"/>
                      </a:rPr>
                      <m:t>=</m:t>
                    </m:r>
                    <m:sSup>
                      <m:sSupPr>
                        <m:ctrlPr>
                          <a:rPr lang="de-DE" sz="1400" b="0" i="1">
                            <a:solidFill>
                              <a:schemeClr val="tx1"/>
                            </a:solidFill>
                            <a:effectLst/>
                            <a:latin typeface="Cambria Math" panose="02040503050406030204" pitchFamily="18" charset="0"/>
                            <a:ea typeface="+mn-ea"/>
                            <a:cs typeface="+mn-cs"/>
                          </a:rPr>
                        </m:ctrlPr>
                      </m:sSupPr>
                      <m:e>
                        <m:r>
                          <a:rPr lang="de-DE" sz="1400" b="0" i="1">
                            <a:solidFill>
                              <a:schemeClr val="tx1"/>
                            </a:solidFill>
                            <a:effectLst/>
                            <a:latin typeface="Cambria Math" panose="02040503050406030204" pitchFamily="18" charset="0"/>
                            <a:ea typeface="+mn-ea"/>
                            <a:cs typeface="+mn-cs"/>
                          </a:rPr>
                          <m:t>𝐿</m:t>
                        </m:r>
                      </m:e>
                      <m:sup>
                        <m:r>
                          <a:rPr lang="de-DE" sz="1400" b="0" i="1">
                            <a:solidFill>
                              <a:schemeClr val="tx1"/>
                            </a:solidFill>
                            <a:effectLst/>
                            <a:latin typeface="Cambria Math" panose="02040503050406030204" pitchFamily="18" charset="0"/>
                            <a:ea typeface="+mn-ea"/>
                            <a:cs typeface="+mn-cs"/>
                          </a:rPr>
                          <m:t>0.8</m:t>
                        </m:r>
                      </m:sup>
                    </m:sSup>
                    <m:sSup>
                      <m:sSupPr>
                        <m:ctrlPr>
                          <a:rPr lang="de-DE" sz="1400" b="0" i="1">
                            <a:solidFill>
                              <a:schemeClr val="tx1"/>
                            </a:solidFill>
                            <a:effectLst/>
                            <a:latin typeface="Cambria Math" panose="02040503050406030204" pitchFamily="18" charset="0"/>
                            <a:ea typeface="+mn-ea"/>
                            <a:cs typeface="+mn-cs"/>
                          </a:rPr>
                        </m:ctrlPr>
                      </m:sSupPr>
                      <m:e>
                        <m:f>
                          <m:fPr>
                            <m:ctrlPr>
                              <a:rPr lang="de-DE" sz="1400" b="0" i="1">
                                <a:solidFill>
                                  <a:schemeClr val="tx1"/>
                                </a:solidFill>
                                <a:effectLst/>
                                <a:latin typeface="Cambria Math" panose="02040503050406030204" pitchFamily="18" charset="0"/>
                                <a:ea typeface="+mn-ea"/>
                                <a:cs typeface="+mn-cs"/>
                              </a:rPr>
                            </m:ctrlPr>
                          </m:fPr>
                          <m:num>
                            <m:sSup>
                              <m:sSupPr>
                                <m:ctrlPr>
                                  <a:rPr lang="de-DE" sz="1400" b="0" i="1">
                                    <a:solidFill>
                                      <a:schemeClr val="tx1"/>
                                    </a:solidFill>
                                    <a:effectLst/>
                                    <a:latin typeface="Cambria Math" panose="02040503050406030204" pitchFamily="18" charset="0"/>
                                    <a:ea typeface="+mn-ea"/>
                                    <a:cs typeface="+mn-cs"/>
                                  </a:rPr>
                                </m:ctrlPr>
                              </m:sSupPr>
                              <m:e>
                                <m:r>
                                  <a:rPr lang="de-DE" sz="1400" b="0" i="1">
                                    <a:solidFill>
                                      <a:schemeClr val="tx1"/>
                                    </a:solidFill>
                                    <a:effectLst/>
                                    <a:latin typeface="Cambria Math" panose="02040503050406030204" pitchFamily="18" charset="0"/>
                                    <a:ea typeface="+mn-ea"/>
                                    <a:cs typeface="+mn-cs"/>
                                  </a:rPr>
                                  <m:t>(</m:t>
                                </m:r>
                                <m:r>
                                  <a:rPr lang="de-DE" sz="1400" b="0" i="1">
                                    <a:solidFill>
                                      <a:schemeClr val="tx1"/>
                                    </a:solidFill>
                                    <a:effectLst/>
                                    <a:latin typeface="Cambria Math" panose="02040503050406030204" pitchFamily="18" charset="0"/>
                                    <a:ea typeface="+mn-ea"/>
                                    <a:cs typeface="+mn-cs"/>
                                  </a:rPr>
                                  <m:t>𝑆</m:t>
                                </m:r>
                                <m:r>
                                  <a:rPr lang="de-DE" sz="1400" b="0" i="1">
                                    <a:solidFill>
                                      <a:schemeClr val="tx1"/>
                                    </a:solidFill>
                                    <a:effectLst/>
                                    <a:latin typeface="Cambria Math" panose="02040503050406030204" pitchFamily="18" charset="0"/>
                                    <a:ea typeface="+mn-ea"/>
                                    <a:cs typeface="+mn-cs"/>
                                  </a:rPr>
                                  <m:t>+1)</m:t>
                                </m:r>
                              </m:e>
                              <m:sup>
                                <m:r>
                                  <a:rPr lang="de-DE" sz="1400" b="0" i="1">
                                    <a:solidFill>
                                      <a:schemeClr val="tx1"/>
                                    </a:solidFill>
                                    <a:effectLst/>
                                    <a:latin typeface="Cambria Math" panose="02040503050406030204" pitchFamily="18" charset="0"/>
                                    <a:ea typeface="+mn-ea"/>
                                    <a:cs typeface="+mn-cs"/>
                                  </a:rPr>
                                  <m:t>0.7</m:t>
                                </m:r>
                              </m:sup>
                            </m:sSup>
                          </m:num>
                          <m:den>
                            <m:r>
                              <a:rPr lang="de-DE" sz="1400" b="0" i="1">
                                <a:solidFill>
                                  <a:schemeClr val="tx1"/>
                                </a:solidFill>
                                <a:effectLst/>
                                <a:latin typeface="Cambria Math"/>
                                <a:ea typeface="+mn-ea"/>
                                <a:cs typeface="+mn-cs"/>
                              </a:rPr>
                              <m:t>0.6∗1900</m:t>
                            </m:r>
                            <m:rad>
                              <m:radPr>
                                <m:degHide m:val="on"/>
                                <m:ctrlPr>
                                  <a:rPr lang="de-DE" sz="1400" b="0" i="1">
                                    <a:solidFill>
                                      <a:schemeClr val="tx1"/>
                                    </a:solidFill>
                                    <a:effectLst/>
                                    <a:latin typeface="Cambria Math" panose="02040503050406030204" pitchFamily="18" charset="0"/>
                                    <a:ea typeface="+mn-ea"/>
                                    <a:cs typeface="+mn-cs"/>
                                  </a:rPr>
                                </m:ctrlPr>
                              </m:radPr>
                              <m:deg/>
                              <m:e>
                                <m:r>
                                  <a:rPr lang="de-DE" sz="1400" b="0" i="1">
                                    <a:solidFill>
                                      <a:schemeClr val="tx1"/>
                                    </a:solidFill>
                                    <a:effectLst/>
                                    <a:latin typeface="Cambria Math"/>
                                    <a:ea typeface="+mn-ea"/>
                                    <a:cs typeface="+mn-cs"/>
                                  </a:rPr>
                                  <m:t>𝐼</m:t>
                                </m:r>
                              </m:e>
                            </m:rad>
                          </m:den>
                        </m:f>
                        <m:r>
                          <m:rPr>
                            <m:nor/>
                          </m:rPr>
                          <a:rPr lang="de-DE" sz="1400">
                            <a:effectLst/>
                          </a:rPr>
                          <m:t> </m:t>
                        </m:r>
                      </m:e>
                      <m:sup/>
                    </m:sSup>
                  </m:oMath>
                </m:oMathPara>
              </a14:m>
              <a:endParaRPr lang="de-DE" sz="1400"/>
            </a:p>
          </xdr:txBody>
        </xdr:sp>
      </mc:Choice>
      <mc:Fallback xmlns="">
        <xdr:sp macro="" textlink="">
          <xdr:nvSpPr>
            <xdr:cNvPr id="10" name="TextBox 10"/>
            <xdr:cNvSpPr txBox="1"/>
          </xdr:nvSpPr>
          <xdr:spPr>
            <a:xfrm>
              <a:off x="7810501" y="7620000"/>
              <a:ext cx="1925271" cy="5341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400" i="0">
                  <a:solidFill>
                    <a:schemeClr val="tx1"/>
                  </a:solidFill>
                  <a:effectLst/>
                  <a:latin typeface="Cambria Math" panose="02040503050406030204" pitchFamily="18" charset="0"/>
                  <a:ea typeface="+mn-ea"/>
                  <a:cs typeface="+mn-cs"/>
                </a:rPr>
                <a:t>𝑇</a:t>
              </a:r>
              <a:r>
                <a:rPr lang="de-DE" sz="1400" i="0">
                  <a:solidFill>
                    <a:schemeClr val="tx1"/>
                  </a:solidFill>
                  <a:effectLst/>
                  <a:latin typeface="Cambria Math" panose="02040503050406030204" pitchFamily="18" charset="0"/>
                  <a:ea typeface="+mn-ea"/>
                  <a:cs typeface="+mn-cs"/>
                </a:rPr>
                <a:t>_</a:t>
              </a:r>
              <a:r>
                <a:rPr lang="en-US" sz="1400" i="0">
                  <a:solidFill>
                    <a:schemeClr val="tx1"/>
                  </a:solidFill>
                  <a:effectLst/>
                  <a:latin typeface="Cambria Math" panose="02040503050406030204" pitchFamily="18" charset="0"/>
                  <a:ea typeface="+mn-ea"/>
                  <a:cs typeface="+mn-cs"/>
                </a:rPr>
                <a:t>𝑐=</a:t>
              </a:r>
              <a:r>
                <a:rPr lang="de-DE" sz="1400" b="0" i="0">
                  <a:solidFill>
                    <a:schemeClr val="tx1"/>
                  </a:solidFill>
                  <a:effectLst/>
                  <a:latin typeface="Cambria Math" panose="02040503050406030204" pitchFamily="18" charset="0"/>
                  <a:ea typeface="+mn-ea"/>
                  <a:cs typeface="+mn-cs"/>
                </a:rPr>
                <a:t>𝐿^0.8 〖〖(𝑆+1)〗^0.7/(</a:t>
              </a:r>
              <a:r>
                <a:rPr lang="de-DE" sz="1400" b="0" i="0">
                  <a:solidFill>
                    <a:schemeClr val="tx1"/>
                  </a:solidFill>
                  <a:effectLst/>
                  <a:latin typeface="Cambria Math"/>
                  <a:ea typeface="+mn-ea"/>
                  <a:cs typeface="+mn-cs"/>
                </a:rPr>
                <a:t>0.6∗1900</a:t>
              </a:r>
              <a:r>
                <a:rPr lang="de-DE" sz="1400" b="0" i="0">
                  <a:solidFill>
                    <a:schemeClr val="tx1"/>
                  </a:solidFill>
                  <a:effectLst/>
                  <a:latin typeface="Cambria Math" panose="02040503050406030204" pitchFamily="18" charset="0"/>
                  <a:ea typeface="+mn-ea"/>
                  <a:cs typeface="+mn-cs"/>
                </a:rPr>
                <a:t>√</a:t>
              </a:r>
              <a:r>
                <a:rPr lang="de-DE" sz="1400" b="0" i="0">
                  <a:solidFill>
                    <a:schemeClr val="tx1"/>
                  </a:solidFill>
                  <a:effectLst/>
                  <a:latin typeface="Cambria Math"/>
                  <a:ea typeface="+mn-ea"/>
                  <a:cs typeface="+mn-cs"/>
                </a:rPr>
                <a:t>𝐼</a:t>
              </a:r>
              <a:r>
                <a:rPr lang="de-DE" sz="1400" b="0" i="0">
                  <a:solidFill>
                    <a:schemeClr val="tx1"/>
                  </a:solidFill>
                  <a:effectLst/>
                  <a:latin typeface="Cambria Math" panose="02040503050406030204" pitchFamily="18" charset="0"/>
                  <a:ea typeface="+mn-ea"/>
                  <a:cs typeface="+mn-cs"/>
                </a:rPr>
                <a:t>) "</a:t>
              </a:r>
              <a:r>
                <a:rPr lang="de-DE" sz="1400" i="0">
                  <a:effectLst/>
                </a:rPr>
                <a:t> </a:t>
              </a:r>
              <a:r>
                <a:rPr lang="de-DE" sz="1400" i="0">
                  <a:effectLst/>
                  <a:latin typeface="Cambria Math" panose="02040503050406030204" pitchFamily="18" charset="0"/>
                </a:rPr>
                <a:t>" </a:t>
              </a:r>
              <a:r>
                <a:rPr lang="de-DE" sz="1400" b="0" i="0">
                  <a:solidFill>
                    <a:schemeClr val="tx1"/>
                  </a:solidFill>
                  <a:effectLst/>
                  <a:latin typeface="Cambria Math" panose="02040503050406030204" pitchFamily="18" charset="0"/>
                  <a:ea typeface="+mn-ea"/>
                  <a:cs typeface="+mn-cs"/>
                </a:rPr>
                <a:t>〗^</a:t>
              </a:r>
              <a:endParaRPr lang="de-DE" sz="1400"/>
            </a:p>
          </xdr:txBody>
        </xdr:sp>
      </mc:Fallback>
    </mc:AlternateContent>
    <xdr:clientData/>
  </xdr:oneCellAnchor>
  <xdr:oneCellAnchor>
    <xdr:from>
      <xdr:col>7</xdr:col>
      <xdr:colOff>437029</xdr:colOff>
      <xdr:row>27</xdr:row>
      <xdr:rowOff>78441</xdr:rowOff>
    </xdr:from>
    <xdr:ext cx="1209690" cy="634661"/>
    <mc:AlternateContent xmlns:mc="http://schemas.openxmlformats.org/markup-compatibility/2006" xmlns:a14="http://schemas.microsoft.com/office/drawing/2010/main">
      <mc:Choice Requires="a14">
        <xdr:sp macro="" textlink="">
          <xdr:nvSpPr>
            <xdr:cNvPr id="7" name="TextBox 16">
              <a:extLst>
                <a:ext uri="{FF2B5EF4-FFF2-40B4-BE49-F238E27FC236}">
                  <a16:creationId xmlns:a16="http://schemas.microsoft.com/office/drawing/2014/main" id="{00000000-0008-0000-0600-000007000000}"/>
                </a:ext>
              </a:extLst>
            </xdr:cNvPr>
            <xdr:cNvSpPr txBox="1"/>
          </xdr:nvSpPr>
          <xdr:spPr>
            <a:xfrm>
              <a:off x="2061882" y="9200029"/>
              <a:ext cx="1209690" cy="634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DE"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𝑇</m:t>
                        </m:r>
                      </m:e>
                      <m:sub>
                        <m:r>
                          <a:rPr lang="en-US" sz="1400" i="1">
                            <a:solidFill>
                              <a:schemeClr val="tx1"/>
                            </a:solidFill>
                            <a:effectLst/>
                            <a:latin typeface="Cambria Math" panose="02040503050406030204" pitchFamily="18" charset="0"/>
                            <a:ea typeface="+mn-ea"/>
                            <a:cs typeface="+mn-cs"/>
                          </a:rPr>
                          <m:t>𝑐</m:t>
                        </m:r>
                      </m:sub>
                    </m:sSub>
                    <m:r>
                      <a:rPr lang="en-US" sz="1400" i="1">
                        <a:solidFill>
                          <a:schemeClr val="tx1"/>
                        </a:solidFill>
                        <a:effectLst/>
                        <a:latin typeface="Cambria Math" panose="02040503050406030204" pitchFamily="18" charset="0"/>
                        <a:ea typeface="+mn-ea"/>
                        <a:cs typeface="+mn-cs"/>
                      </a:rPr>
                      <m:t>=</m:t>
                    </m:r>
                    <m:f>
                      <m:fPr>
                        <m:ctrlPr>
                          <a:rPr lang="de-DE" sz="1400" i="1">
                            <a:solidFill>
                              <a:schemeClr val="tx1"/>
                            </a:solidFill>
                            <a:effectLst/>
                            <a:latin typeface="Cambria Math" panose="02040503050406030204" pitchFamily="18" charset="0"/>
                            <a:ea typeface="+mn-ea"/>
                            <a:cs typeface="+mn-cs"/>
                          </a:rPr>
                        </m:ctrlPr>
                      </m:fPr>
                      <m:num>
                        <m:r>
                          <a:rPr lang="de-DE" sz="1400" b="0" i="1">
                            <a:solidFill>
                              <a:schemeClr val="tx1"/>
                            </a:solidFill>
                            <a:effectLst/>
                            <a:latin typeface="Cambria Math"/>
                            <a:ea typeface="+mn-ea"/>
                            <a:cs typeface="+mn-cs"/>
                          </a:rPr>
                          <m:t>4</m:t>
                        </m:r>
                        <m:rad>
                          <m:radPr>
                            <m:degHide m:val="on"/>
                            <m:ctrlPr>
                              <a:rPr lang="de-DE" sz="1400" i="1">
                                <a:solidFill>
                                  <a:schemeClr val="tx1"/>
                                </a:solidFill>
                                <a:effectLst/>
                                <a:latin typeface="Cambria Math" panose="02040503050406030204" pitchFamily="18" charset="0"/>
                                <a:ea typeface="+mn-ea"/>
                                <a:cs typeface="+mn-cs"/>
                              </a:rPr>
                            </m:ctrlPr>
                          </m:radPr>
                          <m:deg/>
                          <m:e>
                            <m:r>
                              <a:rPr lang="de-DE" sz="1400" b="0" i="1">
                                <a:solidFill>
                                  <a:schemeClr val="tx1"/>
                                </a:solidFill>
                                <a:effectLst/>
                                <a:latin typeface="Cambria Math"/>
                                <a:ea typeface="+mn-ea"/>
                                <a:cs typeface="+mn-cs"/>
                              </a:rPr>
                              <m:t>𝐴</m:t>
                            </m:r>
                          </m:e>
                        </m:rad>
                        <m:r>
                          <a:rPr lang="de-DE" sz="1400" b="0" i="1">
                            <a:solidFill>
                              <a:schemeClr val="tx1"/>
                            </a:solidFill>
                            <a:effectLst/>
                            <a:latin typeface="Cambria Math"/>
                            <a:ea typeface="+mn-ea"/>
                            <a:cs typeface="+mn-cs"/>
                          </a:rPr>
                          <m:t>+</m:t>
                        </m:r>
                        <m:f>
                          <m:fPr>
                            <m:ctrlPr>
                              <a:rPr lang="de-DE" sz="1400" b="0" i="1">
                                <a:solidFill>
                                  <a:schemeClr val="tx1"/>
                                </a:solidFill>
                                <a:effectLst/>
                                <a:latin typeface="Cambria Math" panose="02040503050406030204" pitchFamily="18" charset="0"/>
                                <a:ea typeface="+mn-ea"/>
                                <a:cs typeface="+mn-cs"/>
                              </a:rPr>
                            </m:ctrlPr>
                          </m:fPr>
                          <m:num>
                            <m:r>
                              <a:rPr lang="de-DE" sz="1400" b="0" i="1">
                                <a:solidFill>
                                  <a:schemeClr val="tx1"/>
                                </a:solidFill>
                                <a:effectLst/>
                                <a:latin typeface="Cambria Math"/>
                                <a:ea typeface="+mn-ea"/>
                                <a:cs typeface="+mn-cs"/>
                              </a:rPr>
                              <m:t>3</m:t>
                            </m:r>
                          </m:num>
                          <m:den>
                            <m:r>
                              <a:rPr lang="de-DE" sz="1400" b="0" i="1">
                                <a:solidFill>
                                  <a:schemeClr val="tx1"/>
                                </a:solidFill>
                                <a:effectLst/>
                                <a:latin typeface="Cambria Math"/>
                                <a:ea typeface="+mn-ea"/>
                                <a:cs typeface="+mn-cs"/>
                              </a:rPr>
                              <m:t>2</m:t>
                            </m:r>
                          </m:den>
                        </m:f>
                        <m:r>
                          <a:rPr lang="en-US" sz="1400" i="1">
                            <a:solidFill>
                              <a:schemeClr val="tx1"/>
                            </a:solidFill>
                            <a:effectLst/>
                            <a:latin typeface="Cambria Math" panose="02040503050406030204" pitchFamily="18" charset="0"/>
                            <a:ea typeface="+mn-ea"/>
                            <a:cs typeface="+mn-cs"/>
                          </a:rPr>
                          <m:t>𝐿</m:t>
                        </m:r>
                      </m:num>
                      <m:den>
                        <m:r>
                          <a:rPr lang="de-DE" sz="1400" b="0" i="1">
                            <a:solidFill>
                              <a:schemeClr val="tx1"/>
                            </a:solidFill>
                            <a:effectLst/>
                            <a:latin typeface="Cambria Math"/>
                            <a:ea typeface="+mn-ea"/>
                            <a:cs typeface="+mn-cs"/>
                          </a:rPr>
                          <m:t>0.8</m:t>
                        </m:r>
                        <m:rad>
                          <m:radPr>
                            <m:degHide m:val="on"/>
                            <m:ctrlPr>
                              <a:rPr lang="de-DE" sz="1400" b="0" i="1">
                                <a:solidFill>
                                  <a:schemeClr val="tx1"/>
                                </a:solidFill>
                                <a:effectLst/>
                                <a:latin typeface="Cambria Math" panose="02040503050406030204" pitchFamily="18" charset="0"/>
                                <a:ea typeface="+mn-ea"/>
                                <a:cs typeface="+mn-cs"/>
                              </a:rPr>
                            </m:ctrlPr>
                          </m:radPr>
                          <m:deg/>
                          <m:e>
                            <m:sSub>
                              <m:sSubPr>
                                <m:ctrlPr>
                                  <a:rPr lang="de-DE" sz="1400" b="0" i="1">
                                    <a:solidFill>
                                      <a:schemeClr val="tx1"/>
                                    </a:solidFill>
                                    <a:effectLst/>
                                    <a:latin typeface="Cambria Math" panose="02040503050406030204" pitchFamily="18" charset="0"/>
                                    <a:ea typeface="+mn-ea"/>
                                    <a:cs typeface="+mn-cs"/>
                                  </a:rPr>
                                </m:ctrlPr>
                              </m:sSubPr>
                              <m:e>
                                <m:r>
                                  <a:rPr lang="de-DE" sz="1400" b="0" i="1">
                                    <a:solidFill>
                                      <a:schemeClr val="tx1"/>
                                    </a:solidFill>
                                    <a:effectLst/>
                                    <a:latin typeface="Cambria Math"/>
                                    <a:ea typeface="+mn-ea"/>
                                    <a:cs typeface="+mn-cs"/>
                                  </a:rPr>
                                  <m:t>𝐻</m:t>
                                </m:r>
                              </m:e>
                              <m:sub>
                                <m:r>
                                  <a:rPr lang="de-DE" sz="1400" b="0" i="1">
                                    <a:solidFill>
                                      <a:schemeClr val="tx1"/>
                                    </a:solidFill>
                                    <a:effectLst/>
                                    <a:latin typeface="Cambria Math"/>
                                    <a:ea typeface="+mn-ea"/>
                                    <a:cs typeface="+mn-cs"/>
                                  </a:rPr>
                                  <m:t>𝑚</m:t>
                                </m:r>
                              </m:sub>
                            </m:sSub>
                          </m:e>
                        </m:rad>
                      </m:den>
                    </m:f>
                  </m:oMath>
                </m:oMathPara>
              </a14:m>
              <a:endParaRPr lang="de-DE" sz="1400"/>
            </a:p>
          </xdr:txBody>
        </xdr:sp>
      </mc:Choice>
      <mc:Fallback xmlns="">
        <xdr:sp macro="" textlink="">
          <xdr:nvSpPr>
            <xdr:cNvPr id="7" name="TextBox 16"/>
            <xdr:cNvSpPr txBox="1"/>
          </xdr:nvSpPr>
          <xdr:spPr>
            <a:xfrm>
              <a:off x="2061882" y="9200029"/>
              <a:ext cx="1209690" cy="634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400" i="0">
                  <a:solidFill>
                    <a:schemeClr val="tx1"/>
                  </a:solidFill>
                  <a:effectLst/>
                  <a:latin typeface="Cambria Math" panose="02040503050406030204" pitchFamily="18" charset="0"/>
                  <a:ea typeface="+mn-ea"/>
                  <a:cs typeface="+mn-cs"/>
                </a:rPr>
                <a:t>𝑇</a:t>
              </a:r>
              <a:r>
                <a:rPr lang="de-DE" sz="1400" i="0">
                  <a:solidFill>
                    <a:schemeClr val="tx1"/>
                  </a:solidFill>
                  <a:effectLst/>
                  <a:latin typeface="Cambria Math"/>
                  <a:ea typeface="+mn-ea"/>
                  <a:cs typeface="+mn-cs"/>
                </a:rPr>
                <a:t>_</a:t>
              </a:r>
              <a:r>
                <a:rPr lang="en-US" sz="1400" i="0">
                  <a:solidFill>
                    <a:schemeClr val="tx1"/>
                  </a:solidFill>
                  <a:effectLst/>
                  <a:latin typeface="Cambria Math" panose="02040503050406030204" pitchFamily="18" charset="0"/>
                  <a:ea typeface="+mn-ea"/>
                  <a:cs typeface="+mn-cs"/>
                </a:rPr>
                <a:t>𝑐=</a:t>
              </a:r>
              <a:r>
                <a:rPr lang="de-DE" sz="1400" i="0">
                  <a:solidFill>
                    <a:schemeClr val="tx1"/>
                  </a:solidFill>
                  <a:effectLst/>
                  <a:latin typeface="Cambria Math"/>
                  <a:ea typeface="+mn-ea"/>
                  <a:cs typeface="+mn-cs"/>
                </a:rPr>
                <a:t>(</a:t>
              </a:r>
              <a:r>
                <a:rPr lang="de-DE" sz="1400" b="0" i="0">
                  <a:solidFill>
                    <a:schemeClr val="tx1"/>
                  </a:solidFill>
                  <a:effectLst/>
                  <a:latin typeface="Cambria Math"/>
                  <a:ea typeface="+mn-ea"/>
                  <a:cs typeface="+mn-cs"/>
                </a:rPr>
                <a:t>4√𝐴+3/2</a:t>
              </a:r>
              <a:r>
                <a:rPr lang="en-US" sz="1400" b="0" i="0">
                  <a:solidFill>
                    <a:schemeClr val="tx1"/>
                  </a:solidFill>
                  <a:effectLst/>
                  <a:latin typeface="Cambria Math" panose="02040503050406030204" pitchFamily="18" charset="0"/>
                  <a:ea typeface="+mn-ea"/>
                  <a:cs typeface="+mn-cs"/>
                </a:rPr>
                <a:t> </a:t>
              </a:r>
              <a:r>
                <a:rPr lang="en-US" sz="1400" i="0">
                  <a:solidFill>
                    <a:schemeClr val="tx1"/>
                  </a:solidFill>
                  <a:effectLst/>
                  <a:latin typeface="Cambria Math" panose="02040503050406030204" pitchFamily="18" charset="0"/>
                  <a:ea typeface="+mn-ea"/>
                  <a:cs typeface="+mn-cs"/>
                </a:rPr>
                <a:t>𝐿</a:t>
              </a:r>
              <a:r>
                <a:rPr lang="de-DE" sz="1400" i="0">
                  <a:solidFill>
                    <a:schemeClr val="tx1"/>
                  </a:solidFill>
                  <a:effectLst/>
                  <a:latin typeface="Cambria Math"/>
                  <a:ea typeface="+mn-ea"/>
                  <a:cs typeface="+mn-cs"/>
                </a:rPr>
                <a:t>)/(</a:t>
              </a:r>
              <a:r>
                <a:rPr lang="de-DE" sz="1400" b="0" i="0">
                  <a:solidFill>
                    <a:schemeClr val="tx1"/>
                  </a:solidFill>
                  <a:effectLst/>
                  <a:latin typeface="Cambria Math"/>
                  <a:ea typeface="+mn-ea"/>
                  <a:cs typeface="+mn-cs"/>
                </a:rPr>
                <a:t>0.8√(𝐻_𝑚 ))</a:t>
              </a:r>
              <a:endParaRPr lang="de-DE" sz="1400"/>
            </a:p>
          </xdr:txBody>
        </xdr:sp>
      </mc:Fallback>
    </mc:AlternateContent>
    <xdr:clientData/>
  </xdr:oneCellAnchor>
  <xdr:oneCellAnchor>
    <xdr:from>
      <xdr:col>6</xdr:col>
      <xdr:colOff>392207</xdr:colOff>
      <xdr:row>13</xdr:row>
      <xdr:rowOff>22412</xdr:rowOff>
    </xdr:from>
    <xdr:ext cx="1136208" cy="391839"/>
    <mc:AlternateContent xmlns:mc="http://schemas.openxmlformats.org/markup-compatibility/2006" xmlns:a14="http://schemas.microsoft.com/office/drawing/2010/main">
      <mc:Choice Requires="a14">
        <xdr:sp macro="" textlink="">
          <xdr:nvSpPr>
            <xdr:cNvPr id="17" name="TextBox 10">
              <a:extLst>
                <a:ext uri="{FF2B5EF4-FFF2-40B4-BE49-F238E27FC236}">
                  <a16:creationId xmlns:a16="http://schemas.microsoft.com/office/drawing/2014/main" id="{00000000-0008-0000-0600-000011000000}"/>
                </a:ext>
              </a:extLst>
            </xdr:cNvPr>
            <xdr:cNvSpPr txBox="1"/>
          </xdr:nvSpPr>
          <xdr:spPr>
            <a:xfrm>
              <a:off x="5748619" y="4415118"/>
              <a:ext cx="1136208" cy="3918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DE"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𝑇</m:t>
                        </m:r>
                      </m:e>
                      <m:sub>
                        <m:r>
                          <a:rPr lang="en-US" sz="1100" i="1">
                            <a:solidFill>
                              <a:schemeClr val="tx1"/>
                            </a:solidFill>
                            <a:effectLst/>
                            <a:latin typeface="Cambria Math" panose="02040503050406030204" pitchFamily="18" charset="0"/>
                            <a:ea typeface="+mn-ea"/>
                            <a:cs typeface="+mn-cs"/>
                          </a:rPr>
                          <m:t>𝑐</m:t>
                        </m:r>
                      </m:sub>
                    </m:sSub>
                    <m:r>
                      <a:rPr lang="en-US" sz="1100" i="1">
                        <a:solidFill>
                          <a:schemeClr val="tx1"/>
                        </a:solidFill>
                        <a:effectLst/>
                        <a:latin typeface="Cambria Math" panose="02040503050406030204" pitchFamily="18" charset="0"/>
                        <a:ea typeface="+mn-ea"/>
                        <a:cs typeface="+mn-cs"/>
                      </a:rPr>
                      <m:t>=</m:t>
                    </m:r>
                    <m:f>
                      <m:fPr>
                        <m:ctrlPr>
                          <a:rPr lang="de-DE" sz="1100" b="0" i="1">
                            <a:solidFill>
                              <a:schemeClr val="tx1"/>
                            </a:solidFill>
                            <a:effectLst/>
                            <a:latin typeface="Cambria Math" panose="02040503050406030204" pitchFamily="18" charset="0"/>
                            <a:ea typeface="+mn-ea"/>
                            <a:cs typeface="+mn-cs"/>
                          </a:rPr>
                        </m:ctrlPr>
                      </m:fPr>
                      <m:num>
                        <m:sSup>
                          <m:sSupPr>
                            <m:ctrlPr>
                              <a:rPr lang="de-DE" sz="1100" b="0" i="1">
                                <a:solidFill>
                                  <a:schemeClr val="tx1"/>
                                </a:solidFill>
                                <a:effectLst/>
                                <a:latin typeface="Cambria Math" panose="02040503050406030204" pitchFamily="18" charset="0"/>
                                <a:ea typeface="+mn-ea"/>
                                <a:cs typeface="+mn-cs"/>
                              </a:rPr>
                            </m:ctrlPr>
                          </m:sSupPr>
                          <m:e>
                            <m:r>
                              <a:rPr lang="de-DE" sz="1100" b="0" i="1">
                                <a:solidFill>
                                  <a:schemeClr val="tx1"/>
                                </a:solidFill>
                                <a:effectLst/>
                                <a:latin typeface="Cambria Math" panose="02040503050406030204" pitchFamily="18" charset="0"/>
                                <a:ea typeface="+mn-ea"/>
                                <a:cs typeface="+mn-cs"/>
                              </a:rPr>
                              <m:t>𝐿</m:t>
                            </m:r>
                          </m:e>
                          <m:sup>
                            <m:r>
                              <a:rPr lang="de-DE" sz="1100" b="0" i="1">
                                <a:solidFill>
                                  <a:schemeClr val="tx1"/>
                                </a:solidFill>
                                <a:effectLst/>
                                <a:latin typeface="Cambria Math" panose="02040503050406030204" pitchFamily="18" charset="0"/>
                                <a:ea typeface="+mn-ea"/>
                                <a:cs typeface="+mn-cs"/>
                              </a:rPr>
                              <m:t>0.8</m:t>
                            </m:r>
                          </m:sup>
                        </m:sSup>
                        <m:sSup>
                          <m:sSupPr>
                            <m:ctrlPr>
                              <a:rPr lang="de-DE" sz="1100" b="0" i="1">
                                <a:solidFill>
                                  <a:schemeClr val="tx1"/>
                                </a:solidFill>
                                <a:effectLst/>
                                <a:latin typeface="Cambria Math" panose="02040503050406030204" pitchFamily="18" charset="0"/>
                                <a:ea typeface="+mn-ea"/>
                                <a:cs typeface="+mn-cs"/>
                              </a:rPr>
                            </m:ctrlPr>
                          </m:sSupPr>
                          <m:e>
                            <m:r>
                              <a:rPr lang="de-DE" sz="1100" b="0" i="1">
                                <a:solidFill>
                                  <a:schemeClr val="tx1"/>
                                </a:solidFill>
                                <a:effectLst/>
                                <a:latin typeface="Cambria Math" panose="02040503050406030204" pitchFamily="18" charset="0"/>
                                <a:ea typeface="+mn-ea"/>
                                <a:cs typeface="+mn-cs"/>
                              </a:rPr>
                              <m:t>(</m:t>
                            </m:r>
                            <m:r>
                              <a:rPr lang="de-DE" sz="1100" b="0" i="1">
                                <a:solidFill>
                                  <a:schemeClr val="tx1"/>
                                </a:solidFill>
                                <a:effectLst/>
                                <a:latin typeface="Cambria Math" panose="02040503050406030204" pitchFamily="18" charset="0"/>
                                <a:ea typeface="+mn-ea"/>
                                <a:cs typeface="+mn-cs"/>
                              </a:rPr>
                              <m:t>𝑆</m:t>
                            </m:r>
                            <m:r>
                              <a:rPr lang="de-DE" sz="1100" b="0" i="1">
                                <a:solidFill>
                                  <a:schemeClr val="tx1"/>
                                </a:solidFill>
                                <a:effectLst/>
                                <a:latin typeface="Cambria Math" panose="02040503050406030204" pitchFamily="18" charset="0"/>
                                <a:ea typeface="+mn-ea"/>
                                <a:cs typeface="+mn-cs"/>
                              </a:rPr>
                              <m:t>+1)</m:t>
                            </m:r>
                          </m:e>
                          <m:sup>
                            <m:r>
                              <a:rPr lang="de-DE" sz="1100" b="0" i="1">
                                <a:solidFill>
                                  <a:schemeClr val="tx1"/>
                                </a:solidFill>
                                <a:effectLst/>
                                <a:latin typeface="Cambria Math" panose="02040503050406030204" pitchFamily="18" charset="0"/>
                                <a:ea typeface="+mn-ea"/>
                                <a:cs typeface="+mn-cs"/>
                              </a:rPr>
                              <m:t>0,7</m:t>
                            </m:r>
                          </m:sup>
                        </m:sSup>
                      </m:num>
                      <m:den>
                        <m:r>
                          <a:rPr lang="de-DE" sz="1100" b="0" i="1">
                            <a:solidFill>
                              <a:schemeClr val="tx1"/>
                            </a:solidFill>
                            <a:effectLst/>
                            <a:latin typeface="Cambria Math" panose="02040503050406030204" pitchFamily="18" charset="0"/>
                            <a:ea typeface="+mn-ea"/>
                            <a:cs typeface="+mn-cs"/>
                          </a:rPr>
                          <m:t>0.6∗1900</m:t>
                        </m:r>
                        <m:rad>
                          <m:radPr>
                            <m:degHide m:val="on"/>
                            <m:ctrlPr>
                              <a:rPr lang="de-DE" sz="1100" b="0" i="1">
                                <a:solidFill>
                                  <a:schemeClr val="tx1"/>
                                </a:solidFill>
                                <a:effectLst/>
                                <a:latin typeface="Cambria Math" panose="02040503050406030204" pitchFamily="18" charset="0"/>
                                <a:ea typeface="+mn-ea"/>
                                <a:cs typeface="+mn-cs"/>
                              </a:rPr>
                            </m:ctrlPr>
                          </m:radPr>
                          <m:deg/>
                          <m:e>
                            <m:r>
                              <a:rPr lang="de-DE" sz="1100" b="0" i="1">
                                <a:solidFill>
                                  <a:schemeClr val="tx1"/>
                                </a:solidFill>
                                <a:effectLst/>
                                <a:latin typeface="Cambria Math" panose="02040503050406030204" pitchFamily="18" charset="0"/>
                                <a:ea typeface="+mn-ea"/>
                                <a:cs typeface="+mn-cs"/>
                              </a:rPr>
                              <m:t>𝐼</m:t>
                            </m:r>
                          </m:e>
                        </m:rad>
                      </m:den>
                    </m:f>
                  </m:oMath>
                </m:oMathPara>
              </a14:m>
              <a:endParaRPr lang="de-DE" sz="1100"/>
            </a:p>
          </xdr:txBody>
        </xdr:sp>
      </mc:Choice>
      <mc:Fallback xmlns="">
        <xdr:sp macro="" textlink="">
          <xdr:nvSpPr>
            <xdr:cNvPr id="17" name="TextBox 10"/>
            <xdr:cNvSpPr txBox="1"/>
          </xdr:nvSpPr>
          <xdr:spPr>
            <a:xfrm>
              <a:off x="5748619" y="4415118"/>
              <a:ext cx="1136208" cy="3918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𝑇</a:t>
              </a:r>
              <a:r>
                <a:rPr lang="de-DE" sz="1100" i="0">
                  <a:solidFill>
                    <a:schemeClr val="tx1"/>
                  </a:solidFill>
                  <a:effectLst/>
                  <a:latin typeface="Cambria Math" panose="02040503050406030204" pitchFamily="18" charset="0"/>
                  <a:ea typeface="+mn-ea"/>
                  <a:cs typeface="+mn-cs"/>
                </a:rPr>
                <a:t>_</a:t>
              </a:r>
              <a:r>
                <a:rPr lang="en-US" sz="1100" i="0">
                  <a:solidFill>
                    <a:schemeClr val="tx1"/>
                  </a:solidFill>
                  <a:effectLst/>
                  <a:latin typeface="Cambria Math" panose="02040503050406030204" pitchFamily="18" charset="0"/>
                  <a:ea typeface="+mn-ea"/>
                  <a:cs typeface="+mn-cs"/>
                </a:rPr>
                <a:t>𝑐=</a:t>
              </a:r>
              <a:r>
                <a:rPr lang="de-DE" sz="1100" b="0" i="0">
                  <a:solidFill>
                    <a:schemeClr val="tx1"/>
                  </a:solidFill>
                  <a:effectLst/>
                  <a:latin typeface="+mn-lt"/>
                  <a:ea typeface="+mn-ea"/>
                  <a:cs typeface="+mn-cs"/>
                </a:rPr>
                <a:t>(𝐿^0.8 〖(𝑆+1)〗^0,7)/(0.6∗1900√𝐼)</a:t>
              </a:r>
              <a:endParaRPr lang="de-DE" sz="1100"/>
            </a:p>
          </xdr:txBody>
        </xdr:sp>
      </mc:Fallback>
    </mc:AlternateContent>
    <xdr:clientData/>
  </xdr:oneCellAnchor>
  <xdr:oneCellAnchor>
    <xdr:from>
      <xdr:col>6</xdr:col>
      <xdr:colOff>459446</xdr:colOff>
      <xdr:row>12</xdr:row>
      <xdr:rowOff>68031</xdr:rowOff>
    </xdr:from>
    <xdr:ext cx="950453" cy="498598"/>
    <mc:AlternateContent xmlns:mc="http://schemas.openxmlformats.org/markup-compatibility/2006" xmlns:a14="http://schemas.microsoft.com/office/drawing/2010/main">
      <mc:Choice Requires="a14">
        <xdr:sp macro="" textlink="">
          <xdr:nvSpPr>
            <xdr:cNvPr id="18" name="TextBox 16">
              <a:extLst>
                <a:ext uri="{FF2B5EF4-FFF2-40B4-BE49-F238E27FC236}">
                  <a16:creationId xmlns:a16="http://schemas.microsoft.com/office/drawing/2014/main" id="{00000000-0008-0000-0600-000012000000}"/>
                </a:ext>
              </a:extLst>
            </xdr:cNvPr>
            <xdr:cNvSpPr txBox="1"/>
          </xdr:nvSpPr>
          <xdr:spPr>
            <a:xfrm>
              <a:off x="5815858" y="4046119"/>
              <a:ext cx="950453" cy="498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
                  </m:oMathParaPr>
                  <m:oMath xmlns:m="http://schemas.openxmlformats.org/officeDocument/2006/math">
                    <m:sSub>
                      <m:sSubPr>
                        <m:ctrlPr>
                          <a:rPr lang="de-DE"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𝑇</m:t>
                        </m:r>
                      </m:e>
                      <m:sub>
                        <m:r>
                          <a:rPr lang="en-US" sz="1100" i="1">
                            <a:solidFill>
                              <a:schemeClr val="tx1"/>
                            </a:solidFill>
                            <a:effectLst/>
                            <a:latin typeface="Cambria Math" panose="02040503050406030204" pitchFamily="18" charset="0"/>
                            <a:ea typeface="+mn-ea"/>
                            <a:cs typeface="+mn-cs"/>
                          </a:rPr>
                          <m:t>𝑐</m:t>
                        </m:r>
                      </m:sub>
                    </m:sSub>
                    <m:r>
                      <a:rPr lang="en-US" sz="1100" i="1">
                        <a:solidFill>
                          <a:schemeClr val="tx1"/>
                        </a:solidFill>
                        <a:effectLst/>
                        <a:latin typeface="Cambria Math" panose="02040503050406030204" pitchFamily="18" charset="0"/>
                        <a:ea typeface="+mn-ea"/>
                        <a:cs typeface="+mn-cs"/>
                      </a:rPr>
                      <m:t>=</m:t>
                    </m:r>
                    <m:f>
                      <m:fPr>
                        <m:ctrlPr>
                          <a:rPr lang="de-DE" sz="1100" i="1">
                            <a:solidFill>
                              <a:schemeClr val="tx1"/>
                            </a:solidFill>
                            <a:effectLst/>
                            <a:latin typeface="Cambria Math" panose="02040503050406030204" pitchFamily="18" charset="0"/>
                            <a:ea typeface="+mn-ea"/>
                            <a:cs typeface="+mn-cs"/>
                          </a:rPr>
                        </m:ctrlPr>
                      </m:fPr>
                      <m:num>
                        <m:r>
                          <a:rPr lang="de-DE" sz="1100" b="0" i="1">
                            <a:solidFill>
                              <a:schemeClr val="tx1"/>
                            </a:solidFill>
                            <a:effectLst/>
                            <a:latin typeface="Cambria Math"/>
                            <a:ea typeface="+mn-ea"/>
                            <a:cs typeface="+mn-cs"/>
                          </a:rPr>
                          <m:t>4</m:t>
                        </m:r>
                        <m:rad>
                          <m:radPr>
                            <m:degHide m:val="on"/>
                            <m:ctrlPr>
                              <a:rPr lang="de-DE" sz="1100" i="1">
                                <a:solidFill>
                                  <a:schemeClr val="tx1"/>
                                </a:solidFill>
                                <a:effectLst/>
                                <a:latin typeface="Cambria Math" panose="02040503050406030204" pitchFamily="18" charset="0"/>
                                <a:ea typeface="+mn-ea"/>
                                <a:cs typeface="+mn-cs"/>
                              </a:rPr>
                            </m:ctrlPr>
                          </m:radPr>
                          <m:deg/>
                          <m:e>
                            <m:r>
                              <a:rPr lang="de-DE" sz="1100" b="0" i="1">
                                <a:solidFill>
                                  <a:schemeClr val="tx1"/>
                                </a:solidFill>
                                <a:effectLst/>
                                <a:latin typeface="Cambria Math"/>
                                <a:ea typeface="+mn-ea"/>
                                <a:cs typeface="+mn-cs"/>
                              </a:rPr>
                              <m:t>𝐴</m:t>
                            </m:r>
                          </m:e>
                        </m:rad>
                        <m:r>
                          <a:rPr lang="de-DE" sz="1100" b="0" i="1">
                            <a:solidFill>
                              <a:schemeClr val="tx1"/>
                            </a:solidFill>
                            <a:effectLst/>
                            <a:latin typeface="Cambria Math"/>
                            <a:ea typeface="+mn-ea"/>
                            <a:cs typeface="+mn-cs"/>
                          </a:rPr>
                          <m:t>+</m:t>
                        </m:r>
                        <m:f>
                          <m:fPr>
                            <m:ctrlPr>
                              <a:rPr lang="de-DE" sz="1100" b="0" i="1">
                                <a:solidFill>
                                  <a:schemeClr val="tx1"/>
                                </a:solidFill>
                                <a:effectLst/>
                                <a:latin typeface="Cambria Math" panose="02040503050406030204" pitchFamily="18" charset="0"/>
                                <a:ea typeface="+mn-ea"/>
                                <a:cs typeface="+mn-cs"/>
                              </a:rPr>
                            </m:ctrlPr>
                          </m:fPr>
                          <m:num>
                            <m:r>
                              <a:rPr lang="de-DE" sz="1100" b="0" i="1">
                                <a:solidFill>
                                  <a:schemeClr val="tx1"/>
                                </a:solidFill>
                                <a:effectLst/>
                                <a:latin typeface="Cambria Math"/>
                                <a:ea typeface="+mn-ea"/>
                                <a:cs typeface="+mn-cs"/>
                              </a:rPr>
                              <m:t>3</m:t>
                            </m:r>
                          </m:num>
                          <m:den>
                            <m:r>
                              <a:rPr lang="de-DE" sz="1100" b="0" i="1">
                                <a:solidFill>
                                  <a:schemeClr val="tx1"/>
                                </a:solidFill>
                                <a:effectLst/>
                                <a:latin typeface="Cambria Math"/>
                                <a:ea typeface="+mn-ea"/>
                                <a:cs typeface="+mn-cs"/>
                              </a:rPr>
                              <m:t>2</m:t>
                            </m:r>
                          </m:den>
                        </m:f>
                        <m:r>
                          <a:rPr lang="en-US" sz="1100" i="1">
                            <a:solidFill>
                              <a:schemeClr val="tx1"/>
                            </a:solidFill>
                            <a:effectLst/>
                            <a:latin typeface="Cambria Math" panose="02040503050406030204" pitchFamily="18" charset="0"/>
                            <a:ea typeface="+mn-ea"/>
                            <a:cs typeface="+mn-cs"/>
                          </a:rPr>
                          <m:t>𝐿</m:t>
                        </m:r>
                      </m:num>
                      <m:den>
                        <m:r>
                          <a:rPr lang="de-DE" sz="1100" b="0" i="1">
                            <a:solidFill>
                              <a:schemeClr val="tx1"/>
                            </a:solidFill>
                            <a:effectLst/>
                            <a:latin typeface="Cambria Math"/>
                            <a:ea typeface="+mn-ea"/>
                            <a:cs typeface="+mn-cs"/>
                          </a:rPr>
                          <m:t>0.8</m:t>
                        </m:r>
                        <m:rad>
                          <m:radPr>
                            <m:degHide m:val="on"/>
                            <m:ctrlPr>
                              <a:rPr lang="de-DE" sz="1100" b="0" i="1">
                                <a:solidFill>
                                  <a:schemeClr val="tx1"/>
                                </a:solidFill>
                                <a:effectLst/>
                                <a:latin typeface="Cambria Math" panose="02040503050406030204" pitchFamily="18" charset="0"/>
                                <a:ea typeface="+mn-ea"/>
                                <a:cs typeface="+mn-cs"/>
                              </a:rPr>
                            </m:ctrlPr>
                          </m:radPr>
                          <m:deg/>
                          <m:e>
                            <m:sSub>
                              <m:sSubPr>
                                <m:ctrlPr>
                                  <a:rPr lang="de-DE" sz="1100" b="0" i="1">
                                    <a:solidFill>
                                      <a:schemeClr val="tx1"/>
                                    </a:solidFill>
                                    <a:effectLst/>
                                    <a:latin typeface="Cambria Math" panose="02040503050406030204" pitchFamily="18" charset="0"/>
                                    <a:ea typeface="+mn-ea"/>
                                    <a:cs typeface="+mn-cs"/>
                                  </a:rPr>
                                </m:ctrlPr>
                              </m:sSubPr>
                              <m:e>
                                <m:r>
                                  <a:rPr lang="de-DE" sz="1100" b="0" i="1">
                                    <a:solidFill>
                                      <a:schemeClr val="tx1"/>
                                    </a:solidFill>
                                    <a:effectLst/>
                                    <a:latin typeface="Cambria Math"/>
                                    <a:ea typeface="+mn-ea"/>
                                    <a:cs typeface="+mn-cs"/>
                                  </a:rPr>
                                  <m:t>𝐻</m:t>
                                </m:r>
                              </m:e>
                              <m:sub>
                                <m:r>
                                  <a:rPr lang="de-DE" sz="1100" b="0" i="1">
                                    <a:solidFill>
                                      <a:schemeClr val="tx1"/>
                                    </a:solidFill>
                                    <a:effectLst/>
                                    <a:latin typeface="Cambria Math"/>
                                    <a:ea typeface="+mn-ea"/>
                                    <a:cs typeface="+mn-cs"/>
                                  </a:rPr>
                                  <m:t>𝑚</m:t>
                                </m:r>
                              </m:sub>
                            </m:sSub>
                          </m:e>
                        </m:rad>
                      </m:den>
                    </m:f>
                  </m:oMath>
                </m:oMathPara>
              </a14:m>
              <a:endParaRPr lang="de-DE" sz="1100"/>
            </a:p>
          </xdr:txBody>
        </xdr:sp>
      </mc:Choice>
      <mc:Fallback xmlns="">
        <xdr:sp macro="" textlink="">
          <xdr:nvSpPr>
            <xdr:cNvPr id="18" name="TextBox 16"/>
            <xdr:cNvSpPr txBox="1"/>
          </xdr:nvSpPr>
          <xdr:spPr>
            <a:xfrm>
              <a:off x="5815858" y="4046119"/>
              <a:ext cx="950453" cy="498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n-US" sz="1100" i="0">
                  <a:solidFill>
                    <a:schemeClr val="tx1"/>
                  </a:solidFill>
                  <a:effectLst/>
                  <a:latin typeface="Cambria Math" panose="02040503050406030204" pitchFamily="18" charset="0"/>
                  <a:ea typeface="+mn-ea"/>
                  <a:cs typeface="+mn-cs"/>
                </a:rPr>
                <a:t>𝑇</a:t>
              </a:r>
              <a:r>
                <a:rPr lang="de-DE" sz="1100" i="0">
                  <a:solidFill>
                    <a:schemeClr val="tx1"/>
                  </a:solidFill>
                  <a:effectLst/>
                  <a:latin typeface="Cambria Math"/>
                  <a:ea typeface="+mn-ea"/>
                  <a:cs typeface="+mn-cs"/>
                </a:rPr>
                <a:t>_</a:t>
              </a:r>
              <a:r>
                <a:rPr lang="en-US" sz="1100" i="0">
                  <a:solidFill>
                    <a:schemeClr val="tx1"/>
                  </a:solidFill>
                  <a:effectLst/>
                  <a:latin typeface="Cambria Math" panose="02040503050406030204" pitchFamily="18" charset="0"/>
                  <a:ea typeface="+mn-ea"/>
                  <a:cs typeface="+mn-cs"/>
                </a:rPr>
                <a:t>𝑐=</a:t>
              </a:r>
              <a:r>
                <a:rPr lang="de-DE" sz="1100" i="0">
                  <a:solidFill>
                    <a:schemeClr val="tx1"/>
                  </a:solidFill>
                  <a:effectLst/>
                  <a:latin typeface="Cambria Math"/>
                  <a:ea typeface="+mn-ea"/>
                  <a:cs typeface="+mn-cs"/>
                </a:rPr>
                <a:t>(</a:t>
              </a:r>
              <a:r>
                <a:rPr lang="de-DE" sz="1100" b="0" i="0">
                  <a:solidFill>
                    <a:schemeClr val="tx1"/>
                  </a:solidFill>
                  <a:effectLst/>
                  <a:latin typeface="Cambria Math"/>
                  <a:ea typeface="+mn-ea"/>
                  <a:cs typeface="+mn-cs"/>
                </a:rPr>
                <a:t>4√𝐴+3/2</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𝐿</a:t>
              </a:r>
              <a:r>
                <a:rPr lang="de-DE" sz="1100" i="0">
                  <a:solidFill>
                    <a:schemeClr val="tx1"/>
                  </a:solidFill>
                  <a:effectLst/>
                  <a:latin typeface="Cambria Math"/>
                  <a:ea typeface="+mn-ea"/>
                  <a:cs typeface="+mn-cs"/>
                </a:rPr>
                <a:t>)/(</a:t>
              </a:r>
              <a:r>
                <a:rPr lang="de-DE" sz="1100" b="0" i="0">
                  <a:solidFill>
                    <a:schemeClr val="tx1"/>
                  </a:solidFill>
                  <a:effectLst/>
                  <a:latin typeface="Cambria Math"/>
                  <a:ea typeface="+mn-ea"/>
                  <a:cs typeface="+mn-cs"/>
                </a:rPr>
                <a:t>0.8√(𝐻_𝑚 ))</a:t>
              </a:r>
              <a:endParaRPr lang="de-DE" sz="1100"/>
            </a:p>
          </xdr:txBody>
        </xdr:sp>
      </mc:Fallback>
    </mc:AlternateContent>
    <xdr:clientData/>
  </xdr:oneCellAnchor>
  <xdr:oneCellAnchor>
    <xdr:from>
      <xdr:col>6</xdr:col>
      <xdr:colOff>439272</xdr:colOff>
      <xdr:row>19</xdr:row>
      <xdr:rowOff>41462</xdr:rowOff>
    </xdr:from>
    <xdr:ext cx="1331259" cy="275653"/>
    <mc:AlternateContent xmlns:mc="http://schemas.openxmlformats.org/markup-compatibility/2006" xmlns:a14="http://schemas.microsoft.com/office/drawing/2010/main">
      <mc:Choice Requires="a14">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5795684" y="6675344"/>
              <a:ext cx="1331259" cy="275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de-DE" sz="1100" b="0" i="1">
                            <a:latin typeface="Cambria Math"/>
                          </a:rPr>
                          <m:t>𝑡</m:t>
                        </m:r>
                      </m:e>
                      <m:sub>
                        <m:r>
                          <a:rPr lang="de-DE" sz="1100" b="0" i="1">
                            <a:latin typeface="Cambria Math"/>
                          </a:rPr>
                          <m:t>𝑙𝑎𝑔</m:t>
                        </m:r>
                      </m:sub>
                    </m:sSub>
                    <m:r>
                      <a:rPr lang="de-DE" sz="1100" b="0" i="1">
                        <a:latin typeface="Cambria Math"/>
                      </a:rPr>
                      <m:t>=0.6∗</m:t>
                    </m:r>
                    <m:sSub>
                      <m:sSubPr>
                        <m:ctrlPr>
                          <a:rPr lang="de-DE" sz="1100" b="0" i="1">
                            <a:latin typeface="Cambria Math" panose="02040503050406030204" pitchFamily="18" charset="0"/>
                          </a:rPr>
                        </m:ctrlPr>
                      </m:sSubPr>
                      <m:e>
                        <m:r>
                          <a:rPr lang="de-DE" sz="1100" b="0" i="1">
                            <a:latin typeface="Cambria Math"/>
                          </a:rPr>
                          <m:t>𝑇</m:t>
                        </m:r>
                      </m:e>
                      <m:sub>
                        <m:r>
                          <a:rPr lang="de-DE" sz="1100" b="0" i="1">
                            <a:latin typeface="Cambria Math"/>
                          </a:rPr>
                          <m:t>𝑐</m:t>
                        </m:r>
                      </m:sub>
                    </m:sSub>
                  </m:oMath>
                </m:oMathPara>
              </a14:m>
              <a:endParaRPr lang="en-US" sz="1100"/>
            </a:p>
          </xdr:txBody>
        </xdr:sp>
      </mc:Choice>
      <mc:Fallback xmlns="">
        <xdr:sp macro="" textlink="">
          <xdr:nvSpPr>
            <xdr:cNvPr id="3" name="Textfeld 2"/>
            <xdr:cNvSpPr txBox="1"/>
          </xdr:nvSpPr>
          <xdr:spPr>
            <a:xfrm>
              <a:off x="5795684" y="6675344"/>
              <a:ext cx="1331259" cy="275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0" i="0">
                  <a:latin typeface="Cambria Math"/>
                </a:rPr>
                <a:t>𝑡</a:t>
              </a:r>
              <a:r>
                <a:rPr lang="en-US" sz="1100" b="0" i="0">
                  <a:latin typeface="Cambria Math"/>
                </a:rPr>
                <a:t>_</a:t>
              </a:r>
              <a:r>
                <a:rPr lang="de-DE" sz="1100" b="0" i="0">
                  <a:latin typeface="Cambria Math"/>
                </a:rPr>
                <a:t>𝑙𝑎𝑔=0.6∗𝑇_𝑐</a:t>
              </a:r>
              <a:endParaRPr lang="en-US" sz="1100"/>
            </a:p>
          </xdr:txBody>
        </xdr:sp>
      </mc:Fallback>
    </mc:AlternateContent>
    <xdr:clientData/>
  </xdr:oneCellAnchor>
  <xdr:oneCellAnchor>
    <xdr:from>
      <xdr:col>6</xdr:col>
      <xdr:colOff>44824</xdr:colOff>
      <xdr:row>5</xdr:row>
      <xdr:rowOff>11206</xdr:rowOff>
    </xdr:from>
    <xdr:ext cx="1736912" cy="264560"/>
    <mc:AlternateContent xmlns:mc="http://schemas.openxmlformats.org/markup-compatibility/2006" xmlns:a14="http://schemas.microsoft.com/office/drawing/2010/main">
      <mc:Choice Requires="a14">
        <xdr:sp macro="" textlink="">
          <xdr:nvSpPr>
            <xdr:cNvPr id="19" name="Textfeld 18">
              <a:extLst>
                <a:ext uri="{FF2B5EF4-FFF2-40B4-BE49-F238E27FC236}">
                  <a16:creationId xmlns:a16="http://schemas.microsoft.com/office/drawing/2014/main" id="{00000000-0008-0000-0600-000013000000}"/>
                </a:ext>
              </a:extLst>
            </xdr:cNvPr>
            <xdr:cNvSpPr txBox="1"/>
          </xdr:nvSpPr>
          <xdr:spPr>
            <a:xfrm>
              <a:off x="5401236" y="1837765"/>
              <a:ext cx="1736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de-DE" sz="1100" b="0" i="1">
                        <a:latin typeface="Cambria Math"/>
                      </a:rPr>
                      <m:t>1</m:t>
                    </m:r>
                    <m:r>
                      <a:rPr lang="de-DE" sz="1100" b="0" i="1">
                        <a:latin typeface="Cambria Math"/>
                      </a:rPr>
                      <m:t>𝑘𝑚</m:t>
                    </m:r>
                    <m:r>
                      <a:rPr lang="de-DE" sz="1100" b="0" i="1">
                        <a:latin typeface="Cambria Math"/>
                      </a:rPr>
                      <m:t>=3280.84 </m:t>
                    </m:r>
                    <m:r>
                      <a:rPr lang="de-DE" sz="1100" b="0" i="1">
                        <a:latin typeface="Cambria Math"/>
                      </a:rPr>
                      <m:t>𝑖𝑛𝑐h</m:t>
                    </m:r>
                  </m:oMath>
                </m:oMathPara>
              </a14:m>
              <a:endParaRPr lang="en-US" sz="1100"/>
            </a:p>
          </xdr:txBody>
        </xdr:sp>
      </mc:Choice>
      <mc:Fallback xmlns="">
        <xdr:sp macro="" textlink="">
          <xdr:nvSpPr>
            <xdr:cNvPr id="19" name="Textfeld 18"/>
            <xdr:cNvSpPr txBox="1"/>
          </xdr:nvSpPr>
          <xdr:spPr>
            <a:xfrm>
              <a:off x="5401236" y="1837765"/>
              <a:ext cx="1736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0" i="0">
                  <a:latin typeface="Cambria Math"/>
                </a:rPr>
                <a:t>1𝑘𝑚=3280.84 𝑖𝑛𝑐ℎ</a:t>
              </a:r>
              <a:endParaRPr lang="en-US" sz="1100"/>
            </a:p>
          </xdr:txBody>
        </xdr:sp>
      </mc:Fallback>
    </mc:AlternateContent>
    <xdr:clientData/>
  </xdr:oneCellAnchor>
  <xdr:oneCellAnchor>
    <xdr:from>
      <xdr:col>6</xdr:col>
      <xdr:colOff>0</xdr:colOff>
      <xdr:row>7</xdr:row>
      <xdr:rowOff>0</xdr:rowOff>
    </xdr:from>
    <xdr:ext cx="1736912" cy="264560"/>
    <mc:AlternateContent xmlns:mc="http://schemas.openxmlformats.org/markup-compatibility/2006" xmlns:a14="http://schemas.microsoft.com/office/drawing/2010/main">
      <mc:Choice Requires="a14">
        <xdr:sp macro="" textlink="">
          <xdr:nvSpPr>
            <xdr:cNvPr id="20" name="Textfeld 19">
              <a:extLst>
                <a:ext uri="{FF2B5EF4-FFF2-40B4-BE49-F238E27FC236}">
                  <a16:creationId xmlns:a16="http://schemas.microsoft.com/office/drawing/2014/main" id="{00000000-0008-0000-0600-000014000000}"/>
                </a:ext>
              </a:extLst>
            </xdr:cNvPr>
            <xdr:cNvSpPr txBox="1"/>
          </xdr:nvSpPr>
          <xdr:spPr>
            <a:xfrm>
              <a:off x="5356412" y="2454088"/>
              <a:ext cx="1736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de-DE" sz="1100" b="0" i="1">
                        <a:latin typeface="Cambria Math"/>
                      </a:rPr>
                      <m:t>1</m:t>
                    </m:r>
                    <m:r>
                      <a:rPr lang="de-DE" sz="1100" b="0" i="1">
                        <a:latin typeface="Cambria Math"/>
                      </a:rPr>
                      <m:t>𝑖𝑛𝑐h</m:t>
                    </m:r>
                    <m:r>
                      <a:rPr lang="de-DE" sz="1100" b="0" i="1">
                        <a:latin typeface="Cambria Math"/>
                      </a:rPr>
                      <m:t>=25.4</m:t>
                    </m:r>
                    <m:r>
                      <a:rPr lang="de-DE" sz="1100" b="0" i="1">
                        <a:latin typeface="Cambria Math"/>
                      </a:rPr>
                      <m:t>𝑚𝑚</m:t>
                    </m:r>
                  </m:oMath>
                </m:oMathPara>
              </a14:m>
              <a:endParaRPr lang="en-US" sz="1100"/>
            </a:p>
          </xdr:txBody>
        </xdr:sp>
      </mc:Choice>
      <mc:Fallback xmlns="">
        <xdr:sp macro="" textlink="">
          <xdr:nvSpPr>
            <xdr:cNvPr id="20" name="Textfeld 19"/>
            <xdr:cNvSpPr txBox="1"/>
          </xdr:nvSpPr>
          <xdr:spPr>
            <a:xfrm>
              <a:off x="5356412" y="2454088"/>
              <a:ext cx="1736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0" i="0">
                  <a:latin typeface="Cambria Math"/>
                </a:rPr>
                <a:t>1𝑖𝑛𝑐ℎ=25.4𝑚𝑚</a:t>
              </a:r>
              <a:endParaRPr lang="en-US" sz="1100"/>
            </a:p>
          </xdr:txBody>
        </xdr:sp>
      </mc:Fallback>
    </mc:AlternateContent>
    <xdr:clientData/>
  </xdr:oneCellAnchor>
  <xdr:oneCellAnchor>
    <xdr:from>
      <xdr:col>6</xdr:col>
      <xdr:colOff>0</xdr:colOff>
      <xdr:row>8</xdr:row>
      <xdr:rowOff>0</xdr:rowOff>
    </xdr:from>
    <xdr:ext cx="1736912" cy="264560"/>
    <mc:AlternateContent xmlns:mc="http://schemas.openxmlformats.org/markup-compatibility/2006" xmlns:a14="http://schemas.microsoft.com/office/drawing/2010/main">
      <mc:Choice Requires="a14">
        <xdr:sp macro="" textlink="">
          <xdr:nvSpPr>
            <xdr:cNvPr id="21" name="Textfeld 20">
              <a:extLst>
                <a:ext uri="{FF2B5EF4-FFF2-40B4-BE49-F238E27FC236}">
                  <a16:creationId xmlns:a16="http://schemas.microsoft.com/office/drawing/2014/main" id="{00000000-0008-0000-0600-000015000000}"/>
                </a:ext>
              </a:extLst>
            </xdr:cNvPr>
            <xdr:cNvSpPr txBox="1"/>
          </xdr:nvSpPr>
          <xdr:spPr>
            <a:xfrm>
              <a:off x="5356412" y="2644588"/>
              <a:ext cx="1736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de-DE" sz="1100" b="0" i="1">
                        <a:latin typeface="Cambria Math"/>
                      </a:rPr>
                      <m:t>𝑀𝑒𝑎𝑛</m:t>
                    </m:r>
                    <m:r>
                      <a:rPr lang="de-DE" sz="1100" b="0" i="1">
                        <a:latin typeface="Cambria Math"/>
                      </a:rPr>
                      <m:t>=(</m:t>
                    </m:r>
                    <m:r>
                      <a:rPr lang="de-DE" sz="1100" b="0" i="1">
                        <a:latin typeface="Cambria Math"/>
                      </a:rPr>
                      <m:t>𝑀𝑎𝑥</m:t>
                    </m:r>
                    <m:r>
                      <a:rPr lang="de-DE" sz="1100" b="0" i="1">
                        <a:latin typeface="Cambria Math"/>
                      </a:rPr>
                      <m:t>−</m:t>
                    </m:r>
                    <m:r>
                      <a:rPr lang="de-DE" sz="1100" b="0" i="1">
                        <a:latin typeface="Cambria Math"/>
                      </a:rPr>
                      <m:t>𝑀𝑖𝑛</m:t>
                    </m:r>
                    <m:r>
                      <a:rPr lang="de-DE" sz="1100" b="0" i="1">
                        <a:latin typeface="Cambria Math"/>
                      </a:rPr>
                      <m:t>)/2</m:t>
                    </m:r>
                  </m:oMath>
                </m:oMathPara>
              </a14:m>
              <a:endParaRPr lang="en-US" sz="1100"/>
            </a:p>
          </xdr:txBody>
        </xdr:sp>
      </mc:Choice>
      <mc:Fallback xmlns="">
        <xdr:sp macro="" textlink="">
          <xdr:nvSpPr>
            <xdr:cNvPr id="21" name="Textfeld 20"/>
            <xdr:cNvSpPr txBox="1"/>
          </xdr:nvSpPr>
          <xdr:spPr>
            <a:xfrm>
              <a:off x="5356412" y="2644588"/>
              <a:ext cx="1736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0" i="0">
                  <a:latin typeface="Cambria Math"/>
                </a:rPr>
                <a:t>𝑀𝑒𝑎𝑛=(𝑀𝑎𝑥−𝑀𝑖𝑛)/2</a:t>
              </a:r>
              <a:endParaRPr lang="en-US" sz="1100"/>
            </a:p>
          </xdr:txBody>
        </xdr:sp>
      </mc:Fallback>
    </mc:AlternateContent>
    <xdr:clientData/>
  </xdr:oneCellAnchor>
  <xdr:twoCellAnchor editAs="oneCell">
    <xdr:from>
      <xdr:col>7</xdr:col>
      <xdr:colOff>2319618</xdr:colOff>
      <xdr:row>1</xdr:row>
      <xdr:rowOff>56030</xdr:rowOff>
    </xdr:from>
    <xdr:to>
      <xdr:col>14</xdr:col>
      <xdr:colOff>1332739</xdr:colOff>
      <xdr:row>13</xdr:row>
      <xdr:rowOff>304310</xdr:rowOff>
    </xdr:to>
    <xdr:pic>
      <xdr:nvPicPr>
        <xdr:cNvPr id="2" name="Grafik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9838765" y="773206"/>
          <a:ext cx="6095239" cy="39238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6</xdr:col>
      <xdr:colOff>0</xdr:colOff>
      <xdr:row>9</xdr:row>
      <xdr:rowOff>0</xdr:rowOff>
    </xdr:from>
    <xdr:ext cx="1331259" cy="408125"/>
    <mc:AlternateContent xmlns:mc="http://schemas.openxmlformats.org/markup-compatibility/2006" xmlns:a14="http://schemas.microsoft.com/office/drawing/2010/main">
      <mc:Choice Requires="a14">
        <xdr:sp macro="" textlink="">
          <xdr:nvSpPr>
            <xdr:cNvPr id="3" name="Textfeld 2">
              <a:extLst>
                <a:ext uri="{FF2B5EF4-FFF2-40B4-BE49-F238E27FC236}">
                  <a16:creationId xmlns:a16="http://schemas.microsoft.com/office/drawing/2014/main" id="{00000000-0008-0000-0700-000003000000}"/>
                </a:ext>
              </a:extLst>
            </xdr:cNvPr>
            <xdr:cNvSpPr txBox="1"/>
          </xdr:nvSpPr>
          <xdr:spPr>
            <a:xfrm>
              <a:off x="7458075" y="2114550"/>
              <a:ext cx="1331259" cy="40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de-DE" sz="1100" b="0" i="1">
                            <a:latin typeface="Cambria Math"/>
                          </a:rPr>
                          <m:t>𝑇</m:t>
                        </m:r>
                      </m:e>
                      <m:sub>
                        <m:r>
                          <a:rPr lang="de-DE" sz="1100" b="0" i="1">
                            <a:latin typeface="Cambria Math"/>
                          </a:rPr>
                          <m:t>𝑝</m:t>
                        </m:r>
                      </m:sub>
                    </m:sSub>
                    <m:r>
                      <a:rPr lang="de-DE" sz="1100" b="0" i="1">
                        <a:latin typeface="Cambria Math"/>
                      </a:rPr>
                      <m:t>=</m:t>
                    </m:r>
                    <m:f>
                      <m:fPr>
                        <m:ctrlPr>
                          <a:rPr lang="de-DE" sz="1100" b="0" i="1">
                            <a:latin typeface="Cambria Math" panose="02040503050406030204" pitchFamily="18" charset="0"/>
                          </a:rPr>
                        </m:ctrlPr>
                      </m:fPr>
                      <m:num>
                        <m:r>
                          <a:rPr lang="de-DE" sz="1100" b="0" i="1">
                            <a:latin typeface="Cambria Math"/>
                          </a:rPr>
                          <m:t>𝐷</m:t>
                        </m:r>
                      </m:num>
                      <m:den>
                        <m:r>
                          <a:rPr lang="de-DE" sz="1100" b="0" i="1">
                            <a:latin typeface="Cambria Math"/>
                          </a:rPr>
                          <m:t>2</m:t>
                        </m:r>
                      </m:den>
                    </m:f>
                    <m:r>
                      <a:rPr lang="de-DE" sz="1100" b="0" i="1">
                        <a:latin typeface="Cambria Math"/>
                      </a:rPr>
                      <m:t>+</m:t>
                    </m:r>
                    <m:sSub>
                      <m:sSubPr>
                        <m:ctrlPr>
                          <a:rPr lang="de-DE" sz="1100" b="0" i="1">
                            <a:latin typeface="Cambria Math" panose="02040503050406030204" pitchFamily="18" charset="0"/>
                          </a:rPr>
                        </m:ctrlPr>
                      </m:sSubPr>
                      <m:e>
                        <m:r>
                          <a:rPr lang="de-DE" sz="1100" b="0" i="1">
                            <a:latin typeface="Cambria Math"/>
                          </a:rPr>
                          <m:t>𝑡</m:t>
                        </m:r>
                      </m:e>
                      <m:sub>
                        <m:r>
                          <a:rPr lang="de-DE" sz="1100" b="0" i="1">
                            <a:latin typeface="Cambria Math"/>
                          </a:rPr>
                          <m:t>𝑙𝑎𝑔</m:t>
                        </m:r>
                      </m:sub>
                    </m:sSub>
                  </m:oMath>
                </m:oMathPara>
              </a14:m>
              <a:endParaRPr lang="en-US" sz="1100"/>
            </a:p>
          </xdr:txBody>
        </xdr:sp>
      </mc:Choice>
      <mc:Fallback xmlns="">
        <xdr:sp macro="" textlink="">
          <xdr:nvSpPr>
            <xdr:cNvPr id="3" name="Textfeld 2"/>
            <xdr:cNvSpPr txBox="1"/>
          </xdr:nvSpPr>
          <xdr:spPr>
            <a:xfrm>
              <a:off x="7458075" y="2114550"/>
              <a:ext cx="1331259" cy="40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de-DE" sz="1100" b="0" i="0">
                  <a:latin typeface="Cambria Math"/>
                </a:rPr>
                <a:t>𝑇</a:t>
              </a:r>
              <a:r>
                <a:rPr lang="en-US" sz="1100" b="0" i="0">
                  <a:latin typeface="Cambria Math"/>
                </a:rPr>
                <a:t>_</a:t>
              </a:r>
              <a:r>
                <a:rPr lang="de-DE" sz="1100" b="0" i="0">
                  <a:latin typeface="Cambria Math"/>
                </a:rPr>
                <a:t>𝑝=𝐷/2+𝑡_𝑙𝑎𝑔</a:t>
              </a:r>
              <a:endParaRPr lang="en-US" sz="1100"/>
            </a:p>
          </xdr:txBody>
        </xdr:sp>
      </mc:Fallback>
    </mc:AlternateContent>
    <xdr:clientData/>
  </xdr:oneCellAnchor>
  <xdr:oneCellAnchor>
    <xdr:from>
      <xdr:col>6</xdr:col>
      <xdr:colOff>0</xdr:colOff>
      <xdr:row>12</xdr:row>
      <xdr:rowOff>0</xdr:rowOff>
    </xdr:from>
    <xdr:ext cx="1704975" cy="293991"/>
    <mc:AlternateContent xmlns:mc="http://schemas.openxmlformats.org/markup-compatibility/2006" xmlns:a14="http://schemas.microsoft.com/office/drawing/2010/main">
      <mc:Choice Requires="a14">
        <xdr:sp macro="" textlink="">
          <xdr:nvSpPr>
            <xdr:cNvPr id="4" name="Textfeld 3">
              <a:extLst>
                <a:ext uri="{FF2B5EF4-FFF2-40B4-BE49-F238E27FC236}">
                  <a16:creationId xmlns:a16="http://schemas.microsoft.com/office/drawing/2014/main" id="{00000000-0008-0000-0700-000004000000}"/>
                </a:ext>
              </a:extLst>
            </xdr:cNvPr>
            <xdr:cNvSpPr txBox="1"/>
          </xdr:nvSpPr>
          <xdr:spPr>
            <a:xfrm>
              <a:off x="7458075" y="2771775"/>
              <a:ext cx="1704975" cy="2939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de-DE" sz="1100" b="0" i="1">
                            <a:latin typeface="Cambria Math"/>
                          </a:rPr>
                          <m:t>𝑇</m:t>
                        </m:r>
                      </m:e>
                      <m:sub>
                        <m:sSub>
                          <m:sSubPr>
                            <m:ctrlPr>
                              <a:rPr lang="en-US" sz="1100" i="1">
                                <a:latin typeface="Cambria Math" panose="02040503050406030204" pitchFamily="18" charset="0"/>
                              </a:rPr>
                            </m:ctrlPr>
                          </m:sSubPr>
                          <m:e>
                            <m:r>
                              <a:rPr lang="de-DE" sz="1100" b="0" i="1">
                                <a:latin typeface="Cambria Math"/>
                              </a:rPr>
                              <m:t>𝑞</m:t>
                            </m:r>
                          </m:e>
                          <m:sub>
                            <m:r>
                              <a:rPr lang="de-DE" sz="1100" b="0" i="1">
                                <a:latin typeface="Cambria Math"/>
                              </a:rPr>
                              <m:t>𝑝</m:t>
                            </m:r>
                          </m:sub>
                        </m:sSub>
                      </m:sub>
                    </m:sSub>
                    <m:r>
                      <a:rPr lang="de-DE" sz="1100" b="0" i="1">
                        <a:latin typeface="Cambria Math"/>
                      </a:rPr>
                      <m:t>=</m:t>
                    </m:r>
                    <m:sSub>
                      <m:sSubPr>
                        <m:ctrlPr>
                          <a:rPr lang="de-DE" sz="1100" b="0" i="1">
                            <a:latin typeface="Cambria Math" panose="02040503050406030204" pitchFamily="18" charset="0"/>
                          </a:rPr>
                        </m:ctrlPr>
                      </m:sSubPr>
                      <m:e>
                        <m:r>
                          <a:rPr lang="de-DE" sz="1100" b="0" i="1">
                            <a:latin typeface="Cambria Math"/>
                          </a:rPr>
                          <m:t>𝑇</m:t>
                        </m:r>
                      </m:e>
                      <m:sub>
                        <m:r>
                          <a:rPr lang="de-DE" sz="1100" b="0" i="1">
                            <a:latin typeface="Cambria Math"/>
                          </a:rPr>
                          <m:t>𝑝</m:t>
                        </m:r>
                        <m:r>
                          <a:rPr lang="de-DE" sz="1100" b="0" i="1">
                            <a:latin typeface="Cambria Math"/>
                          </a:rPr>
                          <m:t>50%</m:t>
                        </m:r>
                      </m:sub>
                    </m:sSub>
                    <m:r>
                      <a:rPr lang="de-DE" sz="1100" b="0" i="1">
                        <a:latin typeface="Cambria Math"/>
                      </a:rPr>
                      <m:t>+</m:t>
                    </m:r>
                    <m:sSub>
                      <m:sSubPr>
                        <m:ctrlPr>
                          <a:rPr lang="de-DE" sz="1100" b="0" i="1">
                            <a:latin typeface="Cambria Math" panose="02040503050406030204" pitchFamily="18" charset="0"/>
                          </a:rPr>
                        </m:ctrlPr>
                      </m:sSubPr>
                      <m:e>
                        <m:r>
                          <a:rPr lang="de-DE" sz="1100" b="0" i="1">
                            <a:latin typeface="Cambria Math"/>
                          </a:rPr>
                          <m:t>𝑡</m:t>
                        </m:r>
                      </m:e>
                      <m:sub>
                        <m:r>
                          <a:rPr lang="de-DE" sz="1100" b="0" i="1">
                            <a:latin typeface="Cambria Math"/>
                          </a:rPr>
                          <m:t>𝑙𝑎𝑔</m:t>
                        </m:r>
                      </m:sub>
                    </m:sSub>
                  </m:oMath>
                </m:oMathPara>
              </a14:m>
              <a:endParaRPr lang="en-US" sz="1100"/>
            </a:p>
          </xdr:txBody>
        </xdr:sp>
      </mc:Choice>
      <mc:Fallback xmlns="">
        <xdr:sp macro="" textlink="">
          <xdr:nvSpPr>
            <xdr:cNvPr id="4" name="Textfeld 3"/>
            <xdr:cNvSpPr txBox="1"/>
          </xdr:nvSpPr>
          <xdr:spPr>
            <a:xfrm>
              <a:off x="7458075" y="2771775"/>
              <a:ext cx="1704975" cy="2939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de-DE" sz="1100" b="0" i="0">
                  <a:latin typeface="Cambria Math"/>
                </a:rPr>
                <a:t>𝑇</a:t>
              </a:r>
              <a:r>
                <a:rPr lang="en-US" sz="1100" b="0" i="0">
                  <a:latin typeface="Cambria Math"/>
                </a:rPr>
                <a:t>_(</a:t>
              </a:r>
              <a:r>
                <a:rPr lang="de-DE" sz="1100" b="0" i="0">
                  <a:latin typeface="Cambria Math"/>
                </a:rPr>
                <a:t>𝑞</a:t>
              </a:r>
              <a:r>
                <a:rPr lang="en-US" sz="1100" b="0" i="0">
                  <a:latin typeface="Cambria Math"/>
                </a:rPr>
                <a:t>_</a:t>
              </a:r>
              <a:r>
                <a:rPr lang="de-DE" sz="1100" b="0" i="0">
                  <a:latin typeface="Cambria Math"/>
                </a:rPr>
                <a:t>𝑝 </a:t>
              </a:r>
              <a:r>
                <a:rPr lang="en-US" sz="1100" b="0" i="0">
                  <a:latin typeface="Cambria Math"/>
                </a:rPr>
                <a:t>)</a:t>
              </a:r>
              <a:r>
                <a:rPr lang="de-DE" sz="1100" b="0" i="0">
                  <a:latin typeface="Cambria Math"/>
                </a:rPr>
                <a:t>=𝑇_(𝑝50%)+𝑡_𝑙𝑎𝑔</a:t>
              </a:r>
              <a:endParaRPr lang="en-US" sz="1100"/>
            </a:p>
          </xdr:txBody>
        </xdr:sp>
      </mc:Fallback>
    </mc:AlternateContent>
    <xdr:clientData/>
  </xdr:oneCellAnchor>
  <xdr:oneCellAnchor>
    <xdr:from>
      <xdr:col>6</xdr:col>
      <xdr:colOff>0</xdr:colOff>
      <xdr:row>13</xdr:row>
      <xdr:rowOff>0</xdr:rowOff>
    </xdr:from>
    <xdr:ext cx="1704975" cy="310854"/>
    <mc:AlternateContent xmlns:mc="http://schemas.openxmlformats.org/markup-compatibility/2006" xmlns:a14="http://schemas.microsoft.com/office/drawing/2010/main">
      <mc:Choice Requires="a14">
        <xdr:sp macro="" textlink="">
          <xdr:nvSpPr>
            <xdr:cNvPr id="5" name="Textfeld 4">
              <a:extLst>
                <a:ext uri="{FF2B5EF4-FFF2-40B4-BE49-F238E27FC236}">
                  <a16:creationId xmlns:a16="http://schemas.microsoft.com/office/drawing/2014/main" id="{00000000-0008-0000-0700-000005000000}"/>
                </a:ext>
              </a:extLst>
            </xdr:cNvPr>
            <xdr:cNvSpPr txBox="1"/>
          </xdr:nvSpPr>
          <xdr:spPr>
            <a:xfrm>
              <a:off x="7458075" y="3057525"/>
              <a:ext cx="1704975" cy="310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de-DE" sz="1100" b="0" i="1">
                            <a:latin typeface="Cambria Math"/>
                          </a:rPr>
                          <m:t>𝑇</m:t>
                        </m:r>
                      </m:e>
                      <m:sub>
                        <m:r>
                          <a:rPr lang="de-DE" sz="1100" b="0" i="1">
                            <a:latin typeface="Cambria Math"/>
                          </a:rPr>
                          <m:t>𝑜𝑓</m:t>
                        </m:r>
                        <m:r>
                          <a:rPr lang="de-DE" sz="1100" b="0" i="1">
                            <a:latin typeface="Cambria Math"/>
                          </a:rPr>
                          <m:t> </m:t>
                        </m:r>
                        <m:r>
                          <a:rPr lang="de-DE" sz="1100" b="0" i="1">
                            <a:latin typeface="Cambria Math"/>
                          </a:rPr>
                          <m:t>𝑈𝐻</m:t>
                        </m:r>
                      </m:sub>
                    </m:sSub>
                    <m:r>
                      <a:rPr lang="de-DE" sz="1100" b="0" i="1">
                        <a:latin typeface="Cambria Math"/>
                      </a:rPr>
                      <m:t>=</m:t>
                    </m:r>
                    <m:sSub>
                      <m:sSubPr>
                        <m:ctrlPr>
                          <a:rPr lang="de-DE" sz="1100" b="0" i="1">
                            <a:latin typeface="Cambria Math" panose="02040503050406030204" pitchFamily="18" charset="0"/>
                          </a:rPr>
                        </m:ctrlPr>
                      </m:sSubPr>
                      <m:e>
                        <m:sSub>
                          <m:sSubPr>
                            <m:ctrlPr>
                              <a:rPr lang="en-US" sz="1100" i="1">
                                <a:solidFill>
                                  <a:schemeClr val="tx1"/>
                                </a:solidFill>
                                <a:effectLst/>
                                <a:latin typeface="Cambria Math" panose="02040503050406030204" pitchFamily="18" charset="0"/>
                                <a:ea typeface="+mn-ea"/>
                                <a:cs typeface="+mn-cs"/>
                              </a:rPr>
                            </m:ctrlPr>
                          </m:sSubPr>
                          <m:e>
                            <m:r>
                              <a:rPr lang="de-DE" sz="1100" b="0" i="1">
                                <a:solidFill>
                                  <a:schemeClr val="tx1"/>
                                </a:solidFill>
                                <a:effectLst/>
                                <a:latin typeface="Cambria Math"/>
                                <a:ea typeface="+mn-ea"/>
                                <a:cs typeface="+mn-cs"/>
                              </a:rPr>
                              <m:t>𝑇</m:t>
                            </m:r>
                          </m:e>
                          <m:sub>
                            <m:sSub>
                              <m:sSubPr>
                                <m:ctrlPr>
                                  <a:rPr lang="en-US" sz="1100" i="1">
                                    <a:solidFill>
                                      <a:schemeClr val="tx1"/>
                                    </a:solidFill>
                                    <a:effectLst/>
                                    <a:latin typeface="Cambria Math" panose="02040503050406030204" pitchFamily="18" charset="0"/>
                                    <a:ea typeface="+mn-ea"/>
                                    <a:cs typeface="+mn-cs"/>
                                  </a:rPr>
                                </m:ctrlPr>
                              </m:sSubPr>
                              <m:e>
                                <m:r>
                                  <a:rPr lang="de-DE" sz="1100" b="0" i="1">
                                    <a:solidFill>
                                      <a:schemeClr val="tx1"/>
                                    </a:solidFill>
                                    <a:effectLst/>
                                    <a:latin typeface="Cambria Math"/>
                                    <a:ea typeface="+mn-ea"/>
                                    <a:cs typeface="+mn-cs"/>
                                  </a:rPr>
                                  <m:t>𝑞</m:t>
                                </m:r>
                              </m:e>
                              <m:sub>
                                <m:r>
                                  <a:rPr lang="de-DE" sz="1100" b="0" i="1">
                                    <a:solidFill>
                                      <a:schemeClr val="tx1"/>
                                    </a:solidFill>
                                    <a:effectLst/>
                                    <a:latin typeface="Cambria Math"/>
                                    <a:ea typeface="+mn-ea"/>
                                    <a:cs typeface="+mn-cs"/>
                                  </a:rPr>
                                  <m:t>𝑝</m:t>
                                </m:r>
                              </m:sub>
                            </m:sSub>
                          </m:sub>
                        </m:sSub>
                        <m:r>
                          <a:rPr lang="de-DE" sz="1100" b="0" i="1">
                            <a:solidFill>
                              <a:schemeClr val="tx1"/>
                            </a:solidFill>
                            <a:effectLst/>
                            <a:latin typeface="Cambria Math"/>
                            <a:ea typeface="+mn-ea"/>
                            <a:cs typeface="+mn-cs"/>
                          </a:rPr>
                          <m:t>−</m:t>
                        </m:r>
                        <m:r>
                          <a:rPr lang="de-DE" sz="1100" b="0" i="1">
                            <a:latin typeface="Cambria Math"/>
                          </a:rPr>
                          <m:t>𝑇</m:t>
                        </m:r>
                      </m:e>
                      <m:sub>
                        <m:r>
                          <a:rPr lang="de-DE" sz="1100" b="0" i="1">
                            <a:latin typeface="Cambria Math"/>
                          </a:rPr>
                          <m:t>𝑝</m:t>
                        </m:r>
                      </m:sub>
                    </m:sSub>
                  </m:oMath>
                </m:oMathPara>
              </a14:m>
              <a:endParaRPr lang="en-US" sz="1100"/>
            </a:p>
          </xdr:txBody>
        </xdr:sp>
      </mc:Choice>
      <mc:Fallback xmlns="">
        <xdr:sp macro="" textlink="">
          <xdr:nvSpPr>
            <xdr:cNvPr id="5" name="Textfeld 4"/>
            <xdr:cNvSpPr txBox="1"/>
          </xdr:nvSpPr>
          <xdr:spPr>
            <a:xfrm>
              <a:off x="7458075" y="3057525"/>
              <a:ext cx="1704975" cy="310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de-DE" sz="1100" b="0" i="0">
                  <a:latin typeface="Cambria Math"/>
                </a:rPr>
                <a:t>𝑇</a:t>
              </a:r>
              <a:r>
                <a:rPr lang="en-US" sz="1100" b="0" i="0">
                  <a:latin typeface="Cambria Math"/>
                </a:rPr>
                <a:t>_(</a:t>
              </a:r>
              <a:r>
                <a:rPr lang="de-DE" sz="1100" b="0" i="0">
                  <a:latin typeface="Cambria Math"/>
                </a:rPr>
                <a:t>𝑜𝑓 𝑈𝐻</a:t>
              </a:r>
              <a:r>
                <a:rPr lang="en-US" sz="1100" b="0" i="0">
                  <a:latin typeface="Cambria Math"/>
                </a:rPr>
                <a:t>)</a:t>
              </a:r>
              <a:r>
                <a:rPr lang="de-DE" sz="1100" b="0" i="0">
                  <a:latin typeface="Cambria Math"/>
                </a:rPr>
                <a:t>=〖</a:t>
              </a:r>
              <a:r>
                <a:rPr lang="de-DE" sz="1100" b="0" i="0">
                  <a:solidFill>
                    <a:schemeClr val="tx1"/>
                  </a:solidFill>
                  <a:effectLst/>
                  <a:latin typeface="Cambria Math"/>
                  <a:ea typeface="+mn-ea"/>
                  <a:cs typeface="+mn-cs"/>
                </a:rPr>
                <a:t>𝑇</a:t>
              </a:r>
              <a:r>
                <a:rPr lang="en-US" sz="1100" b="0" i="0">
                  <a:solidFill>
                    <a:schemeClr val="tx1"/>
                  </a:solidFill>
                  <a:effectLst/>
                  <a:latin typeface="Cambria Math"/>
                  <a:ea typeface="+mn-ea"/>
                  <a:cs typeface="+mn-cs"/>
                </a:rPr>
                <a:t>_(</a:t>
              </a:r>
              <a:r>
                <a:rPr lang="de-DE" sz="1100" b="0" i="0">
                  <a:solidFill>
                    <a:schemeClr val="tx1"/>
                  </a:solidFill>
                  <a:effectLst/>
                  <a:latin typeface="Cambria Math"/>
                  <a:ea typeface="+mn-ea"/>
                  <a:cs typeface="+mn-cs"/>
                </a:rPr>
                <a:t>𝑞</a:t>
              </a:r>
              <a:r>
                <a:rPr lang="en-US" sz="1100" b="0" i="0">
                  <a:solidFill>
                    <a:schemeClr val="tx1"/>
                  </a:solidFill>
                  <a:effectLst/>
                  <a:latin typeface="Cambria Math"/>
                  <a:ea typeface="+mn-ea"/>
                  <a:cs typeface="+mn-cs"/>
                </a:rPr>
                <a:t>_</a:t>
              </a:r>
              <a:r>
                <a:rPr lang="de-DE" sz="1100" b="0" i="0">
                  <a:solidFill>
                    <a:schemeClr val="tx1"/>
                  </a:solidFill>
                  <a:effectLst/>
                  <a:latin typeface="Cambria Math"/>
                  <a:ea typeface="+mn-ea"/>
                  <a:cs typeface="+mn-cs"/>
                </a:rPr>
                <a:t>𝑝 </a:t>
              </a:r>
              <a:r>
                <a:rPr lang="en-US" sz="1100" b="0" i="0">
                  <a:solidFill>
                    <a:schemeClr val="tx1"/>
                  </a:solidFill>
                  <a:effectLst/>
                  <a:latin typeface="Cambria Math"/>
                  <a:ea typeface="+mn-ea"/>
                  <a:cs typeface="+mn-cs"/>
                </a:rPr>
                <a:t>)</a:t>
              </a:r>
              <a:r>
                <a:rPr lang="de-DE" sz="1100" b="0" i="0">
                  <a:solidFill>
                    <a:schemeClr val="tx1"/>
                  </a:solidFill>
                  <a:effectLst/>
                  <a:latin typeface="Cambria Math"/>
                  <a:ea typeface="+mn-ea"/>
                  <a:cs typeface="+mn-cs"/>
                </a:rPr>
                <a:t>−</a:t>
              </a:r>
              <a:r>
                <a:rPr lang="de-DE" sz="1100" b="0" i="0">
                  <a:latin typeface="Cambria Math"/>
                </a:rPr>
                <a:t>𝑇〗_𝑝</a:t>
              </a:r>
              <a:endParaRPr lang="en-US" sz="1100"/>
            </a:p>
          </xdr:txBody>
        </xdr:sp>
      </mc:Fallback>
    </mc:AlternateContent>
    <xdr:clientData/>
  </xdr:oneCellAnchor>
  <xdr:twoCellAnchor editAs="oneCell">
    <xdr:from>
      <xdr:col>0</xdr:col>
      <xdr:colOff>0</xdr:colOff>
      <xdr:row>17</xdr:row>
      <xdr:rowOff>95250</xdr:rowOff>
    </xdr:from>
    <xdr:to>
      <xdr:col>4</xdr:col>
      <xdr:colOff>427864</xdr:colOff>
      <xdr:row>38</xdr:row>
      <xdr:rowOff>18560</xdr:rowOff>
    </xdr:to>
    <xdr:pic>
      <xdr:nvPicPr>
        <xdr:cNvPr id="6" name="Grafik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1"/>
        <a:stretch>
          <a:fillRect/>
        </a:stretch>
      </xdr:blipFill>
      <xdr:spPr>
        <a:xfrm>
          <a:off x="0" y="5219700"/>
          <a:ext cx="6095239" cy="392381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6</xdr:col>
      <xdr:colOff>21167</xdr:colOff>
      <xdr:row>12</xdr:row>
      <xdr:rowOff>317500</xdr:rowOff>
    </xdr:from>
    <xdr:ext cx="1331259" cy="274947"/>
    <mc:AlternateContent xmlns:mc="http://schemas.openxmlformats.org/markup-compatibility/2006" xmlns:a14="http://schemas.microsoft.com/office/drawing/2010/main">
      <mc:Choice Requires="a14">
        <xdr:sp macro="" textlink="">
          <xdr:nvSpPr>
            <xdr:cNvPr id="3" name="Textfeld 2">
              <a:extLst>
                <a:ext uri="{FF2B5EF4-FFF2-40B4-BE49-F238E27FC236}">
                  <a16:creationId xmlns:a16="http://schemas.microsoft.com/office/drawing/2014/main" id="{00000000-0008-0000-0800-000003000000}"/>
                </a:ext>
              </a:extLst>
            </xdr:cNvPr>
            <xdr:cNvSpPr txBox="1"/>
          </xdr:nvSpPr>
          <xdr:spPr>
            <a:xfrm>
              <a:off x="6466417" y="3481917"/>
              <a:ext cx="1331259" cy="2749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de-DE" sz="1100" b="0" i="1">
                            <a:latin typeface="Cambria Math"/>
                          </a:rPr>
                          <m:t>𝑇</m:t>
                        </m:r>
                      </m:e>
                      <m:sub>
                        <m:r>
                          <a:rPr lang="de-DE" sz="1100" b="0" i="1">
                            <a:latin typeface="Cambria Math"/>
                          </a:rPr>
                          <m:t>𝑟</m:t>
                        </m:r>
                      </m:sub>
                    </m:sSub>
                    <m:r>
                      <a:rPr lang="de-DE" sz="1100" b="0" i="1">
                        <a:latin typeface="Cambria Math"/>
                      </a:rPr>
                      <m:t>=</m:t>
                    </m:r>
                    <m:sSub>
                      <m:sSubPr>
                        <m:ctrlPr>
                          <a:rPr lang="de-DE" sz="1100" b="0" i="1">
                            <a:latin typeface="Cambria Math" panose="02040503050406030204" pitchFamily="18" charset="0"/>
                          </a:rPr>
                        </m:ctrlPr>
                      </m:sSubPr>
                      <m:e>
                        <m:r>
                          <a:rPr lang="de-DE" sz="1100" b="0" i="1">
                            <a:latin typeface="Cambria Math"/>
                          </a:rPr>
                          <m:t>𝑘</m:t>
                        </m:r>
                      </m:e>
                      <m:sub>
                        <m:r>
                          <a:rPr lang="de-DE" sz="1100" b="0" i="1">
                            <a:latin typeface="Cambria Math"/>
                          </a:rPr>
                          <m:t>𝑟</m:t>
                        </m:r>
                      </m:sub>
                    </m:sSub>
                    <m:sSub>
                      <m:sSubPr>
                        <m:ctrlPr>
                          <a:rPr lang="de-DE" sz="1100" b="0" i="1">
                            <a:latin typeface="Cambria Math" panose="02040503050406030204" pitchFamily="18" charset="0"/>
                          </a:rPr>
                        </m:ctrlPr>
                      </m:sSubPr>
                      <m:e>
                        <m:r>
                          <a:rPr lang="de-DE" sz="1100" b="0" i="1">
                            <a:latin typeface="Cambria Math"/>
                          </a:rPr>
                          <m:t>𝑇</m:t>
                        </m:r>
                      </m:e>
                      <m:sub>
                        <m:r>
                          <a:rPr lang="de-DE" sz="1100" b="0" i="1">
                            <a:latin typeface="Cambria Math"/>
                          </a:rPr>
                          <m:t>𝑝</m:t>
                        </m:r>
                      </m:sub>
                    </m:sSub>
                  </m:oMath>
                </m:oMathPara>
              </a14:m>
              <a:endParaRPr lang="en-US" sz="1100"/>
            </a:p>
          </xdr:txBody>
        </xdr:sp>
      </mc:Choice>
      <mc:Fallback xmlns="">
        <xdr:sp macro="" textlink="">
          <xdr:nvSpPr>
            <xdr:cNvPr id="3" name="Textfeld 2"/>
            <xdr:cNvSpPr txBox="1"/>
          </xdr:nvSpPr>
          <xdr:spPr>
            <a:xfrm>
              <a:off x="6466417" y="3481917"/>
              <a:ext cx="1331259" cy="2749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de-DE" sz="1100" b="0" i="0">
                  <a:latin typeface="Cambria Math"/>
                </a:rPr>
                <a:t>𝑇</a:t>
              </a:r>
              <a:r>
                <a:rPr lang="en-US" sz="1100" b="0" i="0">
                  <a:latin typeface="Cambria Math"/>
                </a:rPr>
                <a:t>_</a:t>
              </a:r>
              <a:r>
                <a:rPr lang="de-DE" sz="1100" b="0" i="0">
                  <a:latin typeface="Cambria Math"/>
                </a:rPr>
                <a:t>𝑟=𝑘_𝑟 𝑇_𝑝</a:t>
              </a:r>
              <a:endParaRPr lang="en-US" sz="1100"/>
            </a:p>
          </xdr:txBody>
        </xdr:sp>
      </mc:Fallback>
    </mc:AlternateContent>
    <xdr:clientData/>
  </xdr:oneCellAnchor>
  <xdr:oneCellAnchor>
    <xdr:from>
      <xdr:col>6</xdr:col>
      <xdr:colOff>0</xdr:colOff>
      <xdr:row>16</xdr:row>
      <xdr:rowOff>0</xdr:rowOff>
    </xdr:from>
    <xdr:ext cx="1661583" cy="457498"/>
    <mc:AlternateContent xmlns:mc="http://schemas.openxmlformats.org/markup-compatibility/2006" xmlns:a14="http://schemas.microsoft.com/office/drawing/2010/main">
      <mc:Choice Requires="a14">
        <xdr:sp macro="" textlink="">
          <xdr:nvSpPr>
            <xdr:cNvPr id="4" name="Textfeld 3">
              <a:extLst>
                <a:ext uri="{FF2B5EF4-FFF2-40B4-BE49-F238E27FC236}">
                  <a16:creationId xmlns:a16="http://schemas.microsoft.com/office/drawing/2014/main" id="{00000000-0008-0000-0800-000004000000}"/>
                </a:ext>
              </a:extLst>
            </xdr:cNvPr>
            <xdr:cNvSpPr txBox="1"/>
          </xdr:nvSpPr>
          <xdr:spPr>
            <a:xfrm>
              <a:off x="6445250" y="4180417"/>
              <a:ext cx="1661583" cy="457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de-DE" sz="1100" b="0" i="1">
                            <a:latin typeface="Cambria Math"/>
                          </a:rPr>
                          <m:t>𝑞</m:t>
                        </m:r>
                      </m:e>
                      <m:sub>
                        <m:r>
                          <a:rPr lang="de-DE" sz="1100" b="0" i="1">
                            <a:latin typeface="Cambria Math"/>
                          </a:rPr>
                          <m:t>𝑝</m:t>
                        </m:r>
                      </m:sub>
                    </m:sSub>
                    <m:r>
                      <a:rPr lang="de-DE" sz="1100" b="0" i="1">
                        <a:latin typeface="Cambria Math"/>
                      </a:rPr>
                      <m:t>=</m:t>
                    </m:r>
                    <m:sSub>
                      <m:sSubPr>
                        <m:ctrlPr>
                          <a:rPr lang="de-DE" sz="1100" b="0" i="1">
                            <a:solidFill>
                              <a:schemeClr val="tx1"/>
                            </a:solidFill>
                            <a:effectLst/>
                            <a:latin typeface="Cambria Math" panose="02040503050406030204" pitchFamily="18" charset="0"/>
                            <a:ea typeface="+mn-ea"/>
                            <a:cs typeface="+mn-cs"/>
                          </a:rPr>
                        </m:ctrlPr>
                      </m:sSubPr>
                      <m:e>
                        <m:r>
                          <a:rPr lang="de-DE" sz="1100" b="0" i="1">
                            <a:solidFill>
                              <a:schemeClr val="tx1"/>
                            </a:solidFill>
                            <a:effectLst/>
                            <a:latin typeface="Cambria Math"/>
                            <a:ea typeface="+mn-ea"/>
                            <a:cs typeface="+mn-cs"/>
                          </a:rPr>
                          <m:t>𝑘</m:t>
                        </m:r>
                      </m:e>
                      <m:sub>
                        <m:r>
                          <a:rPr lang="de-DE" sz="1100" b="0" i="1">
                            <a:solidFill>
                              <a:schemeClr val="tx1"/>
                            </a:solidFill>
                            <a:effectLst/>
                            <a:latin typeface="Cambria Math"/>
                            <a:ea typeface="+mn-ea"/>
                            <a:cs typeface="+mn-cs"/>
                          </a:rPr>
                          <m:t>𝑝</m:t>
                        </m:r>
                      </m:sub>
                    </m:sSub>
                    <m:f>
                      <m:fPr>
                        <m:ctrlPr>
                          <a:rPr lang="de-DE" sz="1100" b="0" i="1">
                            <a:latin typeface="Cambria Math" panose="02040503050406030204" pitchFamily="18" charset="0"/>
                          </a:rPr>
                        </m:ctrlPr>
                      </m:fPr>
                      <m:num>
                        <m:r>
                          <a:rPr lang="de-DE" sz="1100" b="0" i="1">
                            <a:latin typeface="Cambria Math"/>
                          </a:rPr>
                          <m:t>𝐴𝑄</m:t>
                        </m:r>
                      </m:num>
                      <m:den>
                        <m:sSub>
                          <m:sSubPr>
                            <m:ctrlPr>
                              <a:rPr lang="de-DE" sz="1100" b="0" i="1">
                                <a:latin typeface="Cambria Math" panose="02040503050406030204" pitchFamily="18" charset="0"/>
                              </a:rPr>
                            </m:ctrlPr>
                          </m:sSubPr>
                          <m:e>
                            <m:r>
                              <a:rPr lang="de-DE" sz="1100" b="0" i="1">
                                <a:latin typeface="Cambria Math"/>
                              </a:rPr>
                              <m:t>𝑇</m:t>
                            </m:r>
                          </m:e>
                          <m:sub>
                            <m:r>
                              <a:rPr lang="de-DE" sz="1100" b="0" i="1">
                                <a:latin typeface="Cambria Math"/>
                              </a:rPr>
                              <m:t>𝑝</m:t>
                            </m:r>
                          </m:sub>
                        </m:sSub>
                      </m:den>
                    </m:f>
                    <m:r>
                      <a:rPr lang="de-DE" sz="1100" b="0" i="1">
                        <a:latin typeface="Cambria Math"/>
                      </a:rPr>
                      <m:t>(</m:t>
                    </m:r>
                    <m:f>
                      <m:fPr>
                        <m:ctrlPr>
                          <a:rPr lang="de-DE" sz="1100" b="0" i="1">
                            <a:latin typeface="Cambria Math" panose="02040503050406030204" pitchFamily="18" charset="0"/>
                          </a:rPr>
                        </m:ctrlPr>
                      </m:fPr>
                      <m:num>
                        <m:r>
                          <a:rPr lang="de-DE" sz="1100" b="0" i="1">
                            <a:latin typeface="Cambria Math"/>
                          </a:rPr>
                          <m:t>2</m:t>
                        </m:r>
                      </m:num>
                      <m:den>
                        <m:r>
                          <a:rPr lang="de-DE" sz="1100" b="0" i="1">
                            <a:latin typeface="Cambria Math"/>
                          </a:rPr>
                          <m:t>1+</m:t>
                        </m:r>
                        <m:sSub>
                          <m:sSubPr>
                            <m:ctrlPr>
                              <a:rPr lang="de-DE" sz="1100" b="0" i="1">
                                <a:latin typeface="Cambria Math" panose="02040503050406030204" pitchFamily="18" charset="0"/>
                              </a:rPr>
                            </m:ctrlPr>
                          </m:sSubPr>
                          <m:e>
                            <m:r>
                              <a:rPr lang="de-DE" sz="1100" b="0" i="1">
                                <a:latin typeface="Cambria Math"/>
                              </a:rPr>
                              <m:t>𝑘</m:t>
                            </m:r>
                          </m:e>
                          <m:sub>
                            <m:r>
                              <a:rPr lang="de-DE" sz="1100" b="0" i="1">
                                <a:latin typeface="Cambria Math"/>
                              </a:rPr>
                              <m:t>𝑟</m:t>
                            </m:r>
                          </m:sub>
                        </m:sSub>
                      </m:den>
                    </m:f>
                    <m:r>
                      <a:rPr lang="de-DE" sz="1100" b="0" i="1">
                        <a:latin typeface="Cambria Math"/>
                      </a:rPr>
                      <m:t>)</m:t>
                    </m:r>
                  </m:oMath>
                </m:oMathPara>
              </a14:m>
              <a:endParaRPr lang="en-US" sz="1100"/>
            </a:p>
          </xdr:txBody>
        </xdr:sp>
      </mc:Choice>
      <mc:Fallback xmlns="">
        <xdr:sp macro="" textlink="">
          <xdr:nvSpPr>
            <xdr:cNvPr id="4" name="Textfeld 3"/>
            <xdr:cNvSpPr txBox="1"/>
          </xdr:nvSpPr>
          <xdr:spPr>
            <a:xfrm>
              <a:off x="6445250" y="4180417"/>
              <a:ext cx="1661583" cy="457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de-DE" sz="1100" b="0" i="0">
                  <a:latin typeface="Cambria Math"/>
                </a:rPr>
                <a:t>𝑞</a:t>
              </a:r>
              <a:r>
                <a:rPr lang="en-US" sz="1100" b="0" i="0">
                  <a:latin typeface="Cambria Math"/>
                </a:rPr>
                <a:t>_</a:t>
              </a:r>
              <a:r>
                <a:rPr lang="de-DE" sz="1100" b="0" i="0">
                  <a:latin typeface="Cambria Math"/>
                </a:rPr>
                <a:t>𝑝=</a:t>
              </a:r>
              <a:r>
                <a:rPr lang="de-DE" sz="1100" b="0" i="0">
                  <a:solidFill>
                    <a:schemeClr val="tx1"/>
                  </a:solidFill>
                  <a:effectLst/>
                  <a:latin typeface="Cambria Math"/>
                  <a:ea typeface="+mn-ea"/>
                  <a:cs typeface="+mn-cs"/>
                </a:rPr>
                <a:t>𝑘_𝑝 </a:t>
              </a:r>
              <a:r>
                <a:rPr lang="de-DE" sz="1100" b="0" i="0">
                  <a:latin typeface="Cambria Math"/>
                </a:rPr>
                <a:t> 𝐴𝑄/𝑇_𝑝 (2/(1+𝑘_𝑟 ))</a:t>
              </a:r>
              <a:endParaRPr lang="en-US" sz="1100"/>
            </a:p>
          </xdr:txBody>
        </xdr:sp>
      </mc:Fallback>
    </mc:AlternateContent>
    <xdr:clientData/>
  </xdr:oneCellAnchor>
  <xdr:twoCellAnchor editAs="oneCell">
    <xdr:from>
      <xdr:col>0</xdr:col>
      <xdr:colOff>127000</xdr:colOff>
      <xdr:row>19</xdr:row>
      <xdr:rowOff>127000</xdr:rowOff>
    </xdr:from>
    <xdr:to>
      <xdr:col>5</xdr:col>
      <xdr:colOff>496656</xdr:colOff>
      <xdr:row>40</xdr:row>
      <xdr:rowOff>39728</xdr:rowOff>
    </xdr:to>
    <xdr:pic>
      <xdr:nvPicPr>
        <xdr:cNvPr id="5" name="Grafik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1"/>
        <a:stretch>
          <a:fillRect/>
        </a:stretch>
      </xdr:blipFill>
      <xdr:spPr>
        <a:xfrm>
          <a:off x="127000" y="5207000"/>
          <a:ext cx="6095239" cy="39238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
  <sheetViews>
    <sheetView topLeftCell="A19" zoomScale="75" zoomScaleNormal="100" workbookViewId="0">
      <selection activeCell="G24" sqref="G24"/>
    </sheetView>
  </sheetViews>
  <sheetFormatPr defaultColWidth="15.109375" defaultRowHeight="20.100000000000001" customHeight="1" x14ac:dyDescent="0.3"/>
  <cols>
    <col min="1" max="1" width="30.44140625" style="25" customWidth="1"/>
    <col min="2" max="2" width="20.5546875" style="25" customWidth="1"/>
    <col min="3" max="6" width="15.109375" style="21"/>
    <col min="7" max="7" width="51.88671875" style="21" customWidth="1"/>
    <col min="8" max="8" width="22.6640625" style="21" customWidth="1"/>
    <col min="9" max="9" width="15" style="21" customWidth="1"/>
    <col min="10" max="10" width="15.109375" style="21"/>
    <col min="11" max="13" width="15.109375" style="25"/>
    <col min="14" max="14" width="15.109375" style="21"/>
    <col min="15" max="16384" width="15.109375" style="25"/>
  </cols>
  <sheetData>
    <row r="1" spans="1:14" ht="110.25" customHeight="1" x14ac:dyDescent="0.3">
      <c r="A1" s="562" t="s">
        <v>128</v>
      </c>
      <c r="B1" s="562"/>
      <c r="C1" s="562"/>
      <c r="D1" s="562"/>
      <c r="E1" s="562"/>
      <c r="F1" s="562"/>
    </row>
    <row r="2" spans="1:14" ht="39.75" customHeight="1" thickBot="1" x14ac:dyDescent="0.35">
      <c r="A2" s="319" t="s">
        <v>22</v>
      </c>
      <c r="B2" s="563" t="s">
        <v>273</v>
      </c>
      <c r="C2" s="563"/>
      <c r="D2" s="563"/>
      <c r="E2" s="563"/>
      <c r="F2" s="563"/>
      <c r="G2" s="25"/>
      <c r="H2" s="23" t="s">
        <v>22</v>
      </c>
      <c r="K2" s="21"/>
      <c r="L2" s="21"/>
      <c r="M2" s="21"/>
      <c r="N2" s="25"/>
    </row>
    <row r="3" spans="1:14" ht="20.100000000000001" customHeight="1" thickBot="1" x14ac:dyDescent="0.35">
      <c r="A3" s="388" t="s">
        <v>0</v>
      </c>
      <c r="B3" s="392" t="s">
        <v>1</v>
      </c>
      <c r="C3" s="38" t="s">
        <v>2</v>
      </c>
      <c r="D3" s="38" t="s">
        <v>3</v>
      </c>
      <c r="E3" s="38" t="s">
        <v>4</v>
      </c>
      <c r="F3" s="39" t="s">
        <v>5</v>
      </c>
      <c r="G3" s="25"/>
      <c r="H3" s="320" t="s">
        <v>0</v>
      </c>
      <c r="I3" s="321" t="s">
        <v>1</v>
      </c>
      <c r="J3" s="321" t="s">
        <v>2</v>
      </c>
      <c r="K3" s="321" t="s">
        <v>3</v>
      </c>
      <c r="L3" s="321" t="s">
        <v>4</v>
      </c>
      <c r="M3" s="322" t="s">
        <v>5</v>
      </c>
      <c r="N3" s="25"/>
    </row>
    <row r="4" spans="1:14" ht="20.100000000000001" customHeight="1" x14ac:dyDescent="0.3">
      <c r="A4" s="389" t="s">
        <v>8</v>
      </c>
      <c r="B4" s="530">
        <v>750.4</v>
      </c>
      <c r="C4" s="174">
        <v>1087.01</v>
      </c>
      <c r="D4" s="174">
        <v>447.16</v>
      </c>
      <c r="E4" s="174">
        <v>393.35</v>
      </c>
      <c r="F4" s="175">
        <v>153.83000000000001</v>
      </c>
      <c r="G4" s="25"/>
      <c r="H4" s="323" t="s">
        <v>8</v>
      </c>
      <c r="I4" s="45">
        <v>750.4</v>
      </c>
      <c r="J4" s="40">
        <v>1087.01</v>
      </c>
      <c r="K4" s="40">
        <v>447.16</v>
      </c>
      <c r="L4" s="40">
        <v>393.35</v>
      </c>
      <c r="M4" s="41">
        <v>153.83000000000001</v>
      </c>
      <c r="N4" s="25"/>
    </row>
    <row r="5" spans="1:14" ht="20.100000000000001" customHeight="1" x14ac:dyDescent="0.3">
      <c r="A5" s="390" t="s">
        <v>6</v>
      </c>
      <c r="B5" s="531">
        <v>63.97</v>
      </c>
      <c r="C5" s="176">
        <v>85.48</v>
      </c>
      <c r="D5" s="176">
        <v>57.02</v>
      </c>
      <c r="E5" s="176">
        <v>44.93</v>
      </c>
      <c r="F5" s="177">
        <v>29.87</v>
      </c>
      <c r="G5" s="25"/>
      <c r="H5" s="324" t="s">
        <v>6</v>
      </c>
      <c r="I5" s="43">
        <v>63.97</v>
      </c>
      <c r="J5" s="27">
        <v>85.48</v>
      </c>
      <c r="K5" s="27">
        <v>57.02</v>
      </c>
      <c r="L5" s="27">
        <v>44.93</v>
      </c>
      <c r="M5" s="28">
        <v>29.87</v>
      </c>
      <c r="N5" s="25"/>
    </row>
    <row r="6" spans="1:14" ht="20.100000000000001" customHeight="1" x14ac:dyDescent="0.3">
      <c r="A6" s="390" t="s">
        <v>7</v>
      </c>
      <c r="B6" s="531">
        <v>38.54</v>
      </c>
      <c r="C6" s="176">
        <v>32.06</v>
      </c>
      <c r="D6" s="176">
        <v>26.47</v>
      </c>
      <c r="E6" s="176">
        <v>37.19</v>
      </c>
      <c r="F6" s="177">
        <v>21.22</v>
      </c>
      <c r="G6" s="25"/>
      <c r="H6" s="324" t="s">
        <v>7</v>
      </c>
      <c r="I6" s="43">
        <v>38.54</v>
      </c>
      <c r="J6" s="27">
        <v>32.06</v>
      </c>
      <c r="K6" s="27">
        <v>26.47</v>
      </c>
      <c r="L6" s="27">
        <v>37.19</v>
      </c>
      <c r="M6" s="28">
        <v>21.22</v>
      </c>
      <c r="N6" s="25"/>
    </row>
    <row r="7" spans="1:14" ht="20.100000000000001" customHeight="1" x14ac:dyDescent="0.3">
      <c r="A7" s="390" t="s">
        <v>50</v>
      </c>
      <c r="B7" s="531">
        <v>283</v>
      </c>
      <c r="C7" s="176">
        <v>283</v>
      </c>
      <c r="D7" s="176">
        <v>116</v>
      </c>
      <c r="E7" s="176">
        <v>152</v>
      </c>
      <c r="F7" s="178">
        <v>4</v>
      </c>
      <c r="G7" s="25"/>
      <c r="H7" s="324" t="s">
        <v>50</v>
      </c>
      <c r="I7" s="43">
        <v>283</v>
      </c>
      <c r="J7" s="27">
        <v>283</v>
      </c>
      <c r="K7" s="27">
        <v>116</v>
      </c>
      <c r="L7" s="27">
        <v>152</v>
      </c>
      <c r="M7" s="46">
        <v>4</v>
      </c>
      <c r="N7" s="25"/>
    </row>
    <row r="8" spans="1:14" ht="20.100000000000001" customHeight="1" thickBot="1" x14ac:dyDescent="0.35">
      <c r="A8" s="391" t="s">
        <v>49</v>
      </c>
      <c r="B8" s="532">
        <v>2984</v>
      </c>
      <c r="C8" s="179">
        <v>2797</v>
      </c>
      <c r="D8" s="179">
        <v>1858</v>
      </c>
      <c r="E8" s="179">
        <v>3001</v>
      </c>
      <c r="F8" s="180">
        <v>1440</v>
      </c>
      <c r="G8" s="25"/>
      <c r="H8" s="325" t="s">
        <v>49</v>
      </c>
      <c r="I8" s="44">
        <v>2984</v>
      </c>
      <c r="J8" s="42">
        <v>2797</v>
      </c>
      <c r="K8" s="42">
        <v>1858</v>
      </c>
      <c r="L8" s="42">
        <v>3001</v>
      </c>
      <c r="M8" s="47">
        <v>1440</v>
      </c>
      <c r="N8" s="25"/>
    </row>
    <row r="9" spans="1:14" ht="20.100000000000001" customHeight="1" x14ac:dyDescent="0.3">
      <c r="G9" s="25"/>
      <c r="J9" s="25"/>
      <c r="M9" s="21"/>
      <c r="N9" s="25"/>
    </row>
    <row r="10" spans="1:14" ht="37.5" customHeight="1" thickBot="1" x14ac:dyDescent="0.35">
      <c r="A10" s="318" t="s">
        <v>15</v>
      </c>
      <c r="B10" s="563" t="s">
        <v>274</v>
      </c>
      <c r="C10" s="563"/>
      <c r="D10" s="563"/>
      <c r="E10" s="563"/>
      <c r="F10" s="563"/>
      <c r="G10" s="25"/>
      <c r="H10" s="32" t="s">
        <v>15</v>
      </c>
      <c r="K10" s="21"/>
      <c r="L10" s="21"/>
      <c r="M10" s="21"/>
      <c r="N10" s="25"/>
    </row>
    <row r="11" spans="1:14" ht="20.100000000000001" customHeight="1" x14ac:dyDescent="0.3">
      <c r="A11" s="317" t="s">
        <v>0</v>
      </c>
      <c r="B11" s="313" t="s">
        <v>1</v>
      </c>
      <c r="C11" s="313" t="s">
        <v>2</v>
      </c>
      <c r="D11" s="313" t="s">
        <v>3</v>
      </c>
      <c r="E11" s="313" t="s">
        <v>4</v>
      </c>
      <c r="F11" s="314" t="s">
        <v>5</v>
      </c>
      <c r="G11" s="25"/>
      <c r="H11" s="317" t="s">
        <v>0</v>
      </c>
      <c r="I11" s="313" t="s">
        <v>1</v>
      </c>
      <c r="J11" s="313" t="s">
        <v>2</v>
      </c>
      <c r="K11" s="313" t="s">
        <v>3</v>
      </c>
      <c r="L11" s="313" t="s">
        <v>4</v>
      </c>
      <c r="M11" s="314" t="s">
        <v>5</v>
      </c>
      <c r="N11" s="25"/>
    </row>
    <row r="12" spans="1:14" ht="20.100000000000001" customHeight="1" x14ac:dyDescent="0.3">
      <c r="A12" s="315" t="s">
        <v>9</v>
      </c>
      <c r="B12" s="176">
        <v>253.01</v>
      </c>
      <c r="C12" s="176">
        <v>388.67</v>
      </c>
      <c r="D12" s="176">
        <v>273.49</v>
      </c>
      <c r="E12" s="176">
        <v>194.26</v>
      </c>
      <c r="F12" s="177">
        <v>47.51</v>
      </c>
      <c r="G12" s="25"/>
      <c r="H12" s="315" t="s">
        <v>9</v>
      </c>
      <c r="I12" s="27">
        <v>253.01</v>
      </c>
      <c r="J12" s="27">
        <v>388.67</v>
      </c>
      <c r="K12" s="27">
        <v>273.49</v>
      </c>
      <c r="L12" s="27">
        <v>194.26</v>
      </c>
      <c r="M12" s="28">
        <v>47.51</v>
      </c>
      <c r="N12" s="25"/>
    </row>
    <row r="13" spans="1:14" ht="20.100000000000001" customHeight="1" x14ac:dyDescent="0.3">
      <c r="A13" s="315" t="s">
        <v>10</v>
      </c>
      <c r="B13" s="176">
        <v>474.19</v>
      </c>
      <c r="C13" s="176">
        <v>645.42999999999995</v>
      </c>
      <c r="D13" s="176">
        <v>132.18</v>
      </c>
      <c r="E13" s="176">
        <v>173.84</v>
      </c>
      <c r="F13" s="177">
        <v>48.68</v>
      </c>
      <c r="G13" s="25"/>
      <c r="H13" s="315" t="s">
        <v>10</v>
      </c>
      <c r="I13" s="27">
        <v>474.19</v>
      </c>
      <c r="J13" s="27">
        <v>645.42999999999995</v>
      </c>
      <c r="K13" s="27">
        <v>132.18</v>
      </c>
      <c r="L13" s="27">
        <v>173.84</v>
      </c>
      <c r="M13" s="28">
        <v>48.68</v>
      </c>
      <c r="N13" s="25"/>
    </row>
    <row r="14" spans="1:14" ht="20.100000000000001" customHeight="1" x14ac:dyDescent="0.3">
      <c r="A14" s="315" t="s">
        <v>11</v>
      </c>
      <c r="B14" s="176">
        <v>4.83</v>
      </c>
      <c r="C14" s="176">
        <v>30.8</v>
      </c>
      <c r="D14" s="176">
        <v>29.54</v>
      </c>
      <c r="E14" s="176">
        <v>11.71</v>
      </c>
      <c r="F14" s="177">
        <v>30.3</v>
      </c>
      <c r="G14" s="25"/>
      <c r="H14" s="315" t="s">
        <v>11</v>
      </c>
      <c r="I14" s="27">
        <v>4.83</v>
      </c>
      <c r="J14" s="27">
        <v>30.8</v>
      </c>
      <c r="K14" s="27">
        <v>29.54</v>
      </c>
      <c r="L14" s="27">
        <v>11.71</v>
      </c>
      <c r="M14" s="28">
        <v>30.3</v>
      </c>
      <c r="N14" s="25"/>
    </row>
    <row r="15" spans="1:14" ht="20.100000000000001" customHeight="1" x14ac:dyDescent="0.3">
      <c r="A15" s="315" t="s">
        <v>12</v>
      </c>
      <c r="B15" s="176">
        <v>1.3</v>
      </c>
      <c r="C15" s="176">
        <v>1.81</v>
      </c>
      <c r="D15" s="176">
        <v>1.18</v>
      </c>
      <c r="E15" s="176">
        <v>1.62</v>
      </c>
      <c r="F15" s="177">
        <v>13.24</v>
      </c>
      <c r="G15" s="25"/>
      <c r="H15" s="315" t="s">
        <v>12</v>
      </c>
      <c r="I15" s="27">
        <v>1.3</v>
      </c>
      <c r="J15" s="27">
        <v>1.81</v>
      </c>
      <c r="K15" s="27">
        <v>1.18</v>
      </c>
      <c r="L15" s="27">
        <v>1.62</v>
      </c>
      <c r="M15" s="28">
        <v>13.24</v>
      </c>
      <c r="N15" s="25"/>
    </row>
    <row r="16" spans="1:14" ht="20.100000000000001" customHeight="1" x14ac:dyDescent="0.3">
      <c r="A16" s="315" t="s">
        <v>13</v>
      </c>
      <c r="B16" s="176">
        <v>0.24</v>
      </c>
      <c r="C16" s="176">
        <v>0</v>
      </c>
      <c r="D16" s="176">
        <v>0</v>
      </c>
      <c r="E16" s="176">
        <v>0</v>
      </c>
      <c r="F16" s="177">
        <v>2.63</v>
      </c>
      <c r="G16" s="25"/>
      <c r="H16" s="315" t="s">
        <v>13</v>
      </c>
      <c r="I16" s="27">
        <v>0.24</v>
      </c>
      <c r="J16" s="27">
        <v>0</v>
      </c>
      <c r="K16" s="27">
        <v>0</v>
      </c>
      <c r="L16" s="27">
        <v>0</v>
      </c>
      <c r="M16" s="28">
        <v>2.63</v>
      </c>
      <c r="N16" s="25"/>
    </row>
    <row r="17" spans="1:14" ht="20.100000000000001" customHeight="1" thickBot="1" x14ac:dyDescent="0.35">
      <c r="A17" s="316" t="s">
        <v>14</v>
      </c>
      <c r="B17" s="181">
        <v>0</v>
      </c>
      <c r="C17" s="181">
        <v>1.45</v>
      </c>
      <c r="D17" s="181">
        <v>0.06</v>
      </c>
      <c r="E17" s="181">
        <v>0</v>
      </c>
      <c r="F17" s="182">
        <v>0</v>
      </c>
      <c r="G17" s="25"/>
      <c r="H17" s="316" t="s">
        <v>14</v>
      </c>
      <c r="I17" s="29">
        <v>0</v>
      </c>
      <c r="J17" s="29">
        <v>1.45</v>
      </c>
      <c r="K17" s="29">
        <v>0.06</v>
      </c>
      <c r="L17" s="29">
        <v>0</v>
      </c>
      <c r="M17" s="30">
        <v>0</v>
      </c>
      <c r="N17" s="25"/>
    </row>
    <row r="18" spans="1:14" ht="20.100000000000001" customHeight="1" x14ac:dyDescent="0.3">
      <c r="B18" s="21"/>
      <c r="G18" s="25"/>
      <c r="H18" s="25"/>
      <c r="K18" s="21"/>
      <c r="L18" s="21"/>
      <c r="M18" s="21"/>
      <c r="N18" s="25"/>
    </row>
    <row r="19" spans="1:14" ht="36" customHeight="1" thickBot="1" x14ac:dyDescent="0.35">
      <c r="A19" s="319" t="s">
        <v>143</v>
      </c>
      <c r="B19" s="564" t="s">
        <v>271</v>
      </c>
      <c r="C19" s="564"/>
      <c r="D19" s="564"/>
      <c r="E19" s="564"/>
      <c r="F19" s="564"/>
      <c r="G19" s="25"/>
      <c r="H19" s="25"/>
      <c r="K19" s="21"/>
      <c r="L19" s="21"/>
      <c r="M19" s="21"/>
      <c r="N19" s="25"/>
    </row>
    <row r="20" spans="1:14" ht="20.100000000000001" customHeight="1" x14ac:dyDescent="0.3">
      <c r="A20" s="317" t="s">
        <v>150</v>
      </c>
      <c r="B20" s="313" t="s">
        <v>1</v>
      </c>
      <c r="C20" s="313" t="s">
        <v>2</v>
      </c>
      <c r="D20" s="313" t="s">
        <v>3</v>
      </c>
      <c r="E20" s="313" t="s">
        <v>4</v>
      </c>
      <c r="F20" s="314" t="s">
        <v>5</v>
      </c>
      <c r="G20" s="25"/>
      <c r="H20" s="326" t="s">
        <v>53</v>
      </c>
      <c r="I20" s="313" t="s">
        <v>1</v>
      </c>
      <c r="J20" s="313" t="s">
        <v>2</v>
      </c>
      <c r="K20" s="313" t="s">
        <v>3</v>
      </c>
      <c r="L20" s="313" t="s">
        <v>4</v>
      </c>
      <c r="M20" s="314" t="s">
        <v>5</v>
      </c>
      <c r="N20" s="25"/>
    </row>
    <row r="21" spans="1:14" ht="20.100000000000001" customHeight="1" x14ac:dyDescent="0.3">
      <c r="A21" s="315" t="s">
        <v>144</v>
      </c>
      <c r="B21" s="176">
        <v>0</v>
      </c>
      <c r="C21" s="176">
        <v>0</v>
      </c>
      <c r="D21" s="176">
        <v>10.88</v>
      </c>
      <c r="E21" s="176">
        <v>0</v>
      </c>
      <c r="F21" s="177">
        <v>94.11</v>
      </c>
      <c r="G21" s="25"/>
      <c r="H21" s="315" t="s">
        <v>52</v>
      </c>
      <c r="I21" s="27">
        <v>0</v>
      </c>
      <c r="J21" s="27">
        <v>0</v>
      </c>
      <c r="K21" s="27">
        <v>10.88</v>
      </c>
      <c r="L21" s="27">
        <v>0</v>
      </c>
      <c r="M21" s="28">
        <v>94.11</v>
      </c>
      <c r="N21" s="25"/>
    </row>
    <row r="22" spans="1:14" ht="20.100000000000001" customHeight="1" x14ac:dyDescent="0.3">
      <c r="A22" s="315" t="s">
        <v>145</v>
      </c>
      <c r="B22" s="176">
        <v>14.57</v>
      </c>
      <c r="C22" s="176">
        <v>18.59</v>
      </c>
      <c r="D22" s="176">
        <v>45.91</v>
      </c>
      <c r="E22" s="176">
        <v>48.22</v>
      </c>
      <c r="F22" s="177">
        <v>59.71</v>
      </c>
      <c r="G22" s="25"/>
      <c r="H22" s="315" t="s">
        <v>51</v>
      </c>
      <c r="I22" s="27">
        <v>14.57</v>
      </c>
      <c r="J22" s="27">
        <v>18.59</v>
      </c>
      <c r="K22" s="27">
        <v>45.91</v>
      </c>
      <c r="L22" s="27">
        <v>48.22</v>
      </c>
      <c r="M22" s="28">
        <v>59.71</v>
      </c>
      <c r="N22" s="25"/>
    </row>
    <row r="23" spans="1:14" ht="20.100000000000001" customHeight="1" x14ac:dyDescent="0.3">
      <c r="A23" s="315" t="s">
        <v>146</v>
      </c>
      <c r="B23" s="176">
        <v>0.02</v>
      </c>
      <c r="C23" s="176">
        <v>73.87</v>
      </c>
      <c r="D23" s="176">
        <v>203.82</v>
      </c>
      <c r="E23" s="176">
        <v>0</v>
      </c>
      <c r="F23" s="177">
        <v>0</v>
      </c>
      <c r="G23" s="25"/>
      <c r="H23" s="315" t="s">
        <v>18</v>
      </c>
      <c r="I23" s="27">
        <v>0.02</v>
      </c>
      <c r="J23" s="27">
        <v>73.87</v>
      </c>
      <c r="K23" s="27">
        <v>203.82</v>
      </c>
      <c r="L23" s="27">
        <v>0</v>
      </c>
      <c r="M23" s="28">
        <v>0</v>
      </c>
      <c r="N23" s="25"/>
    </row>
    <row r="24" spans="1:14" ht="20.100000000000001" customHeight="1" x14ac:dyDescent="0.3">
      <c r="A24" s="315" t="s">
        <v>147</v>
      </c>
      <c r="B24" s="176">
        <v>0.4</v>
      </c>
      <c r="C24" s="176">
        <v>416.81</v>
      </c>
      <c r="D24" s="176">
        <v>186.54</v>
      </c>
      <c r="E24" s="176">
        <v>0</v>
      </c>
      <c r="F24" s="177">
        <v>0</v>
      </c>
      <c r="G24" s="25"/>
      <c r="H24" s="315" t="s">
        <v>19</v>
      </c>
      <c r="I24" s="27">
        <v>0.4</v>
      </c>
      <c r="J24" s="27">
        <v>416.81</v>
      </c>
      <c r="K24" s="27">
        <v>186.54</v>
      </c>
      <c r="L24" s="27">
        <v>0</v>
      </c>
      <c r="M24" s="28">
        <v>0</v>
      </c>
      <c r="N24" s="25"/>
    </row>
    <row r="25" spans="1:14" ht="20.100000000000001" customHeight="1" x14ac:dyDescent="0.3">
      <c r="A25" s="315" t="s">
        <v>148</v>
      </c>
      <c r="B25" s="176">
        <v>394.22</v>
      </c>
      <c r="C25" s="176">
        <v>568.16</v>
      </c>
      <c r="D25" s="176">
        <v>0</v>
      </c>
      <c r="E25" s="176">
        <v>0</v>
      </c>
      <c r="F25" s="177">
        <v>0</v>
      </c>
      <c r="G25" s="25"/>
      <c r="H25" s="315" t="s">
        <v>20</v>
      </c>
      <c r="I25" s="27">
        <v>394.22</v>
      </c>
      <c r="J25" s="27">
        <v>568.16</v>
      </c>
      <c r="K25" s="27">
        <v>0</v>
      </c>
      <c r="L25" s="27">
        <v>0</v>
      </c>
      <c r="M25" s="28">
        <v>0</v>
      </c>
      <c r="N25" s="25"/>
    </row>
    <row r="26" spans="1:14" ht="20.100000000000001" customHeight="1" thickBot="1" x14ac:dyDescent="0.35">
      <c r="A26" s="316" t="s">
        <v>149</v>
      </c>
      <c r="B26" s="181">
        <v>341.16</v>
      </c>
      <c r="C26" s="181">
        <v>9.5500000000000007</v>
      </c>
      <c r="D26" s="181">
        <v>0</v>
      </c>
      <c r="E26" s="181">
        <v>345.12</v>
      </c>
      <c r="F26" s="182">
        <v>0</v>
      </c>
      <c r="G26" s="25"/>
      <c r="H26" s="316" t="s">
        <v>21</v>
      </c>
      <c r="I26" s="29">
        <v>341.16</v>
      </c>
      <c r="J26" s="29">
        <v>9.5500000000000007</v>
      </c>
      <c r="K26" s="29">
        <v>0</v>
      </c>
      <c r="L26" s="29">
        <v>345.12</v>
      </c>
      <c r="M26" s="30">
        <v>0</v>
      </c>
      <c r="N26" s="25"/>
    </row>
    <row r="27" spans="1:14" ht="20.100000000000001" customHeight="1" x14ac:dyDescent="0.3">
      <c r="A27" s="24"/>
      <c r="B27" s="31"/>
      <c r="C27" s="31"/>
      <c r="D27" s="31"/>
      <c r="E27" s="31"/>
      <c r="F27" s="31"/>
      <c r="G27" s="26"/>
      <c r="J27" s="25"/>
      <c r="M27" s="21"/>
      <c r="N27" s="25"/>
    </row>
    <row r="28" spans="1:14" ht="38.25" customHeight="1" thickBot="1" x14ac:dyDescent="0.35">
      <c r="A28" s="23" t="s">
        <v>80</v>
      </c>
      <c r="B28" s="564" t="s">
        <v>272</v>
      </c>
      <c r="C28" s="564"/>
      <c r="D28" s="564"/>
      <c r="E28" s="564"/>
      <c r="F28" s="564"/>
      <c r="H28" s="31"/>
      <c r="I28" s="33"/>
      <c r="J28" s="33"/>
      <c r="K28" s="33"/>
      <c r="L28" s="33"/>
      <c r="M28" s="33"/>
      <c r="N28" s="25"/>
    </row>
    <row r="29" spans="1:14" ht="20.100000000000001" customHeight="1" thickBot="1" x14ac:dyDescent="0.35">
      <c r="A29" s="304" t="s">
        <v>0</v>
      </c>
      <c r="B29" s="310" t="s">
        <v>1</v>
      </c>
      <c r="C29" s="310" t="s">
        <v>2</v>
      </c>
      <c r="D29" s="310" t="s">
        <v>3</v>
      </c>
      <c r="E29" s="310" t="s">
        <v>4</v>
      </c>
      <c r="F29" s="311" t="s">
        <v>5</v>
      </c>
      <c r="G29" s="312" t="s">
        <v>141</v>
      </c>
      <c r="H29" s="26"/>
      <c r="I29" s="520" t="s">
        <v>1</v>
      </c>
      <c r="J29" s="310" t="s">
        <v>2</v>
      </c>
      <c r="K29" s="310" t="s">
        <v>3</v>
      </c>
      <c r="L29" s="310" t="s">
        <v>4</v>
      </c>
      <c r="M29" s="311" t="s">
        <v>5</v>
      </c>
      <c r="N29" s="33"/>
    </row>
    <row r="30" spans="1:14" ht="20.100000000000001" customHeight="1" x14ac:dyDescent="0.3">
      <c r="A30" s="308" t="s">
        <v>261</v>
      </c>
      <c r="B30" s="533">
        <v>11.23</v>
      </c>
      <c r="C30" s="528">
        <v>12.93</v>
      </c>
      <c r="D30" s="528">
        <v>3.65</v>
      </c>
      <c r="E30" s="528">
        <v>0</v>
      </c>
      <c r="F30" s="534">
        <v>0</v>
      </c>
      <c r="G30" s="302" t="s">
        <v>137</v>
      </c>
      <c r="H30" s="26"/>
      <c r="I30" s="521">
        <v>11.23</v>
      </c>
      <c r="J30" s="518">
        <v>12.93</v>
      </c>
      <c r="K30" s="518">
        <v>3.65</v>
      </c>
      <c r="L30" s="518">
        <v>0</v>
      </c>
      <c r="M30" s="522">
        <v>0</v>
      </c>
      <c r="N30" s="33"/>
    </row>
    <row r="31" spans="1:14" ht="20.100000000000001" customHeight="1" x14ac:dyDescent="0.3">
      <c r="A31" s="308" t="s">
        <v>262</v>
      </c>
      <c r="B31" s="533">
        <v>580.91</v>
      </c>
      <c r="C31" s="528">
        <v>733.73</v>
      </c>
      <c r="D31" s="528">
        <v>348.79</v>
      </c>
      <c r="E31" s="528">
        <v>292.20999999999998</v>
      </c>
      <c r="F31" s="534">
        <v>131.51</v>
      </c>
      <c r="G31" s="301" t="s">
        <v>138</v>
      </c>
      <c r="H31" s="26"/>
      <c r="I31" s="521">
        <v>580.91</v>
      </c>
      <c r="J31" s="518">
        <v>733.73</v>
      </c>
      <c r="K31" s="518">
        <v>348.79</v>
      </c>
      <c r="L31" s="518">
        <v>292.20999999999998</v>
      </c>
      <c r="M31" s="522">
        <v>131.51</v>
      </c>
      <c r="N31" s="33"/>
    </row>
    <row r="32" spans="1:14" ht="20.100000000000001" customHeight="1" x14ac:dyDescent="0.3">
      <c r="A32" s="308" t="s">
        <v>263</v>
      </c>
      <c r="B32" s="533">
        <v>61.18</v>
      </c>
      <c r="C32" s="528">
        <v>39.6</v>
      </c>
      <c r="D32" s="528">
        <v>2.2200000000000002</v>
      </c>
      <c r="E32" s="528">
        <v>16.75</v>
      </c>
      <c r="F32" s="534">
        <v>0</v>
      </c>
      <c r="G32" s="301" t="s">
        <v>139</v>
      </c>
      <c r="H32" s="26"/>
      <c r="I32" s="521">
        <v>61.18</v>
      </c>
      <c r="J32" s="518">
        <v>39.6</v>
      </c>
      <c r="K32" s="518">
        <v>2.2200000000000002</v>
      </c>
      <c r="L32" s="518">
        <v>16.75</v>
      </c>
      <c r="M32" s="522">
        <v>0</v>
      </c>
      <c r="N32" s="33"/>
    </row>
    <row r="33" spans="1:14" ht="20.100000000000001" customHeight="1" thickBot="1" x14ac:dyDescent="0.35">
      <c r="A33" s="309" t="s">
        <v>264</v>
      </c>
      <c r="B33" s="535">
        <v>100</v>
      </c>
      <c r="C33" s="529">
        <v>300.31</v>
      </c>
      <c r="D33" s="529">
        <v>92.46</v>
      </c>
      <c r="E33" s="529">
        <v>84.43</v>
      </c>
      <c r="F33" s="536">
        <v>22.16</v>
      </c>
      <c r="G33" s="303" t="s">
        <v>140</v>
      </c>
      <c r="H33" s="26"/>
      <c r="I33" s="523">
        <v>100</v>
      </c>
      <c r="J33" s="519">
        <v>300.31</v>
      </c>
      <c r="K33" s="519">
        <v>92.46</v>
      </c>
      <c r="L33" s="519">
        <v>84.43</v>
      </c>
      <c r="M33" s="524">
        <v>22.16</v>
      </c>
      <c r="N33" s="33"/>
    </row>
    <row r="34" spans="1:14" ht="20.100000000000001" customHeight="1" thickBot="1" x14ac:dyDescent="0.35">
      <c r="A34" s="84"/>
      <c r="B34" s="81"/>
      <c r="C34" s="81"/>
      <c r="D34" s="81"/>
      <c r="E34" s="81"/>
      <c r="F34" s="81"/>
      <c r="H34" s="26"/>
      <c r="I34" s="31"/>
      <c r="J34" s="33"/>
      <c r="K34" s="33"/>
      <c r="L34" s="33"/>
      <c r="M34" s="33"/>
      <c r="N34" s="33"/>
    </row>
    <row r="35" spans="1:14" ht="20.100000000000001" customHeight="1" x14ac:dyDescent="0.3">
      <c r="A35" s="304" t="s">
        <v>129</v>
      </c>
      <c r="B35" s="305"/>
      <c r="C35" s="25"/>
      <c r="D35" s="25"/>
      <c r="E35" s="25"/>
      <c r="F35" s="25"/>
      <c r="G35" s="34"/>
      <c r="H35" s="34"/>
      <c r="I35" s="34"/>
      <c r="J35" s="34"/>
      <c r="K35" s="34"/>
      <c r="L35" s="34"/>
      <c r="M35" s="33"/>
      <c r="N35" s="33"/>
    </row>
    <row r="36" spans="1:14" ht="20.100000000000001" customHeight="1" x14ac:dyDescent="0.3">
      <c r="A36" s="306" t="s">
        <v>142</v>
      </c>
      <c r="B36" s="173" t="s">
        <v>131</v>
      </c>
      <c r="C36" s="25"/>
      <c r="D36" s="25"/>
      <c r="E36" s="25"/>
      <c r="F36" s="25"/>
      <c r="G36" s="34"/>
      <c r="H36" s="34"/>
      <c r="I36" s="34"/>
      <c r="J36" s="34"/>
      <c r="K36" s="34"/>
      <c r="L36" s="34"/>
      <c r="M36" s="33"/>
      <c r="N36" s="33"/>
    </row>
    <row r="37" spans="1:14" ht="20.100000000000001" customHeight="1" x14ac:dyDescent="0.3">
      <c r="A37" s="306" t="s">
        <v>135</v>
      </c>
      <c r="B37" s="167" t="s">
        <v>132</v>
      </c>
      <c r="C37" s="25"/>
      <c r="D37" s="25"/>
      <c r="E37" s="25"/>
      <c r="F37" s="25"/>
      <c r="G37" s="34"/>
      <c r="H37" s="34"/>
      <c r="I37" s="34"/>
      <c r="J37" s="34"/>
      <c r="K37" s="34"/>
      <c r="L37" s="34"/>
    </row>
    <row r="38" spans="1:14" ht="20.100000000000001" customHeight="1" x14ac:dyDescent="0.3">
      <c r="A38" s="306" t="s">
        <v>130</v>
      </c>
      <c r="B38" s="168" t="s">
        <v>132</v>
      </c>
      <c r="C38" s="25"/>
      <c r="D38" s="25"/>
      <c r="E38" s="25"/>
      <c r="F38" s="25"/>
      <c r="G38" s="34"/>
      <c r="H38" s="34"/>
      <c r="I38" s="34"/>
      <c r="J38" s="34"/>
      <c r="K38" s="34"/>
      <c r="L38" s="34"/>
    </row>
    <row r="39" spans="1:14" ht="20.100000000000001" customHeight="1" x14ac:dyDescent="0.3">
      <c r="A39" s="306" t="s">
        <v>123</v>
      </c>
      <c r="B39" s="169" t="s">
        <v>132</v>
      </c>
      <c r="C39" s="34"/>
      <c r="D39" s="34"/>
      <c r="E39" s="34"/>
      <c r="F39" s="34"/>
      <c r="G39" s="34"/>
      <c r="H39" s="34"/>
      <c r="I39" s="34"/>
      <c r="J39" s="34"/>
      <c r="K39" s="34"/>
      <c r="L39" s="34"/>
    </row>
    <row r="40" spans="1:14" ht="20.100000000000001" customHeight="1" x14ac:dyDescent="0.3">
      <c r="A40" s="306" t="s">
        <v>134</v>
      </c>
      <c r="B40" s="170" t="s">
        <v>132</v>
      </c>
      <c r="C40" s="36"/>
      <c r="D40" s="36"/>
      <c r="E40" s="36"/>
      <c r="F40" s="36"/>
      <c r="G40" s="34"/>
      <c r="H40" s="34"/>
      <c r="I40" s="34"/>
      <c r="J40" s="34"/>
      <c r="K40" s="34"/>
      <c r="L40" s="34"/>
    </row>
    <row r="41" spans="1:14" ht="20.100000000000001" customHeight="1" x14ac:dyDescent="0.3">
      <c r="A41" s="306" t="s">
        <v>133</v>
      </c>
      <c r="B41" s="171" t="s">
        <v>132</v>
      </c>
      <c r="C41" s="36"/>
      <c r="D41" s="36"/>
      <c r="E41" s="36"/>
      <c r="F41" s="36"/>
      <c r="G41" s="34"/>
      <c r="H41" s="34"/>
      <c r="I41" s="34"/>
      <c r="J41" s="34"/>
      <c r="K41" s="34"/>
      <c r="L41" s="34"/>
    </row>
    <row r="42" spans="1:14" ht="20.100000000000001" customHeight="1" thickBot="1" x14ac:dyDescent="0.35">
      <c r="A42" s="307" t="s">
        <v>136</v>
      </c>
      <c r="B42" s="172" t="s">
        <v>132</v>
      </c>
      <c r="C42" s="36"/>
      <c r="D42" s="36"/>
      <c r="E42" s="36"/>
      <c r="F42" s="36"/>
      <c r="G42" s="36"/>
      <c r="H42" s="36"/>
      <c r="I42" s="36"/>
    </row>
    <row r="43" spans="1:14" ht="20.100000000000001" customHeight="1" x14ac:dyDescent="0.3">
      <c r="B43" s="35"/>
      <c r="C43" s="36"/>
      <c r="D43" s="36"/>
      <c r="E43" s="36"/>
      <c r="F43" s="36"/>
      <c r="G43" s="36"/>
      <c r="H43" s="36"/>
      <c r="I43" s="36"/>
    </row>
    <row r="44" spans="1:14" ht="20.100000000000001" customHeight="1" x14ac:dyDescent="0.3">
      <c r="B44" s="35"/>
      <c r="C44" s="36"/>
      <c r="D44" s="36"/>
      <c r="E44" s="36"/>
      <c r="F44" s="36"/>
      <c r="G44" s="36"/>
      <c r="H44" s="36"/>
      <c r="I44" s="36"/>
    </row>
    <row r="45" spans="1:14" ht="20.100000000000001" customHeight="1" x14ac:dyDescent="0.3">
      <c r="B45" s="35"/>
      <c r="C45" s="36"/>
      <c r="D45" s="36"/>
      <c r="E45" s="36"/>
      <c r="F45" s="36"/>
      <c r="G45" s="36"/>
      <c r="H45" s="36"/>
      <c r="I45" s="36"/>
    </row>
    <row r="46" spans="1:14" ht="20.100000000000001" customHeight="1" x14ac:dyDescent="0.3">
      <c r="B46" s="35"/>
      <c r="C46" s="36"/>
      <c r="D46" s="36"/>
      <c r="E46" s="36"/>
      <c r="F46" s="36"/>
      <c r="G46" s="36"/>
      <c r="H46" s="36"/>
      <c r="I46" s="36"/>
    </row>
    <row r="47" spans="1:14" ht="20.100000000000001" customHeight="1" x14ac:dyDescent="0.3">
      <c r="B47" s="35"/>
      <c r="C47" s="36"/>
      <c r="D47" s="36"/>
      <c r="E47" s="36"/>
      <c r="F47" s="36"/>
      <c r="G47" s="36"/>
      <c r="H47" s="36"/>
      <c r="I47" s="36"/>
    </row>
    <row r="48" spans="1:14" ht="20.100000000000001" customHeight="1" x14ac:dyDescent="0.3">
      <c r="B48" s="35"/>
      <c r="C48" s="36"/>
      <c r="D48" s="36"/>
      <c r="E48" s="36"/>
      <c r="F48" s="36"/>
      <c r="G48" s="36"/>
      <c r="H48" s="36"/>
      <c r="I48" s="36"/>
    </row>
    <row r="49" spans="2:9" ht="20.100000000000001" customHeight="1" x14ac:dyDescent="0.3">
      <c r="B49" s="35"/>
      <c r="C49" s="36"/>
      <c r="D49" s="36"/>
      <c r="E49" s="36"/>
      <c r="F49" s="36"/>
      <c r="G49" s="36"/>
      <c r="H49" s="36"/>
      <c r="I49" s="36"/>
    </row>
    <row r="50" spans="2:9" ht="20.100000000000001" customHeight="1" x14ac:dyDescent="0.3">
      <c r="B50" s="35"/>
      <c r="C50" s="36"/>
      <c r="D50" s="36"/>
      <c r="E50" s="36"/>
      <c r="F50" s="36"/>
      <c r="G50" s="36"/>
      <c r="H50" s="36"/>
      <c r="I50" s="36"/>
    </row>
    <row r="51" spans="2:9" ht="20.100000000000001" customHeight="1" x14ac:dyDescent="0.3">
      <c r="B51" s="35"/>
      <c r="C51" s="36"/>
      <c r="D51" s="36"/>
      <c r="E51" s="36"/>
      <c r="F51" s="36"/>
      <c r="G51" s="36"/>
      <c r="H51" s="36"/>
      <c r="I51" s="36"/>
    </row>
    <row r="52" spans="2:9" ht="20.100000000000001" customHeight="1" x14ac:dyDescent="0.3">
      <c r="B52" s="35"/>
      <c r="C52" s="36"/>
      <c r="D52" s="36"/>
      <c r="E52" s="36"/>
      <c r="F52" s="36"/>
      <c r="G52" s="36"/>
      <c r="H52" s="36"/>
      <c r="I52" s="36"/>
    </row>
    <row r="53" spans="2:9" ht="20.100000000000001" customHeight="1" x14ac:dyDescent="0.3">
      <c r="B53" s="35"/>
      <c r="C53" s="36"/>
      <c r="D53" s="36"/>
      <c r="E53" s="36"/>
      <c r="F53" s="36"/>
      <c r="G53" s="36"/>
      <c r="H53" s="36"/>
      <c r="I53" s="36"/>
    </row>
    <row r="54" spans="2:9" ht="20.100000000000001" customHeight="1" x14ac:dyDescent="0.3">
      <c r="B54" s="35"/>
      <c r="C54" s="36"/>
      <c r="D54" s="36"/>
      <c r="E54" s="36"/>
      <c r="F54" s="36"/>
      <c r="G54" s="36"/>
      <c r="H54" s="36"/>
      <c r="I54" s="36"/>
    </row>
    <row r="55" spans="2:9" ht="20.100000000000001" customHeight="1" x14ac:dyDescent="0.3">
      <c r="B55" s="35"/>
      <c r="C55" s="36"/>
      <c r="D55" s="36"/>
      <c r="E55" s="36"/>
      <c r="F55" s="36"/>
      <c r="G55" s="36"/>
      <c r="H55" s="36"/>
      <c r="I55" s="36"/>
    </row>
    <row r="56" spans="2:9" ht="20.100000000000001" customHeight="1" x14ac:dyDescent="0.3">
      <c r="B56" s="35"/>
      <c r="C56" s="36"/>
      <c r="D56" s="36"/>
      <c r="E56" s="36"/>
      <c r="F56" s="36"/>
      <c r="G56" s="36"/>
      <c r="H56" s="36"/>
      <c r="I56" s="36"/>
    </row>
    <row r="57" spans="2:9" ht="20.100000000000001" customHeight="1" x14ac:dyDescent="0.3">
      <c r="B57" s="35"/>
      <c r="C57" s="36"/>
      <c r="D57" s="36"/>
      <c r="E57" s="36"/>
      <c r="F57" s="36"/>
      <c r="G57" s="36"/>
      <c r="H57" s="36"/>
      <c r="I57" s="36"/>
    </row>
    <row r="58" spans="2:9" ht="20.100000000000001" customHeight="1" x14ac:dyDescent="0.3">
      <c r="B58" s="35"/>
      <c r="C58" s="36"/>
      <c r="D58" s="36"/>
      <c r="E58" s="36"/>
      <c r="F58" s="36"/>
      <c r="G58" s="36"/>
      <c r="H58" s="36"/>
      <c r="I58" s="36"/>
    </row>
    <row r="59" spans="2:9" ht="20.100000000000001" customHeight="1" x14ac:dyDescent="0.3">
      <c r="B59" s="35"/>
      <c r="C59" s="36"/>
      <c r="D59" s="36"/>
      <c r="E59" s="36"/>
      <c r="F59" s="36"/>
      <c r="G59" s="36"/>
      <c r="H59" s="36"/>
      <c r="I59" s="36"/>
    </row>
    <row r="60" spans="2:9" ht="20.100000000000001" customHeight="1" x14ac:dyDescent="0.3">
      <c r="B60" s="35"/>
      <c r="C60" s="36"/>
      <c r="D60" s="36"/>
      <c r="E60" s="36"/>
      <c r="F60" s="36"/>
      <c r="G60" s="36"/>
      <c r="H60" s="36"/>
      <c r="I60" s="36"/>
    </row>
    <row r="61" spans="2:9" ht="20.100000000000001" customHeight="1" x14ac:dyDescent="0.3">
      <c r="B61" s="35"/>
      <c r="C61" s="36"/>
      <c r="D61" s="36"/>
      <c r="E61" s="36"/>
      <c r="F61" s="36"/>
      <c r="G61" s="36"/>
      <c r="H61" s="36"/>
      <c r="I61" s="36"/>
    </row>
    <row r="62" spans="2:9" ht="20.100000000000001" customHeight="1" x14ac:dyDescent="0.3">
      <c r="B62" s="35"/>
      <c r="C62" s="36"/>
      <c r="D62" s="36"/>
      <c r="E62" s="36"/>
      <c r="F62" s="36"/>
      <c r="G62" s="36"/>
      <c r="H62" s="36"/>
      <c r="I62" s="36"/>
    </row>
    <row r="63" spans="2:9" ht="20.100000000000001" customHeight="1" x14ac:dyDescent="0.3">
      <c r="B63" s="35"/>
      <c r="C63" s="36"/>
      <c r="D63" s="36"/>
      <c r="E63" s="36"/>
      <c r="F63" s="36"/>
      <c r="G63" s="36"/>
      <c r="H63" s="36"/>
      <c r="I63" s="36"/>
    </row>
    <row r="64" spans="2:9" ht="20.100000000000001" customHeight="1" x14ac:dyDescent="0.3">
      <c r="B64" s="35"/>
      <c r="C64" s="36"/>
      <c r="D64" s="36"/>
      <c r="E64" s="36"/>
      <c r="F64" s="36"/>
      <c r="G64" s="36"/>
      <c r="H64" s="36"/>
      <c r="I64" s="36"/>
    </row>
    <row r="65" spans="2:9" ht="20.100000000000001" customHeight="1" x14ac:dyDescent="0.3">
      <c r="B65" s="35"/>
      <c r="C65" s="36"/>
      <c r="D65" s="36"/>
      <c r="E65" s="36"/>
      <c r="F65" s="36"/>
      <c r="G65" s="36"/>
      <c r="H65" s="36"/>
      <c r="I65" s="36"/>
    </row>
    <row r="66" spans="2:9" ht="20.100000000000001" customHeight="1" x14ac:dyDescent="0.3">
      <c r="B66" s="35"/>
      <c r="C66" s="36"/>
      <c r="D66" s="36"/>
      <c r="E66" s="36"/>
      <c r="F66" s="36"/>
      <c r="G66" s="36"/>
      <c r="H66" s="36"/>
      <c r="I66" s="36"/>
    </row>
    <row r="67" spans="2:9" ht="20.100000000000001" customHeight="1" x14ac:dyDescent="0.3">
      <c r="B67" s="35"/>
      <c r="C67" s="36"/>
      <c r="D67" s="36"/>
      <c r="E67" s="36"/>
      <c r="F67" s="36"/>
      <c r="G67" s="36"/>
      <c r="H67" s="36"/>
      <c r="I67" s="36"/>
    </row>
    <row r="68" spans="2:9" ht="20.100000000000001" customHeight="1" x14ac:dyDescent="0.3">
      <c r="B68" s="35"/>
      <c r="C68" s="36"/>
      <c r="D68" s="36"/>
      <c r="E68" s="36"/>
      <c r="F68" s="36"/>
      <c r="G68" s="36"/>
      <c r="H68" s="36"/>
      <c r="I68" s="36"/>
    </row>
    <row r="69" spans="2:9" ht="20.100000000000001" customHeight="1" x14ac:dyDescent="0.3">
      <c r="B69" s="35"/>
      <c r="C69" s="36"/>
      <c r="D69" s="36"/>
      <c r="E69" s="36"/>
      <c r="F69" s="36"/>
      <c r="G69" s="36"/>
      <c r="H69" s="36"/>
      <c r="I69" s="36"/>
    </row>
    <row r="70" spans="2:9" ht="20.100000000000001" customHeight="1" x14ac:dyDescent="0.3">
      <c r="B70" s="35"/>
      <c r="C70" s="36"/>
      <c r="D70" s="36"/>
      <c r="E70" s="36"/>
      <c r="F70" s="36"/>
      <c r="G70" s="36"/>
      <c r="H70" s="36"/>
      <c r="I70" s="36"/>
    </row>
    <row r="71" spans="2:9" ht="20.100000000000001" customHeight="1" x14ac:dyDescent="0.3">
      <c r="B71" s="35"/>
      <c r="C71" s="36"/>
      <c r="D71" s="36"/>
      <c r="E71" s="36"/>
      <c r="F71" s="36"/>
      <c r="G71" s="36"/>
      <c r="H71" s="36"/>
      <c r="I71" s="36"/>
    </row>
    <row r="72" spans="2:9" ht="20.100000000000001" customHeight="1" x14ac:dyDescent="0.3">
      <c r="B72" s="35"/>
      <c r="C72" s="36"/>
      <c r="D72" s="36"/>
      <c r="E72" s="36"/>
      <c r="F72" s="36"/>
      <c r="G72" s="36"/>
      <c r="H72" s="36"/>
      <c r="I72" s="36"/>
    </row>
    <row r="73" spans="2:9" ht="20.100000000000001" customHeight="1" x14ac:dyDescent="0.3">
      <c r="B73" s="35"/>
      <c r="C73" s="36"/>
      <c r="D73" s="36"/>
      <c r="E73" s="36"/>
      <c r="F73" s="36"/>
      <c r="G73" s="36"/>
      <c r="H73" s="36"/>
      <c r="I73" s="36"/>
    </row>
    <row r="74" spans="2:9" ht="20.100000000000001" customHeight="1" x14ac:dyDescent="0.3">
      <c r="B74" s="35"/>
      <c r="C74" s="36"/>
      <c r="D74" s="36"/>
      <c r="E74" s="36"/>
      <c r="F74" s="36"/>
      <c r="G74" s="36"/>
      <c r="H74" s="36"/>
      <c r="I74" s="36"/>
    </row>
    <row r="75" spans="2:9" ht="20.100000000000001" customHeight="1" x14ac:dyDescent="0.3">
      <c r="B75" s="35"/>
      <c r="C75" s="36"/>
      <c r="D75" s="36"/>
      <c r="E75" s="36"/>
      <c r="F75" s="36"/>
      <c r="G75" s="36"/>
      <c r="H75" s="36"/>
      <c r="I75" s="36"/>
    </row>
    <row r="76" spans="2:9" ht="20.100000000000001" customHeight="1" x14ac:dyDescent="0.3">
      <c r="B76" s="35"/>
      <c r="C76" s="36"/>
      <c r="D76" s="36"/>
      <c r="E76" s="36"/>
      <c r="F76" s="36"/>
      <c r="G76" s="36"/>
      <c r="H76" s="36"/>
      <c r="I76" s="36"/>
    </row>
    <row r="77" spans="2:9" ht="20.100000000000001" customHeight="1" x14ac:dyDescent="0.3">
      <c r="B77" s="35"/>
      <c r="C77" s="36"/>
      <c r="D77" s="36"/>
      <c r="E77" s="36"/>
      <c r="F77" s="36"/>
      <c r="G77" s="36"/>
      <c r="H77" s="36"/>
      <c r="I77" s="36"/>
    </row>
    <row r="78" spans="2:9" ht="20.100000000000001" customHeight="1" x14ac:dyDescent="0.3">
      <c r="B78" s="35"/>
      <c r="C78" s="36"/>
      <c r="D78" s="36"/>
      <c r="E78" s="36"/>
      <c r="F78" s="36"/>
      <c r="G78" s="36"/>
      <c r="H78" s="36"/>
      <c r="I78" s="36"/>
    </row>
    <row r="79" spans="2:9" ht="20.100000000000001" customHeight="1" x14ac:dyDescent="0.3">
      <c r="B79" s="35"/>
      <c r="C79" s="36"/>
      <c r="D79" s="36"/>
      <c r="E79" s="36"/>
      <c r="F79" s="36"/>
      <c r="G79" s="36"/>
      <c r="H79" s="36"/>
      <c r="I79" s="36"/>
    </row>
    <row r="80" spans="2:9" ht="20.100000000000001" customHeight="1" x14ac:dyDescent="0.3">
      <c r="B80" s="35"/>
      <c r="C80" s="36"/>
      <c r="D80" s="36"/>
      <c r="E80" s="36"/>
      <c r="F80" s="36"/>
      <c r="G80" s="36"/>
      <c r="H80" s="36"/>
      <c r="I80" s="36"/>
    </row>
    <row r="81" spans="2:9" ht="20.100000000000001" customHeight="1" x14ac:dyDescent="0.3">
      <c r="B81" s="35"/>
      <c r="C81" s="36"/>
      <c r="D81" s="36"/>
      <c r="E81" s="36"/>
      <c r="F81" s="36"/>
      <c r="G81" s="36"/>
      <c r="H81" s="36"/>
      <c r="I81" s="36"/>
    </row>
    <row r="82" spans="2:9" ht="20.100000000000001" customHeight="1" x14ac:dyDescent="0.3">
      <c r="B82" s="35"/>
      <c r="C82" s="36"/>
      <c r="D82" s="36"/>
      <c r="E82" s="36"/>
      <c r="F82" s="36"/>
      <c r="G82" s="36"/>
      <c r="H82" s="36"/>
      <c r="I82" s="36"/>
    </row>
    <row r="83" spans="2:9" ht="20.100000000000001" customHeight="1" x14ac:dyDescent="0.3">
      <c r="B83" s="35"/>
      <c r="C83" s="36"/>
      <c r="D83" s="36"/>
      <c r="E83" s="36"/>
      <c r="F83" s="36"/>
      <c r="G83" s="36"/>
      <c r="H83" s="36"/>
      <c r="I83" s="36"/>
    </row>
    <row r="84" spans="2:9" ht="20.100000000000001" customHeight="1" x14ac:dyDescent="0.3">
      <c r="B84" s="35"/>
      <c r="C84" s="36"/>
      <c r="D84" s="36"/>
      <c r="E84" s="36"/>
      <c r="F84" s="36"/>
      <c r="G84" s="36"/>
      <c r="H84" s="36"/>
      <c r="I84" s="36"/>
    </row>
    <row r="85" spans="2:9" ht="20.100000000000001" customHeight="1" x14ac:dyDescent="0.3">
      <c r="B85" s="35"/>
      <c r="C85" s="36"/>
      <c r="D85" s="36"/>
      <c r="E85" s="36"/>
      <c r="F85" s="36"/>
      <c r="G85" s="36"/>
      <c r="H85" s="36"/>
      <c r="I85" s="36"/>
    </row>
    <row r="86" spans="2:9" ht="20.100000000000001" customHeight="1" x14ac:dyDescent="0.3">
      <c r="B86" s="35"/>
      <c r="C86" s="36"/>
      <c r="D86" s="36"/>
      <c r="E86" s="36"/>
      <c r="F86" s="36"/>
      <c r="G86" s="36"/>
      <c r="H86" s="36"/>
      <c r="I86" s="36"/>
    </row>
    <row r="87" spans="2:9" ht="20.100000000000001" customHeight="1" x14ac:dyDescent="0.3">
      <c r="B87" s="35"/>
      <c r="C87" s="36"/>
      <c r="D87" s="36"/>
      <c r="E87" s="36"/>
      <c r="F87" s="36"/>
      <c r="G87" s="36"/>
      <c r="H87" s="36"/>
      <c r="I87" s="36"/>
    </row>
    <row r="88" spans="2:9" ht="20.100000000000001" customHeight="1" x14ac:dyDescent="0.3">
      <c r="B88" s="35"/>
      <c r="C88" s="36"/>
      <c r="D88" s="36"/>
      <c r="E88" s="36"/>
      <c r="F88" s="36"/>
      <c r="G88" s="36"/>
      <c r="H88" s="36"/>
      <c r="I88" s="36"/>
    </row>
    <row r="89" spans="2:9" ht="20.100000000000001" customHeight="1" x14ac:dyDescent="0.3">
      <c r="B89" s="35"/>
      <c r="C89" s="36"/>
      <c r="D89" s="36"/>
      <c r="E89" s="36"/>
      <c r="F89" s="36"/>
      <c r="G89" s="36"/>
      <c r="H89" s="36"/>
      <c r="I89" s="36"/>
    </row>
    <row r="90" spans="2:9" ht="20.100000000000001" customHeight="1" x14ac:dyDescent="0.3">
      <c r="B90" s="35"/>
      <c r="C90" s="36"/>
      <c r="D90" s="36"/>
      <c r="E90" s="36"/>
      <c r="F90" s="36"/>
      <c r="G90" s="36"/>
      <c r="H90" s="36"/>
      <c r="I90" s="36"/>
    </row>
    <row r="91" spans="2:9" ht="20.100000000000001" customHeight="1" x14ac:dyDescent="0.3">
      <c r="B91" s="35"/>
      <c r="C91" s="36"/>
      <c r="D91" s="36"/>
      <c r="E91" s="36"/>
      <c r="F91" s="36"/>
      <c r="G91" s="36"/>
      <c r="H91" s="36"/>
      <c r="I91" s="36"/>
    </row>
    <row r="92" spans="2:9" ht="20.100000000000001" customHeight="1" x14ac:dyDescent="0.3">
      <c r="B92" s="35"/>
      <c r="C92" s="36"/>
      <c r="D92" s="36"/>
      <c r="E92" s="36"/>
      <c r="F92" s="36"/>
      <c r="G92" s="36"/>
      <c r="H92" s="36"/>
      <c r="I92" s="36"/>
    </row>
    <row r="93" spans="2:9" ht="20.100000000000001" customHeight="1" x14ac:dyDescent="0.3">
      <c r="B93" s="35"/>
      <c r="C93" s="36"/>
      <c r="D93" s="36"/>
      <c r="E93" s="36"/>
      <c r="F93" s="36"/>
      <c r="G93" s="36"/>
      <c r="H93" s="36"/>
      <c r="I93" s="36"/>
    </row>
    <row r="94" spans="2:9" ht="20.100000000000001" customHeight="1" x14ac:dyDescent="0.3">
      <c r="B94" s="35"/>
      <c r="C94" s="36"/>
      <c r="D94" s="36"/>
      <c r="E94" s="36"/>
      <c r="F94" s="36"/>
      <c r="G94" s="36"/>
      <c r="H94" s="36"/>
      <c r="I94" s="36"/>
    </row>
    <row r="95" spans="2:9" ht="20.100000000000001" customHeight="1" x14ac:dyDescent="0.3">
      <c r="B95" s="35"/>
      <c r="C95" s="36"/>
      <c r="D95" s="36"/>
      <c r="E95" s="36"/>
      <c r="F95" s="36"/>
      <c r="G95" s="36"/>
      <c r="H95" s="36"/>
      <c r="I95" s="36"/>
    </row>
    <row r="96" spans="2:9" ht="20.100000000000001" customHeight="1" x14ac:dyDescent="0.3">
      <c r="B96" s="35"/>
      <c r="C96" s="36"/>
      <c r="D96" s="36"/>
      <c r="E96" s="36"/>
      <c r="F96" s="36"/>
      <c r="G96" s="36"/>
      <c r="H96" s="36"/>
      <c r="I96" s="36"/>
    </row>
    <row r="97" spans="2:9" ht="20.100000000000001" customHeight="1" x14ac:dyDescent="0.3">
      <c r="B97" s="35"/>
      <c r="C97" s="36"/>
      <c r="D97" s="36"/>
      <c r="E97" s="36"/>
      <c r="F97" s="36"/>
      <c r="G97" s="36"/>
      <c r="H97" s="36"/>
      <c r="I97" s="36"/>
    </row>
    <row r="98" spans="2:9" ht="20.100000000000001" customHeight="1" x14ac:dyDescent="0.3">
      <c r="B98" s="35"/>
      <c r="C98" s="36"/>
      <c r="D98" s="36"/>
      <c r="E98" s="36"/>
      <c r="F98" s="36"/>
      <c r="G98" s="36"/>
      <c r="H98" s="36"/>
      <c r="I98" s="36"/>
    </row>
    <row r="99" spans="2:9" ht="20.100000000000001" customHeight="1" x14ac:dyDescent="0.3">
      <c r="B99" s="35"/>
      <c r="C99" s="36"/>
      <c r="D99" s="36"/>
      <c r="E99" s="36"/>
      <c r="F99" s="36"/>
      <c r="G99" s="36"/>
      <c r="H99" s="36"/>
      <c r="I99" s="36"/>
    </row>
    <row r="100" spans="2:9" ht="20.100000000000001" customHeight="1" x14ac:dyDescent="0.3">
      <c r="B100" s="35"/>
      <c r="C100" s="36"/>
      <c r="D100" s="36"/>
      <c r="E100" s="36"/>
      <c r="F100" s="36"/>
      <c r="G100" s="36"/>
      <c r="H100" s="36"/>
      <c r="I100" s="36"/>
    </row>
    <row r="101" spans="2:9" ht="20.100000000000001" customHeight="1" x14ac:dyDescent="0.3">
      <c r="B101" s="35"/>
      <c r="C101" s="36"/>
      <c r="D101" s="36"/>
      <c r="E101" s="36"/>
      <c r="F101" s="36"/>
      <c r="G101" s="36"/>
      <c r="H101" s="36"/>
      <c r="I101" s="36"/>
    </row>
  </sheetData>
  <mergeCells count="5">
    <mergeCell ref="A1:F1"/>
    <mergeCell ref="B2:F2"/>
    <mergeCell ref="B10:F10"/>
    <mergeCell ref="B28:F28"/>
    <mergeCell ref="B19:F19"/>
  </mergeCells>
  <pageMargins left="0.7" right="0.7" top="0.78740157499999996" bottom="0.78740157499999996" header="0.3" footer="0.3"/>
  <pageSetup paperSize="9" orientation="portrait"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339"/>
  <sheetViews>
    <sheetView zoomScale="68" zoomScaleNormal="68" workbookViewId="0">
      <selection activeCell="R17" sqref="R17"/>
    </sheetView>
  </sheetViews>
  <sheetFormatPr defaultColWidth="11.44140625" defaultRowHeight="14.4" x14ac:dyDescent="0.3"/>
  <cols>
    <col min="1" max="1" width="24.88671875" style="78" customWidth="1"/>
    <col min="2" max="2" width="17.109375" style="68" customWidth="1"/>
    <col min="3" max="3" width="17" style="68" customWidth="1"/>
    <col min="4" max="4" width="16.44140625" style="68" customWidth="1"/>
    <col min="5" max="5" width="17.109375" style="68" customWidth="1"/>
    <col min="6" max="6" width="16.33203125" style="68" customWidth="1"/>
    <col min="7" max="7" width="16.109375" style="68" customWidth="1"/>
    <col min="8" max="8" width="16.109375" style="68" bestFit="1" customWidth="1"/>
    <col min="9" max="9" width="18.5546875" style="68" customWidth="1"/>
    <col min="10" max="10" width="18.109375" style="68" customWidth="1"/>
    <col min="11" max="11" width="11.44140625" style="68"/>
    <col min="12" max="12" width="22.109375" style="68" customWidth="1"/>
    <col min="13" max="13" width="13.44140625" style="68" customWidth="1"/>
    <col min="14" max="14" width="15.44140625" style="77" customWidth="1"/>
    <col min="15" max="15" width="15.5546875" style="68" customWidth="1"/>
    <col min="16" max="16" width="15.44140625" style="68" customWidth="1"/>
    <col min="17" max="17" width="16.5546875" style="68" customWidth="1"/>
    <col min="18" max="18" width="17.109375" style="68" customWidth="1"/>
    <col min="19" max="19" width="21.33203125" style="68" customWidth="1"/>
    <col min="20" max="16384" width="11.44140625" style="68"/>
  </cols>
  <sheetData>
    <row r="1" spans="1:22" ht="81.75" customHeight="1" x14ac:dyDescent="0.3">
      <c r="A1" s="569" t="s">
        <v>223</v>
      </c>
      <c r="B1" s="569"/>
      <c r="C1" s="569"/>
      <c r="D1" s="569"/>
      <c r="E1" s="569"/>
      <c r="F1" s="569"/>
    </row>
    <row r="2" spans="1:22" ht="15.75" customHeight="1" thickBot="1" x14ac:dyDescent="0.35">
      <c r="U2" s="70"/>
      <c r="V2" s="70"/>
    </row>
    <row r="3" spans="1:22" ht="15" thickBot="1" x14ac:dyDescent="0.35">
      <c r="A3" s="264"/>
      <c r="B3" s="50" t="s">
        <v>1</v>
      </c>
      <c r="C3" s="48" t="s">
        <v>2</v>
      </c>
      <c r="D3" s="48" t="s">
        <v>3</v>
      </c>
      <c r="E3" s="48" t="s">
        <v>4</v>
      </c>
      <c r="F3" s="49" t="s">
        <v>5</v>
      </c>
      <c r="M3" s="462" t="s">
        <v>105</v>
      </c>
      <c r="N3" s="463" t="s">
        <v>2</v>
      </c>
      <c r="O3" s="463" t="s">
        <v>3</v>
      </c>
      <c r="P3" s="463" t="s">
        <v>4</v>
      </c>
      <c r="Q3" s="464" t="s">
        <v>5</v>
      </c>
      <c r="R3" s="465" t="s">
        <v>236</v>
      </c>
    </row>
    <row r="4" spans="1:22" ht="30.75" customHeight="1" x14ac:dyDescent="0.3">
      <c r="A4" s="489" t="s">
        <v>248</v>
      </c>
      <c r="B4" s="490">
        <f>Tp!B15</f>
        <v>34642.541669212958</v>
      </c>
      <c r="C4" s="490">
        <f>Tp!C15</f>
        <v>34642.458335763891</v>
      </c>
      <c r="D4" s="490">
        <f>Tp!D15</f>
        <v>34642.583335821764</v>
      </c>
      <c r="E4" s="490">
        <f>Tp!E15</f>
        <v>34642.708335937503</v>
      </c>
      <c r="F4" s="490">
        <f>Tp!F15</f>
        <v>34643.041669328704</v>
      </c>
      <c r="K4" s="76"/>
      <c r="L4" s="466" t="s">
        <v>63</v>
      </c>
      <c r="M4" s="467">
        <f>MAX(M9:M339)</f>
        <v>1062.5030577967573</v>
      </c>
      <c r="N4" s="468">
        <f t="shared" ref="N4:Q4" si="0">MAX(N9:N339)</f>
        <v>1391.2539768170543</v>
      </c>
      <c r="O4" s="468">
        <f t="shared" si="0"/>
        <v>602.4993478933095</v>
      </c>
      <c r="P4" s="468">
        <f t="shared" si="0"/>
        <v>657.643101173589</v>
      </c>
      <c r="Q4" s="469">
        <f t="shared" si="0"/>
        <v>178.23613763027478</v>
      </c>
      <c r="R4" s="460">
        <f>MAX(R9:R339)</f>
        <v>3887.6196339130915</v>
      </c>
      <c r="T4" s="70"/>
    </row>
    <row r="5" spans="1:22" ht="15" thickBot="1" x14ac:dyDescent="0.35">
      <c r="A5" s="155" t="s">
        <v>228</v>
      </c>
      <c r="B5" s="295">
        <f>Basins!B4/(SUM(Basins!$B4:$F4))*300</f>
        <v>79.498543303610859</v>
      </c>
      <c r="C5" s="295">
        <f>Basins!C4/(SUM(Basins!$B4:$F4))*300</f>
        <v>115.15953032577031</v>
      </c>
      <c r="D5" s="295">
        <f>Basins!D4/(SUM(Basins!$B4:$F4))*300</f>
        <v>47.372825990994976</v>
      </c>
      <c r="E5" s="295">
        <f>Basins!E4/(SUM(Basins!$B4:$F4))*300</f>
        <v>41.672110885494845</v>
      </c>
      <c r="F5" s="295">
        <f>Basins!F4/(SUM(Basins!$B4:$F4))*300</f>
        <v>16.296989494129075</v>
      </c>
      <c r="G5" s="70"/>
      <c r="L5" s="402" t="s">
        <v>215</v>
      </c>
      <c r="M5" s="255">
        <f>Tp!B13</f>
        <v>34643.635585879631</v>
      </c>
      <c r="N5" s="255">
        <f>Tp!C13</f>
        <v>34643.610502430558</v>
      </c>
      <c r="O5" s="255">
        <f>Tp!D13</f>
        <v>34643.629669155096</v>
      </c>
      <c r="P5" s="255">
        <f>Tp!E13</f>
        <v>34643.643002604163</v>
      </c>
      <c r="Q5" s="255">
        <f>Tp!F13</f>
        <v>34643.683169328702</v>
      </c>
      <c r="R5" s="461">
        <f>MAX(S9:S339)</f>
        <v>34643.666669097154</v>
      </c>
      <c r="S5" s="82"/>
    </row>
    <row r="6" spans="1:22" ht="17.25" customHeight="1" thickBot="1" x14ac:dyDescent="0.35">
      <c r="L6" s="298" t="s">
        <v>229</v>
      </c>
    </row>
    <row r="7" spans="1:22" ht="18.600000000000001" thickBot="1" x14ac:dyDescent="0.4">
      <c r="A7" s="604" t="s">
        <v>1</v>
      </c>
      <c r="B7" s="605"/>
      <c r="C7" s="604" t="s">
        <v>2</v>
      </c>
      <c r="D7" s="605"/>
      <c r="E7" s="604" t="s">
        <v>3</v>
      </c>
      <c r="F7" s="605"/>
      <c r="G7" s="604" t="s">
        <v>4</v>
      </c>
      <c r="H7" s="605"/>
      <c r="I7" s="604" t="s">
        <v>5</v>
      </c>
      <c r="J7" s="605"/>
    </row>
    <row r="8" spans="1:22" ht="32.25" customHeight="1" thickBot="1" x14ac:dyDescent="0.35">
      <c r="A8" s="296" t="s">
        <v>72</v>
      </c>
      <c r="B8" s="297" t="s">
        <v>60</v>
      </c>
      <c r="C8" s="296" t="s">
        <v>72</v>
      </c>
      <c r="D8" s="297" t="s">
        <v>60</v>
      </c>
      <c r="E8" s="296" t="s">
        <v>72</v>
      </c>
      <c r="F8" s="297" t="s">
        <v>60</v>
      </c>
      <c r="G8" s="296" t="s">
        <v>72</v>
      </c>
      <c r="H8" s="297" t="s">
        <v>60</v>
      </c>
      <c r="I8" s="296" t="s">
        <v>72</v>
      </c>
      <c r="J8" s="297" t="s">
        <v>60</v>
      </c>
      <c r="L8" s="413" t="s">
        <v>112</v>
      </c>
      <c r="M8" s="470" t="s">
        <v>105</v>
      </c>
      <c r="N8" s="471" t="s">
        <v>2</v>
      </c>
      <c r="O8" s="471" t="s">
        <v>3</v>
      </c>
      <c r="P8" s="471" t="s">
        <v>4</v>
      </c>
      <c r="Q8" s="472" t="s">
        <v>5</v>
      </c>
      <c r="R8" s="473" t="s">
        <v>237</v>
      </c>
      <c r="S8" s="465" t="s">
        <v>219</v>
      </c>
    </row>
    <row r="9" spans="1:22" x14ac:dyDescent="0.3">
      <c r="A9" s="288">
        <f>B4</f>
        <v>34642.541669212958</v>
      </c>
      <c r="B9" s="289">
        <f>UH!B12+B$5</f>
        <v>79.498543303610859</v>
      </c>
      <c r="C9" s="290">
        <f>C4</f>
        <v>34642.458335763891</v>
      </c>
      <c r="D9" s="291">
        <f>UH!C12+C$5</f>
        <v>115.15953032577031</v>
      </c>
      <c r="E9" s="288">
        <f>D4</f>
        <v>34642.583335821764</v>
      </c>
      <c r="F9" s="289">
        <f>UH!D12+D$5</f>
        <v>47.372825990994976</v>
      </c>
      <c r="G9" s="290">
        <f>E4</f>
        <v>34642.708335937503</v>
      </c>
      <c r="H9" s="292">
        <f>UH!E12+E$5</f>
        <v>41.672110885494845</v>
      </c>
      <c r="I9" s="293">
        <f>F4</f>
        <v>34643.041669328704</v>
      </c>
      <c r="J9" s="113">
        <f>UH!F12+F$5</f>
        <v>16.296989494129075</v>
      </c>
      <c r="L9" s="474">
        <f>MIN(B4:F4)</f>
        <v>34642.458335763891</v>
      </c>
      <c r="M9" s="111">
        <f t="shared" ref="M9:M72" si="1">IFERROR(VLOOKUP($L9,A$9:B$169,2,TRUE),B$5)</f>
        <v>79.498543303610859</v>
      </c>
      <c r="N9" s="112">
        <f t="shared" ref="N9:N72" si="2">IFERROR(VLOOKUP($L9,C$9:D$169,2,TRUE),C$5)</f>
        <v>115.15953032577031</v>
      </c>
      <c r="O9" s="112">
        <f t="shared" ref="O9:O72" si="3">IFERROR(VLOOKUP($L9,E$9:F$169,2,TRUE),D$5)</f>
        <v>47.372825990994976</v>
      </c>
      <c r="P9" s="112">
        <f t="shared" ref="P9:P72" si="4">IFERROR(VLOOKUP($L9,G$9:H$169,2,TRUE),E$5)</f>
        <v>41.672110885494845</v>
      </c>
      <c r="Q9" s="113">
        <f t="shared" ref="Q9:Q72" si="5">IFERROR(VLOOKUP($L9,I$9:J$169,2,TRUE),F$5)</f>
        <v>16.296989494129075</v>
      </c>
      <c r="R9" s="114">
        <f>SUM(M9:Q9)</f>
        <v>300.00000000000011</v>
      </c>
      <c r="S9" s="270" t="str">
        <f t="shared" ref="S9:S72" si="6">IF(R9=R$4,L9,"")</f>
        <v/>
      </c>
    </row>
    <row r="10" spans="1:22" x14ac:dyDescent="0.3">
      <c r="A10" s="106">
        <f>A9+1/24</f>
        <v>34642.583335879623</v>
      </c>
      <c r="B10" s="110">
        <f>UH!B13+B$5</f>
        <v>79.663432580089051</v>
      </c>
      <c r="C10" s="117">
        <f>C9+1/24</f>
        <v>34642.500002430555</v>
      </c>
      <c r="D10" s="291">
        <f>UH!C13+C$5</f>
        <v>115.32563740810141</v>
      </c>
      <c r="E10" s="106">
        <f>E9+1/24</f>
        <v>34642.625002488428</v>
      </c>
      <c r="F10" s="289">
        <f>UH!D13+D$5</f>
        <v>47.490514921271412</v>
      </c>
      <c r="G10" s="117">
        <f>G9+1/24</f>
        <v>34642.750002604167</v>
      </c>
      <c r="H10" s="292">
        <f>UH!E13+E$5</f>
        <v>41.869962832184314</v>
      </c>
      <c r="I10" s="90">
        <f>I9+1/24</f>
        <v>34643.083335995369</v>
      </c>
      <c r="J10" s="113">
        <f>UH!F13+F$5</f>
        <v>16.480778761633388</v>
      </c>
      <c r="L10" s="475">
        <f>L9+1/24</f>
        <v>34642.500002430555</v>
      </c>
      <c r="M10" s="100">
        <f t="shared" si="1"/>
        <v>79.498543303610859</v>
      </c>
      <c r="N10" s="91">
        <f t="shared" si="2"/>
        <v>115.32563740810141</v>
      </c>
      <c r="O10" s="91">
        <f t="shared" si="3"/>
        <v>47.372825990994976</v>
      </c>
      <c r="P10" s="91">
        <f t="shared" si="4"/>
        <v>41.672110885494845</v>
      </c>
      <c r="Q10" s="110">
        <f t="shared" si="5"/>
        <v>16.296989494129075</v>
      </c>
      <c r="R10" s="108">
        <f t="shared" ref="R10:R73" si="7">SUM(M10:Q10)</f>
        <v>300.16610708233122</v>
      </c>
      <c r="S10" s="271" t="str">
        <f t="shared" si="6"/>
        <v/>
      </c>
    </row>
    <row r="11" spans="1:22" x14ac:dyDescent="0.3">
      <c r="A11" s="106">
        <f t="shared" ref="A11:G74" si="8">A10+1/24</f>
        <v>34642.625002546287</v>
      </c>
      <c r="B11" s="110">
        <f>UH!B14+B$5</f>
        <v>81.447095478871944</v>
      </c>
      <c r="C11" s="117">
        <f t="shared" si="8"/>
        <v>34642.54166909722</v>
      </c>
      <c r="D11" s="291">
        <f>UH!C14+C$5</f>
        <v>117.14156981809991</v>
      </c>
      <c r="E11" s="106">
        <f t="shared" si="8"/>
        <v>34642.666669155093</v>
      </c>
      <c r="F11" s="289">
        <f>UH!D14+D$5</f>
        <v>48.750335602285624</v>
      </c>
      <c r="G11" s="117">
        <f t="shared" si="8"/>
        <v>34642.791669270831</v>
      </c>
      <c r="H11" s="292">
        <f>UH!E14+E$5</f>
        <v>43.944958840153063</v>
      </c>
      <c r="I11" s="90">
        <f t="shared" ref="I11:I74" si="9">I10+1/24</f>
        <v>34643.125002662033</v>
      </c>
      <c r="J11" s="113">
        <f>UH!F14+F$5</f>
        <v>18.259708207178594</v>
      </c>
      <c r="L11" s="475">
        <f t="shared" ref="L11:L74" si="10">L10+1/24</f>
        <v>34642.54166909722</v>
      </c>
      <c r="M11" s="100">
        <f t="shared" si="1"/>
        <v>79.498543303610859</v>
      </c>
      <c r="N11" s="91">
        <f t="shared" si="2"/>
        <v>117.14156981809991</v>
      </c>
      <c r="O11" s="91">
        <f t="shared" si="3"/>
        <v>47.372825990994976</v>
      </c>
      <c r="P11" s="91">
        <f t="shared" si="4"/>
        <v>41.672110885494845</v>
      </c>
      <c r="Q11" s="110">
        <f t="shared" si="5"/>
        <v>16.296989494129075</v>
      </c>
      <c r="R11" s="108">
        <f t="shared" si="7"/>
        <v>301.9820394923297</v>
      </c>
      <c r="S11" s="271" t="str">
        <f t="shared" si="6"/>
        <v/>
      </c>
    </row>
    <row r="12" spans="1:22" x14ac:dyDescent="0.3">
      <c r="A12" s="106">
        <f t="shared" si="8"/>
        <v>34642.666669212951</v>
      </c>
      <c r="B12" s="110">
        <f>UH!B15+B$5</f>
        <v>87.282718983608149</v>
      </c>
      <c r="C12" s="117">
        <f t="shared" si="8"/>
        <v>34642.583335763884</v>
      </c>
      <c r="D12" s="291">
        <f>UH!C15+C$5</f>
        <v>123.15451103618304</v>
      </c>
      <c r="E12" s="106">
        <f t="shared" si="8"/>
        <v>34642.708335821757</v>
      </c>
      <c r="F12" s="289">
        <f>UH!D15+D$5</f>
        <v>52.823304393241806</v>
      </c>
      <c r="G12" s="117">
        <f t="shared" si="8"/>
        <v>34642.833335937496</v>
      </c>
      <c r="H12" s="292">
        <f>UH!E15+E$5</f>
        <v>50.498466133927508</v>
      </c>
      <c r="I12" s="90">
        <f t="shared" si="9"/>
        <v>34643.166669328697</v>
      </c>
      <c r="J12" s="113">
        <f>UH!F15+F$5</f>
        <v>23.382594564366876</v>
      </c>
      <c r="L12" s="475">
        <f t="shared" si="10"/>
        <v>34642.583335763884</v>
      </c>
      <c r="M12" s="100">
        <f t="shared" si="1"/>
        <v>79.498543303610859</v>
      </c>
      <c r="N12" s="91">
        <f t="shared" si="2"/>
        <v>123.15451103618304</v>
      </c>
      <c r="O12" s="91">
        <f t="shared" si="3"/>
        <v>47.372825990994976</v>
      </c>
      <c r="P12" s="91">
        <f t="shared" si="4"/>
        <v>41.672110885494845</v>
      </c>
      <c r="Q12" s="110">
        <f t="shared" si="5"/>
        <v>16.296989494129075</v>
      </c>
      <c r="R12" s="108">
        <f t="shared" si="7"/>
        <v>307.99498071041285</v>
      </c>
      <c r="S12" s="271" t="str">
        <f t="shared" si="6"/>
        <v/>
      </c>
    </row>
    <row r="13" spans="1:22" x14ac:dyDescent="0.3">
      <c r="A13" s="106">
        <f t="shared" si="8"/>
        <v>34642.708335879615</v>
      </c>
      <c r="B13" s="110">
        <f>UH!B16+B$5</f>
        <v>99.445112551010084</v>
      </c>
      <c r="C13" s="117">
        <f t="shared" si="8"/>
        <v>34642.625002430548</v>
      </c>
      <c r="D13" s="291">
        <f>UH!C16+C$5</f>
        <v>135.84557828775672</v>
      </c>
      <c r="E13" s="106">
        <f t="shared" si="8"/>
        <v>34642.750002488421</v>
      </c>
      <c r="F13" s="289">
        <f>UH!D16+D$5</f>
        <v>61.206247135089981</v>
      </c>
      <c r="G13" s="117">
        <f t="shared" si="8"/>
        <v>34642.87500260416</v>
      </c>
      <c r="H13" s="292">
        <f>UH!E16+E$5</f>
        <v>63.658171088119516</v>
      </c>
      <c r="I13" s="90">
        <f t="shared" si="9"/>
        <v>34643.208335995361</v>
      </c>
      <c r="J13" s="113">
        <f>UH!F16+F$5</f>
        <v>32.704806814467176</v>
      </c>
      <c r="L13" s="475">
        <f t="shared" si="10"/>
        <v>34642.625002430548</v>
      </c>
      <c r="M13" s="100">
        <f t="shared" si="1"/>
        <v>79.663432580089051</v>
      </c>
      <c r="N13" s="91">
        <f t="shared" si="2"/>
        <v>135.84557828775672</v>
      </c>
      <c r="O13" s="91">
        <f t="shared" si="3"/>
        <v>47.372825990994976</v>
      </c>
      <c r="P13" s="91">
        <f t="shared" si="4"/>
        <v>41.672110885494845</v>
      </c>
      <c r="Q13" s="110">
        <f t="shared" si="5"/>
        <v>16.296989494129075</v>
      </c>
      <c r="R13" s="108">
        <f t="shared" si="7"/>
        <v>320.85093723846467</v>
      </c>
      <c r="S13" s="271" t="str">
        <f t="shared" si="6"/>
        <v/>
      </c>
    </row>
    <row r="14" spans="1:22" x14ac:dyDescent="0.3">
      <c r="A14" s="106">
        <f t="shared" si="8"/>
        <v>34642.75000254628</v>
      </c>
      <c r="B14" s="110">
        <f>UH!B17+B$5</f>
        <v>119.57187961697369</v>
      </c>
      <c r="C14" s="117">
        <f t="shared" si="8"/>
        <v>34642.666669097212</v>
      </c>
      <c r="D14" s="291">
        <f>UH!C17+C$5</f>
        <v>157.12280254689963</v>
      </c>
      <c r="E14" s="106">
        <f t="shared" si="8"/>
        <v>34642.791669155085</v>
      </c>
      <c r="F14" s="289">
        <f>UH!D17+D$5</f>
        <v>74.899661426887945</v>
      </c>
      <c r="G14" s="117">
        <f t="shared" si="8"/>
        <v>34642.916669270824</v>
      </c>
      <c r="H14" s="292">
        <f>UH!E17+E$5</f>
        <v>84.610439408155258</v>
      </c>
      <c r="I14" s="90">
        <f t="shared" si="9"/>
        <v>34643.250002662026</v>
      </c>
      <c r="J14" s="113">
        <f>UH!F17+F$5</f>
        <v>46.08602168561459</v>
      </c>
      <c r="L14" s="475">
        <f t="shared" si="10"/>
        <v>34642.666669097212</v>
      </c>
      <c r="M14" s="100">
        <f t="shared" si="1"/>
        <v>81.447095478871944</v>
      </c>
      <c r="N14" s="91">
        <f t="shared" si="2"/>
        <v>157.12280254689963</v>
      </c>
      <c r="O14" s="91">
        <f t="shared" si="3"/>
        <v>47.490514921271412</v>
      </c>
      <c r="P14" s="91">
        <f t="shared" si="4"/>
        <v>41.672110885494845</v>
      </c>
      <c r="Q14" s="110">
        <f t="shared" si="5"/>
        <v>16.296989494129075</v>
      </c>
      <c r="R14" s="108">
        <f t="shared" si="7"/>
        <v>344.02951332666692</v>
      </c>
      <c r="S14" s="271" t="str">
        <f t="shared" si="6"/>
        <v/>
      </c>
    </row>
    <row r="15" spans="1:22" x14ac:dyDescent="0.3">
      <c r="A15" s="106">
        <f t="shared" si="8"/>
        <v>34642.791669212944</v>
      </c>
      <c r="B15" s="110">
        <f>UH!B18+B$5</f>
        <v>148.52337270564794</v>
      </c>
      <c r="C15" s="117">
        <f t="shared" si="8"/>
        <v>34642.708335763877</v>
      </c>
      <c r="D15" s="291">
        <f>UH!C18+C$5</f>
        <v>188.14286687944815</v>
      </c>
      <c r="E15" s="106">
        <f t="shared" si="8"/>
        <v>34642.83333582175</v>
      </c>
      <c r="F15" s="289">
        <f>UH!D18+D$5</f>
        <v>94.334711219320695</v>
      </c>
      <c r="G15" s="117">
        <f t="shared" si="8"/>
        <v>34642.958335937488</v>
      </c>
      <c r="H15" s="292">
        <f>UH!E18+E$5</f>
        <v>113.56822279513999</v>
      </c>
      <c r="I15" s="90">
        <f t="shared" si="9"/>
        <v>34643.29166932869</v>
      </c>
      <c r="J15" s="113">
        <f>UH!F18+F$5</f>
        <v>62.665647200335897</v>
      </c>
      <c r="L15" s="475">
        <f t="shared" si="10"/>
        <v>34642.708335763877</v>
      </c>
      <c r="M15" s="100">
        <f t="shared" si="1"/>
        <v>87.282718983608149</v>
      </c>
      <c r="N15" s="91">
        <f t="shared" si="2"/>
        <v>188.14286687944815</v>
      </c>
      <c r="O15" s="91">
        <f t="shared" si="3"/>
        <v>48.750335602285624</v>
      </c>
      <c r="P15" s="91">
        <f t="shared" si="4"/>
        <v>41.672110885494845</v>
      </c>
      <c r="Q15" s="110">
        <f t="shared" si="5"/>
        <v>16.296989494129075</v>
      </c>
      <c r="R15" s="108">
        <f t="shared" si="7"/>
        <v>382.14502184496587</v>
      </c>
      <c r="S15" s="271" t="str">
        <f t="shared" si="6"/>
        <v/>
      </c>
    </row>
    <row r="16" spans="1:22" x14ac:dyDescent="0.3">
      <c r="A16" s="106">
        <f t="shared" si="8"/>
        <v>34642.833335879608</v>
      </c>
      <c r="B16" s="110">
        <f>UH!B19+B$5</f>
        <v>186.41173184051991</v>
      </c>
      <c r="C16" s="117">
        <f t="shared" si="8"/>
        <v>34642.750002430541</v>
      </c>
      <c r="D16" s="291">
        <f>UH!C19+C$5</f>
        <v>229.30381765868918</v>
      </c>
      <c r="E16" s="106">
        <f t="shared" si="8"/>
        <v>34642.875002488414</v>
      </c>
      <c r="F16" s="289">
        <f>UH!D19+D$5</f>
        <v>119.41898934016598</v>
      </c>
      <c r="G16" s="117">
        <f t="shared" si="8"/>
        <v>34643.000002604153</v>
      </c>
      <c r="H16" s="292">
        <f>UH!E19+E$5</f>
        <v>149.92556789890676</v>
      </c>
      <c r="I16" s="90">
        <f t="shared" si="9"/>
        <v>34643.333335995354</v>
      </c>
      <c r="J16" s="113">
        <f>UH!F19+F$5</f>
        <v>81.20058457807113</v>
      </c>
      <c r="L16" s="475">
        <f t="shared" si="10"/>
        <v>34642.750002430541</v>
      </c>
      <c r="M16" s="100">
        <f t="shared" si="1"/>
        <v>99.445112551010084</v>
      </c>
      <c r="N16" s="91">
        <f t="shared" si="2"/>
        <v>229.30381765868918</v>
      </c>
      <c r="O16" s="91">
        <f t="shared" si="3"/>
        <v>52.823304393241806</v>
      </c>
      <c r="P16" s="91">
        <f t="shared" si="4"/>
        <v>41.672110885494845</v>
      </c>
      <c r="Q16" s="110">
        <f t="shared" si="5"/>
        <v>16.296989494129075</v>
      </c>
      <c r="R16" s="108">
        <f t="shared" si="7"/>
        <v>439.54133498256499</v>
      </c>
      <c r="S16" s="271" t="str">
        <f t="shared" si="6"/>
        <v/>
      </c>
    </row>
    <row r="17" spans="1:19" x14ac:dyDescent="0.3">
      <c r="A17" s="106">
        <f t="shared" si="8"/>
        <v>34642.875002546272</v>
      </c>
      <c r="B17" s="110">
        <f>UH!B20+B$5</f>
        <v>232.71219553613224</v>
      </c>
      <c r="C17" s="117">
        <f t="shared" si="8"/>
        <v>34642.791669097205</v>
      </c>
      <c r="D17" s="291">
        <f>UH!C20+C$5</f>
        <v>280.32714279821914</v>
      </c>
      <c r="E17" s="106">
        <f t="shared" si="8"/>
        <v>34642.916669155078</v>
      </c>
      <c r="F17" s="289">
        <f>UH!D20+D$5</f>
        <v>149.63533342179176</v>
      </c>
      <c r="G17" s="117">
        <f t="shared" si="8"/>
        <v>34643.041669270817</v>
      </c>
      <c r="H17" s="292">
        <f>UH!E20+E$5</f>
        <v>192.47802966502249</v>
      </c>
      <c r="I17" s="90">
        <f t="shared" si="9"/>
        <v>34643.375002662018</v>
      </c>
      <c r="J17" s="113">
        <f>UH!F20+F$5</f>
        <v>100.34999094221246</v>
      </c>
      <c r="L17" s="475">
        <f t="shared" si="10"/>
        <v>34642.791669097205</v>
      </c>
      <c r="M17" s="100">
        <f t="shared" si="1"/>
        <v>119.57187961697369</v>
      </c>
      <c r="N17" s="91">
        <f t="shared" si="2"/>
        <v>280.32714279821914</v>
      </c>
      <c r="O17" s="91">
        <f t="shared" si="3"/>
        <v>61.206247135089981</v>
      </c>
      <c r="P17" s="91">
        <f t="shared" si="4"/>
        <v>41.869962832184314</v>
      </c>
      <c r="Q17" s="110">
        <f t="shared" si="5"/>
        <v>16.296989494129075</v>
      </c>
      <c r="R17" s="108">
        <f t="shared" si="7"/>
        <v>519.27222187659618</v>
      </c>
      <c r="S17" s="271" t="str">
        <f t="shared" si="6"/>
        <v/>
      </c>
    </row>
    <row r="18" spans="1:19" x14ac:dyDescent="0.3">
      <c r="A18" s="106">
        <f t="shared" si="8"/>
        <v>34642.916669212937</v>
      </c>
      <c r="B18" s="110">
        <f>UH!B21+B$5</f>
        <v>286.40736998085731</v>
      </c>
      <c r="C18" s="117">
        <f t="shared" si="8"/>
        <v>34642.833335763869</v>
      </c>
      <c r="D18" s="291">
        <f>UH!C21+C$5</f>
        <v>340.38161326424074</v>
      </c>
      <c r="E18" s="106">
        <f t="shared" si="8"/>
        <v>34642.958335821742</v>
      </c>
      <c r="F18" s="289">
        <f>UH!D21+D$5</f>
        <v>184.15748293385232</v>
      </c>
      <c r="G18" s="117">
        <f t="shared" si="8"/>
        <v>34643.083335937481</v>
      </c>
      <c r="H18" s="292">
        <f>UH!E21+E$5</f>
        <v>239.64711886619804</v>
      </c>
      <c r="I18" s="90">
        <f t="shared" si="9"/>
        <v>34643.416669328682</v>
      </c>
      <c r="J18" s="113">
        <f>UH!F21+F$5</f>
        <v>118.87471581916436</v>
      </c>
      <c r="L18" s="475">
        <f t="shared" si="10"/>
        <v>34642.833335763869</v>
      </c>
      <c r="M18" s="100">
        <f t="shared" si="1"/>
        <v>148.52337270564794</v>
      </c>
      <c r="N18" s="91">
        <f t="shared" si="2"/>
        <v>340.38161326424074</v>
      </c>
      <c r="O18" s="91">
        <f t="shared" si="3"/>
        <v>74.899661426887945</v>
      </c>
      <c r="P18" s="91">
        <f t="shared" si="4"/>
        <v>43.944958840153063</v>
      </c>
      <c r="Q18" s="110">
        <f t="shared" si="5"/>
        <v>16.296989494129075</v>
      </c>
      <c r="R18" s="108">
        <f t="shared" si="7"/>
        <v>624.0465957310588</v>
      </c>
      <c r="S18" s="271" t="str">
        <f t="shared" si="6"/>
        <v/>
      </c>
    </row>
    <row r="19" spans="1:19" x14ac:dyDescent="0.3">
      <c r="A19" s="106">
        <f t="shared" si="8"/>
        <v>34642.958335879601</v>
      </c>
      <c r="B19" s="110">
        <f>UH!B22+B$5</f>
        <v>346.13608737074304</v>
      </c>
      <c r="C19" s="117">
        <f t="shared" si="8"/>
        <v>34642.875002430534</v>
      </c>
      <c r="D19" s="291">
        <f>UH!C22+C$5</f>
        <v>408.22036358824937</v>
      </c>
      <c r="E19" s="106">
        <f t="shared" si="8"/>
        <v>34643.000002488407</v>
      </c>
      <c r="F19" s="289">
        <f>UH!D22+D$5</f>
        <v>221.96270486064878</v>
      </c>
      <c r="G19" s="117">
        <f t="shared" si="8"/>
        <v>34643.125002604145</v>
      </c>
      <c r="H19" s="292">
        <f>UH!E22+E$5</f>
        <v>289.67862103344027</v>
      </c>
      <c r="I19" s="90">
        <f t="shared" si="9"/>
        <v>34643.458335995347</v>
      </c>
      <c r="J19" s="113">
        <f>UH!F22+F$5</f>
        <v>135.75454972245601</v>
      </c>
      <c r="L19" s="475">
        <f t="shared" si="10"/>
        <v>34642.875002430534</v>
      </c>
      <c r="M19" s="100">
        <f t="shared" si="1"/>
        <v>186.41173184051991</v>
      </c>
      <c r="N19" s="91">
        <f t="shared" si="2"/>
        <v>408.22036358824937</v>
      </c>
      <c r="O19" s="91">
        <f t="shared" si="3"/>
        <v>94.334711219320695</v>
      </c>
      <c r="P19" s="91">
        <f t="shared" si="4"/>
        <v>50.498466133927508</v>
      </c>
      <c r="Q19" s="110">
        <f t="shared" si="5"/>
        <v>16.296989494129075</v>
      </c>
      <c r="R19" s="108">
        <f t="shared" si="7"/>
        <v>755.76226227614654</v>
      </c>
      <c r="S19" s="271" t="str">
        <f t="shared" si="6"/>
        <v/>
      </c>
    </row>
    <row r="20" spans="1:19" x14ac:dyDescent="0.3">
      <c r="A20" s="106">
        <f t="shared" si="8"/>
        <v>34643.000002546265</v>
      </c>
      <c r="B20" s="110">
        <f>UH!B23+B$5</f>
        <v>410.33111939693492</v>
      </c>
      <c r="C20" s="117">
        <f t="shared" si="8"/>
        <v>34642.916669097198</v>
      </c>
      <c r="D20" s="291">
        <f>UH!C23+C$5</f>
        <v>482.314383454069</v>
      </c>
      <c r="E20" s="106">
        <f t="shared" si="8"/>
        <v>34643.041669155071</v>
      </c>
      <c r="F20" s="289">
        <f>UH!D23+D$5</f>
        <v>261.93117831515229</v>
      </c>
      <c r="G20" s="117">
        <f t="shared" si="8"/>
        <v>34643.16666927081</v>
      </c>
      <c r="H20" s="292">
        <f>UH!E23+E$5</f>
        <v>340.8024592971658</v>
      </c>
      <c r="I20" s="90">
        <f t="shared" si="9"/>
        <v>34643.500002662011</v>
      </c>
      <c r="J20" s="113">
        <f>UH!F23+F$5</f>
        <v>150.23964234276792</v>
      </c>
      <c r="L20" s="475">
        <f t="shared" si="10"/>
        <v>34642.916669097198</v>
      </c>
      <c r="M20" s="100">
        <f t="shared" si="1"/>
        <v>232.71219553613224</v>
      </c>
      <c r="N20" s="91">
        <f t="shared" si="2"/>
        <v>482.314383454069</v>
      </c>
      <c r="O20" s="91">
        <f t="shared" si="3"/>
        <v>119.41898934016598</v>
      </c>
      <c r="P20" s="91">
        <f t="shared" si="4"/>
        <v>63.658171088119516</v>
      </c>
      <c r="Q20" s="110">
        <f t="shared" si="5"/>
        <v>16.296989494129075</v>
      </c>
      <c r="R20" s="108">
        <f t="shared" si="7"/>
        <v>914.40072891261582</v>
      </c>
      <c r="S20" s="271" t="str">
        <f t="shared" si="6"/>
        <v/>
      </c>
    </row>
    <row r="21" spans="1:19" x14ac:dyDescent="0.3">
      <c r="A21" s="106">
        <f t="shared" si="8"/>
        <v>34643.041669212929</v>
      </c>
      <c r="B21" s="110">
        <f>UH!B24+B$5</f>
        <v>477.33784537440556</v>
      </c>
      <c r="C21" s="117">
        <f t="shared" si="8"/>
        <v>34642.958335763862</v>
      </c>
      <c r="D21" s="291">
        <f>UH!C24+C$5</f>
        <v>560.97303260633578</v>
      </c>
      <c r="E21" s="106">
        <f t="shared" si="8"/>
        <v>34643.083335821735</v>
      </c>
      <c r="F21" s="289">
        <f>UH!D24+D$5</f>
        <v>302.92774137275939</v>
      </c>
      <c r="G21" s="117">
        <f t="shared" si="8"/>
        <v>34643.208335937474</v>
      </c>
      <c r="H21" s="292">
        <f>UH!E24+E$5</f>
        <v>391.35173285813221</v>
      </c>
      <c r="I21" s="90">
        <f t="shared" si="9"/>
        <v>34643.541669328675</v>
      </c>
      <c r="J21" s="113">
        <f>UH!F24+F$5</f>
        <v>161.85516504908844</v>
      </c>
      <c r="L21" s="475">
        <f t="shared" si="10"/>
        <v>34642.958335763862</v>
      </c>
      <c r="M21" s="100">
        <f t="shared" si="1"/>
        <v>286.40736998085731</v>
      </c>
      <c r="N21" s="91">
        <f t="shared" si="2"/>
        <v>560.97303260633578</v>
      </c>
      <c r="O21" s="91">
        <f t="shared" si="3"/>
        <v>149.63533342179176</v>
      </c>
      <c r="P21" s="91">
        <f t="shared" si="4"/>
        <v>84.610439408155258</v>
      </c>
      <c r="Q21" s="110">
        <f t="shared" si="5"/>
        <v>16.296989494129075</v>
      </c>
      <c r="R21" s="108">
        <f t="shared" si="7"/>
        <v>1097.9231649112692</v>
      </c>
      <c r="S21" s="271" t="str">
        <f t="shared" si="6"/>
        <v/>
      </c>
    </row>
    <row r="22" spans="1:19" x14ac:dyDescent="0.3">
      <c r="A22" s="106">
        <f t="shared" si="8"/>
        <v>34643.083335879594</v>
      </c>
      <c r="B22" s="110">
        <f>UH!B25+B$5</f>
        <v>545.51083084466029</v>
      </c>
      <c r="C22" s="117">
        <f t="shared" si="8"/>
        <v>34643.000002430526</v>
      </c>
      <c r="D22" s="291">
        <f>UH!C25+C$5</f>
        <v>642.44697253309039</v>
      </c>
      <c r="E22" s="106">
        <f t="shared" si="8"/>
        <v>34643.125002488399</v>
      </c>
      <c r="F22" s="289">
        <f>UH!D25+D$5</f>
        <v>343.86505695103921</v>
      </c>
      <c r="G22" s="117">
        <f t="shared" si="8"/>
        <v>34643.250002604138</v>
      </c>
      <c r="H22" s="292">
        <f>UH!E25+E$5</f>
        <v>439.84385472643737</v>
      </c>
      <c r="I22" s="90">
        <f t="shared" si="9"/>
        <v>34643.583335995339</v>
      </c>
      <c r="J22" s="113">
        <f>UH!F25+F$5</f>
        <v>170.37638881166933</v>
      </c>
      <c r="L22" s="475">
        <f t="shared" si="10"/>
        <v>34643.000002430526</v>
      </c>
      <c r="M22" s="100">
        <f t="shared" si="1"/>
        <v>346.13608737074304</v>
      </c>
      <c r="N22" s="91">
        <f t="shared" si="2"/>
        <v>642.44697253309039</v>
      </c>
      <c r="O22" s="91">
        <f t="shared" si="3"/>
        <v>184.15748293385232</v>
      </c>
      <c r="P22" s="91">
        <f t="shared" si="4"/>
        <v>113.56822279513999</v>
      </c>
      <c r="Q22" s="110">
        <f t="shared" si="5"/>
        <v>16.296989494129075</v>
      </c>
      <c r="R22" s="108">
        <f t="shared" si="7"/>
        <v>1302.6057551269548</v>
      </c>
      <c r="S22" s="271" t="str">
        <f t="shared" si="6"/>
        <v/>
      </c>
    </row>
    <row r="23" spans="1:19" x14ac:dyDescent="0.3">
      <c r="A23" s="106">
        <f t="shared" si="8"/>
        <v>34643.125002546258</v>
      </c>
      <c r="B23" s="110">
        <f>UH!B26+B$5</f>
        <v>613.28821639919545</v>
      </c>
      <c r="C23" s="117">
        <f t="shared" si="8"/>
        <v>34643.041669097191</v>
      </c>
      <c r="D23" s="291">
        <f>UH!C26+C$5</f>
        <v>725.01195479958847</v>
      </c>
      <c r="E23" s="106">
        <f t="shared" si="8"/>
        <v>34643.166669155064</v>
      </c>
      <c r="F23" s="289">
        <f>UH!D26+D$5</f>
        <v>383.74922184617839</v>
      </c>
      <c r="G23" s="117">
        <f t="shared" si="8"/>
        <v>34643.291669270802</v>
      </c>
      <c r="H23" s="292">
        <f>UH!E26+E$5</f>
        <v>485.02920922778685</v>
      </c>
      <c r="I23" s="90">
        <f t="shared" si="9"/>
        <v>34643.625002662004</v>
      </c>
      <c r="J23" s="113">
        <f>UH!F26+F$5</f>
        <v>175.78780020406356</v>
      </c>
      <c r="L23" s="475">
        <f t="shared" si="10"/>
        <v>34643.041669097191</v>
      </c>
      <c r="M23" s="100">
        <f t="shared" si="1"/>
        <v>410.33111939693492</v>
      </c>
      <c r="N23" s="91">
        <f t="shared" si="2"/>
        <v>725.01195479958847</v>
      </c>
      <c r="O23" s="91">
        <f t="shared" si="3"/>
        <v>221.96270486064878</v>
      </c>
      <c r="P23" s="91">
        <f t="shared" si="4"/>
        <v>149.92556789890676</v>
      </c>
      <c r="Q23" s="110">
        <f t="shared" si="5"/>
        <v>16.296989494129075</v>
      </c>
      <c r="R23" s="108">
        <f t="shared" si="7"/>
        <v>1523.5283364502081</v>
      </c>
      <c r="S23" s="271" t="str">
        <f t="shared" si="6"/>
        <v/>
      </c>
    </row>
    <row r="24" spans="1:19" x14ac:dyDescent="0.3">
      <c r="A24" s="106">
        <f t="shared" si="8"/>
        <v>34643.166669212922</v>
      </c>
      <c r="B24" s="110">
        <f>UH!B27+B$5</f>
        <v>679.24551361726105</v>
      </c>
      <c r="C24" s="117">
        <f t="shared" si="8"/>
        <v>34643.083335763855</v>
      </c>
      <c r="D24" s="291">
        <f>UH!C27+C$5</f>
        <v>807.03379531581538</v>
      </c>
      <c r="E24" s="106">
        <f t="shared" si="8"/>
        <v>34643.208335821728</v>
      </c>
      <c r="F24" s="289">
        <f>UH!D27+D$5</f>
        <v>421.70986759841014</v>
      </c>
      <c r="G24" s="117">
        <f t="shared" si="8"/>
        <v>34643.333335937466</v>
      </c>
      <c r="H24" s="292">
        <f>UH!E27+E$5</f>
        <v>525.9135937737683</v>
      </c>
      <c r="I24" s="90">
        <f t="shared" si="9"/>
        <v>34643.666669328668</v>
      </c>
      <c r="J24" s="113">
        <f>UH!F27+F$5</f>
        <v>178.23613763027478</v>
      </c>
      <c r="L24" s="475">
        <f t="shared" si="10"/>
        <v>34643.083335763855</v>
      </c>
      <c r="M24" s="100">
        <f t="shared" si="1"/>
        <v>477.33784537440556</v>
      </c>
      <c r="N24" s="91">
        <f t="shared" si="2"/>
        <v>807.03379531581538</v>
      </c>
      <c r="O24" s="91">
        <f t="shared" si="3"/>
        <v>261.93117831515229</v>
      </c>
      <c r="P24" s="91">
        <f t="shared" si="4"/>
        <v>192.47802966502249</v>
      </c>
      <c r="Q24" s="110">
        <f t="shared" si="5"/>
        <v>16.296989494129075</v>
      </c>
      <c r="R24" s="108">
        <f t="shared" si="7"/>
        <v>1755.0778381645246</v>
      </c>
      <c r="S24" s="271" t="str">
        <f t="shared" si="6"/>
        <v/>
      </c>
    </row>
    <row r="25" spans="1:19" x14ac:dyDescent="0.3">
      <c r="A25" s="106">
        <f t="shared" si="8"/>
        <v>34643.208335879586</v>
      </c>
      <c r="B25" s="110">
        <f>UH!B28+B$5</f>
        <v>742.1312890107414</v>
      </c>
      <c r="C25" s="117">
        <f t="shared" si="8"/>
        <v>34643.125002430519</v>
      </c>
      <c r="D25" s="291">
        <f>UH!C28+C$5</f>
        <v>887.01597528741229</v>
      </c>
      <c r="E25" s="106">
        <f t="shared" si="8"/>
        <v>34643.250002488392</v>
      </c>
      <c r="F25" s="289">
        <f>UH!D28+D$5</f>
        <v>457.01723372654504</v>
      </c>
      <c r="G25" s="117">
        <f t="shared" si="8"/>
        <v>34643.375002604131</v>
      </c>
      <c r="H25" s="292">
        <f>UH!E28+E$5</f>
        <v>561.76061148067549</v>
      </c>
      <c r="I25" s="90">
        <f t="shared" si="9"/>
        <v>34643.708335995332</v>
      </c>
      <c r="J25" s="113">
        <f>UH!F28+F$5</f>
        <v>177.98394032819525</v>
      </c>
      <c r="L25" s="475">
        <f t="shared" si="10"/>
        <v>34643.125002430519</v>
      </c>
      <c r="M25" s="100">
        <f t="shared" si="1"/>
        <v>545.51083084466029</v>
      </c>
      <c r="N25" s="91">
        <f t="shared" si="2"/>
        <v>887.01597528741229</v>
      </c>
      <c r="O25" s="91">
        <f t="shared" si="3"/>
        <v>302.92774137275939</v>
      </c>
      <c r="P25" s="91">
        <f t="shared" si="4"/>
        <v>239.64711886619804</v>
      </c>
      <c r="Q25" s="110">
        <f t="shared" si="5"/>
        <v>16.480778761633388</v>
      </c>
      <c r="R25" s="108">
        <f t="shared" si="7"/>
        <v>1991.5824451326635</v>
      </c>
      <c r="S25" s="271" t="str">
        <f t="shared" si="6"/>
        <v/>
      </c>
    </row>
    <row r="26" spans="1:19" x14ac:dyDescent="0.3">
      <c r="A26" s="106">
        <f t="shared" si="8"/>
        <v>34643.25000254625</v>
      </c>
      <c r="B26" s="110">
        <f>UH!B29+B$5</f>
        <v>800.88757688052101</v>
      </c>
      <c r="C26" s="117">
        <f t="shared" si="8"/>
        <v>34643.166669097183</v>
      </c>
      <c r="D26" s="291">
        <f>UH!C29+C$5</f>
        <v>963.63189936497042</v>
      </c>
      <c r="E26" s="106">
        <f t="shared" si="8"/>
        <v>34643.291669155056</v>
      </c>
      <c r="F26" s="289">
        <f>UH!D29+D$5</f>
        <v>489.08876234485257</v>
      </c>
      <c r="G26" s="117">
        <f t="shared" si="8"/>
        <v>34643.416669270795</v>
      </c>
      <c r="H26" s="292">
        <f>UH!E29+E$5</f>
        <v>592.07958545309202</v>
      </c>
      <c r="I26" s="90">
        <f t="shared" si="9"/>
        <v>34643.750002661996</v>
      </c>
      <c r="J26" s="113">
        <f>UH!F29+F$5</f>
        <v>175.36758341855904</v>
      </c>
      <c r="L26" s="475">
        <f t="shared" si="10"/>
        <v>34643.166669097183</v>
      </c>
      <c r="M26" s="100">
        <f t="shared" si="1"/>
        <v>613.28821639919545</v>
      </c>
      <c r="N26" s="91">
        <f t="shared" si="2"/>
        <v>963.63189936497042</v>
      </c>
      <c r="O26" s="91">
        <f t="shared" si="3"/>
        <v>343.86505695103921</v>
      </c>
      <c r="P26" s="91">
        <f t="shared" si="4"/>
        <v>289.67862103344027</v>
      </c>
      <c r="Q26" s="110">
        <f t="shared" si="5"/>
        <v>18.259708207178594</v>
      </c>
      <c r="R26" s="108">
        <f t="shared" si="7"/>
        <v>2228.7235019558238</v>
      </c>
      <c r="S26" s="271" t="str">
        <f t="shared" si="6"/>
        <v/>
      </c>
    </row>
    <row r="27" spans="1:19" x14ac:dyDescent="0.3">
      <c r="A27" s="106">
        <f t="shared" si="8"/>
        <v>34643.291669212915</v>
      </c>
      <c r="B27" s="110">
        <f>UH!B30+B$5</f>
        <v>854.6578930545586</v>
      </c>
      <c r="C27" s="117">
        <f t="shared" si="8"/>
        <v>34643.208335763848</v>
      </c>
      <c r="D27" s="291">
        <f>UH!C30+C$5</f>
        <v>1035.7440857916301</v>
      </c>
      <c r="E27" s="106">
        <f t="shared" si="8"/>
        <v>34643.333335821721</v>
      </c>
      <c r="F27" s="289">
        <f>UH!D30+D$5</f>
        <v>517.48761923906727</v>
      </c>
      <c r="G27" s="117">
        <f t="shared" si="8"/>
        <v>34643.458335937459</v>
      </c>
      <c r="H27" s="292">
        <f>UH!E30+E$5</f>
        <v>616.60374637545488</v>
      </c>
      <c r="I27" s="90">
        <f t="shared" si="9"/>
        <v>34643.791669328661</v>
      </c>
      <c r="J27" s="113">
        <f>UH!F30+F$5</f>
        <v>170.7618319804107</v>
      </c>
      <c r="L27" s="475">
        <f t="shared" si="10"/>
        <v>34643.208335763848</v>
      </c>
      <c r="M27" s="100">
        <f t="shared" si="1"/>
        <v>679.24551361726105</v>
      </c>
      <c r="N27" s="91">
        <f t="shared" si="2"/>
        <v>1035.7440857916301</v>
      </c>
      <c r="O27" s="91">
        <f t="shared" si="3"/>
        <v>383.74922184617839</v>
      </c>
      <c r="P27" s="91">
        <f t="shared" si="4"/>
        <v>340.8024592971658</v>
      </c>
      <c r="Q27" s="110">
        <f t="shared" si="5"/>
        <v>23.382594564366876</v>
      </c>
      <c r="R27" s="108">
        <f t="shared" si="7"/>
        <v>2462.9238751166026</v>
      </c>
      <c r="S27" s="271" t="str">
        <f t="shared" si="6"/>
        <v/>
      </c>
    </row>
    <row r="28" spans="1:19" x14ac:dyDescent="0.3">
      <c r="A28" s="106">
        <f t="shared" si="8"/>
        <v>34643.333335879579</v>
      </c>
      <c r="B28" s="110">
        <f>UH!B31+B$5</f>
        <v>902.78555546843245</v>
      </c>
      <c r="C28" s="117">
        <f t="shared" si="8"/>
        <v>34643.250002430512</v>
      </c>
      <c r="D28" s="291">
        <f>UH!C31+C$5</f>
        <v>1102.4125843627846</v>
      </c>
      <c r="E28" s="106">
        <f t="shared" si="8"/>
        <v>34643.375002488385</v>
      </c>
      <c r="F28" s="289">
        <f>UH!D31+D$5</f>
        <v>541.91528908574935</v>
      </c>
      <c r="G28" s="117">
        <f t="shared" si="8"/>
        <v>34643.500002604123</v>
      </c>
      <c r="H28" s="292">
        <f>UH!E31+E$5</f>
        <v>635.26256779945697</v>
      </c>
      <c r="I28" s="90">
        <f t="shared" si="9"/>
        <v>34643.833335995325</v>
      </c>
      <c r="J28" s="113">
        <f>UH!F31+F$5</f>
        <v>164.55160057679601</v>
      </c>
      <c r="L28" s="475">
        <f t="shared" si="10"/>
        <v>34643.250002430512</v>
      </c>
      <c r="M28" s="100">
        <f t="shared" si="1"/>
        <v>742.1312890107414</v>
      </c>
      <c r="N28" s="91">
        <f t="shared" si="2"/>
        <v>1102.4125843627846</v>
      </c>
      <c r="O28" s="91">
        <f t="shared" si="3"/>
        <v>421.70986759841014</v>
      </c>
      <c r="P28" s="91">
        <f t="shared" si="4"/>
        <v>391.35173285813221</v>
      </c>
      <c r="Q28" s="110">
        <f t="shared" si="5"/>
        <v>32.704806814467176</v>
      </c>
      <c r="R28" s="108">
        <f t="shared" si="7"/>
        <v>2690.3102806445354</v>
      </c>
      <c r="S28" s="271" t="str">
        <f t="shared" si="6"/>
        <v/>
      </c>
    </row>
    <row r="29" spans="1:19" x14ac:dyDescent="0.3">
      <c r="A29" s="106">
        <f t="shared" si="8"/>
        <v>34643.375002546243</v>
      </c>
      <c r="B29" s="110">
        <f>UH!B32+B$5</f>
        <v>944.80474313536752</v>
      </c>
      <c r="C29" s="117">
        <f t="shared" si="8"/>
        <v>34643.291669097176</v>
      </c>
      <c r="D29" s="291">
        <f>UH!C32+C$5</f>
        <v>1162.894800617149</v>
      </c>
      <c r="E29" s="106">
        <f t="shared" si="8"/>
        <v>34643.416669155049</v>
      </c>
      <c r="F29" s="289">
        <f>UH!D32+D$5</f>
        <v>562.20008556973073</v>
      </c>
      <c r="G29" s="117">
        <f t="shared" si="8"/>
        <v>34643.541669270788</v>
      </c>
      <c r="H29" s="292">
        <f>UH!E32+E$5</f>
        <v>648.1512831429776</v>
      </c>
      <c r="I29" s="90">
        <f t="shared" si="9"/>
        <v>34643.875002661989</v>
      </c>
      <c r="J29" s="113">
        <f>UH!F32+F$5</f>
        <v>157.11073503928367</v>
      </c>
      <c r="L29" s="475">
        <f t="shared" si="10"/>
        <v>34643.291669097176</v>
      </c>
      <c r="M29" s="100">
        <f t="shared" si="1"/>
        <v>800.88757688052101</v>
      </c>
      <c r="N29" s="91">
        <f t="shared" si="2"/>
        <v>1162.894800617149</v>
      </c>
      <c r="O29" s="91">
        <f t="shared" si="3"/>
        <v>457.01723372654504</v>
      </c>
      <c r="P29" s="91">
        <f t="shared" si="4"/>
        <v>439.84385472643737</v>
      </c>
      <c r="Q29" s="110">
        <f t="shared" si="5"/>
        <v>46.08602168561459</v>
      </c>
      <c r="R29" s="108">
        <f t="shared" si="7"/>
        <v>2906.7294876362666</v>
      </c>
      <c r="S29" s="271" t="str">
        <f t="shared" si="6"/>
        <v/>
      </c>
    </row>
    <row r="30" spans="1:19" x14ac:dyDescent="0.3">
      <c r="A30" s="106">
        <f t="shared" si="8"/>
        <v>34643.416669212907</v>
      </c>
      <c r="B30" s="110">
        <f>UH!B33+B$5</f>
        <v>980.42640105139355</v>
      </c>
      <c r="C30" s="117">
        <f t="shared" si="8"/>
        <v>34643.33333576384</v>
      </c>
      <c r="D30" s="291">
        <f>UH!C33+C$5</f>
        <v>1216.638707512094</v>
      </c>
      <c r="E30" s="106">
        <f t="shared" si="8"/>
        <v>34643.458335821713</v>
      </c>
      <c r="F30" s="289">
        <f>UH!D33+D$5</f>
        <v>578.28310089196054</v>
      </c>
      <c r="G30" s="117">
        <f t="shared" si="8"/>
        <v>34643.583335937452</v>
      </c>
      <c r="H30" s="292">
        <f>UH!E33+E$5</f>
        <v>655.49986486565467</v>
      </c>
      <c r="I30" s="90">
        <f t="shared" si="9"/>
        <v>34643.916669328653</v>
      </c>
      <c r="J30" s="113">
        <f>UH!F33+F$5</f>
        <v>148.78712390768928</v>
      </c>
      <c r="L30" s="475">
        <f t="shared" si="10"/>
        <v>34643.33333576384</v>
      </c>
      <c r="M30" s="100">
        <f t="shared" si="1"/>
        <v>854.6578930545586</v>
      </c>
      <c r="N30" s="91">
        <f t="shared" si="2"/>
        <v>1216.638707512094</v>
      </c>
      <c r="O30" s="91">
        <f t="shared" si="3"/>
        <v>489.08876234485257</v>
      </c>
      <c r="P30" s="91">
        <f t="shared" si="4"/>
        <v>485.02920922778685</v>
      </c>
      <c r="Q30" s="110">
        <f t="shared" si="5"/>
        <v>62.665647200335897</v>
      </c>
      <c r="R30" s="108">
        <f t="shared" si="7"/>
        <v>3108.080219339628</v>
      </c>
      <c r="S30" s="271" t="str">
        <f t="shared" si="6"/>
        <v/>
      </c>
    </row>
    <row r="31" spans="1:19" x14ac:dyDescent="0.3">
      <c r="A31" s="106">
        <f t="shared" si="8"/>
        <v>34643.458335879572</v>
      </c>
      <c r="B31" s="110">
        <f>UH!B34+B$5</f>
        <v>1009.5207630922271</v>
      </c>
      <c r="C31" s="117">
        <f t="shared" si="8"/>
        <v>34643.375002430505</v>
      </c>
      <c r="D31" s="291">
        <f>UH!C34+C$5</f>
        <v>1263.2711889506559</v>
      </c>
      <c r="E31" s="106">
        <f t="shared" si="8"/>
        <v>34643.500002488378</v>
      </c>
      <c r="F31" s="289">
        <f>UH!D34+D$5</f>
        <v>590.2028177384251</v>
      </c>
      <c r="G31" s="117">
        <f t="shared" si="8"/>
        <v>34643.625002604116</v>
      </c>
      <c r="H31" s="292">
        <f>UH!E34+E$5</f>
        <v>657.643101173589</v>
      </c>
      <c r="I31" s="90">
        <f t="shared" si="9"/>
        <v>34643.958335995318</v>
      </c>
      <c r="J31" s="113">
        <f>UH!F34+F$5</f>
        <v>139.89319530772821</v>
      </c>
      <c r="L31" s="475">
        <f t="shared" si="10"/>
        <v>34643.375002430505</v>
      </c>
      <c r="M31" s="100">
        <f t="shared" si="1"/>
        <v>902.78555546843245</v>
      </c>
      <c r="N31" s="91">
        <f t="shared" si="2"/>
        <v>1263.2711889506559</v>
      </c>
      <c r="O31" s="91">
        <f t="shared" si="3"/>
        <v>517.48761923906727</v>
      </c>
      <c r="P31" s="91">
        <f t="shared" si="4"/>
        <v>525.9135937737683</v>
      </c>
      <c r="Q31" s="110">
        <f t="shared" si="5"/>
        <v>81.20058457807113</v>
      </c>
      <c r="R31" s="108">
        <f t="shared" si="7"/>
        <v>3290.6585420099955</v>
      </c>
      <c r="S31" s="271" t="str">
        <f t="shared" si="6"/>
        <v/>
      </c>
    </row>
    <row r="32" spans="1:19" x14ac:dyDescent="0.3">
      <c r="A32" s="106">
        <f t="shared" si="8"/>
        <v>34643.500002546236</v>
      </c>
      <c r="B32" s="110">
        <f>UH!B35+B$5</f>
        <v>1032.0979417244057</v>
      </c>
      <c r="C32" s="117">
        <f t="shared" si="8"/>
        <v>34643.416669097169</v>
      </c>
      <c r="D32" s="291">
        <f>UH!C35+C$5</f>
        <v>1302.5830097555438</v>
      </c>
      <c r="E32" s="106">
        <f t="shared" si="8"/>
        <v>34643.541669155042</v>
      </c>
      <c r="F32" s="289">
        <f>UH!D35+D$5</f>
        <v>598.07933362352571</v>
      </c>
      <c r="G32" s="117">
        <f t="shared" si="8"/>
        <v>34643.66666927078</v>
      </c>
      <c r="H32" s="292">
        <f>UH!E35+E$5</f>
        <v>654.99287326672015</v>
      </c>
      <c r="I32" s="90">
        <f t="shared" si="9"/>
        <v>34644.000002661982</v>
      </c>
      <c r="J32" s="113">
        <f>UH!F35+F$5</f>
        <v>130.70077803957298</v>
      </c>
      <c r="L32" s="475">
        <f t="shared" si="10"/>
        <v>34643.416669097169</v>
      </c>
      <c r="M32" s="100">
        <f t="shared" si="1"/>
        <v>944.80474313536752</v>
      </c>
      <c r="N32" s="91">
        <f t="shared" si="2"/>
        <v>1302.5830097555438</v>
      </c>
      <c r="O32" s="91">
        <f t="shared" si="3"/>
        <v>541.91528908574935</v>
      </c>
      <c r="P32" s="91">
        <f t="shared" si="4"/>
        <v>561.76061148067549</v>
      </c>
      <c r="Q32" s="110">
        <f t="shared" si="5"/>
        <v>100.34999094221246</v>
      </c>
      <c r="R32" s="108">
        <f t="shared" si="7"/>
        <v>3451.413644399549</v>
      </c>
      <c r="S32" s="271" t="str">
        <f t="shared" si="6"/>
        <v/>
      </c>
    </row>
    <row r="33" spans="1:19" x14ac:dyDescent="0.3">
      <c r="A33" s="106">
        <f t="shared" si="8"/>
        <v>34643.5416692129</v>
      </c>
      <c r="B33" s="110">
        <f>UH!B36+B$5</f>
        <v>1048.2877362327799</v>
      </c>
      <c r="C33" s="117">
        <f t="shared" si="8"/>
        <v>34643.458335763833</v>
      </c>
      <c r="D33" s="291">
        <f>UH!C36+C$5</f>
        <v>1334.5116614601773</v>
      </c>
      <c r="E33" s="106">
        <f t="shared" si="8"/>
        <v>34643.583335821706</v>
      </c>
      <c r="F33" s="289">
        <f>UH!D36+D$5</f>
        <v>602.09890895055855</v>
      </c>
      <c r="G33" s="117">
        <f t="shared" si="8"/>
        <v>34643.708335937445</v>
      </c>
      <c r="H33" s="292">
        <f>UH!E36+E$5</f>
        <v>648.01331089612654</v>
      </c>
      <c r="I33" s="90">
        <f t="shared" si="9"/>
        <v>34644.041669328646</v>
      </c>
      <c r="J33" s="113">
        <f>UH!F36+F$5</f>
        <v>121.43933928696435</v>
      </c>
      <c r="L33" s="475">
        <f t="shared" si="10"/>
        <v>34643.458335763833</v>
      </c>
      <c r="M33" s="100">
        <f t="shared" si="1"/>
        <v>980.42640105139355</v>
      </c>
      <c r="N33" s="91">
        <f t="shared" si="2"/>
        <v>1334.5116614601773</v>
      </c>
      <c r="O33" s="91">
        <f t="shared" si="3"/>
        <v>562.20008556973073</v>
      </c>
      <c r="P33" s="91">
        <f t="shared" si="4"/>
        <v>592.07958545309202</v>
      </c>
      <c r="Q33" s="110">
        <f t="shared" si="5"/>
        <v>118.87471581916436</v>
      </c>
      <c r="R33" s="108">
        <f t="shared" si="7"/>
        <v>3588.0924493535581</v>
      </c>
      <c r="S33" s="271" t="str">
        <f t="shared" si="6"/>
        <v/>
      </c>
    </row>
    <row r="34" spans="1:19" x14ac:dyDescent="0.3">
      <c r="A34" s="106">
        <f t="shared" si="8"/>
        <v>34643.583335879564</v>
      </c>
      <c r="B34" s="110">
        <f>UH!B37+B$5</f>
        <v>1058.3195472978018</v>
      </c>
      <c r="C34" s="117">
        <f t="shared" si="8"/>
        <v>34643.500002430497</v>
      </c>
      <c r="D34" s="291">
        <f>UH!C37+C$5</f>
        <v>1359.1231033910547</v>
      </c>
      <c r="E34" s="106">
        <f t="shared" si="8"/>
        <v>34643.62500248837</v>
      </c>
      <c r="F34" s="289">
        <f>UH!D37+D$5</f>
        <v>602.4993478933095</v>
      </c>
      <c r="G34" s="117">
        <f t="shared" si="8"/>
        <v>34643.750002604109</v>
      </c>
      <c r="H34" s="292">
        <f>UH!E37+E$5</f>
        <v>637.19917487327371</v>
      </c>
      <c r="I34" s="90">
        <f t="shared" si="9"/>
        <v>34644.08333599531</v>
      </c>
      <c r="J34" s="113">
        <f>UH!F37+F$5</f>
        <v>112.29670870465918</v>
      </c>
      <c r="L34" s="475">
        <f t="shared" si="10"/>
        <v>34643.500002430497</v>
      </c>
      <c r="M34" s="100">
        <f t="shared" si="1"/>
        <v>1009.5207630922271</v>
      </c>
      <c r="N34" s="91">
        <f t="shared" si="2"/>
        <v>1359.1231033910547</v>
      </c>
      <c r="O34" s="91">
        <f t="shared" si="3"/>
        <v>578.28310089196054</v>
      </c>
      <c r="P34" s="91">
        <f t="shared" si="4"/>
        <v>616.60374637545488</v>
      </c>
      <c r="Q34" s="110">
        <f t="shared" si="5"/>
        <v>135.75454972245601</v>
      </c>
      <c r="R34" s="108">
        <f t="shared" si="7"/>
        <v>3699.285263473153</v>
      </c>
      <c r="S34" s="271" t="str">
        <f t="shared" si="6"/>
        <v/>
      </c>
    </row>
    <row r="35" spans="1:19" x14ac:dyDescent="0.3">
      <c r="A35" s="106">
        <f t="shared" si="8"/>
        <v>34643.625002546229</v>
      </c>
      <c r="B35" s="110">
        <f>UH!B38+B$5</f>
        <v>1062.5030577967573</v>
      </c>
      <c r="C35" s="117">
        <f t="shared" si="8"/>
        <v>34643.541669097162</v>
      </c>
      <c r="D35" s="291">
        <f>UH!C38+C$5</f>
        <v>1376.5932100698644</v>
      </c>
      <c r="E35" s="106">
        <f t="shared" si="8"/>
        <v>34643.666669155034</v>
      </c>
      <c r="F35" s="289">
        <f>UH!D38+D$5</f>
        <v>599.55655420479729</v>
      </c>
      <c r="G35" s="117">
        <f t="shared" si="8"/>
        <v>34643.791669270773</v>
      </c>
      <c r="H35" s="292">
        <f>UH!E38+E$5</f>
        <v>623.0575689202991</v>
      </c>
      <c r="I35" s="90">
        <f t="shared" si="9"/>
        <v>34644.125002661975</v>
      </c>
      <c r="J35" s="113">
        <f>UH!F38+F$5</f>
        <v>103.42152677363568</v>
      </c>
      <c r="L35" s="475">
        <f t="shared" si="10"/>
        <v>34643.541669097162</v>
      </c>
      <c r="M35" s="100">
        <f t="shared" si="1"/>
        <v>1032.0979417244057</v>
      </c>
      <c r="N35" s="91">
        <f t="shared" si="2"/>
        <v>1376.5932100698644</v>
      </c>
      <c r="O35" s="91">
        <f t="shared" si="3"/>
        <v>590.2028177384251</v>
      </c>
      <c r="P35" s="91">
        <f t="shared" si="4"/>
        <v>635.26256779945697</v>
      </c>
      <c r="Q35" s="110">
        <f t="shared" si="5"/>
        <v>150.23964234276792</v>
      </c>
      <c r="R35" s="108">
        <f t="shared" si="7"/>
        <v>3784.3961796749199</v>
      </c>
      <c r="S35" s="271" t="str">
        <f t="shared" si="6"/>
        <v/>
      </c>
    </row>
    <row r="36" spans="1:19" x14ac:dyDescent="0.3">
      <c r="A36" s="106">
        <f t="shared" si="8"/>
        <v>34643.666669212893</v>
      </c>
      <c r="B36" s="110">
        <f>UH!B39+B$5</f>
        <v>1061.2101474138613</v>
      </c>
      <c r="C36" s="117">
        <f t="shared" si="8"/>
        <v>34643.583335763826</v>
      </c>
      <c r="D36" s="291">
        <f>UH!C39+C$5</f>
        <v>1387.1895518673632</v>
      </c>
      <c r="E36" s="106">
        <f t="shared" si="8"/>
        <v>34643.708335821699</v>
      </c>
      <c r="F36" s="289">
        <f>UH!D39+D$5</f>
        <v>593.57246956295216</v>
      </c>
      <c r="G36" s="117">
        <f t="shared" si="8"/>
        <v>34643.833335937437</v>
      </c>
      <c r="H36" s="292">
        <f>UH!E39+E$5</f>
        <v>606.09290620699915</v>
      </c>
      <c r="I36" s="90">
        <f t="shared" si="9"/>
        <v>34644.166669328639</v>
      </c>
      <c r="J36" s="113">
        <f>UH!F39+F$5</f>
        <v>94.926792248876438</v>
      </c>
      <c r="L36" s="475">
        <f t="shared" si="10"/>
        <v>34643.583335763826</v>
      </c>
      <c r="M36" s="100">
        <f t="shared" si="1"/>
        <v>1048.2877362327799</v>
      </c>
      <c r="N36" s="91">
        <f t="shared" si="2"/>
        <v>1387.1895518673632</v>
      </c>
      <c r="O36" s="91">
        <f t="shared" si="3"/>
        <v>598.07933362352571</v>
      </c>
      <c r="P36" s="91">
        <f t="shared" si="4"/>
        <v>648.1512831429776</v>
      </c>
      <c r="Q36" s="110">
        <f t="shared" si="5"/>
        <v>161.85516504908844</v>
      </c>
      <c r="R36" s="108">
        <f t="shared" si="7"/>
        <v>3843.563069915735</v>
      </c>
      <c r="S36" s="271" t="str">
        <f t="shared" si="6"/>
        <v/>
      </c>
    </row>
    <row r="37" spans="1:19" x14ac:dyDescent="0.3">
      <c r="A37" s="106">
        <f t="shared" si="8"/>
        <v>34643.708335879557</v>
      </c>
      <c r="B37" s="110">
        <f>UH!B40+B$5</f>
        <v>1054.8583499995095</v>
      </c>
      <c r="C37" s="117">
        <f t="shared" si="8"/>
        <v>34643.62500243049</v>
      </c>
      <c r="D37" s="291">
        <f>UH!C40+C$5</f>
        <v>1391.2539768170543</v>
      </c>
      <c r="E37" s="106">
        <f t="shared" si="8"/>
        <v>34643.750002488363</v>
      </c>
      <c r="F37" s="289">
        <f>UH!D40+D$5</f>
        <v>584.86449648350788</v>
      </c>
      <c r="G37" s="117">
        <f t="shared" si="8"/>
        <v>34643.875002604102</v>
      </c>
      <c r="H37" s="292">
        <f>UH!E40+E$5</f>
        <v>586.79493510310681</v>
      </c>
      <c r="I37" s="90">
        <f t="shared" si="9"/>
        <v>34644.208335995303</v>
      </c>
      <c r="J37" s="113">
        <f>UH!F40+F$5</f>
        <v>86.894015490186462</v>
      </c>
      <c r="L37" s="475">
        <f t="shared" si="10"/>
        <v>34643.62500243049</v>
      </c>
      <c r="M37" s="100">
        <f t="shared" si="1"/>
        <v>1058.3195472978018</v>
      </c>
      <c r="N37" s="91">
        <f t="shared" si="2"/>
        <v>1391.2539768170543</v>
      </c>
      <c r="O37" s="91">
        <f t="shared" si="3"/>
        <v>602.09890895055855</v>
      </c>
      <c r="P37" s="91">
        <f t="shared" si="4"/>
        <v>655.49986486565467</v>
      </c>
      <c r="Q37" s="110">
        <f t="shared" si="5"/>
        <v>170.37638881166933</v>
      </c>
      <c r="R37" s="108">
        <f t="shared" si="7"/>
        <v>3877.548686742738</v>
      </c>
      <c r="S37" s="271" t="str">
        <f t="shared" si="6"/>
        <v/>
      </c>
    </row>
    <row r="38" spans="1:19" x14ac:dyDescent="0.3">
      <c r="A38" s="106">
        <f t="shared" si="8"/>
        <v>34643.750002546221</v>
      </c>
      <c r="B38" s="110">
        <f>UH!B41+B$5</f>
        <v>1043.8960345804346</v>
      </c>
      <c r="C38" s="117">
        <f t="shared" si="8"/>
        <v>34643.666669097154</v>
      </c>
      <c r="D38" s="291">
        <f>UH!C41+C$5</f>
        <v>1389.1863268453724</v>
      </c>
      <c r="E38" s="106">
        <f t="shared" si="8"/>
        <v>34643.791669155027</v>
      </c>
      <c r="F38" s="289">
        <f>UH!D41+D$5</f>
        <v>573.75642726544777</v>
      </c>
      <c r="G38" s="117">
        <f t="shared" si="8"/>
        <v>34643.916669270766</v>
      </c>
      <c r="H38" s="292">
        <f>UH!E41+E$5</f>
        <v>565.62955236730875</v>
      </c>
      <c r="I38" s="90">
        <f t="shared" si="9"/>
        <v>34644.250002661967</v>
      </c>
      <c r="J38" s="113">
        <f>UH!F41+F$5</f>
        <v>79.377603607013754</v>
      </c>
      <c r="L38" s="475">
        <f t="shared" si="10"/>
        <v>34643.666669097154</v>
      </c>
      <c r="M38" s="100">
        <f t="shared" si="1"/>
        <v>1062.5030577967573</v>
      </c>
      <c r="N38" s="91">
        <f t="shared" si="2"/>
        <v>1389.1863268453724</v>
      </c>
      <c r="O38" s="91">
        <f t="shared" si="3"/>
        <v>602.4993478933095</v>
      </c>
      <c r="P38" s="91">
        <f t="shared" si="4"/>
        <v>657.643101173589</v>
      </c>
      <c r="Q38" s="110">
        <f t="shared" si="5"/>
        <v>175.78780020406356</v>
      </c>
      <c r="R38" s="108">
        <f t="shared" si="7"/>
        <v>3887.6196339130915</v>
      </c>
      <c r="S38" s="271">
        <f t="shared" si="6"/>
        <v>34643.666669097154</v>
      </c>
    </row>
    <row r="39" spans="1:19" x14ac:dyDescent="0.3">
      <c r="A39" s="106">
        <f t="shared" si="8"/>
        <v>34643.791669212886</v>
      </c>
      <c r="B39" s="110">
        <f>UH!B42+B$5</f>
        <v>1028.7893899660278</v>
      </c>
      <c r="C39" s="117">
        <f t="shared" si="8"/>
        <v>34643.708335763818</v>
      </c>
      <c r="D39" s="291">
        <f>UH!C42+C$5</f>
        <v>1381.4295098134596</v>
      </c>
      <c r="E39" s="106">
        <f t="shared" si="8"/>
        <v>34643.833335821691</v>
      </c>
      <c r="F39" s="289">
        <f>UH!D42+D$5</f>
        <v>560.57084100250495</v>
      </c>
      <c r="G39" s="117">
        <f t="shared" si="8"/>
        <v>34643.95833593743</v>
      </c>
      <c r="H39" s="292">
        <f>UH!E42+E$5</f>
        <v>543.03209000697132</v>
      </c>
      <c r="I39" s="90">
        <f t="shared" si="9"/>
        <v>34644.291669328632</v>
      </c>
      <c r="J39" s="113">
        <f>UH!F42+F$5</f>
        <v>72.409205909432842</v>
      </c>
      <c r="L39" s="475">
        <f t="shared" si="10"/>
        <v>34643.708335763818</v>
      </c>
      <c r="M39" s="100">
        <f t="shared" si="1"/>
        <v>1061.2101474138613</v>
      </c>
      <c r="N39" s="91">
        <f t="shared" si="2"/>
        <v>1381.4295098134596</v>
      </c>
      <c r="O39" s="91">
        <f t="shared" si="3"/>
        <v>599.55655420479729</v>
      </c>
      <c r="P39" s="91">
        <f t="shared" si="4"/>
        <v>654.99287326672015</v>
      </c>
      <c r="Q39" s="110">
        <f t="shared" si="5"/>
        <v>178.23613763027478</v>
      </c>
      <c r="R39" s="108">
        <f t="shared" si="7"/>
        <v>3875.4252223291128</v>
      </c>
      <c r="S39" s="271" t="str">
        <f t="shared" si="6"/>
        <v/>
      </c>
    </row>
    <row r="40" spans="1:19" x14ac:dyDescent="0.3">
      <c r="A40" s="106">
        <f t="shared" si="8"/>
        <v>34643.83333587955</v>
      </c>
      <c r="B40" s="110">
        <f>UH!B43+B$5</f>
        <v>1010.0112153655842</v>
      </c>
      <c r="C40" s="117">
        <f t="shared" si="8"/>
        <v>34643.750002430483</v>
      </c>
      <c r="D40" s="291">
        <f>UH!C43+C$5</f>
        <v>1368.4560576104861</v>
      </c>
      <c r="E40" s="106">
        <f t="shared" si="8"/>
        <v>34643.875002488356</v>
      </c>
      <c r="F40" s="289">
        <f>UH!D43+D$5</f>
        <v>545.62288873963405</v>
      </c>
      <c r="G40" s="117">
        <f t="shared" si="8"/>
        <v>34644.000002604094</v>
      </c>
      <c r="H40" s="292">
        <f>UH!E43+E$5</f>
        <v>519.4027457647519</v>
      </c>
      <c r="I40" s="90">
        <f t="shared" si="9"/>
        <v>34644.333335995296</v>
      </c>
      <c r="J40" s="113">
        <f>UH!F43+F$5</f>
        <v>66.001833098790684</v>
      </c>
      <c r="L40" s="475">
        <f t="shared" si="10"/>
        <v>34643.750002430483</v>
      </c>
      <c r="M40" s="100">
        <f t="shared" si="1"/>
        <v>1054.8583499995095</v>
      </c>
      <c r="N40" s="91">
        <f t="shared" si="2"/>
        <v>1368.4560576104861</v>
      </c>
      <c r="O40" s="91">
        <f t="shared" si="3"/>
        <v>593.57246956295216</v>
      </c>
      <c r="P40" s="91">
        <f t="shared" si="4"/>
        <v>648.01331089612654</v>
      </c>
      <c r="Q40" s="110">
        <f t="shared" si="5"/>
        <v>177.98394032819525</v>
      </c>
      <c r="R40" s="108">
        <f t="shared" si="7"/>
        <v>3842.8841283972693</v>
      </c>
      <c r="S40" s="271" t="str">
        <f t="shared" si="6"/>
        <v/>
      </c>
    </row>
    <row r="41" spans="1:19" x14ac:dyDescent="0.3">
      <c r="A41" s="106">
        <f t="shared" si="8"/>
        <v>34643.875002546214</v>
      </c>
      <c r="B41" s="110">
        <f>UH!B44+B$5</f>
        <v>988.03146176625944</v>
      </c>
      <c r="C41" s="117">
        <f t="shared" si="8"/>
        <v>34643.791669097147</v>
      </c>
      <c r="D41" s="291">
        <f>UH!C44+C$5</f>
        <v>1350.7562277732279</v>
      </c>
      <c r="E41" s="106">
        <f t="shared" si="8"/>
        <v>34643.91666915502</v>
      </c>
      <c r="F41" s="289">
        <f>UH!D44+D$5</f>
        <v>529.21535905996234</v>
      </c>
      <c r="G41" s="117">
        <f t="shared" si="8"/>
        <v>34644.041669270759</v>
      </c>
      <c r="H41" s="292">
        <f>UH!E44+E$5</f>
        <v>495.1038295218882</v>
      </c>
      <c r="I41" s="90">
        <f t="shared" si="9"/>
        <v>34644.37500266196</v>
      </c>
      <c r="J41" s="113">
        <f>UH!F44+F$5</f>
        <v>60.153631602577477</v>
      </c>
      <c r="L41" s="475">
        <f t="shared" si="10"/>
        <v>34643.791669097147</v>
      </c>
      <c r="M41" s="100">
        <f t="shared" si="1"/>
        <v>1043.8960345804346</v>
      </c>
      <c r="N41" s="91">
        <f t="shared" si="2"/>
        <v>1350.7562277732279</v>
      </c>
      <c r="O41" s="91">
        <f t="shared" si="3"/>
        <v>584.86449648350788</v>
      </c>
      <c r="P41" s="91">
        <f t="shared" si="4"/>
        <v>637.19917487327371</v>
      </c>
      <c r="Q41" s="110">
        <f t="shared" si="5"/>
        <v>175.36758341855904</v>
      </c>
      <c r="R41" s="108">
        <f t="shared" si="7"/>
        <v>3792.0835171290032</v>
      </c>
      <c r="S41" s="271" t="str">
        <f t="shared" si="6"/>
        <v/>
      </c>
    </row>
    <row r="42" spans="1:19" x14ac:dyDescent="0.3">
      <c r="A42" s="106">
        <f t="shared" si="8"/>
        <v>34643.916669212878</v>
      </c>
      <c r="B42" s="110">
        <f>UH!B45+B$5</f>
        <v>963.30942769607907</v>
      </c>
      <c r="C42" s="117">
        <f t="shared" si="8"/>
        <v>34643.833335763811</v>
      </c>
      <c r="D42" s="291">
        <f>UH!C45+C$5</f>
        <v>1328.8276493632818</v>
      </c>
      <c r="E42" s="106">
        <f t="shared" si="8"/>
        <v>34643.958335821684</v>
      </c>
      <c r="F42" s="289">
        <f>UH!D45+D$5</f>
        <v>511.6348998313602</v>
      </c>
      <c r="G42" s="117">
        <f t="shared" si="8"/>
        <v>34644.083335937423</v>
      </c>
      <c r="H42" s="292">
        <f>UH!E45+E$5</f>
        <v>470.45851313052333</v>
      </c>
      <c r="I42" s="90">
        <f t="shared" si="9"/>
        <v>34644.416669328624</v>
      </c>
      <c r="J42" s="113">
        <f>UH!F45+F$5</f>
        <v>54.851247068562714</v>
      </c>
      <c r="L42" s="475">
        <f t="shared" si="10"/>
        <v>34643.833335763811</v>
      </c>
      <c r="M42" s="100">
        <f t="shared" si="1"/>
        <v>1028.7893899660278</v>
      </c>
      <c r="N42" s="91">
        <f t="shared" si="2"/>
        <v>1328.8276493632818</v>
      </c>
      <c r="O42" s="91">
        <f t="shared" si="3"/>
        <v>573.75642726544777</v>
      </c>
      <c r="P42" s="91">
        <f t="shared" si="4"/>
        <v>623.0575689202991</v>
      </c>
      <c r="Q42" s="110">
        <f t="shared" si="5"/>
        <v>170.7618319804107</v>
      </c>
      <c r="R42" s="108">
        <f t="shared" si="7"/>
        <v>3725.192867495467</v>
      </c>
      <c r="S42" s="271" t="str">
        <f t="shared" si="6"/>
        <v/>
      </c>
    </row>
    <row r="43" spans="1:19" x14ac:dyDescent="0.3">
      <c r="A43" s="106">
        <f t="shared" si="8"/>
        <v>34643.958335879543</v>
      </c>
      <c r="B43" s="110">
        <f>UH!B46+B$5</f>
        <v>936.28748539671494</v>
      </c>
      <c r="C43" s="117">
        <f t="shared" si="8"/>
        <v>34643.875002430475</v>
      </c>
      <c r="D43" s="291">
        <f>UH!C46+C$5</f>
        <v>1303.1664708129231</v>
      </c>
      <c r="E43" s="106">
        <f t="shared" si="8"/>
        <v>34644.000002488348</v>
      </c>
      <c r="F43" s="289">
        <f>UH!D46+D$5</f>
        <v>493.1492640026712</v>
      </c>
      <c r="G43" s="117">
        <f t="shared" si="8"/>
        <v>34644.125002604087</v>
      </c>
      <c r="H43" s="292">
        <f>UH!E46+E$5</f>
        <v>445.75079478486407</v>
      </c>
      <c r="I43" s="90">
        <f t="shared" si="9"/>
        <v>34644.458335995289</v>
      </c>
      <c r="J43" s="113">
        <f>UH!F46+F$5</f>
        <v>50.072750350955914</v>
      </c>
      <c r="L43" s="475">
        <f t="shared" si="10"/>
        <v>34643.875002430475</v>
      </c>
      <c r="M43" s="100">
        <f t="shared" si="1"/>
        <v>1010.0112153655842</v>
      </c>
      <c r="N43" s="91">
        <f t="shared" si="2"/>
        <v>1303.1664708129231</v>
      </c>
      <c r="O43" s="91">
        <f t="shared" si="3"/>
        <v>560.57084100250495</v>
      </c>
      <c r="P43" s="91">
        <f t="shared" si="4"/>
        <v>606.09290620699915</v>
      </c>
      <c r="Q43" s="110">
        <f t="shared" si="5"/>
        <v>164.55160057679601</v>
      </c>
      <c r="R43" s="108">
        <f t="shared" si="7"/>
        <v>3644.3930339648073</v>
      </c>
      <c r="S43" s="271" t="str">
        <f t="shared" si="6"/>
        <v/>
      </c>
    </row>
    <row r="44" spans="1:19" x14ac:dyDescent="0.3">
      <c r="A44" s="106">
        <f t="shared" si="8"/>
        <v>34644.000002546207</v>
      </c>
      <c r="B44" s="110">
        <f>UH!B47+B$5</f>
        <v>907.3861966892963</v>
      </c>
      <c r="C44" s="117">
        <f t="shared" si="8"/>
        <v>34643.91666909714</v>
      </c>
      <c r="D44" s="291">
        <f>UH!C47+C$5</f>
        <v>1274.2599359983601</v>
      </c>
      <c r="E44" s="106">
        <f t="shared" si="8"/>
        <v>34644.041669155013</v>
      </c>
      <c r="F44" s="289">
        <f>UH!D47+D$5</f>
        <v>474.00544608865061</v>
      </c>
      <c r="G44" s="117">
        <f t="shared" si="8"/>
        <v>34644.166669270751</v>
      </c>
      <c r="H44" s="292">
        <f>UH!E47+E$5</f>
        <v>421.22641753201651</v>
      </c>
      <c r="I44" s="90">
        <f t="shared" si="9"/>
        <v>34644.500002661953</v>
      </c>
      <c r="J44" s="113">
        <f>UH!F47+F$5</f>
        <v>45.790127541770687</v>
      </c>
      <c r="L44" s="475">
        <f t="shared" si="10"/>
        <v>34643.91666909714</v>
      </c>
      <c r="M44" s="100">
        <f t="shared" si="1"/>
        <v>988.03146176625944</v>
      </c>
      <c r="N44" s="91">
        <f t="shared" si="2"/>
        <v>1274.2599359983601</v>
      </c>
      <c r="O44" s="91">
        <f t="shared" si="3"/>
        <v>545.62288873963405</v>
      </c>
      <c r="P44" s="91">
        <f t="shared" si="4"/>
        <v>586.79493510310681</v>
      </c>
      <c r="Q44" s="110">
        <f t="shared" si="5"/>
        <v>157.11073503928367</v>
      </c>
      <c r="R44" s="108">
        <f t="shared" si="7"/>
        <v>3551.8199566466442</v>
      </c>
      <c r="S44" s="271" t="str">
        <f t="shared" si="6"/>
        <v/>
      </c>
    </row>
    <row r="45" spans="1:19" x14ac:dyDescent="0.3">
      <c r="A45" s="106">
        <f t="shared" si="8"/>
        <v>34644.041669212871</v>
      </c>
      <c r="B45" s="110">
        <f>UH!B48+B$5</f>
        <v>877.00066961836274</v>
      </c>
      <c r="C45" s="117">
        <f t="shared" si="8"/>
        <v>34643.958335763804</v>
      </c>
      <c r="D45" s="291">
        <f>UH!C48+C$5</f>
        <v>1242.5802929478743</v>
      </c>
      <c r="E45" s="106">
        <f t="shared" si="8"/>
        <v>34644.083335821677</v>
      </c>
      <c r="F45" s="289">
        <f>UH!D48+D$5</f>
        <v>454.42857955298308</v>
      </c>
      <c r="G45" s="117">
        <f t="shared" si="8"/>
        <v>34644.208335937416</v>
      </c>
      <c r="H45" s="292">
        <f>UH!E48+E$5</f>
        <v>397.09451228939679</v>
      </c>
      <c r="I45" s="90">
        <f t="shared" si="9"/>
        <v>34644.541669328617</v>
      </c>
      <c r="J45" s="113">
        <f>UH!F48+F$5</f>
        <v>41.971354841477535</v>
      </c>
      <c r="L45" s="475">
        <f t="shared" si="10"/>
        <v>34643.958335763804</v>
      </c>
      <c r="M45" s="100">
        <f t="shared" si="1"/>
        <v>963.30942769607907</v>
      </c>
      <c r="N45" s="91">
        <f t="shared" si="2"/>
        <v>1242.5802929478743</v>
      </c>
      <c r="O45" s="91">
        <f t="shared" si="3"/>
        <v>529.21535905996234</v>
      </c>
      <c r="P45" s="91">
        <f t="shared" si="4"/>
        <v>565.62955236730875</v>
      </c>
      <c r="Q45" s="110">
        <f t="shared" si="5"/>
        <v>148.78712390768928</v>
      </c>
      <c r="R45" s="108">
        <f t="shared" si="7"/>
        <v>3449.5217559789139</v>
      </c>
      <c r="S45" s="271" t="str">
        <f t="shared" si="6"/>
        <v/>
      </c>
    </row>
    <row r="46" spans="1:19" x14ac:dyDescent="0.3">
      <c r="A46" s="106">
        <f t="shared" si="8"/>
        <v>34644.083335879535</v>
      </c>
      <c r="B46" s="110">
        <f>UH!B49+B$5</f>
        <v>845.4980053292295</v>
      </c>
      <c r="C46" s="117">
        <f t="shared" si="8"/>
        <v>34644.000002430468</v>
      </c>
      <c r="D46" s="291">
        <f>UH!C49+C$5</f>
        <v>1208.5799255830179</v>
      </c>
      <c r="E46" s="106">
        <f t="shared" si="8"/>
        <v>34644.125002488341</v>
      </c>
      <c r="F46" s="289">
        <f>UH!D49+D$5</f>
        <v>434.62147224922722</v>
      </c>
      <c r="G46" s="117">
        <f t="shared" si="8"/>
        <v>34644.25000260408</v>
      </c>
      <c r="H46" s="292">
        <f>UH!E49+E$5</f>
        <v>373.52976686448233</v>
      </c>
      <c r="I46" s="90">
        <f t="shared" si="9"/>
        <v>34644.583335995281</v>
      </c>
      <c r="J46" s="113">
        <f>UH!F49+F$5</f>
        <v>38.58209124786076</v>
      </c>
      <c r="L46" s="475">
        <f t="shared" si="10"/>
        <v>34644.000002430468</v>
      </c>
      <c r="M46" s="100">
        <f t="shared" si="1"/>
        <v>936.28748539671494</v>
      </c>
      <c r="N46" s="91">
        <f t="shared" si="2"/>
        <v>1208.5799255830179</v>
      </c>
      <c r="O46" s="91">
        <f t="shared" si="3"/>
        <v>511.6348998313602</v>
      </c>
      <c r="P46" s="91">
        <f t="shared" si="4"/>
        <v>543.03209000697132</v>
      </c>
      <c r="Q46" s="110">
        <f t="shared" si="5"/>
        <v>139.89319530772821</v>
      </c>
      <c r="R46" s="108">
        <f t="shared" si="7"/>
        <v>3339.4275961257927</v>
      </c>
      <c r="S46" s="271" t="str">
        <f t="shared" si="6"/>
        <v/>
      </c>
    </row>
    <row r="47" spans="1:19" x14ac:dyDescent="0.3">
      <c r="A47" s="106">
        <f t="shared" si="8"/>
        <v>34644.1250025462</v>
      </c>
      <c r="B47" s="110">
        <f>UH!B50+B$5</f>
        <v>813.21568791408663</v>
      </c>
      <c r="C47" s="117">
        <f t="shared" si="8"/>
        <v>34644.041669097132</v>
      </c>
      <c r="D47" s="291">
        <f>UH!C50+C$5</f>
        <v>1172.6875911781153</v>
      </c>
      <c r="E47" s="106">
        <f t="shared" si="8"/>
        <v>34644.166669155005</v>
      </c>
      <c r="F47" s="289">
        <f>UH!D50+D$5</f>
        <v>414.76466625499296</v>
      </c>
      <c r="G47" s="117">
        <f t="shared" si="8"/>
        <v>34644.291669270744</v>
      </c>
      <c r="H47" s="292">
        <f>UH!E50+E$5</f>
        <v>350.6749526194709</v>
      </c>
      <c r="I47" s="90">
        <f t="shared" si="9"/>
        <v>34644.625002661945</v>
      </c>
      <c r="J47" s="113">
        <f>UH!F50+F$5</f>
        <v>35.58702884382042</v>
      </c>
      <c r="L47" s="475">
        <f t="shared" si="10"/>
        <v>34644.041669097132</v>
      </c>
      <c r="M47" s="100">
        <f t="shared" si="1"/>
        <v>907.3861966892963</v>
      </c>
      <c r="N47" s="91">
        <f t="shared" si="2"/>
        <v>1172.6875911781153</v>
      </c>
      <c r="O47" s="91">
        <f t="shared" si="3"/>
        <v>493.1492640026712</v>
      </c>
      <c r="P47" s="91">
        <f t="shared" si="4"/>
        <v>519.4027457647519</v>
      </c>
      <c r="Q47" s="110">
        <f t="shared" si="5"/>
        <v>130.70077803957298</v>
      </c>
      <c r="R47" s="108">
        <f t="shared" si="7"/>
        <v>3223.3265756744081</v>
      </c>
      <c r="S47" s="271" t="str">
        <f t="shared" si="6"/>
        <v/>
      </c>
    </row>
    <row r="48" spans="1:19" x14ac:dyDescent="0.3">
      <c r="A48" s="106">
        <f t="shared" si="8"/>
        <v>34644.166669212864</v>
      </c>
      <c r="B48" s="110">
        <f>UH!B51+B$5</f>
        <v>780.46077678032782</v>
      </c>
      <c r="C48" s="117">
        <f t="shared" si="8"/>
        <v>34644.083335763797</v>
      </c>
      <c r="D48" s="291">
        <f>UH!C51+C$5</f>
        <v>1135.3056434690668</v>
      </c>
      <c r="E48" s="106">
        <f t="shared" si="8"/>
        <v>34644.20833582167</v>
      </c>
      <c r="F48" s="289">
        <f>UH!D51+D$5</f>
        <v>395.01691892625973</v>
      </c>
      <c r="G48" s="117">
        <f t="shared" si="8"/>
        <v>34644.333335937408</v>
      </c>
      <c r="H48" s="292">
        <f>UH!E51+E$5</f>
        <v>328.64366869069431</v>
      </c>
      <c r="I48" s="90">
        <f t="shared" si="9"/>
        <v>34644.66666932861</v>
      </c>
      <c r="J48" s="113">
        <f>UH!F51+F$5</f>
        <v>32.950943290220295</v>
      </c>
      <c r="L48" s="475">
        <f t="shared" si="10"/>
        <v>34644.083335763797</v>
      </c>
      <c r="M48" s="100">
        <f t="shared" si="1"/>
        <v>877.00066961836274</v>
      </c>
      <c r="N48" s="91">
        <f t="shared" si="2"/>
        <v>1135.3056434690668</v>
      </c>
      <c r="O48" s="91">
        <f t="shared" si="3"/>
        <v>474.00544608865061</v>
      </c>
      <c r="P48" s="91">
        <f t="shared" si="4"/>
        <v>495.1038295218882</v>
      </c>
      <c r="Q48" s="110">
        <f t="shared" si="5"/>
        <v>121.43933928696435</v>
      </c>
      <c r="R48" s="108">
        <f t="shared" si="7"/>
        <v>3102.8549279849326</v>
      </c>
      <c r="S48" s="271" t="str">
        <f t="shared" si="6"/>
        <v/>
      </c>
    </row>
    <row r="49" spans="1:19" x14ac:dyDescent="0.3">
      <c r="A49" s="106">
        <f t="shared" si="8"/>
        <v>34644.208335879528</v>
      </c>
      <c r="B49" s="110">
        <f>UH!B52+B$5</f>
        <v>747.50977033351194</v>
      </c>
      <c r="C49" s="117">
        <f t="shared" si="8"/>
        <v>34644.125002430461</v>
      </c>
      <c r="D49" s="291">
        <f>UH!C52+C$5</f>
        <v>1096.8081224054135</v>
      </c>
      <c r="E49" s="106">
        <f t="shared" si="8"/>
        <v>34644.250002488334</v>
      </c>
      <c r="F49" s="289">
        <f>UH!D52+D$5</f>
        <v>375.51601310602842</v>
      </c>
      <c r="G49" s="117">
        <f t="shared" si="8"/>
        <v>34644.375002604073</v>
      </c>
      <c r="H49" s="292">
        <f>UH!E52+E$5</f>
        <v>307.52318950864458</v>
      </c>
      <c r="I49" s="90">
        <f t="shared" si="9"/>
        <v>34644.708335995274</v>
      </c>
      <c r="J49" s="113">
        <f>UH!F52+F$5</f>
        <v>30.639487127379869</v>
      </c>
      <c r="L49" s="475">
        <f t="shared" si="10"/>
        <v>34644.125002430461</v>
      </c>
      <c r="M49" s="100">
        <f t="shared" si="1"/>
        <v>845.4980053292295</v>
      </c>
      <c r="N49" s="91">
        <f t="shared" si="2"/>
        <v>1096.8081224054135</v>
      </c>
      <c r="O49" s="91">
        <f t="shared" si="3"/>
        <v>454.42857955298308</v>
      </c>
      <c r="P49" s="91">
        <f t="shared" si="4"/>
        <v>470.45851313052333</v>
      </c>
      <c r="Q49" s="110">
        <f t="shared" si="5"/>
        <v>112.29670870465918</v>
      </c>
      <c r="R49" s="108">
        <f t="shared" si="7"/>
        <v>2979.4899291228085</v>
      </c>
      <c r="S49" s="271" t="str">
        <f t="shared" si="6"/>
        <v/>
      </c>
    </row>
    <row r="50" spans="1:19" x14ac:dyDescent="0.3">
      <c r="A50" s="106">
        <f t="shared" si="8"/>
        <v>34644.250002546192</v>
      </c>
      <c r="B50" s="110">
        <f>UH!B53+B$5</f>
        <v>714.60902053124835</v>
      </c>
      <c r="C50" s="117">
        <f t="shared" si="8"/>
        <v>34644.166669097125</v>
      </c>
      <c r="D50" s="291">
        <f>UH!C53+C$5</f>
        <v>1057.5395954582523</v>
      </c>
      <c r="E50" s="106">
        <f t="shared" si="8"/>
        <v>34644.291669154998</v>
      </c>
      <c r="F50" s="289">
        <f>UH!D53+D$5</f>
        <v>356.37981561779208</v>
      </c>
      <c r="G50" s="117">
        <f t="shared" si="8"/>
        <v>34644.416669270737</v>
      </c>
      <c r="H50" s="292">
        <f>UH!E53+E$5</f>
        <v>287.37732447901146</v>
      </c>
      <c r="I50" s="90">
        <f t="shared" si="9"/>
        <v>34644.750002661938</v>
      </c>
      <c r="J50" s="113">
        <f>UH!F53+F$5</f>
        <v>28.619766571805332</v>
      </c>
      <c r="L50" s="475">
        <f t="shared" si="10"/>
        <v>34644.166669097125</v>
      </c>
      <c r="M50" s="100">
        <f t="shared" si="1"/>
        <v>813.21568791408663</v>
      </c>
      <c r="N50" s="91">
        <f t="shared" si="2"/>
        <v>1057.5395954582523</v>
      </c>
      <c r="O50" s="91">
        <f t="shared" si="3"/>
        <v>434.62147224922722</v>
      </c>
      <c r="P50" s="91">
        <f t="shared" si="4"/>
        <v>445.75079478486407</v>
      </c>
      <c r="Q50" s="110">
        <f t="shared" si="5"/>
        <v>103.42152677363568</v>
      </c>
      <c r="R50" s="108">
        <f t="shared" si="7"/>
        <v>2854.549077180066</v>
      </c>
      <c r="S50" s="271" t="str">
        <f t="shared" si="6"/>
        <v/>
      </c>
    </row>
    <row r="51" spans="1:19" x14ac:dyDescent="0.3">
      <c r="A51" s="106">
        <f t="shared" si="8"/>
        <v>34644.291669212857</v>
      </c>
      <c r="B51" s="110">
        <f>UH!B54+B$5</f>
        <v>681.97558944771265</v>
      </c>
      <c r="C51" s="117">
        <f t="shared" si="8"/>
        <v>34644.208335763789</v>
      </c>
      <c r="D51" s="291">
        <f>UH!C54+C$5</f>
        <v>1017.8146413718911</v>
      </c>
      <c r="E51" s="106">
        <f t="shared" si="8"/>
        <v>34644.333335821662</v>
      </c>
      <c r="F51" s="289">
        <f>UH!D54+D$5</f>
        <v>337.7075140755594</v>
      </c>
      <c r="G51" s="117">
        <f t="shared" si="8"/>
        <v>34644.458335937401</v>
      </c>
      <c r="H51" s="292">
        <f>UH!E54+E$5</f>
        <v>268.24921898079856</v>
      </c>
      <c r="I51" s="90">
        <f t="shared" si="9"/>
        <v>34644.791669328602</v>
      </c>
      <c r="J51" s="113">
        <f>UH!F54+F$5</f>
        <v>26.860739370948032</v>
      </c>
      <c r="L51" s="475">
        <f t="shared" si="10"/>
        <v>34644.208335763789</v>
      </c>
      <c r="M51" s="100">
        <f t="shared" si="1"/>
        <v>780.46077678032782</v>
      </c>
      <c r="N51" s="91">
        <f t="shared" si="2"/>
        <v>1017.8146413718911</v>
      </c>
      <c r="O51" s="91">
        <f t="shared" si="3"/>
        <v>414.76466625499296</v>
      </c>
      <c r="P51" s="91">
        <f t="shared" si="4"/>
        <v>421.22641753201651</v>
      </c>
      <c r="Q51" s="110">
        <f t="shared" si="5"/>
        <v>94.926792248876438</v>
      </c>
      <c r="R51" s="108">
        <f t="shared" si="7"/>
        <v>2729.193294188105</v>
      </c>
      <c r="S51" s="271" t="str">
        <f t="shared" si="6"/>
        <v/>
      </c>
    </row>
    <row r="52" spans="1:19" x14ac:dyDescent="0.3">
      <c r="A52" s="106">
        <f t="shared" si="8"/>
        <v>34644.333335879521</v>
      </c>
      <c r="B52" s="110">
        <f>UH!B55+B$5</f>
        <v>649.79845084701788</v>
      </c>
      <c r="C52" s="117">
        <f t="shared" si="8"/>
        <v>34644.250002430454</v>
      </c>
      <c r="D52" s="291">
        <f>UH!C55+C$5</f>
        <v>977.9178746237435</v>
      </c>
      <c r="E52" s="106">
        <f t="shared" si="8"/>
        <v>34644.375002488327</v>
      </c>
      <c r="F52" s="289">
        <f>UH!D55+D$5</f>
        <v>319.58097237967934</v>
      </c>
      <c r="G52" s="117">
        <f t="shared" si="8"/>
        <v>34644.500002604065</v>
      </c>
      <c r="H52" s="292">
        <f>UH!E55+E$5</f>
        <v>250.16404335449596</v>
      </c>
      <c r="I52" s="90">
        <f t="shared" si="9"/>
        <v>34644.833335995267</v>
      </c>
      <c r="J52" s="113">
        <f>UH!F55+F$5</f>
        <v>25.333467481861302</v>
      </c>
      <c r="L52" s="475">
        <f t="shared" si="10"/>
        <v>34644.250002430454</v>
      </c>
      <c r="M52" s="100">
        <f t="shared" si="1"/>
        <v>747.50977033351194</v>
      </c>
      <c r="N52" s="91">
        <f t="shared" si="2"/>
        <v>977.9178746237435</v>
      </c>
      <c r="O52" s="91">
        <f t="shared" si="3"/>
        <v>395.01691892625973</v>
      </c>
      <c r="P52" s="91">
        <f t="shared" si="4"/>
        <v>397.09451228939679</v>
      </c>
      <c r="Q52" s="110">
        <f t="shared" si="5"/>
        <v>86.894015490186462</v>
      </c>
      <c r="R52" s="108">
        <f t="shared" si="7"/>
        <v>2604.4330916630984</v>
      </c>
      <c r="S52" s="271" t="str">
        <f t="shared" si="6"/>
        <v/>
      </c>
    </row>
    <row r="53" spans="1:19" x14ac:dyDescent="0.3">
      <c r="A53" s="106">
        <f t="shared" si="8"/>
        <v>34644.375002546185</v>
      </c>
      <c r="B53" s="110">
        <f>UH!B56+B$5</f>
        <v>618.23995148749236</v>
      </c>
      <c r="C53" s="117">
        <f t="shared" si="8"/>
        <v>34644.291669097118</v>
      </c>
      <c r="D53" s="291">
        <f>UH!C56+C$5</f>
        <v>938.10441710534371</v>
      </c>
      <c r="E53" s="106">
        <f t="shared" si="8"/>
        <v>34644.416669154991</v>
      </c>
      <c r="F53" s="289">
        <f>UH!D56+D$5</f>
        <v>302.06615486476073</v>
      </c>
      <c r="G53" s="117">
        <f t="shared" si="8"/>
        <v>34644.541669270729</v>
      </c>
      <c r="H53" s="292">
        <f>UH!E56+E$5</f>
        <v>233.13153142574444</v>
      </c>
      <c r="I53" s="90">
        <f t="shared" si="9"/>
        <v>34644.875002661931</v>
      </c>
      <c r="J53" s="113">
        <f>UH!F56+F$5</f>
        <v>24.01125426006973</v>
      </c>
      <c r="L53" s="475">
        <f t="shared" si="10"/>
        <v>34644.291669097118</v>
      </c>
      <c r="M53" s="100">
        <f t="shared" si="1"/>
        <v>714.60902053124835</v>
      </c>
      <c r="N53" s="91">
        <f t="shared" si="2"/>
        <v>938.10441710534371</v>
      </c>
      <c r="O53" s="91">
        <f t="shared" si="3"/>
        <v>375.51601310602842</v>
      </c>
      <c r="P53" s="91">
        <f t="shared" si="4"/>
        <v>373.52976686448233</v>
      </c>
      <c r="Q53" s="110">
        <f t="shared" si="5"/>
        <v>79.377603607013754</v>
      </c>
      <c r="R53" s="108">
        <f t="shared" si="7"/>
        <v>2481.1368212141169</v>
      </c>
      <c r="S53" s="271" t="str">
        <f t="shared" si="6"/>
        <v/>
      </c>
    </row>
    <row r="54" spans="1:19" x14ac:dyDescent="0.3">
      <c r="A54" s="106">
        <f t="shared" si="8"/>
        <v>34644.416669212849</v>
      </c>
      <c r="B54" s="110">
        <f>UH!B57+B$5</f>
        <v>587.43745816903652</v>
      </c>
      <c r="C54" s="117">
        <f t="shared" si="8"/>
        <v>34644.333335763782</v>
      </c>
      <c r="D54" s="291">
        <f>UH!C57+C$5</f>
        <v>898.60073223633674</v>
      </c>
      <c r="E54" s="106">
        <f t="shared" si="8"/>
        <v>34644.458335821655</v>
      </c>
      <c r="F54" s="289">
        <f>UH!D57+D$5</f>
        <v>285.21457781768225</v>
      </c>
      <c r="G54" s="117">
        <f t="shared" si="8"/>
        <v>34644.583335937394</v>
      </c>
      <c r="H54" s="292">
        <f>UH!E57+E$5</f>
        <v>217.14834253245164</v>
      </c>
      <c r="I54" s="90">
        <f t="shared" si="9"/>
        <v>34644.916669328595</v>
      </c>
      <c r="J54" s="113">
        <f>UH!F57+F$5</f>
        <v>22.869691758234165</v>
      </c>
      <c r="L54" s="475">
        <f t="shared" si="10"/>
        <v>34644.333335763782</v>
      </c>
      <c r="M54" s="100">
        <f t="shared" si="1"/>
        <v>681.97558944771265</v>
      </c>
      <c r="N54" s="91">
        <f t="shared" si="2"/>
        <v>898.60073223633674</v>
      </c>
      <c r="O54" s="91">
        <f t="shared" si="3"/>
        <v>356.37981561779208</v>
      </c>
      <c r="P54" s="91">
        <f t="shared" si="4"/>
        <v>350.6749526194709</v>
      </c>
      <c r="Q54" s="110">
        <f t="shared" si="5"/>
        <v>72.409205909432842</v>
      </c>
      <c r="R54" s="108">
        <f t="shared" si="7"/>
        <v>2360.040295830745</v>
      </c>
      <c r="S54" s="271" t="str">
        <f t="shared" si="6"/>
        <v/>
      </c>
    </row>
    <row r="55" spans="1:19" x14ac:dyDescent="0.3">
      <c r="A55" s="106">
        <f t="shared" si="8"/>
        <v>34644.458335879513</v>
      </c>
      <c r="B55" s="110">
        <f>UH!B58+B$5</f>
        <v>557.50512718358812</v>
      </c>
      <c r="C55" s="117">
        <f t="shared" si="8"/>
        <v>34644.375002430446</v>
      </c>
      <c r="D55" s="291">
        <f>UH!C58+C$5</f>
        <v>859.60574554409993</v>
      </c>
      <c r="E55" s="106">
        <f t="shared" si="8"/>
        <v>34644.500002488319</v>
      </c>
      <c r="F55" s="289">
        <f>UH!D58+D$5</f>
        <v>269.06475494053291</v>
      </c>
      <c r="G55" s="117">
        <f t="shared" si="8"/>
        <v>34644.625002604058</v>
      </c>
      <c r="H55" s="292">
        <f>UH!E58+E$5</f>
        <v>202.20023122510597</v>
      </c>
      <c r="I55" s="90">
        <f t="shared" si="9"/>
        <v>34644.958335995259</v>
      </c>
      <c r="J55" s="113">
        <f>UH!F58+F$5</f>
        <v>21.886639825543853</v>
      </c>
      <c r="L55" s="475">
        <f t="shared" si="10"/>
        <v>34644.375002430446</v>
      </c>
      <c r="M55" s="100">
        <f t="shared" si="1"/>
        <v>649.79845084701788</v>
      </c>
      <c r="N55" s="91">
        <f t="shared" si="2"/>
        <v>859.60574554409993</v>
      </c>
      <c r="O55" s="91">
        <f t="shared" si="3"/>
        <v>337.7075140755594</v>
      </c>
      <c r="P55" s="91">
        <f t="shared" si="4"/>
        <v>328.64366869069431</v>
      </c>
      <c r="Q55" s="110">
        <f t="shared" si="5"/>
        <v>66.001833098790684</v>
      </c>
      <c r="R55" s="108">
        <f t="shared" si="7"/>
        <v>2241.7572122561619</v>
      </c>
      <c r="S55" s="271" t="str">
        <f t="shared" si="6"/>
        <v/>
      </c>
    </row>
    <row r="56" spans="1:19" x14ac:dyDescent="0.3">
      <c r="A56" s="106">
        <f t="shared" si="8"/>
        <v>34644.500002546178</v>
      </c>
      <c r="B56" s="110">
        <f>UH!B59+B$5</f>
        <v>528.53574269793853</v>
      </c>
      <c r="C56" s="117">
        <f t="shared" si="8"/>
        <v>34644.416669097111</v>
      </c>
      <c r="D56" s="291">
        <f>UH!C59+C$5</f>
        <v>821.29218443351442</v>
      </c>
      <c r="E56" s="106">
        <f t="shared" si="8"/>
        <v>34644.541669154984</v>
      </c>
      <c r="F56" s="289">
        <f>UH!D59+D$5</f>
        <v>253.64361028718039</v>
      </c>
      <c r="G56" s="117">
        <f t="shared" si="8"/>
        <v>34644.666669270722</v>
      </c>
      <c r="H56" s="292">
        <f>UH!E59+E$5</f>
        <v>188.26401703575047</v>
      </c>
      <c r="I56" s="90">
        <f t="shared" si="9"/>
        <v>34645.000002661924</v>
      </c>
      <c r="J56" s="113">
        <f>UH!F59+F$5</f>
        <v>21.042155084335761</v>
      </c>
      <c r="L56" s="475">
        <f t="shared" si="10"/>
        <v>34644.416669097111</v>
      </c>
      <c r="M56" s="100">
        <f t="shared" si="1"/>
        <v>618.23995148749236</v>
      </c>
      <c r="N56" s="91">
        <f t="shared" si="2"/>
        <v>821.29218443351442</v>
      </c>
      <c r="O56" s="91">
        <f t="shared" si="3"/>
        <v>319.58097237967934</v>
      </c>
      <c r="P56" s="91">
        <f t="shared" si="4"/>
        <v>307.52318950864458</v>
      </c>
      <c r="Q56" s="110">
        <f t="shared" si="5"/>
        <v>60.153631602577477</v>
      </c>
      <c r="R56" s="108">
        <f t="shared" si="7"/>
        <v>2126.7899294119084</v>
      </c>
      <c r="S56" s="271" t="str">
        <f t="shared" si="6"/>
        <v/>
      </c>
    </row>
    <row r="57" spans="1:19" x14ac:dyDescent="0.3">
      <c r="A57" s="106">
        <f t="shared" si="8"/>
        <v>34644.541669212842</v>
      </c>
      <c r="B57" s="110">
        <f>UH!B60+B$5</f>
        <v>500.60257960976037</v>
      </c>
      <c r="C57" s="117">
        <f t="shared" si="8"/>
        <v>34644.458335763775</v>
      </c>
      <c r="D57" s="291">
        <f>UH!C60+C$5</f>
        <v>783.80807824838359</v>
      </c>
      <c r="E57" s="106">
        <f t="shared" si="8"/>
        <v>34644.583335821648</v>
      </c>
      <c r="F57" s="289">
        <f>UH!D60+D$5</f>
        <v>238.96783827517311</v>
      </c>
      <c r="G57" s="117">
        <f t="shared" si="8"/>
        <v>34644.708335937386</v>
      </c>
      <c r="H57" s="292">
        <f>UH!E60+E$5</f>
        <v>175.30935320706962</v>
      </c>
      <c r="I57" s="90">
        <f t="shared" si="9"/>
        <v>34645.041669328588</v>
      </c>
      <c r="J57" s="113">
        <f>UH!F60+F$5</f>
        <v>20.318384604752847</v>
      </c>
      <c r="L57" s="475">
        <f t="shared" si="10"/>
        <v>34644.458335763775</v>
      </c>
      <c r="M57" s="100">
        <f t="shared" si="1"/>
        <v>587.43745816903652</v>
      </c>
      <c r="N57" s="91">
        <f t="shared" si="2"/>
        <v>783.80807824838359</v>
      </c>
      <c r="O57" s="91">
        <f t="shared" si="3"/>
        <v>302.06615486476073</v>
      </c>
      <c r="P57" s="91">
        <f t="shared" si="4"/>
        <v>287.37732447901146</v>
      </c>
      <c r="Q57" s="110">
        <f t="shared" si="5"/>
        <v>54.851247068562714</v>
      </c>
      <c r="R57" s="108">
        <f t="shared" si="7"/>
        <v>2015.5402628297552</v>
      </c>
      <c r="S57" s="271" t="str">
        <f t="shared" si="6"/>
        <v/>
      </c>
    </row>
    <row r="58" spans="1:19" x14ac:dyDescent="0.3">
      <c r="A58" s="106">
        <f t="shared" si="8"/>
        <v>34644.583335879506</v>
      </c>
      <c r="B58" s="110">
        <f>UH!B61+B$5</f>
        <v>473.76125453687587</v>
      </c>
      <c r="C58" s="117">
        <f t="shared" si="8"/>
        <v>34644.500002430439</v>
      </c>
      <c r="D58" s="291">
        <f>UH!C61+C$5</f>
        <v>747.27836765575205</v>
      </c>
      <c r="E58" s="106">
        <f t="shared" si="8"/>
        <v>34644.625002488312</v>
      </c>
      <c r="F58" s="289">
        <f>UH!D61+D$5</f>
        <v>225.04519561011779</v>
      </c>
      <c r="G58" s="117">
        <f t="shared" si="8"/>
        <v>34644.750002604051</v>
      </c>
      <c r="H58" s="292">
        <f>UH!E61+E$5</f>
        <v>163.30029827764827</v>
      </c>
      <c r="I58" s="90">
        <f t="shared" si="9"/>
        <v>34645.083335995252</v>
      </c>
      <c r="J58" s="113">
        <f>UH!F61+F$5</f>
        <v>19.699436228374594</v>
      </c>
      <c r="L58" s="475">
        <f t="shared" si="10"/>
        <v>34644.500002430439</v>
      </c>
      <c r="M58" s="100">
        <f t="shared" si="1"/>
        <v>557.50512718358812</v>
      </c>
      <c r="N58" s="91">
        <f t="shared" si="2"/>
        <v>747.27836765575205</v>
      </c>
      <c r="O58" s="91">
        <f t="shared" si="3"/>
        <v>285.21457781768225</v>
      </c>
      <c r="P58" s="91">
        <f t="shared" si="4"/>
        <v>268.24921898079856</v>
      </c>
      <c r="Q58" s="110">
        <f t="shared" si="5"/>
        <v>50.072750350955914</v>
      </c>
      <c r="R58" s="108">
        <f t="shared" si="7"/>
        <v>1908.3200419887769</v>
      </c>
      <c r="S58" s="271" t="str">
        <f t="shared" si="6"/>
        <v/>
      </c>
    </row>
    <row r="59" spans="1:19" x14ac:dyDescent="0.3">
      <c r="A59" s="106">
        <f t="shared" si="8"/>
        <v>34644.62500254617</v>
      </c>
      <c r="B59" s="110">
        <f>UH!B62+B$5</f>
        <v>448.05153582550543</v>
      </c>
      <c r="C59" s="117">
        <f t="shared" si="8"/>
        <v>34644.541669097103</v>
      </c>
      <c r="D59" s="291">
        <f>UH!C62+C$5</f>
        <v>711.80657977794931</v>
      </c>
      <c r="E59" s="106">
        <f t="shared" si="8"/>
        <v>34644.666669154976</v>
      </c>
      <c r="F59" s="289">
        <f>UH!D62+D$5</f>
        <v>211.8757144148299</v>
      </c>
      <c r="G59" s="117">
        <f t="shared" si="8"/>
        <v>34644.791669270715</v>
      </c>
      <c r="H59" s="292">
        <f>UH!E62+E$5</f>
        <v>152.19669815662576</v>
      </c>
      <c r="I59" s="90">
        <f t="shared" si="9"/>
        <v>34645.125002661916</v>
      </c>
      <c r="J59" s="113">
        <f>UH!F62+F$5</f>
        <v>19.171235008516796</v>
      </c>
      <c r="L59" s="475">
        <f t="shared" si="10"/>
        <v>34644.541669097103</v>
      </c>
      <c r="M59" s="100">
        <f t="shared" si="1"/>
        <v>528.53574269793853</v>
      </c>
      <c r="N59" s="91">
        <f t="shared" si="2"/>
        <v>711.80657977794931</v>
      </c>
      <c r="O59" s="91">
        <f t="shared" si="3"/>
        <v>269.06475494053291</v>
      </c>
      <c r="P59" s="91">
        <f t="shared" si="4"/>
        <v>250.16404335449596</v>
      </c>
      <c r="Q59" s="110">
        <f t="shared" si="5"/>
        <v>45.790127541770687</v>
      </c>
      <c r="R59" s="108">
        <f t="shared" si="7"/>
        <v>1805.3612483126874</v>
      </c>
      <c r="S59" s="271" t="str">
        <f t="shared" si="6"/>
        <v/>
      </c>
    </row>
    <row r="60" spans="1:19" x14ac:dyDescent="0.3">
      <c r="A60" s="106">
        <f t="shared" si="8"/>
        <v>34644.666669212835</v>
      </c>
      <c r="B60" s="110">
        <f>UH!B63+B$5</f>
        <v>423.49908981923522</v>
      </c>
      <c r="C60" s="117">
        <f t="shared" si="8"/>
        <v>34644.583335763768</v>
      </c>
      <c r="D60" s="291">
        <f>UH!C63+C$5</f>
        <v>677.47653230071592</v>
      </c>
      <c r="E60" s="106">
        <f t="shared" si="8"/>
        <v>34644.708335821641</v>
      </c>
      <c r="F60" s="289">
        <f>UH!D63+D$5</f>
        <v>199.45282959602412</v>
      </c>
      <c r="G60" s="117">
        <f t="shared" si="8"/>
        <v>34644.833335937379</v>
      </c>
      <c r="H60" s="292">
        <f>UH!E63+E$5</f>
        <v>141.95538899627067</v>
      </c>
      <c r="I60" s="90">
        <f t="shared" si="9"/>
        <v>34645.166669328581</v>
      </c>
      <c r="J60" s="113">
        <f>UH!F63+F$5</f>
        <v>18.72137312160957</v>
      </c>
      <c r="L60" s="475">
        <f t="shared" si="10"/>
        <v>34644.583335763768</v>
      </c>
      <c r="M60" s="100">
        <f t="shared" si="1"/>
        <v>500.60257960976037</v>
      </c>
      <c r="N60" s="91">
        <f t="shared" si="2"/>
        <v>677.47653230071592</v>
      </c>
      <c r="O60" s="91">
        <f t="shared" si="3"/>
        <v>253.64361028718039</v>
      </c>
      <c r="P60" s="91">
        <f t="shared" si="4"/>
        <v>233.13153142574444</v>
      </c>
      <c r="Q60" s="110">
        <f t="shared" si="5"/>
        <v>41.971354841477535</v>
      </c>
      <c r="R60" s="108">
        <f t="shared" si="7"/>
        <v>1706.8256084648785</v>
      </c>
      <c r="S60" s="271" t="str">
        <f t="shared" si="6"/>
        <v/>
      </c>
    </row>
    <row r="61" spans="1:19" x14ac:dyDescent="0.3">
      <c r="A61" s="106">
        <f t="shared" si="8"/>
        <v>34644.708335879499</v>
      </c>
      <c r="B61" s="110">
        <f>UH!B64+B$5</f>
        <v>400.11714615818846</v>
      </c>
      <c r="C61" s="117">
        <f t="shared" si="8"/>
        <v>34644.625002430432</v>
      </c>
      <c r="D61" s="291">
        <f>UH!C64+C$5</f>
        <v>644.35403597278332</v>
      </c>
      <c r="E61" s="106">
        <f t="shared" si="8"/>
        <v>34644.750002488305</v>
      </c>
      <c r="F61" s="289">
        <f>UH!D64+D$5</f>
        <v>187.76441657687238</v>
      </c>
      <c r="G61" s="117">
        <f t="shared" si="8"/>
        <v>34644.875002604043</v>
      </c>
      <c r="H61" s="292">
        <f>UH!E64+E$5</f>
        <v>132.53123296966936</v>
      </c>
      <c r="I61" s="90">
        <f t="shared" si="9"/>
        <v>34645.208335995245</v>
      </c>
      <c r="J61" s="113">
        <f>UH!F64+F$5</f>
        <v>18.338958833107476</v>
      </c>
      <c r="L61" s="475">
        <f t="shared" si="10"/>
        <v>34644.625002430432</v>
      </c>
      <c r="M61" s="100">
        <f t="shared" si="1"/>
        <v>473.76125453687587</v>
      </c>
      <c r="N61" s="91">
        <f t="shared" si="2"/>
        <v>644.35403597278332</v>
      </c>
      <c r="O61" s="91">
        <f t="shared" si="3"/>
        <v>238.96783827517311</v>
      </c>
      <c r="P61" s="91">
        <f t="shared" si="4"/>
        <v>217.14834253245164</v>
      </c>
      <c r="Q61" s="110">
        <f t="shared" si="5"/>
        <v>38.58209124786076</v>
      </c>
      <c r="R61" s="108">
        <f t="shared" si="7"/>
        <v>1612.8135625651446</v>
      </c>
      <c r="S61" s="271" t="str">
        <f t="shared" si="6"/>
        <v/>
      </c>
    </row>
    <row r="62" spans="1:19" x14ac:dyDescent="0.3">
      <c r="A62" s="106">
        <f t="shared" si="8"/>
        <v>34644.750002546163</v>
      </c>
      <c r="B62" s="110">
        <f>UH!B65+B$5</f>
        <v>377.90806963077608</v>
      </c>
      <c r="C62" s="117">
        <f t="shared" si="8"/>
        <v>34644.666669097096</v>
      </c>
      <c r="D62" s="291">
        <f>UH!C65+C$5</f>
        <v>612.4885704779258</v>
      </c>
      <c r="E62" s="106">
        <f t="shared" si="8"/>
        <v>34644.791669154969</v>
      </c>
      <c r="F62" s="289">
        <f>UH!D65+D$5</f>
        <v>176.79373804489015</v>
      </c>
      <c r="G62" s="117">
        <f t="shared" si="8"/>
        <v>34644.916669270708</v>
      </c>
      <c r="H62" s="292">
        <f>UH!E65+E$5</f>
        <v>123.87800014686931</v>
      </c>
      <c r="I62" s="90">
        <f t="shared" si="9"/>
        <v>34645.250002661909</v>
      </c>
      <c r="J62" s="113">
        <f>UH!F65+F$5</f>
        <v>18.014468639122022</v>
      </c>
      <c r="L62" s="475">
        <f t="shared" si="10"/>
        <v>34644.666669097096</v>
      </c>
      <c r="M62" s="100">
        <f t="shared" si="1"/>
        <v>448.05153582550543</v>
      </c>
      <c r="N62" s="91">
        <f t="shared" si="2"/>
        <v>612.4885704779258</v>
      </c>
      <c r="O62" s="91">
        <f t="shared" si="3"/>
        <v>225.04519561011779</v>
      </c>
      <c r="P62" s="91">
        <f t="shared" si="4"/>
        <v>202.20023122510597</v>
      </c>
      <c r="Q62" s="110">
        <f t="shared" si="5"/>
        <v>35.58702884382042</v>
      </c>
      <c r="R62" s="108">
        <f t="shared" si="7"/>
        <v>1523.3725619824754</v>
      </c>
      <c r="S62" s="271" t="str">
        <f t="shared" si="6"/>
        <v/>
      </c>
    </row>
    <row r="63" spans="1:19" x14ac:dyDescent="0.3">
      <c r="A63" s="106">
        <f t="shared" si="8"/>
        <v>34644.791669212827</v>
      </c>
      <c r="B63" s="110">
        <f>UH!B66+B$5</f>
        <v>356.86483013917262</v>
      </c>
      <c r="C63" s="117">
        <f t="shared" si="8"/>
        <v>34644.70833576376</v>
      </c>
      <c r="D63" s="291">
        <f>UH!C66+C$5</f>
        <v>581.91491361599344</v>
      </c>
      <c r="E63" s="106">
        <f t="shared" si="8"/>
        <v>34644.833335821633</v>
      </c>
      <c r="F63" s="289">
        <f>UH!D66+D$5</f>
        <v>166.52030038040229</v>
      </c>
      <c r="G63" s="117">
        <f t="shared" si="8"/>
        <v>34644.958335937372</v>
      </c>
      <c r="H63" s="292">
        <f>UH!E66+E$5</f>
        <v>115.94911017979751</v>
      </c>
      <c r="I63" s="90">
        <f t="shared" si="9"/>
        <v>34645.291669328573</v>
      </c>
      <c r="J63" s="113">
        <f>UH!F66+F$5</f>
        <v>17.739605515251181</v>
      </c>
      <c r="L63" s="475">
        <f t="shared" si="10"/>
        <v>34644.70833576376</v>
      </c>
      <c r="M63" s="100">
        <f t="shared" si="1"/>
        <v>423.49908981923522</v>
      </c>
      <c r="N63" s="91">
        <f t="shared" si="2"/>
        <v>581.91491361599344</v>
      </c>
      <c r="O63" s="91">
        <f t="shared" si="3"/>
        <v>211.8757144148299</v>
      </c>
      <c r="P63" s="91">
        <f t="shared" si="4"/>
        <v>188.26401703575047</v>
      </c>
      <c r="Q63" s="110">
        <f t="shared" si="5"/>
        <v>32.950943290220295</v>
      </c>
      <c r="R63" s="108">
        <f t="shared" si="7"/>
        <v>1438.5046781760293</v>
      </c>
      <c r="S63" s="271" t="str">
        <f t="shared" si="6"/>
        <v/>
      </c>
    </row>
    <row r="64" spans="1:19" x14ac:dyDescent="0.3">
      <c r="A64" s="106">
        <f t="shared" si="8"/>
        <v>34644.833335879492</v>
      </c>
      <c r="B64" s="110">
        <f>UH!B67+B$5</f>
        <v>336.97236572887681</v>
      </c>
      <c r="C64" s="117">
        <f t="shared" si="8"/>
        <v>34644.750002430425</v>
      </c>
      <c r="D64" s="291">
        <f>UH!C67+C$5</f>
        <v>552.6547080980373</v>
      </c>
      <c r="E64" s="106">
        <f t="shared" si="8"/>
        <v>34644.875002488297</v>
      </c>
      <c r="F64" s="289">
        <f>UH!D67+D$5</f>
        <v>156.92062200713673</v>
      </c>
      <c r="G64" s="117">
        <f t="shared" si="8"/>
        <v>34645.000002604036</v>
      </c>
      <c r="H64" s="292">
        <f>UH!E67+E$5</f>
        <v>108.69824757759125</v>
      </c>
      <c r="I64" s="90">
        <f t="shared" si="9"/>
        <v>34645.333335995238</v>
      </c>
      <c r="J64" s="113">
        <f>UH!F67+F$5</f>
        <v>17.50716525072075</v>
      </c>
      <c r="L64" s="475">
        <f t="shared" si="10"/>
        <v>34644.750002430425</v>
      </c>
      <c r="M64" s="100">
        <f t="shared" si="1"/>
        <v>400.11714615818846</v>
      </c>
      <c r="N64" s="91">
        <f t="shared" si="2"/>
        <v>552.6547080980373</v>
      </c>
      <c r="O64" s="91">
        <f t="shared" si="3"/>
        <v>199.45282959602412</v>
      </c>
      <c r="P64" s="91">
        <f t="shared" si="4"/>
        <v>175.30935320706962</v>
      </c>
      <c r="Q64" s="110">
        <f t="shared" si="5"/>
        <v>30.639487127379869</v>
      </c>
      <c r="R64" s="108">
        <f t="shared" si="7"/>
        <v>1358.1735241866993</v>
      </c>
      <c r="S64" s="271" t="str">
        <f t="shared" si="6"/>
        <v/>
      </c>
    </row>
    <row r="65" spans="1:19" x14ac:dyDescent="0.3">
      <c r="A65" s="106">
        <f t="shared" si="8"/>
        <v>34644.875002546156</v>
      </c>
      <c r="B65" s="110">
        <f>UH!B68+B$5</f>
        <v>318.20883643801</v>
      </c>
      <c r="C65" s="117">
        <f t="shared" si="8"/>
        <v>34644.791669097089</v>
      </c>
      <c r="D65" s="291">
        <f>UH!C68+C$5</f>
        <v>524.7179540740425</v>
      </c>
      <c r="E65" s="106">
        <f t="shared" si="8"/>
        <v>34644.916669154962</v>
      </c>
      <c r="F65" s="289">
        <f>UH!D68+D$5</f>
        <v>147.96891710487336</v>
      </c>
      <c r="G65" s="117">
        <f t="shared" si="8"/>
        <v>34645.0416692707</v>
      </c>
      <c r="H65" s="292">
        <f>UH!E68+E$5</f>
        <v>102.07986408468358</v>
      </c>
      <c r="I65" s="90">
        <f t="shared" si="9"/>
        <v>34645.375002661902</v>
      </c>
      <c r="J65" s="113">
        <f>UH!F68+F$5</f>
        <v>17.310912094334125</v>
      </c>
      <c r="L65" s="475">
        <f t="shared" si="10"/>
        <v>34644.791669097089</v>
      </c>
      <c r="M65" s="100">
        <f t="shared" si="1"/>
        <v>377.90806963077608</v>
      </c>
      <c r="N65" s="91">
        <f t="shared" si="2"/>
        <v>524.7179540740425</v>
      </c>
      <c r="O65" s="91">
        <f t="shared" si="3"/>
        <v>187.76441657687238</v>
      </c>
      <c r="P65" s="91">
        <f t="shared" si="4"/>
        <v>163.30029827764827</v>
      </c>
      <c r="Q65" s="110">
        <f t="shared" si="5"/>
        <v>28.619766571805332</v>
      </c>
      <c r="R65" s="108">
        <f t="shared" si="7"/>
        <v>1282.3105051311447</v>
      </c>
      <c r="S65" s="271" t="str">
        <f t="shared" si="6"/>
        <v/>
      </c>
    </row>
    <row r="66" spans="1:19" x14ac:dyDescent="0.3">
      <c r="A66" s="106">
        <f t="shared" si="8"/>
        <v>34644.91666921282</v>
      </c>
      <c r="B66" s="110">
        <f>UH!B69+B$5</f>
        <v>300.5467690080277</v>
      </c>
      <c r="C66" s="117">
        <f t="shared" si="8"/>
        <v>34644.833335763753</v>
      </c>
      <c r="D66" s="291">
        <f>UH!C69+C$5</f>
        <v>498.10441880724727</v>
      </c>
      <c r="E66" s="106">
        <f t="shared" si="8"/>
        <v>34644.958335821626</v>
      </c>
      <c r="F66" s="289">
        <f>UH!D69+D$5</f>
        <v>139.63769900120826</v>
      </c>
      <c r="G66" s="117">
        <f t="shared" si="8"/>
        <v>34645.083335937365</v>
      </c>
      <c r="H66" s="292">
        <f>UH!E69+E$5</f>
        <v>96.049581152316549</v>
      </c>
      <c r="I66" s="90">
        <f t="shared" si="9"/>
        <v>34645.416669328566</v>
      </c>
      <c r="J66" s="113">
        <f>UH!F69+F$5</f>
        <v>17.145464356822902</v>
      </c>
      <c r="L66" s="475">
        <f t="shared" si="10"/>
        <v>34644.833335763753</v>
      </c>
      <c r="M66" s="100">
        <f t="shared" si="1"/>
        <v>356.86483013917262</v>
      </c>
      <c r="N66" s="91">
        <f t="shared" si="2"/>
        <v>498.10441880724727</v>
      </c>
      <c r="O66" s="91">
        <f t="shared" si="3"/>
        <v>176.79373804489015</v>
      </c>
      <c r="P66" s="91">
        <f t="shared" si="4"/>
        <v>152.19669815662576</v>
      </c>
      <c r="Q66" s="110">
        <f t="shared" si="5"/>
        <v>26.860739370948032</v>
      </c>
      <c r="R66" s="108">
        <f t="shared" si="7"/>
        <v>1210.820424518884</v>
      </c>
      <c r="S66" s="271" t="str">
        <f t="shared" si="6"/>
        <v/>
      </c>
    </row>
    <row r="67" spans="1:19" x14ac:dyDescent="0.3">
      <c r="A67" s="106">
        <f t="shared" si="8"/>
        <v>34644.958335879484</v>
      </c>
      <c r="B67" s="110">
        <f>UH!B70+B$5</f>
        <v>283.95409432654066</v>
      </c>
      <c r="C67" s="117">
        <f t="shared" si="8"/>
        <v>34644.875002430417</v>
      </c>
      <c r="D67" s="291">
        <f>UH!C70+C$5</f>
        <v>472.80495772726499</v>
      </c>
      <c r="E67" s="106">
        <f t="shared" si="8"/>
        <v>34645.00000248829</v>
      </c>
      <c r="F67" s="289">
        <f>UH!D70+D$5</f>
        <v>131.89830816672475</v>
      </c>
      <c r="G67" s="117">
        <f t="shared" si="8"/>
        <v>34645.125002604029</v>
      </c>
      <c r="H67" s="292">
        <f>UH!E70+E$5</f>
        <v>90.564504793249796</v>
      </c>
      <c r="I67" s="90">
        <f t="shared" si="9"/>
        <v>34645.45833599523</v>
      </c>
      <c r="J67" s="113">
        <f>UH!F70+F$5</f>
        <v>17.006190173108372</v>
      </c>
      <c r="L67" s="475">
        <f t="shared" si="10"/>
        <v>34644.875002430417</v>
      </c>
      <c r="M67" s="100">
        <f t="shared" si="1"/>
        <v>336.97236572887681</v>
      </c>
      <c r="N67" s="91">
        <f t="shared" si="2"/>
        <v>472.80495772726499</v>
      </c>
      <c r="O67" s="91">
        <f t="shared" si="3"/>
        <v>166.52030038040229</v>
      </c>
      <c r="P67" s="91">
        <f t="shared" si="4"/>
        <v>141.95538899627067</v>
      </c>
      <c r="Q67" s="110">
        <f t="shared" si="5"/>
        <v>25.333467481861302</v>
      </c>
      <c r="R67" s="108">
        <f t="shared" si="7"/>
        <v>1143.5864803146762</v>
      </c>
      <c r="S67" s="271" t="str">
        <f t="shared" si="6"/>
        <v/>
      </c>
    </row>
    <row r="68" spans="1:19" x14ac:dyDescent="0.3">
      <c r="A68" s="106">
        <f t="shared" si="8"/>
        <v>34645.000002546149</v>
      </c>
      <c r="B68" s="110">
        <f>UH!B71+B$5</f>
        <v>268.39508090372055</v>
      </c>
      <c r="C68" s="117">
        <f t="shared" si="8"/>
        <v>34644.916669097081</v>
      </c>
      <c r="D68" s="291">
        <f>UH!C71+C$5</f>
        <v>448.80274347734769</v>
      </c>
      <c r="E68" s="106">
        <f t="shared" si="8"/>
        <v>34645.041669154954</v>
      </c>
      <c r="F68" s="289">
        <f>UH!D71+D$5</f>
        <v>124.72137012119427</v>
      </c>
      <c r="G68" s="117">
        <f t="shared" si="8"/>
        <v>34645.166669270693</v>
      </c>
      <c r="H68" s="292">
        <f>UH!E71+E$5</f>
        <v>85.583464289118638</v>
      </c>
      <c r="I68" s="90">
        <f t="shared" si="9"/>
        <v>34645.500002661895</v>
      </c>
      <c r="J68" s="113">
        <f>UH!F71+F$5</f>
        <v>16.889113302193131</v>
      </c>
      <c r="L68" s="475">
        <f t="shared" si="10"/>
        <v>34644.916669097081</v>
      </c>
      <c r="M68" s="100">
        <f t="shared" si="1"/>
        <v>318.20883643801</v>
      </c>
      <c r="N68" s="91">
        <f t="shared" si="2"/>
        <v>448.80274347734769</v>
      </c>
      <c r="O68" s="91">
        <f t="shared" si="3"/>
        <v>156.92062200713673</v>
      </c>
      <c r="P68" s="91">
        <f t="shared" si="4"/>
        <v>132.53123296966936</v>
      </c>
      <c r="Q68" s="110">
        <f t="shared" si="5"/>
        <v>24.01125426006973</v>
      </c>
      <c r="R68" s="108">
        <f t="shared" si="7"/>
        <v>1080.4746891522336</v>
      </c>
      <c r="S68" s="271" t="str">
        <f t="shared" si="6"/>
        <v/>
      </c>
    </row>
    <row r="69" spans="1:19" x14ac:dyDescent="0.3">
      <c r="A69" s="106">
        <f t="shared" si="8"/>
        <v>34645.041669212813</v>
      </c>
      <c r="B69" s="110">
        <f>UH!B72+B$5</f>
        <v>253.83116877098178</v>
      </c>
      <c r="C69" s="117">
        <f t="shared" si="8"/>
        <v>34644.958335763746</v>
      </c>
      <c r="D69" s="291">
        <f>UH!C72+C$5</f>
        <v>426.07440156162363</v>
      </c>
      <c r="E69" s="106">
        <f t="shared" si="8"/>
        <v>34645.083335821619</v>
      </c>
      <c r="F69" s="289">
        <f>UH!D72+D$5</f>
        <v>118.07718875857839</v>
      </c>
      <c r="G69" s="117">
        <f t="shared" si="8"/>
        <v>34645.208335937357</v>
      </c>
      <c r="H69" s="292">
        <f>UH!E72+E$5</f>
        <v>81.067185328377988</v>
      </c>
      <c r="I69" s="90">
        <f t="shared" si="9"/>
        <v>34645.541669328559</v>
      </c>
      <c r="J69" s="113">
        <f>UH!F72+F$5</f>
        <v>16.790828609730863</v>
      </c>
      <c r="L69" s="475">
        <f t="shared" si="10"/>
        <v>34644.958335763746</v>
      </c>
      <c r="M69" s="100">
        <f t="shared" si="1"/>
        <v>300.5467690080277</v>
      </c>
      <c r="N69" s="91">
        <f t="shared" si="2"/>
        <v>426.07440156162363</v>
      </c>
      <c r="O69" s="91">
        <f t="shared" si="3"/>
        <v>147.96891710487336</v>
      </c>
      <c r="P69" s="91">
        <f t="shared" si="4"/>
        <v>123.87800014686931</v>
      </c>
      <c r="Q69" s="110">
        <f t="shared" si="5"/>
        <v>22.869691758234165</v>
      </c>
      <c r="R69" s="108">
        <f t="shared" si="7"/>
        <v>1021.3377795796282</v>
      </c>
      <c r="S69" s="271" t="str">
        <f t="shared" si="6"/>
        <v/>
      </c>
    </row>
    <row r="70" spans="1:19" x14ac:dyDescent="0.3">
      <c r="A70" s="106">
        <f t="shared" si="8"/>
        <v>34645.083335879477</v>
      </c>
      <c r="B70" s="110">
        <f>UH!B73+B$5</f>
        <v>240.22170898443076</v>
      </c>
      <c r="C70" s="117">
        <f t="shared" si="8"/>
        <v>34645.00000243041</v>
      </c>
      <c r="D70" s="291">
        <f>UH!C73+C$5</f>
        <v>404.59105283745964</v>
      </c>
      <c r="E70" s="106">
        <f t="shared" si="8"/>
        <v>34645.125002488283</v>
      </c>
      <c r="F70" s="289">
        <f>UH!D73+D$5</f>
        <v>111.93608065122967</v>
      </c>
      <c r="G70" s="117">
        <f t="shared" si="8"/>
        <v>34645.250002604022</v>
      </c>
      <c r="H70" s="292">
        <f>UH!E73+E$5</f>
        <v>76.978407228241423</v>
      </c>
      <c r="I70" s="90">
        <f t="shared" si="9"/>
        <v>34645.583335995223</v>
      </c>
      <c r="J70" s="113">
        <f>UH!F73+F$5</f>
        <v>16.708426719808166</v>
      </c>
      <c r="L70" s="475">
        <f t="shared" si="10"/>
        <v>34645.00000243041</v>
      </c>
      <c r="M70" s="100">
        <f t="shared" si="1"/>
        <v>283.95409432654066</v>
      </c>
      <c r="N70" s="91">
        <f t="shared" si="2"/>
        <v>404.59105283745964</v>
      </c>
      <c r="O70" s="91">
        <f t="shared" si="3"/>
        <v>139.63769900120826</v>
      </c>
      <c r="P70" s="91">
        <f t="shared" si="4"/>
        <v>115.94911017979751</v>
      </c>
      <c r="Q70" s="110">
        <f t="shared" si="5"/>
        <v>21.886639825543853</v>
      </c>
      <c r="R70" s="108">
        <f t="shared" si="7"/>
        <v>966.01859617054993</v>
      </c>
      <c r="S70" s="271" t="str">
        <f t="shared" si="6"/>
        <v/>
      </c>
    </row>
    <row r="71" spans="1:19" x14ac:dyDescent="0.3">
      <c r="A71" s="106">
        <f t="shared" si="8"/>
        <v>34645.125002546141</v>
      </c>
      <c r="B71" s="110">
        <f>UH!B74+B$5</f>
        <v>227.52461446147086</v>
      </c>
      <c r="C71" s="117">
        <f t="shared" si="8"/>
        <v>34645.041669097074</v>
      </c>
      <c r="D71" s="291">
        <f>UH!C74+C$5</f>
        <v>384.31926442622739</v>
      </c>
      <c r="E71" s="106">
        <f t="shared" si="8"/>
        <v>34645.166669154947</v>
      </c>
      <c r="F71" s="289">
        <f>UH!D74+D$5</f>
        <v>106.26865582970657</v>
      </c>
      <c r="G71" s="117">
        <f t="shared" si="8"/>
        <v>34645.291669270686</v>
      </c>
      <c r="H71" s="292">
        <f>UH!E74+E$5</f>
        <v>73.281952966178892</v>
      </c>
      <c r="I71" s="90">
        <f t="shared" si="9"/>
        <v>34645.625002661887</v>
      </c>
      <c r="J71" s="113">
        <f>UH!F74+F$5</f>
        <v>16.639427222119913</v>
      </c>
      <c r="L71" s="475">
        <f t="shared" si="10"/>
        <v>34645.041669097074</v>
      </c>
      <c r="M71" s="100">
        <f t="shared" si="1"/>
        <v>268.39508090372055</v>
      </c>
      <c r="N71" s="91">
        <f t="shared" si="2"/>
        <v>384.31926442622739</v>
      </c>
      <c r="O71" s="91">
        <f t="shared" si="3"/>
        <v>131.89830816672475</v>
      </c>
      <c r="P71" s="91">
        <f t="shared" si="4"/>
        <v>108.69824757759125</v>
      </c>
      <c r="Q71" s="110">
        <f t="shared" si="5"/>
        <v>21.042155084335761</v>
      </c>
      <c r="R71" s="108">
        <f t="shared" si="7"/>
        <v>914.35305615859966</v>
      </c>
      <c r="S71" s="271" t="str">
        <f t="shared" si="6"/>
        <v/>
      </c>
    </row>
    <row r="72" spans="1:19" x14ac:dyDescent="0.3">
      <c r="A72" s="106">
        <f t="shared" si="8"/>
        <v>34645.166669212806</v>
      </c>
      <c r="B72" s="110">
        <f>UH!B75+B$5</f>
        <v>215.69692821776249</v>
      </c>
      <c r="C72" s="117">
        <f t="shared" si="8"/>
        <v>34645.083335763738</v>
      </c>
      <c r="D72" s="291">
        <f>UH!C75+C$5</f>
        <v>365.22191167040558</v>
      </c>
      <c r="E72" s="106">
        <f t="shared" si="8"/>
        <v>34645.208335821611</v>
      </c>
      <c r="F72" s="289">
        <f>UH!D75+D$5</f>
        <v>101.04605038056303</v>
      </c>
      <c r="G72" s="117">
        <f t="shared" si="8"/>
        <v>34645.33333593735</v>
      </c>
      <c r="H72" s="292">
        <f>UH!E75+E$5</f>
        <v>69.94475983788233</v>
      </c>
      <c r="I72" s="90">
        <f t="shared" si="9"/>
        <v>34645.666669328552</v>
      </c>
      <c r="J72" s="113">
        <f>UH!F75+F$5</f>
        <v>16.581719765209819</v>
      </c>
      <c r="L72" s="475">
        <f t="shared" si="10"/>
        <v>34645.083335763738</v>
      </c>
      <c r="M72" s="100">
        <f t="shared" si="1"/>
        <v>253.83116877098178</v>
      </c>
      <c r="N72" s="91">
        <f t="shared" si="2"/>
        <v>365.22191167040558</v>
      </c>
      <c r="O72" s="91">
        <f t="shared" si="3"/>
        <v>124.72137012119427</v>
      </c>
      <c r="P72" s="91">
        <f t="shared" si="4"/>
        <v>102.07986408468358</v>
      </c>
      <c r="Q72" s="110">
        <f t="shared" si="5"/>
        <v>20.318384604752847</v>
      </c>
      <c r="R72" s="108">
        <f t="shared" si="7"/>
        <v>866.17269925201799</v>
      </c>
      <c r="S72" s="271" t="str">
        <f t="shared" si="6"/>
        <v/>
      </c>
    </row>
    <row r="73" spans="1:19" x14ac:dyDescent="0.3">
      <c r="A73" s="106">
        <f t="shared" si="8"/>
        <v>34645.20833587947</v>
      </c>
      <c r="B73" s="110">
        <f>UH!B76+B$5</f>
        <v>204.69531523977841</v>
      </c>
      <c r="C73" s="117">
        <f t="shared" si="8"/>
        <v>34645.125002430403</v>
      </c>
      <c r="D73" s="291">
        <f>UH!C76+C$5</f>
        <v>347.25895458139303</v>
      </c>
      <c r="E73" s="106">
        <f t="shared" si="8"/>
        <v>34645.250002488276</v>
      </c>
      <c r="F73" s="289">
        <f>UH!D76+D$5</f>
        <v>96.240115982887161</v>
      </c>
      <c r="G73" s="117">
        <f t="shared" si="8"/>
        <v>34645.375002604014</v>
      </c>
      <c r="H73" s="292">
        <f>UH!E76+E$5</f>
        <v>66.935877685695203</v>
      </c>
      <c r="I73" s="90">
        <f t="shared" si="9"/>
        <v>34645.708335995216</v>
      </c>
      <c r="J73" s="113">
        <f>UH!F76+F$5</f>
        <v>16.533512344827116</v>
      </c>
      <c r="L73" s="475">
        <f t="shared" si="10"/>
        <v>34645.125002430403</v>
      </c>
      <c r="M73" s="100">
        <f t="shared" ref="M73:M136" si="11">IFERROR(VLOOKUP($L73,A$9:B$169,2,TRUE),B$5)</f>
        <v>240.22170898443076</v>
      </c>
      <c r="N73" s="91">
        <f t="shared" ref="N73:N136" si="12">IFERROR(VLOOKUP($L73,C$9:D$169,2,TRUE),C$5)</f>
        <v>347.25895458139303</v>
      </c>
      <c r="O73" s="91">
        <f t="shared" ref="O73:O136" si="13">IFERROR(VLOOKUP($L73,E$9:F$169,2,TRUE),D$5)</f>
        <v>118.07718875857839</v>
      </c>
      <c r="P73" s="91">
        <f t="shared" ref="P73:P136" si="14">IFERROR(VLOOKUP($L73,G$9:H$169,2,TRUE),E$5)</f>
        <v>96.049581152316549</v>
      </c>
      <c r="Q73" s="110">
        <f t="shared" ref="Q73:Q136" si="15">IFERROR(VLOOKUP($L73,I$9:J$169,2,TRUE),F$5)</f>
        <v>19.699436228374594</v>
      </c>
      <c r="R73" s="108">
        <f t="shared" si="7"/>
        <v>821.30686970509328</v>
      </c>
      <c r="S73" s="271" t="str">
        <f t="shared" ref="S73:S136" si="16">IF(R73=R$4,L73,"")</f>
        <v/>
      </c>
    </row>
    <row r="74" spans="1:19" x14ac:dyDescent="0.3">
      <c r="A74" s="106">
        <f t="shared" si="8"/>
        <v>34645.250002546134</v>
      </c>
      <c r="B74" s="110">
        <f>UH!B77+B$5</f>
        <v>194.4764842573895</v>
      </c>
      <c r="C74" s="117">
        <f t="shared" si="8"/>
        <v>34645.166669097067</v>
      </c>
      <c r="D74" s="291">
        <f>UH!C77+C$5</f>
        <v>330.38813283321753</v>
      </c>
      <c r="E74" s="106">
        <f t="shared" si="8"/>
        <v>34645.29166915494</v>
      </c>
      <c r="F74" s="289">
        <f>UH!D77+D$5</f>
        <v>91.823571234187554</v>
      </c>
      <c r="G74" s="117">
        <f t="shared" ref="G74" si="17">G73+1/24</f>
        <v>34645.416669270679</v>
      </c>
      <c r="H74" s="292">
        <f>UH!E77+E$5</f>
        <v>64.226440815991367</v>
      </c>
      <c r="I74" s="90">
        <f t="shared" si="9"/>
        <v>34645.75000266188</v>
      </c>
      <c r="J74" s="113">
        <f>UH!F77+F$5</f>
        <v>16.493286099821322</v>
      </c>
      <c r="L74" s="475">
        <f t="shared" si="10"/>
        <v>34645.166669097067</v>
      </c>
      <c r="M74" s="100">
        <f t="shared" si="11"/>
        <v>227.52461446147086</v>
      </c>
      <c r="N74" s="91">
        <f t="shared" si="12"/>
        <v>330.38813283321753</v>
      </c>
      <c r="O74" s="91">
        <f t="shared" si="13"/>
        <v>111.93608065122967</v>
      </c>
      <c r="P74" s="91">
        <f t="shared" si="14"/>
        <v>90.564504793249796</v>
      </c>
      <c r="Q74" s="110">
        <f t="shared" si="15"/>
        <v>19.171235008516796</v>
      </c>
      <c r="R74" s="108">
        <f t="shared" ref="R74:R137" si="18">SUM(M74:Q74)</f>
        <v>779.58456774768456</v>
      </c>
      <c r="S74" s="271" t="str">
        <f t="shared" si="16"/>
        <v/>
      </c>
    </row>
    <row r="75" spans="1:19" x14ac:dyDescent="0.3">
      <c r="A75" s="106">
        <f t="shared" ref="A75:G138" si="19">A74+1/24</f>
        <v>34645.291669212798</v>
      </c>
      <c r="B75" s="110">
        <f>UH!B78+B$5</f>
        <v>184.99754559920416</v>
      </c>
      <c r="C75" s="117">
        <f t="shared" si="19"/>
        <v>34645.208335763731</v>
      </c>
      <c r="D75" s="291">
        <f>UH!C78+C$5</f>
        <v>314.56558379215619</v>
      </c>
      <c r="E75" s="106">
        <f t="shared" si="19"/>
        <v>34645.333335821604</v>
      </c>
      <c r="F75" s="289">
        <f>UH!D78+D$5</f>
        <v>87.770119313223148</v>
      </c>
      <c r="G75" s="117">
        <f t="shared" si="19"/>
        <v>34645.458335937343</v>
      </c>
      <c r="H75" s="292">
        <f>UH!E78+E$5</f>
        <v>61.789618953542664</v>
      </c>
      <c r="I75" s="90">
        <f t="shared" ref="I75:I138" si="20">I74+1/24</f>
        <v>34645.791669328544</v>
      </c>
      <c r="J75" s="113">
        <f>UH!F78+F$5</f>
        <v>16.459755949222995</v>
      </c>
      <c r="L75" s="475">
        <f t="shared" ref="L75:L138" si="21">L74+1/24</f>
        <v>34645.208335763731</v>
      </c>
      <c r="M75" s="100">
        <f t="shared" si="11"/>
        <v>215.69692821776249</v>
      </c>
      <c r="N75" s="91">
        <f t="shared" si="12"/>
        <v>314.56558379215619</v>
      </c>
      <c r="O75" s="91">
        <f t="shared" si="13"/>
        <v>106.26865582970657</v>
      </c>
      <c r="P75" s="91">
        <f t="shared" si="14"/>
        <v>85.583464289118638</v>
      </c>
      <c r="Q75" s="110">
        <f t="shared" si="15"/>
        <v>18.72137312160957</v>
      </c>
      <c r="R75" s="108">
        <f t="shared" si="18"/>
        <v>740.83600525035354</v>
      </c>
      <c r="S75" s="271" t="str">
        <f t="shared" si="16"/>
        <v/>
      </c>
    </row>
    <row r="76" spans="1:19" x14ac:dyDescent="0.3">
      <c r="A76" s="106">
        <f t="shared" si="19"/>
        <v>34645.333335879463</v>
      </c>
      <c r="B76" s="110">
        <f>UH!B79+B$5</f>
        <v>176.21631114486016</v>
      </c>
      <c r="C76" s="117">
        <f t="shared" si="19"/>
        <v>34645.250002430395</v>
      </c>
      <c r="D76" s="291">
        <f>UH!C79+C$5</f>
        <v>299.74638835811447</v>
      </c>
      <c r="E76" s="106">
        <f t="shared" si="19"/>
        <v>34645.375002488268</v>
      </c>
      <c r="F76" s="289">
        <f>UH!D79+D$5</f>
        <v>84.054536204458842</v>
      </c>
      <c r="G76" s="117">
        <f t="shared" si="19"/>
        <v>34645.500002604007</v>
      </c>
      <c r="H76" s="292">
        <f>UH!E79+E$5</f>
        <v>59.600551870037158</v>
      </c>
      <c r="I76" s="90">
        <f t="shared" si="20"/>
        <v>34645.833335995208</v>
      </c>
      <c r="J76" s="113">
        <f>UH!F79+F$5</f>
        <v>16.431836437590782</v>
      </c>
      <c r="L76" s="475">
        <f t="shared" si="21"/>
        <v>34645.250002430395</v>
      </c>
      <c r="M76" s="100">
        <f t="shared" si="11"/>
        <v>204.69531523977841</v>
      </c>
      <c r="N76" s="91">
        <f t="shared" si="12"/>
        <v>299.74638835811447</v>
      </c>
      <c r="O76" s="91">
        <f t="shared" si="13"/>
        <v>101.04605038056303</v>
      </c>
      <c r="P76" s="91">
        <f t="shared" si="14"/>
        <v>81.067185328377988</v>
      </c>
      <c r="Q76" s="110">
        <f t="shared" si="15"/>
        <v>18.338958833107476</v>
      </c>
      <c r="R76" s="108">
        <f t="shared" si="18"/>
        <v>704.89389813994126</v>
      </c>
      <c r="S76" s="271" t="str">
        <f t="shared" si="16"/>
        <v/>
      </c>
    </row>
    <row r="77" spans="1:19" x14ac:dyDescent="0.3">
      <c r="A77" s="106">
        <f t="shared" si="19"/>
        <v>34645.375002546127</v>
      </c>
      <c r="B77" s="110">
        <f>UH!B80+B$5</f>
        <v>168.09154215383722</v>
      </c>
      <c r="C77" s="117">
        <f t="shared" si="19"/>
        <v>34645.29166909706</v>
      </c>
      <c r="D77" s="291">
        <f>UH!C80+C$5</f>
        <v>285.88504955453595</v>
      </c>
      <c r="E77" s="106">
        <f t="shared" si="19"/>
        <v>34645.416669154933</v>
      </c>
      <c r="F77" s="289">
        <f>UH!D80+D$5</f>
        <v>80.652733376500663</v>
      </c>
      <c r="G77" s="117">
        <f t="shared" si="19"/>
        <v>34645.541669270671</v>
      </c>
      <c r="H77" s="292">
        <f>UH!E80+E$5</f>
        <v>57.636271674592095</v>
      </c>
      <c r="I77" s="90">
        <f t="shared" si="20"/>
        <v>34645.875002661873</v>
      </c>
      <c r="J77" s="113">
        <f>UH!F80+F$5</f>
        <v>16.40861219693733</v>
      </c>
      <c r="L77" s="475">
        <f t="shared" si="21"/>
        <v>34645.29166909706</v>
      </c>
      <c r="M77" s="100">
        <f t="shared" si="11"/>
        <v>194.4764842573895</v>
      </c>
      <c r="N77" s="91">
        <f t="shared" si="12"/>
        <v>285.88504955453595</v>
      </c>
      <c r="O77" s="91">
        <f t="shared" si="13"/>
        <v>96.240115982887161</v>
      </c>
      <c r="P77" s="91">
        <f t="shared" si="14"/>
        <v>76.978407228241423</v>
      </c>
      <c r="Q77" s="110">
        <f t="shared" si="15"/>
        <v>18.014468639122022</v>
      </c>
      <c r="R77" s="108">
        <f t="shared" si="18"/>
        <v>671.59452566217601</v>
      </c>
      <c r="S77" s="271" t="str">
        <f t="shared" si="16"/>
        <v/>
      </c>
    </row>
    <row r="78" spans="1:19" x14ac:dyDescent="0.3">
      <c r="A78" s="106">
        <f t="shared" si="19"/>
        <v>34645.416669212791</v>
      </c>
      <c r="B78" s="110">
        <f>UH!B81+B$5</f>
        <v>160.58315046719542</v>
      </c>
      <c r="C78" s="117">
        <f t="shared" si="19"/>
        <v>34645.333335763724</v>
      </c>
      <c r="D78" s="291">
        <f>UH!C81+C$5</f>
        <v>272.93590886116976</v>
      </c>
      <c r="E78" s="106">
        <f t="shared" si="19"/>
        <v>34645.458335821597</v>
      </c>
      <c r="F78" s="289">
        <f>UH!D81+D$5</f>
        <v>77.541798473445908</v>
      </c>
      <c r="G78" s="117">
        <f t="shared" si="19"/>
        <v>34645.583335937336</v>
      </c>
      <c r="H78" s="292">
        <f>UH!E81+E$5</f>
        <v>55.875616166404875</v>
      </c>
      <c r="I78" s="90">
        <f t="shared" si="20"/>
        <v>34645.916669328537</v>
      </c>
      <c r="J78" s="113">
        <f>UH!F81+F$5</f>
        <v>16.389312479197507</v>
      </c>
      <c r="L78" s="475">
        <f t="shared" si="21"/>
        <v>34645.333335763724</v>
      </c>
      <c r="M78" s="100">
        <f t="shared" si="11"/>
        <v>184.99754559920416</v>
      </c>
      <c r="N78" s="91">
        <f t="shared" si="12"/>
        <v>272.93590886116976</v>
      </c>
      <c r="O78" s="91">
        <f t="shared" si="13"/>
        <v>91.823571234187554</v>
      </c>
      <c r="P78" s="91">
        <f t="shared" si="14"/>
        <v>73.281952966178892</v>
      </c>
      <c r="Q78" s="110">
        <f t="shared" si="15"/>
        <v>17.739605515251181</v>
      </c>
      <c r="R78" s="108">
        <f t="shared" si="18"/>
        <v>640.77858417599145</v>
      </c>
      <c r="S78" s="271" t="str">
        <f t="shared" si="16"/>
        <v/>
      </c>
    </row>
    <row r="79" spans="1:19" x14ac:dyDescent="0.3">
      <c r="A79" s="106">
        <f t="shared" si="19"/>
        <v>34645.458335879455</v>
      </c>
      <c r="B79" s="110">
        <f>UH!B82+B$5</f>
        <v>153.6523582617267</v>
      </c>
      <c r="C79" s="117">
        <f t="shared" si="19"/>
        <v>34645.375002430388</v>
      </c>
      <c r="D79" s="291">
        <f>UH!C82+C$5</f>
        <v>260.85350525716524</v>
      </c>
      <c r="E79" s="106">
        <f t="shared" si="19"/>
        <v>34645.500002488261</v>
      </c>
      <c r="F79" s="289">
        <f>UH!D82+D$5</f>
        <v>74.700017250120837</v>
      </c>
      <c r="G79" s="117">
        <f t="shared" si="19"/>
        <v>34645.625002604</v>
      </c>
      <c r="H79" s="292">
        <f>UH!E82+E$5</f>
        <v>54.299136122216083</v>
      </c>
      <c r="I79" s="90">
        <f t="shared" si="20"/>
        <v>34645.958335995201</v>
      </c>
      <c r="J79" s="113">
        <f>UH!F82+F$5</f>
        <v>16.373289260726285</v>
      </c>
      <c r="L79" s="475">
        <f t="shared" si="21"/>
        <v>34645.375002430388</v>
      </c>
      <c r="M79" s="100">
        <f t="shared" si="11"/>
        <v>176.21631114486016</v>
      </c>
      <c r="N79" s="91">
        <f t="shared" si="12"/>
        <v>260.85350525716524</v>
      </c>
      <c r="O79" s="91">
        <f t="shared" si="13"/>
        <v>87.770119313223148</v>
      </c>
      <c r="P79" s="91">
        <f t="shared" si="14"/>
        <v>69.94475983788233</v>
      </c>
      <c r="Q79" s="110">
        <f t="shared" si="15"/>
        <v>17.50716525072075</v>
      </c>
      <c r="R79" s="108">
        <f t="shared" si="18"/>
        <v>612.29186080385159</v>
      </c>
      <c r="S79" s="271" t="str">
        <f t="shared" si="16"/>
        <v/>
      </c>
    </row>
    <row r="80" spans="1:19" x14ac:dyDescent="0.3">
      <c r="A80" s="106">
        <f t="shared" si="19"/>
        <v>34645.50000254612</v>
      </c>
      <c r="B80" s="110">
        <f>UH!B83+B$5</f>
        <v>147.26182119763664</v>
      </c>
      <c r="C80" s="117">
        <f t="shared" si="19"/>
        <v>34645.416669097052</v>
      </c>
      <c r="D80" s="291">
        <f>UH!C83+C$5</f>
        <v>249.59288184735891</v>
      </c>
      <c r="E80" s="106">
        <f t="shared" si="19"/>
        <v>34645.541669154925</v>
      </c>
      <c r="F80" s="289">
        <f>UH!D83+D$5</f>
        <v>72.10687966463729</v>
      </c>
      <c r="G80" s="117">
        <f t="shared" si="19"/>
        <v>34645.666669270664</v>
      </c>
      <c r="H80" s="292">
        <f>UH!E83+E$5</f>
        <v>52.888998921566817</v>
      </c>
      <c r="I80" s="90">
        <f t="shared" si="20"/>
        <v>34646.000002661865</v>
      </c>
      <c r="J80" s="113">
        <f>UH!F83+F$5</f>
        <v>16.359998467839816</v>
      </c>
      <c r="L80" s="475">
        <f t="shared" si="21"/>
        <v>34645.416669097052</v>
      </c>
      <c r="M80" s="100">
        <f t="shared" si="11"/>
        <v>168.09154215383722</v>
      </c>
      <c r="N80" s="91">
        <f t="shared" si="12"/>
        <v>249.59288184735891</v>
      </c>
      <c r="O80" s="91">
        <f t="shared" si="13"/>
        <v>84.054536204458842</v>
      </c>
      <c r="P80" s="91">
        <f t="shared" si="14"/>
        <v>66.935877685695203</v>
      </c>
      <c r="Q80" s="110">
        <f t="shared" si="15"/>
        <v>17.310912094334125</v>
      </c>
      <c r="R80" s="108">
        <f t="shared" si="18"/>
        <v>585.98574998568427</v>
      </c>
      <c r="S80" s="271" t="str">
        <f t="shared" si="16"/>
        <v/>
      </c>
    </row>
    <row r="81" spans="1:19" x14ac:dyDescent="0.3">
      <c r="A81" s="106">
        <f t="shared" si="19"/>
        <v>34645.541669212784</v>
      </c>
      <c r="B81" s="110">
        <f>UH!B84+B$5</f>
        <v>141.37571945116198</v>
      </c>
      <c r="C81" s="117">
        <f t="shared" si="19"/>
        <v>34645.458335763717</v>
      </c>
      <c r="D81" s="291">
        <f>UH!C84+C$5</f>
        <v>239.10984479671964</v>
      </c>
      <c r="E81" s="106">
        <f t="shared" si="19"/>
        <v>34645.58333582159</v>
      </c>
      <c r="F81" s="289">
        <f>UH!D84+D$5</f>
        <v>69.743072738259116</v>
      </c>
      <c r="G81" s="117">
        <f t="shared" si="19"/>
        <v>34645.708335937328</v>
      </c>
      <c r="H81" s="292">
        <f>UH!E84+E$5</f>
        <v>51.628890497727745</v>
      </c>
      <c r="I81" s="90">
        <f t="shared" si="20"/>
        <v>34646.04166932853</v>
      </c>
      <c r="J81" s="113">
        <f>UH!F84+F$5</f>
        <v>16.348983918607061</v>
      </c>
      <c r="L81" s="475">
        <f t="shared" si="21"/>
        <v>34645.458335763717</v>
      </c>
      <c r="M81" s="100">
        <f t="shared" si="11"/>
        <v>160.58315046719542</v>
      </c>
      <c r="N81" s="91">
        <f t="shared" si="12"/>
        <v>239.10984479671964</v>
      </c>
      <c r="O81" s="91">
        <f t="shared" si="13"/>
        <v>80.652733376500663</v>
      </c>
      <c r="P81" s="91">
        <f t="shared" si="14"/>
        <v>64.226440815991367</v>
      </c>
      <c r="Q81" s="110">
        <f t="shared" si="15"/>
        <v>17.145464356822902</v>
      </c>
      <c r="R81" s="108">
        <f t="shared" si="18"/>
        <v>561.71763381323001</v>
      </c>
      <c r="S81" s="271" t="str">
        <f t="shared" si="16"/>
        <v/>
      </c>
    </row>
    <row r="82" spans="1:19" x14ac:dyDescent="0.3">
      <c r="A82" s="106">
        <f t="shared" si="19"/>
        <v>34645.583335879448</v>
      </c>
      <c r="B82" s="110">
        <f>UH!B85+B$5</f>
        <v>135.95982077069033</v>
      </c>
      <c r="C82" s="117">
        <f t="shared" si="19"/>
        <v>34645.500002430381</v>
      </c>
      <c r="D82" s="291">
        <f>UH!C85+C$5</f>
        <v>229.36117910923764</v>
      </c>
      <c r="E82" s="106">
        <f t="shared" si="19"/>
        <v>34645.625002488254</v>
      </c>
      <c r="F82" s="289">
        <f>UH!D85+D$5</f>
        <v>67.590462505827205</v>
      </c>
      <c r="G82" s="117">
        <f t="shared" si="19"/>
        <v>34645.750002603992</v>
      </c>
      <c r="H82" s="292">
        <f>UH!E85+E$5</f>
        <v>50.503917237992077</v>
      </c>
      <c r="I82" s="90">
        <f t="shared" si="20"/>
        <v>34646.083335995194</v>
      </c>
      <c r="J82" s="113">
        <f>UH!F85+F$5</f>
        <v>16.33986362005043</v>
      </c>
      <c r="L82" s="475">
        <f t="shared" si="21"/>
        <v>34645.500002430381</v>
      </c>
      <c r="M82" s="100">
        <f t="shared" si="11"/>
        <v>153.6523582617267</v>
      </c>
      <c r="N82" s="91">
        <f t="shared" si="12"/>
        <v>229.36117910923764</v>
      </c>
      <c r="O82" s="91">
        <f t="shared" si="13"/>
        <v>77.541798473445908</v>
      </c>
      <c r="P82" s="91">
        <f t="shared" si="14"/>
        <v>61.789618953542664</v>
      </c>
      <c r="Q82" s="110">
        <f t="shared" si="15"/>
        <v>17.006190173108372</v>
      </c>
      <c r="R82" s="108">
        <f t="shared" si="18"/>
        <v>539.35114497106133</v>
      </c>
      <c r="S82" s="271" t="str">
        <f t="shared" si="16"/>
        <v/>
      </c>
    </row>
    <row r="83" spans="1:19" x14ac:dyDescent="0.3">
      <c r="A83" s="106">
        <f t="shared" si="19"/>
        <v>34645.625002546112</v>
      </c>
      <c r="B83" s="110">
        <f>UH!B86+B$5</f>
        <v>130.98151934551476</v>
      </c>
      <c r="C83" s="117">
        <f t="shared" si="19"/>
        <v>34645.541669097045</v>
      </c>
      <c r="D83" s="291">
        <f>UH!C86+C$5</f>
        <v>220.30482556874477</v>
      </c>
      <c r="E83" s="106">
        <f t="shared" si="19"/>
        <v>34645.666669154918</v>
      </c>
      <c r="F83" s="289">
        <f>UH!D86+D$5</f>
        <v>65.632067111639685</v>
      </c>
      <c r="G83" s="117">
        <f t="shared" si="19"/>
        <v>34645.791669270657</v>
      </c>
      <c r="H83" s="292">
        <f>UH!E86+E$5</f>
        <v>49.500509139812593</v>
      </c>
      <c r="I83" s="90">
        <f t="shared" si="20"/>
        <v>34646.125002661858</v>
      </c>
      <c r="J83" s="113">
        <f>UH!F86+F$5</f>
        <v>16.332318101037881</v>
      </c>
      <c r="L83" s="475">
        <f t="shared" si="21"/>
        <v>34645.541669097045</v>
      </c>
      <c r="M83" s="100">
        <f t="shared" si="11"/>
        <v>147.26182119763664</v>
      </c>
      <c r="N83" s="91">
        <f t="shared" si="12"/>
        <v>220.30482556874477</v>
      </c>
      <c r="O83" s="91">
        <f t="shared" si="13"/>
        <v>74.700017250120837</v>
      </c>
      <c r="P83" s="91">
        <f t="shared" si="14"/>
        <v>59.600551870037158</v>
      </c>
      <c r="Q83" s="110">
        <f t="shared" si="15"/>
        <v>16.889113302193131</v>
      </c>
      <c r="R83" s="108">
        <f t="shared" si="18"/>
        <v>518.75632918873248</v>
      </c>
      <c r="S83" s="271" t="str">
        <f t="shared" si="16"/>
        <v/>
      </c>
    </row>
    <row r="84" spans="1:19" x14ac:dyDescent="0.3">
      <c r="A84" s="106">
        <f t="shared" si="19"/>
        <v>34645.666669212776</v>
      </c>
      <c r="B84" s="110">
        <f>UH!B87+B$5</f>
        <v>126.40985393546038</v>
      </c>
      <c r="C84" s="117">
        <f t="shared" si="19"/>
        <v>34645.583335763709</v>
      </c>
      <c r="D84" s="291">
        <f>UH!C87+C$5</f>
        <v>211.90002291932581</v>
      </c>
      <c r="E84" s="106">
        <f t="shared" si="19"/>
        <v>34645.708335821582</v>
      </c>
      <c r="F84" s="289">
        <f>UH!D87+D$5</f>
        <v>63.852022856704956</v>
      </c>
      <c r="G84" s="117">
        <f t="shared" si="19"/>
        <v>34645.833335937321</v>
      </c>
      <c r="H84" s="292">
        <f>UH!E87+E$5</f>
        <v>48.606325254967125</v>
      </c>
      <c r="I84" s="90">
        <f t="shared" si="20"/>
        <v>34646.166669328522</v>
      </c>
      <c r="J84" s="113">
        <f>UH!F87+F$5</f>
        <v>16.326080499113409</v>
      </c>
      <c r="L84" s="475">
        <f t="shared" si="21"/>
        <v>34645.583335763709</v>
      </c>
      <c r="M84" s="100">
        <f t="shared" si="11"/>
        <v>141.37571945116198</v>
      </c>
      <c r="N84" s="91">
        <f t="shared" si="12"/>
        <v>211.90002291932581</v>
      </c>
      <c r="O84" s="91">
        <f t="shared" si="13"/>
        <v>72.10687966463729</v>
      </c>
      <c r="P84" s="91">
        <f t="shared" si="14"/>
        <v>57.636271674592095</v>
      </c>
      <c r="Q84" s="110">
        <f t="shared" si="15"/>
        <v>16.790828609730863</v>
      </c>
      <c r="R84" s="108">
        <f t="shared" si="18"/>
        <v>499.80972231944804</v>
      </c>
      <c r="S84" s="271" t="str">
        <f t="shared" si="16"/>
        <v/>
      </c>
    </row>
    <row r="85" spans="1:19" x14ac:dyDescent="0.3">
      <c r="A85" s="106">
        <f t="shared" si="19"/>
        <v>34645.708335879441</v>
      </c>
      <c r="B85" s="110">
        <f>UH!B88+B$5</f>
        <v>122.21550838116885</v>
      </c>
      <c r="C85" s="117">
        <f t="shared" si="19"/>
        <v>34645.625002430374</v>
      </c>
      <c r="D85" s="291">
        <f>UH!C88+C$5</f>
        <v>204.10741910972257</v>
      </c>
      <c r="E85" s="106">
        <f t="shared" si="19"/>
        <v>34645.750002488247</v>
      </c>
      <c r="F85" s="289">
        <f>UH!D88+D$5</f>
        <v>62.235544774063726</v>
      </c>
      <c r="G85" s="117">
        <f t="shared" si="19"/>
        <v>34645.875002603985</v>
      </c>
      <c r="H85" s="292">
        <f>UH!E88+E$5</f>
        <v>47.810162218509689</v>
      </c>
      <c r="I85" s="90">
        <f t="shared" si="20"/>
        <v>34646.208335995187</v>
      </c>
      <c r="J85" s="113">
        <f>UH!F88+F$5</f>
        <v>16.320928154171856</v>
      </c>
      <c r="L85" s="475">
        <f t="shared" si="21"/>
        <v>34645.625002430374</v>
      </c>
      <c r="M85" s="100">
        <f t="shared" si="11"/>
        <v>135.95982077069033</v>
      </c>
      <c r="N85" s="91">
        <f t="shared" si="12"/>
        <v>204.10741910972257</v>
      </c>
      <c r="O85" s="91">
        <f t="shared" si="13"/>
        <v>69.743072738259116</v>
      </c>
      <c r="P85" s="91">
        <f t="shared" si="14"/>
        <v>55.875616166404875</v>
      </c>
      <c r="Q85" s="110">
        <f t="shared" si="15"/>
        <v>16.708426719808166</v>
      </c>
      <c r="R85" s="108">
        <f t="shared" si="18"/>
        <v>482.39435550488508</v>
      </c>
      <c r="S85" s="271" t="str">
        <f t="shared" si="16"/>
        <v/>
      </c>
    </row>
    <row r="86" spans="1:19" x14ac:dyDescent="0.3">
      <c r="A86" s="106">
        <f t="shared" si="19"/>
        <v>34645.750002546105</v>
      </c>
      <c r="B86" s="110">
        <f>UH!B89+B$5</f>
        <v>118.37079730168961</v>
      </c>
      <c r="C86" s="117">
        <f t="shared" si="19"/>
        <v>34645.666669097038</v>
      </c>
      <c r="D86" s="291">
        <f>UH!C89+C$5</f>
        <v>196.88915516579095</v>
      </c>
      <c r="E86" s="106">
        <f t="shared" si="19"/>
        <v>34645.791669154911</v>
      </c>
      <c r="F86" s="289">
        <f>UH!D89+D$5</f>
        <v>60.768883099346333</v>
      </c>
      <c r="G86" s="117">
        <f t="shared" si="19"/>
        <v>34645.916669270649</v>
      </c>
      <c r="H86" s="292">
        <f>UH!E89+E$5</f>
        <v>47.101866458756355</v>
      </c>
      <c r="I86" s="90">
        <f t="shared" si="20"/>
        <v>34646.250002661851</v>
      </c>
      <c r="J86" s="113">
        <f>UH!F89+F$5</f>
        <v>16.31667549322934</v>
      </c>
      <c r="L86" s="475">
        <f t="shared" si="21"/>
        <v>34645.666669097038</v>
      </c>
      <c r="M86" s="100">
        <f t="shared" si="11"/>
        <v>130.98151934551476</v>
      </c>
      <c r="N86" s="91">
        <f t="shared" si="12"/>
        <v>196.88915516579095</v>
      </c>
      <c r="O86" s="91">
        <f t="shared" si="13"/>
        <v>67.590462505827205</v>
      </c>
      <c r="P86" s="91">
        <f t="shared" si="14"/>
        <v>54.299136122216083</v>
      </c>
      <c r="Q86" s="110">
        <f t="shared" si="15"/>
        <v>16.639427222119913</v>
      </c>
      <c r="R86" s="108">
        <f t="shared" si="18"/>
        <v>466.39970036146894</v>
      </c>
      <c r="S86" s="271" t="str">
        <f t="shared" si="16"/>
        <v/>
      </c>
    </row>
    <row r="87" spans="1:19" x14ac:dyDescent="0.3">
      <c r="A87" s="106">
        <f t="shared" si="19"/>
        <v>34645.791669212769</v>
      </c>
      <c r="B87" s="110">
        <f>UH!B90+B$5</f>
        <v>114.84963949023492</v>
      </c>
      <c r="C87" s="117">
        <f t="shared" si="19"/>
        <v>34645.708335763702</v>
      </c>
      <c r="D87" s="291">
        <f>UH!C90+C$5</f>
        <v>190.20892499283775</v>
      </c>
      <c r="E87" s="106">
        <f t="shared" si="19"/>
        <v>34645.833335821575</v>
      </c>
      <c r="F87" s="289">
        <f>UH!D90+D$5</f>
        <v>59.439276813473022</v>
      </c>
      <c r="G87" s="117">
        <f t="shared" si="19"/>
        <v>34645.958335937314</v>
      </c>
      <c r="H87" s="292">
        <f>UH!E90+E$5</f>
        <v>46.472250515189984</v>
      </c>
      <c r="I87" s="90">
        <f t="shared" si="20"/>
        <v>34646.291669328515</v>
      </c>
      <c r="J87" s="113">
        <f>UH!F90+F$5</f>
        <v>16.313168018661475</v>
      </c>
      <c r="L87" s="475">
        <f t="shared" si="21"/>
        <v>34645.708335763702</v>
      </c>
      <c r="M87" s="100">
        <f t="shared" si="11"/>
        <v>126.40985393546038</v>
      </c>
      <c r="N87" s="91">
        <f t="shared" si="12"/>
        <v>190.20892499283775</v>
      </c>
      <c r="O87" s="91">
        <f t="shared" si="13"/>
        <v>65.632067111639685</v>
      </c>
      <c r="P87" s="91">
        <f t="shared" si="14"/>
        <v>52.888998921566817</v>
      </c>
      <c r="Q87" s="110">
        <f t="shared" si="15"/>
        <v>16.581719765209819</v>
      </c>
      <c r="R87" s="108">
        <f t="shared" si="18"/>
        <v>451.72156472671446</v>
      </c>
      <c r="S87" s="271" t="str">
        <f t="shared" si="16"/>
        <v/>
      </c>
    </row>
    <row r="88" spans="1:19" x14ac:dyDescent="0.3">
      <c r="A88" s="106">
        <f t="shared" si="19"/>
        <v>34645.833335879433</v>
      </c>
      <c r="B88" s="110">
        <f>UH!B91+B$5</f>
        <v>111.62752124180092</v>
      </c>
      <c r="C88" s="117">
        <f t="shared" si="19"/>
        <v>34645.750002430366</v>
      </c>
      <c r="D88" s="291">
        <f>UH!C91+C$5</f>
        <v>184.03201414975223</v>
      </c>
      <c r="E88" s="106">
        <f t="shared" si="19"/>
        <v>34645.875002488239</v>
      </c>
      <c r="F88" s="289">
        <f>UH!D91+D$5</f>
        <v>58.234905262720318</v>
      </c>
      <c r="G88" s="117">
        <f t="shared" si="19"/>
        <v>34646.000002603978</v>
      </c>
      <c r="H88" s="292">
        <f>UH!E91+E$5</f>
        <v>45.913013749377136</v>
      </c>
      <c r="I88" s="90">
        <f t="shared" si="20"/>
        <v>34646.333335995179</v>
      </c>
      <c r="J88" s="113">
        <f>UH!F91+F$5</f>
        <v>16.310277237333299</v>
      </c>
      <c r="L88" s="475">
        <f t="shared" si="21"/>
        <v>34645.750002430366</v>
      </c>
      <c r="M88" s="100">
        <f t="shared" si="11"/>
        <v>122.21550838116885</v>
      </c>
      <c r="N88" s="91">
        <f t="shared" si="12"/>
        <v>184.03201414975223</v>
      </c>
      <c r="O88" s="91">
        <f t="shared" si="13"/>
        <v>63.852022856704956</v>
      </c>
      <c r="P88" s="91">
        <f t="shared" si="14"/>
        <v>51.628890497727745</v>
      </c>
      <c r="Q88" s="110">
        <f t="shared" si="15"/>
        <v>16.533512344827116</v>
      </c>
      <c r="R88" s="108">
        <f t="shared" si="18"/>
        <v>438.26194823018085</v>
      </c>
      <c r="S88" s="271" t="str">
        <f t="shared" si="16"/>
        <v/>
      </c>
    </row>
    <row r="89" spans="1:19" x14ac:dyDescent="0.3">
      <c r="A89" s="106">
        <f t="shared" si="19"/>
        <v>34645.875002546098</v>
      </c>
      <c r="B89" s="110">
        <f>UH!B92+B$5</f>
        <v>108.68145158856009</v>
      </c>
      <c r="C89" s="117">
        <f t="shared" si="19"/>
        <v>34645.791669097031</v>
      </c>
      <c r="D89" s="291">
        <f>UH!C92+C$5</f>
        <v>178.32532038259998</v>
      </c>
      <c r="E89" s="106">
        <f t="shared" si="19"/>
        <v>34645.916669154904</v>
      </c>
      <c r="F89" s="289">
        <f>UH!D92+D$5</f>
        <v>57.144838707386988</v>
      </c>
      <c r="G89" s="117">
        <f t="shared" si="19"/>
        <v>34646.041669270642</v>
      </c>
      <c r="H89" s="292">
        <f>UH!E92+E$5</f>
        <v>45.416667616454163</v>
      </c>
      <c r="I89" s="90">
        <f t="shared" si="20"/>
        <v>34646.375002661844</v>
      </c>
      <c r="J89" s="113">
        <f>UH!F92+F$5</f>
        <v>16.30789639022532</v>
      </c>
      <c r="L89" s="475">
        <f t="shared" si="21"/>
        <v>34645.791669097031</v>
      </c>
      <c r="M89" s="100">
        <f t="shared" si="11"/>
        <v>118.37079730168961</v>
      </c>
      <c r="N89" s="91">
        <f t="shared" si="12"/>
        <v>178.32532038259998</v>
      </c>
      <c r="O89" s="91">
        <f t="shared" si="13"/>
        <v>62.235544774063726</v>
      </c>
      <c r="P89" s="91">
        <f t="shared" si="14"/>
        <v>50.503917237992077</v>
      </c>
      <c r="Q89" s="110">
        <f t="shared" si="15"/>
        <v>16.493286099821322</v>
      </c>
      <c r="R89" s="108">
        <f t="shared" si="18"/>
        <v>425.92886579616669</v>
      </c>
      <c r="S89" s="271" t="str">
        <f t="shared" si="16"/>
        <v/>
      </c>
    </row>
    <row r="90" spans="1:19" x14ac:dyDescent="0.3">
      <c r="A90" s="106">
        <f t="shared" si="19"/>
        <v>34645.916669212762</v>
      </c>
      <c r="B90" s="110">
        <f>UH!B93+B$5</f>
        <v>105.98991118073663</v>
      </c>
      <c r="C90" s="117">
        <f t="shared" si="19"/>
        <v>34645.833335763695</v>
      </c>
      <c r="D90" s="291">
        <f>UH!C93+C$5</f>
        <v>173.05735845938312</v>
      </c>
      <c r="E90" s="106">
        <f t="shared" si="19"/>
        <v>34645.958335821568</v>
      </c>
      <c r="F90" s="289">
        <f>UH!D93+D$5</f>
        <v>56.158988512976514</v>
      </c>
      <c r="G90" s="117">
        <f t="shared" si="19"/>
        <v>34646.083335937306</v>
      </c>
      <c r="H90" s="292">
        <f>UH!E93+E$5</f>
        <v>44.976465568392378</v>
      </c>
      <c r="I90" s="90">
        <f t="shared" si="20"/>
        <v>34646.416669328508</v>
      </c>
      <c r="J90" s="113">
        <f>UH!F93+F$5</f>
        <v>16.305936861691045</v>
      </c>
      <c r="L90" s="475">
        <f t="shared" si="21"/>
        <v>34645.833335763695</v>
      </c>
      <c r="M90" s="100">
        <f t="shared" si="11"/>
        <v>114.84963949023492</v>
      </c>
      <c r="N90" s="91">
        <f t="shared" si="12"/>
        <v>173.05735845938312</v>
      </c>
      <c r="O90" s="91">
        <f t="shared" si="13"/>
        <v>60.768883099346333</v>
      </c>
      <c r="P90" s="91">
        <f t="shared" si="14"/>
        <v>49.500509139812593</v>
      </c>
      <c r="Q90" s="110">
        <f t="shared" si="15"/>
        <v>16.459755949222995</v>
      </c>
      <c r="R90" s="108">
        <f t="shared" si="18"/>
        <v>414.63614613799996</v>
      </c>
      <c r="S90" s="271" t="str">
        <f t="shared" si="16"/>
        <v/>
      </c>
    </row>
    <row r="91" spans="1:19" x14ac:dyDescent="0.3">
      <c r="A91" s="106">
        <f t="shared" si="19"/>
        <v>34645.958335879426</v>
      </c>
      <c r="B91" s="110">
        <f>UH!B94+B$5</f>
        <v>103.53279633194632</v>
      </c>
      <c r="C91" s="117">
        <f t="shared" si="19"/>
        <v>34645.875002430359</v>
      </c>
      <c r="D91" s="291">
        <f>UH!C94+C$5</f>
        <v>168.19825161194751</v>
      </c>
      <c r="E91" s="106">
        <f t="shared" si="19"/>
        <v>34646.000002488232</v>
      </c>
      <c r="F91" s="289">
        <f>UH!D94+D$5</f>
        <v>55.268057576066049</v>
      </c>
      <c r="G91" s="117">
        <f t="shared" si="19"/>
        <v>34646.125002603971</v>
      </c>
      <c r="H91" s="292">
        <f>UH!E94+E$5</f>
        <v>44.586337582296778</v>
      </c>
      <c r="I91" s="90">
        <f t="shared" si="20"/>
        <v>34646.458335995172</v>
      </c>
      <c r="J91" s="113">
        <f>UH!F94+F$5</f>
        <v>16.304325164595255</v>
      </c>
      <c r="L91" s="475">
        <f t="shared" si="21"/>
        <v>34645.875002430359</v>
      </c>
      <c r="M91" s="100">
        <f t="shared" si="11"/>
        <v>111.62752124180092</v>
      </c>
      <c r="N91" s="91">
        <f t="shared" si="12"/>
        <v>168.19825161194751</v>
      </c>
      <c r="O91" s="91">
        <f t="shared" si="13"/>
        <v>59.439276813473022</v>
      </c>
      <c r="P91" s="91">
        <f t="shared" si="14"/>
        <v>48.606325254967125</v>
      </c>
      <c r="Q91" s="110">
        <f t="shared" si="15"/>
        <v>16.431836437590782</v>
      </c>
      <c r="R91" s="108">
        <f t="shared" si="18"/>
        <v>404.30321135977943</v>
      </c>
      <c r="S91" s="271" t="str">
        <f t="shared" si="16"/>
        <v/>
      </c>
    </row>
    <row r="92" spans="1:19" x14ac:dyDescent="0.3">
      <c r="A92" s="106">
        <f t="shared" si="19"/>
        <v>34646.00000254609</v>
      </c>
      <c r="B92" s="110">
        <f>UH!B95+B$5</f>
        <v>101.29135954828489</v>
      </c>
      <c r="C92" s="117">
        <f t="shared" si="19"/>
        <v>34645.916669097023</v>
      </c>
      <c r="D92" s="291">
        <f>UH!C95+C$5</f>
        <v>163.71971166698063</v>
      </c>
      <c r="E92" s="106">
        <f t="shared" si="19"/>
        <v>34646.041669154896</v>
      </c>
      <c r="F92" s="289">
        <f>UH!D95+D$5</f>
        <v>54.463491469709709</v>
      </c>
      <c r="G92" s="117">
        <f t="shared" si="19"/>
        <v>34646.166669270635</v>
      </c>
      <c r="H92" s="292">
        <f>UH!E95+E$5</f>
        <v>44.240829244895302</v>
      </c>
      <c r="I92" s="90">
        <f t="shared" si="20"/>
        <v>34646.500002661836</v>
      </c>
      <c r="J92" s="113">
        <f>UH!F95+F$5</f>
        <v>16.303000412511729</v>
      </c>
      <c r="L92" s="475">
        <f t="shared" si="21"/>
        <v>34645.916669097023</v>
      </c>
      <c r="M92" s="100">
        <f t="shared" si="11"/>
        <v>108.68145158856009</v>
      </c>
      <c r="N92" s="91">
        <f t="shared" si="12"/>
        <v>163.71971166698063</v>
      </c>
      <c r="O92" s="91">
        <f t="shared" si="13"/>
        <v>58.234905262720318</v>
      </c>
      <c r="P92" s="91">
        <f t="shared" si="14"/>
        <v>47.810162218509689</v>
      </c>
      <c r="Q92" s="110">
        <f t="shared" si="15"/>
        <v>16.40861219693733</v>
      </c>
      <c r="R92" s="108">
        <f t="shared" si="18"/>
        <v>394.85484293370803</v>
      </c>
      <c r="S92" s="271" t="str">
        <f t="shared" si="16"/>
        <v/>
      </c>
    </row>
    <row r="93" spans="1:19" x14ac:dyDescent="0.3">
      <c r="A93" s="106">
        <f t="shared" si="19"/>
        <v>34646.041669212755</v>
      </c>
      <c r="B93" s="110">
        <f>UH!B96+B$5</f>
        <v>99.248147679131051</v>
      </c>
      <c r="C93" s="117">
        <f t="shared" si="19"/>
        <v>34645.958335763688</v>
      </c>
      <c r="D93" s="291">
        <f>UH!C96+C$5</f>
        <v>159.59500973665942</v>
      </c>
      <c r="E93" s="106">
        <f t="shared" si="19"/>
        <v>34646.08333582156</v>
      </c>
      <c r="F93" s="289">
        <f>UH!D96+D$5</f>
        <v>53.7374306991628</v>
      </c>
      <c r="G93" s="117">
        <f t="shared" si="19"/>
        <v>34646.208335937299</v>
      </c>
      <c r="H93" s="292">
        <f>UH!E96+E$5</f>
        <v>43.935045275856702</v>
      </c>
      <c r="I93" s="90">
        <f t="shared" si="20"/>
        <v>34646.541669328501</v>
      </c>
      <c r="J93" s="113">
        <f>UH!F96+F$5</f>
        <v>16.301912203131007</v>
      </c>
      <c r="L93" s="475">
        <f t="shared" si="21"/>
        <v>34645.958335763688</v>
      </c>
      <c r="M93" s="100">
        <f t="shared" si="11"/>
        <v>105.98991118073663</v>
      </c>
      <c r="N93" s="91">
        <f t="shared" si="12"/>
        <v>159.59500973665942</v>
      </c>
      <c r="O93" s="91">
        <f t="shared" si="13"/>
        <v>57.144838707386988</v>
      </c>
      <c r="P93" s="91">
        <f t="shared" si="14"/>
        <v>47.101866458756355</v>
      </c>
      <c r="Q93" s="110">
        <f t="shared" si="15"/>
        <v>16.389312479197507</v>
      </c>
      <c r="R93" s="108">
        <f t="shared" si="18"/>
        <v>386.22093856273693</v>
      </c>
      <c r="S93" s="271" t="str">
        <f t="shared" si="16"/>
        <v/>
      </c>
    </row>
    <row r="94" spans="1:19" x14ac:dyDescent="0.3">
      <c r="A94" s="106">
        <f t="shared" si="19"/>
        <v>34646.083335879419</v>
      </c>
      <c r="B94" s="110">
        <f>UH!B97+B$5</f>
        <v>97.386938663863276</v>
      </c>
      <c r="C94" s="117">
        <f t="shared" si="19"/>
        <v>34646.000002430352</v>
      </c>
      <c r="D94" s="291">
        <f>UH!C97+C$5</f>
        <v>155.79893914138137</v>
      </c>
      <c r="E94" s="106">
        <f t="shared" si="19"/>
        <v>34646.125002488225</v>
      </c>
      <c r="F94" s="289">
        <f>UH!D97+D$5</f>
        <v>53.08266437676734</v>
      </c>
      <c r="G94" s="117">
        <f t="shared" si="19"/>
        <v>34646.250002603963</v>
      </c>
      <c r="H94" s="292">
        <f>UH!E97+E$5</f>
        <v>43.664597335602409</v>
      </c>
      <c r="I94" s="90">
        <f t="shared" si="20"/>
        <v>34646.583335995165</v>
      </c>
      <c r="J94" s="113">
        <f>UH!F97+F$5</f>
        <v>16.301018848258089</v>
      </c>
      <c r="L94" s="475">
        <f t="shared" si="21"/>
        <v>34646.000002430352</v>
      </c>
      <c r="M94" s="100">
        <f t="shared" si="11"/>
        <v>103.53279633194632</v>
      </c>
      <c r="N94" s="91">
        <f t="shared" si="12"/>
        <v>155.79893914138137</v>
      </c>
      <c r="O94" s="91">
        <f t="shared" si="13"/>
        <v>56.158988512976514</v>
      </c>
      <c r="P94" s="91">
        <f t="shared" si="14"/>
        <v>46.472250515189984</v>
      </c>
      <c r="Q94" s="110">
        <f t="shared" si="15"/>
        <v>16.373289260726285</v>
      </c>
      <c r="R94" s="108">
        <f t="shared" si="18"/>
        <v>378.33626376222043</v>
      </c>
      <c r="S94" s="271" t="str">
        <f t="shared" si="16"/>
        <v/>
      </c>
    </row>
    <row r="95" spans="1:19" x14ac:dyDescent="0.3">
      <c r="A95" s="106">
        <f t="shared" si="19"/>
        <v>34646.125002546083</v>
      </c>
      <c r="B95" s="110">
        <f>UH!B98+B$5</f>
        <v>95.692677701535658</v>
      </c>
      <c r="C95" s="117">
        <f t="shared" si="19"/>
        <v>34646.041669097016</v>
      </c>
      <c r="D95" s="291">
        <f>UH!C98+C$5</f>
        <v>152.30777205242899</v>
      </c>
      <c r="E95" s="106">
        <f t="shared" si="19"/>
        <v>34646.166669154889</v>
      </c>
      <c r="F95" s="289">
        <f>UH!D98+D$5</f>
        <v>52.492585553889526</v>
      </c>
      <c r="G95" s="117">
        <f t="shared" si="19"/>
        <v>34646.291669270628</v>
      </c>
      <c r="H95" s="292">
        <f>UH!E98+E$5</f>
        <v>43.42555593604817</v>
      </c>
      <c r="I95" s="90">
        <f t="shared" si="20"/>
        <v>34646.625002661829</v>
      </c>
      <c r="J95" s="113">
        <f>UH!F98+F$5</f>
        <v>16.30028589546831</v>
      </c>
      <c r="L95" s="475">
        <f t="shared" si="21"/>
        <v>34646.041669097016</v>
      </c>
      <c r="M95" s="100">
        <f t="shared" si="11"/>
        <v>101.29135954828489</v>
      </c>
      <c r="N95" s="91">
        <f t="shared" si="12"/>
        <v>152.30777205242899</v>
      </c>
      <c r="O95" s="91">
        <f t="shared" si="13"/>
        <v>55.268057576066049</v>
      </c>
      <c r="P95" s="91">
        <f t="shared" si="14"/>
        <v>45.913013749377136</v>
      </c>
      <c r="Q95" s="110">
        <f t="shared" si="15"/>
        <v>16.359998467839816</v>
      </c>
      <c r="R95" s="108">
        <f t="shared" si="18"/>
        <v>371.14020139399685</v>
      </c>
      <c r="S95" s="271" t="str">
        <f t="shared" si="16"/>
        <v/>
      </c>
    </row>
    <row r="96" spans="1:19" x14ac:dyDescent="0.3">
      <c r="A96" s="106">
        <f t="shared" si="19"/>
        <v>34646.166669212747</v>
      </c>
      <c r="B96" s="110">
        <f>UH!B99+B$5</f>
        <v>94.15141353899827</v>
      </c>
      <c r="C96" s="117">
        <f t="shared" si="19"/>
        <v>34646.08333576368</v>
      </c>
      <c r="D96" s="291">
        <f>UH!C99+C$5</f>
        <v>149.09921117140667</v>
      </c>
      <c r="E96" s="106">
        <f t="shared" si="19"/>
        <v>34646.208335821553</v>
      </c>
      <c r="F96" s="289">
        <f>UH!D99+D$5</f>
        <v>51.961148386772351</v>
      </c>
      <c r="G96" s="117">
        <f t="shared" si="19"/>
        <v>34646.333335937292</v>
      </c>
      <c r="H96" s="292">
        <f>UH!E99+E$5</f>
        <v>43.21440625363676</v>
      </c>
      <c r="I96" s="90">
        <f t="shared" si="20"/>
        <v>34646.666669328493</v>
      </c>
      <c r="J96" s="113">
        <f>UH!F99+F$5</f>
        <v>16.299684894822299</v>
      </c>
      <c r="L96" s="475">
        <f t="shared" si="21"/>
        <v>34646.08333576368</v>
      </c>
      <c r="M96" s="100">
        <f t="shared" si="11"/>
        <v>99.248147679131051</v>
      </c>
      <c r="N96" s="91">
        <f t="shared" si="12"/>
        <v>149.09921117140667</v>
      </c>
      <c r="O96" s="91">
        <f t="shared" si="13"/>
        <v>54.463491469709709</v>
      </c>
      <c r="P96" s="91">
        <f t="shared" si="14"/>
        <v>45.416667616454163</v>
      </c>
      <c r="Q96" s="110">
        <f t="shared" si="15"/>
        <v>16.348983918607061</v>
      </c>
      <c r="R96" s="108">
        <f t="shared" si="18"/>
        <v>364.57650185530866</v>
      </c>
      <c r="S96" s="271" t="str">
        <f t="shared" si="16"/>
        <v/>
      </c>
    </row>
    <row r="97" spans="1:19" x14ac:dyDescent="0.3">
      <c r="A97" s="106">
        <f t="shared" si="19"/>
        <v>34646.208335879412</v>
      </c>
      <c r="B97" s="110">
        <f>UH!B100+B$5</f>
        <v>92.750235455921015</v>
      </c>
      <c r="C97" s="117">
        <f t="shared" si="19"/>
        <v>34646.125002430344</v>
      </c>
      <c r="D97" s="291">
        <f>UH!C100+C$5</f>
        <v>146.15233760567864</v>
      </c>
      <c r="E97" s="106">
        <f t="shared" si="19"/>
        <v>34646.250002488217</v>
      </c>
      <c r="F97" s="289">
        <f>UH!D100+D$5</f>
        <v>51.482827261045948</v>
      </c>
      <c r="G97" s="117">
        <f t="shared" si="19"/>
        <v>34646.375002603956</v>
      </c>
      <c r="H97" s="292">
        <f>UH!E100+E$5</f>
        <v>43.028007631712924</v>
      </c>
      <c r="I97" s="90">
        <f t="shared" si="20"/>
        <v>34646.708335995158</v>
      </c>
      <c r="J97" s="113">
        <f>UH!F100+F$5</f>
        <v>16.299192371187228</v>
      </c>
      <c r="L97" s="475">
        <f t="shared" si="21"/>
        <v>34646.125002430344</v>
      </c>
      <c r="M97" s="100">
        <f t="shared" si="11"/>
        <v>97.386938663863276</v>
      </c>
      <c r="N97" s="91">
        <f t="shared" si="12"/>
        <v>146.15233760567864</v>
      </c>
      <c r="O97" s="91">
        <f t="shared" si="13"/>
        <v>53.7374306991628</v>
      </c>
      <c r="P97" s="91">
        <f t="shared" si="14"/>
        <v>44.976465568392378</v>
      </c>
      <c r="Q97" s="110">
        <f t="shared" si="15"/>
        <v>16.33986362005043</v>
      </c>
      <c r="R97" s="108">
        <f t="shared" si="18"/>
        <v>358.59303615714754</v>
      </c>
      <c r="S97" s="271" t="str">
        <f t="shared" si="16"/>
        <v/>
      </c>
    </row>
    <row r="98" spans="1:19" x14ac:dyDescent="0.3">
      <c r="A98" s="106">
        <f t="shared" si="19"/>
        <v>34646.250002546076</v>
      </c>
      <c r="B98" s="110">
        <f>UH!B101+B$5</f>
        <v>91.477211421608814</v>
      </c>
      <c r="C98" s="117">
        <f t="shared" si="19"/>
        <v>34646.166669097009</v>
      </c>
      <c r="D98" s="291">
        <f>UH!C101+C$5</f>
        <v>143.44755595449118</v>
      </c>
      <c r="E98" s="106">
        <f t="shared" si="19"/>
        <v>34646.291669154882</v>
      </c>
      <c r="F98" s="289">
        <f>UH!D101+D$5</f>
        <v>51.052577955464329</v>
      </c>
      <c r="G98" s="117">
        <f t="shared" si="19"/>
        <v>34646.41666927062</v>
      </c>
      <c r="H98" s="292">
        <f>UH!E101+E$5</f>
        <v>42.86355655253643</v>
      </c>
      <c r="I98" s="90">
        <f t="shared" si="20"/>
        <v>34646.750002661822</v>
      </c>
      <c r="J98" s="113">
        <f>UH!F101+F$5</f>
        <v>16.29878896882358</v>
      </c>
      <c r="L98" s="475">
        <f t="shared" si="21"/>
        <v>34646.166669097009</v>
      </c>
      <c r="M98" s="100">
        <f t="shared" si="11"/>
        <v>95.692677701535658</v>
      </c>
      <c r="N98" s="91">
        <f t="shared" si="12"/>
        <v>143.44755595449118</v>
      </c>
      <c r="O98" s="91">
        <f t="shared" si="13"/>
        <v>53.08266437676734</v>
      </c>
      <c r="P98" s="91">
        <f t="shared" si="14"/>
        <v>44.586337582296778</v>
      </c>
      <c r="Q98" s="110">
        <f t="shared" si="15"/>
        <v>16.332318101037881</v>
      </c>
      <c r="R98" s="108">
        <f t="shared" si="18"/>
        <v>353.14155371612884</v>
      </c>
      <c r="S98" s="271" t="str">
        <f t="shared" si="16"/>
        <v/>
      </c>
    </row>
    <row r="99" spans="1:19" x14ac:dyDescent="0.3">
      <c r="A99" s="106">
        <f t="shared" si="19"/>
        <v>34646.29166921274</v>
      </c>
      <c r="B99" s="110">
        <f>UH!B102+B$5</f>
        <v>90.321327807308336</v>
      </c>
      <c r="C99" s="117">
        <f t="shared" si="19"/>
        <v>34646.208335763673</v>
      </c>
      <c r="D99" s="291">
        <f>UH!C102+C$5</f>
        <v>140.96653748852407</v>
      </c>
      <c r="E99" s="106">
        <f t="shared" si="19"/>
        <v>34646.333335821546</v>
      </c>
      <c r="F99" s="289">
        <f>UH!D102+D$5</f>
        <v>50.665800888321797</v>
      </c>
      <c r="G99" s="117">
        <f t="shared" si="19"/>
        <v>34646.458335937285</v>
      </c>
      <c r="H99" s="292">
        <f>UH!E102+E$5</f>
        <v>42.718552856981454</v>
      </c>
      <c r="I99" s="90">
        <f t="shared" si="20"/>
        <v>34646.791669328486</v>
      </c>
      <c r="J99" s="113">
        <f>UH!F102+F$5</f>
        <v>16.298458740111531</v>
      </c>
      <c r="L99" s="475">
        <f t="shared" si="21"/>
        <v>34646.208335763673</v>
      </c>
      <c r="M99" s="100">
        <f t="shared" si="11"/>
        <v>94.15141353899827</v>
      </c>
      <c r="N99" s="91">
        <f t="shared" si="12"/>
        <v>140.96653748852407</v>
      </c>
      <c r="O99" s="91">
        <f t="shared" si="13"/>
        <v>52.492585553889526</v>
      </c>
      <c r="P99" s="91">
        <f t="shared" si="14"/>
        <v>44.240829244895302</v>
      </c>
      <c r="Q99" s="110">
        <f t="shared" si="15"/>
        <v>16.326080499113409</v>
      </c>
      <c r="R99" s="108">
        <f t="shared" si="18"/>
        <v>348.17744632542053</v>
      </c>
      <c r="S99" s="271" t="str">
        <f t="shared" si="16"/>
        <v/>
      </c>
    </row>
    <row r="100" spans="1:19" x14ac:dyDescent="0.3">
      <c r="A100" s="106">
        <f t="shared" si="19"/>
        <v>34646.333335879404</v>
      </c>
      <c r="B100" s="110">
        <f>UH!B103+B$5</f>
        <v>89.272430957851725</v>
      </c>
      <c r="C100" s="117">
        <f t="shared" si="19"/>
        <v>34646.250002430337</v>
      </c>
      <c r="D100" s="291">
        <f>UH!C103+C$5</f>
        <v>138.69216218573354</v>
      </c>
      <c r="E100" s="106">
        <f t="shared" si="19"/>
        <v>34646.37500248821</v>
      </c>
      <c r="F100" s="289">
        <f>UH!D103+D$5</f>
        <v>50.318306459118936</v>
      </c>
      <c r="G100" s="117">
        <f t="shared" si="19"/>
        <v>34646.500002603949</v>
      </c>
      <c r="H100" s="292">
        <f>UH!E103+E$5</f>
        <v>42.590768991331387</v>
      </c>
      <c r="I100" s="90">
        <f t="shared" si="20"/>
        <v>34646.83333599515</v>
      </c>
      <c r="J100" s="113">
        <f>UH!F103+F$5</f>
        <v>16.298188554729716</v>
      </c>
      <c r="L100" s="475">
        <f t="shared" si="21"/>
        <v>34646.250002430337</v>
      </c>
      <c r="M100" s="100">
        <f t="shared" si="11"/>
        <v>92.750235455921015</v>
      </c>
      <c r="N100" s="91">
        <f t="shared" si="12"/>
        <v>138.69216218573354</v>
      </c>
      <c r="O100" s="91">
        <f t="shared" si="13"/>
        <v>51.961148386772351</v>
      </c>
      <c r="P100" s="91">
        <f t="shared" si="14"/>
        <v>43.935045275856702</v>
      </c>
      <c r="Q100" s="110">
        <f t="shared" si="15"/>
        <v>16.320928154171856</v>
      </c>
      <c r="R100" s="108">
        <f t="shared" si="18"/>
        <v>343.65951945845546</v>
      </c>
      <c r="S100" s="271" t="str">
        <f t="shared" si="16"/>
        <v/>
      </c>
    </row>
    <row r="101" spans="1:19" x14ac:dyDescent="0.3">
      <c r="A101" s="106">
        <f t="shared" si="19"/>
        <v>34646.375002546069</v>
      </c>
      <c r="B101" s="110">
        <f>UH!B104+B$5</f>
        <v>88.321170856944278</v>
      </c>
      <c r="C101" s="117">
        <f t="shared" si="19"/>
        <v>34646.291669097001</v>
      </c>
      <c r="D101" s="291">
        <f>UH!C104+C$5</f>
        <v>136.60846027790319</v>
      </c>
      <c r="E101" s="106">
        <f t="shared" si="19"/>
        <v>34646.416669154874</v>
      </c>
      <c r="F101" s="289">
        <f>UH!D104+D$5</f>
        <v>50.00628247264099</v>
      </c>
      <c r="G101" s="117">
        <f t="shared" si="19"/>
        <v>34646.541669270613</v>
      </c>
      <c r="H101" s="292">
        <f>UH!E104+E$5</f>
        <v>42.478222064778436</v>
      </c>
      <c r="I101" s="90">
        <f t="shared" si="20"/>
        <v>34646.875002661815</v>
      </c>
      <c r="J101" s="113">
        <f>UH!F104+F$5</f>
        <v>16.297967609368893</v>
      </c>
      <c r="L101" s="475">
        <f t="shared" si="21"/>
        <v>34646.291669097001</v>
      </c>
      <c r="M101" s="100">
        <f t="shared" si="11"/>
        <v>91.477211421608814</v>
      </c>
      <c r="N101" s="91">
        <f t="shared" si="12"/>
        <v>136.60846027790319</v>
      </c>
      <c r="O101" s="91">
        <f t="shared" si="13"/>
        <v>51.482827261045948</v>
      </c>
      <c r="P101" s="91">
        <f t="shared" si="14"/>
        <v>43.664597335602409</v>
      </c>
      <c r="Q101" s="110">
        <f t="shared" si="15"/>
        <v>16.31667549322934</v>
      </c>
      <c r="R101" s="108">
        <f t="shared" si="18"/>
        <v>339.54977178938975</v>
      </c>
      <c r="S101" s="271" t="str">
        <f t="shared" si="16"/>
        <v/>
      </c>
    </row>
    <row r="102" spans="1:19" x14ac:dyDescent="0.3">
      <c r="A102" s="106">
        <f t="shared" si="19"/>
        <v>34646.416669212733</v>
      </c>
      <c r="B102" s="110">
        <f>UH!B105+B$5</f>
        <v>87.458947060209894</v>
      </c>
      <c r="C102" s="117">
        <f t="shared" si="19"/>
        <v>34646.333335763666</v>
      </c>
      <c r="D102" s="291">
        <f>UH!C105+C$5</f>
        <v>134.70055386465171</v>
      </c>
      <c r="E102" s="106">
        <f t="shared" si="19"/>
        <v>34646.458335821539</v>
      </c>
      <c r="F102" s="289">
        <f>UH!D105+D$5</f>
        <v>49.726263611990888</v>
      </c>
      <c r="G102" s="117">
        <f t="shared" si="19"/>
        <v>34646.583335937277</v>
      </c>
      <c r="H102" s="292">
        <f>UH!E105+E$5</f>
        <v>42.379148507625011</v>
      </c>
      <c r="I102" s="90">
        <f t="shared" si="20"/>
        <v>34646.916669328479</v>
      </c>
      <c r="J102" s="113">
        <f>UH!F105+F$5</f>
        <v>16.297787021258241</v>
      </c>
      <c r="L102" s="475">
        <f t="shared" si="21"/>
        <v>34646.333335763666</v>
      </c>
      <c r="M102" s="100">
        <f t="shared" si="11"/>
        <v>90.321327807308336</v>
      </c>
      <c r="N102" s="91">
        <f t="shared" si="12"/>
        <v>134.70055386465171</v>
      </c>
      <c r="O102" s="91">
        <f t="shared" si="13"/>
        <v>51.052577955464329</v>
      </c>
      <c r="P102" s="91">
        <f t="shared" si="14"/>
        <v>43.42555593604817</v>
      </c>
      <c r="Q102" s="110">
        <f t="shared" si="15"/>
        <v>16.313168018661475</v>
      </c>
      <c r="R102" s="108">
        <f t="shared" si="18"/>
        <v>335.81318358213406</v>
      </c>
      <c r="S102" s="271" t="str">
        <f t="shared" si="16"/>
        <v/>
      </c>
    </row>
    <row r="103" spans="1:19" x14ac:dyDescent="0.3">
      <c r="A103" s="106">
        <f t="shared" si="19"/>
        <v>34646.458335879397</v>
      </c>
      <c r="B103" s="110">
        <f>UH!B106+B$5</f>
        <v>86.677857018338457</v>
      </c>
      <c r="C103" s="117">
        <f t="shared" si="19"/>
        <v>34646.37500243033</v>
      </c>
      <c r="D103" s="291">
        <f>UH!C106+C$5</f>
        <v>132.9545990640697</v>
      </c>
      <c r="E103" s="106">
        <f t="shared" si="19"/>
        <v>34646.500002488203</v>
      </c>
      <c r="F103" s="289">
        <f>UH!D106+D$5</f>
        <v>49.475102910656929</v>
      </c>
      <c r="G103" s="117">
        <f t="shared" si="19"/>
        <v>34646.625002603942</v>
      </c>
      <c r="H103" s="292">
        <f>UH!E106+E$5</f>
        <v>42.291981128209926</v>
      </c>
      <c r="I103" s="90">
        <f t="shared" si="20"/>
        <v>34646.958335995143</v>
      </c>
      <c r="J103" s="113">
        <f>UH!F106+F$5</f>
        <v>16.297639491484773</v>
      </c>
      <c r="L103" s="475">
        <f t="shared" si="21"/>
        <v>34646.37500243033</v>
      </c>
      <c r="M103" s="100">
        <f t="shared" si="11"/>
        <v>89.272430957851725</v>
      </c>
      <c r="N103" s="91">
        <f t="shared" si="12"/>
        <v>132.9545990640697</v>
      </c>
      <c r="O103" s="91">
        <f t="shared" si="13"/>
        <v>50.665800888321797</v>
      </c>
      <c r="P103" s="91">
        <f t="shared" si="14"/>
        <v>43.21440625363676</v>
      </c>
      <c r="Q103" s="110">
        <f t="shared" si="15"/>
        <v>16.310277237333299</v>
      </c>
      <c r="R103" s="108">
        <f t="shared" si="18"/>
        <v>332.41751440121328</v>
      </c>
      <c r="S103" s="271" t="str">
        <f t="shared" si="16"/>
        <v/>
      </c>
    </row>
    <row r="104" spans="1:19" x14ac:dyDescent="0.3">
      <c r="A104" s="106">
        <f t="shared" si="19"/>
        <v>34646.500002546061</v>
      </c>
      <c r="B104" s="110">
        <f>UH!B107+B$5</f>
        <v>85.970646868468322</v>
      </c>
      <c r="C104" s="117">
        <f t="shared" si="19"/>
        <v>34646.416669096994</v>
      </c>
      <c r="D104" s="291">
        <f>UH!C107+C$5</f>
        <v>131.35772909097341</v>
      </c>
      <c r="E104" s="106">
        <f t="shared" si="19"/>
        <v>34646.541669154867</v>
      </c>
      <c r="F104" s="289">
        <f>UH!D107+D$5</f>
        <v>49.249945160828617</v>
      </c>
      <c r="G104" s="117">
        <f t="shared" si="19"/>
        <v>34646.666669270606</v>
      </c>
      <c r="H104" s="292">
        <f>UH!E107+E$5</f>
        <v>42.215328375785887</v>
      </c>
      <c r="I104" s="90">
        <f t="shared" si="20"/>
        <v>34647.000002661807</v>
      </c>
      <c r="J104" s="113">
        <f>UH!F107+F$5</f>
        <v>16.297519026368541</v>
      </c>
      <c r="L104" s="475">
        <f t="shared" si="21"/>
        <v>34646.416669096994</v>
      </c>
      <c r="M104" s="100">
        <f t="shared" si="11"/>
        <v>88.321170856944278</v>
      </c>
      <c r="N104" s="91">
        <f t="shared" si="12"/>
        <v>131.35772909097341</v>
      </c>
      <c r="O104" s="91">
        <f t="shared" si="13"/>
        <v>50.318306459118936</v>
      </c>
      <c r="P104" s="91">
        <f t="shared" si="14"/>
        <v>43.028007631712924</v>
      </c>
      <c r="Q104" s="110">
        <f t="shared" si="15"/>
        <v>16.30789639022532</v>
      </c>
      <c r="R104" s="108">
        <f t="shared" si="18"/>
        <v>329.33311042897486</v>
      </c>
      <c r="S104" s="271" t="str">
        <f t="shared" si="16"/>
        <v/>
      </c>
    </row>
    <row r="105" spans="1:19" x14ac:dyDescent="0.3">
      <c r="A105" s="106">
        <f t="shared" si="19"/>
        <v>34646.541669212726</v>
      </c>
      <c r="B105" s="110">
        <f>UH!B108+B$5</f>
        <v>85.330664734475164</v>
      </c>
      <c r="C105" s="117">
        <f t="shared" si="19"/>
        <v>34646.458335763658</v>
      </c>
      <c r="D105" s="291">
        <f>UH!C108+C$5</f>
        <v>129.89799858428279</v>
      </c>
      <c r="E105" s="106">
        <f t="shared" si="19"/>
        <v>34646.583335821531</v>
      </c>
      <c r="F105" s="289">
        <f>UH!D108+D$5</f>
        <v>49.048202185394103</v>
      </c>
      <c r="G105" s="117">
        <f t="shared" si="19"/>
        <v>34646.70833593727</v>
      </c>
      <c r="H105" s="292">
        <f>UH!E108+E$5</f>
        <v>42.147955626576042</v>
      </c>
      <c r="I105" s="90">
        <f t="shared" si="20"/>
        <v>34647.041669328471</v>
      </c>
      <c r="J105" s="113">
        <f>UH!F108+F$5</f>
        <v>16.29742070707977</v>
      </c>
      <c r="L105" s="475">
        <f t="shared" si="21"/>
        <v>34646.458335763658</v>
      </c>
      <c r="M105" s="100">
        <f t="shared" si="11"/>
        <v>87.458947060209894</v>
      </c>
      <c r="N105" s="91">
        <f t="shared" si="12"/>
        <v>129.89799858428279</v>
      </c>
      <c r="O105" s="91">
        <f t="shared" si="13"/>
        <v>50.00628247264099</v>
      </c>
      <c r="P105" s="91">
        <f t="shared" si="14"/>
        <v>42.86355655253643</v>
      </c>
      <c r="Q105" s="110">
        <f t="shared" si="15"/>
        <v>16.305936861691045</v>
      </c>
      <c r="R105" s="108">
        <f t="shared" si="18"/>
        <v>326.53272153136112</v>
      </c>
      <c r="S105" s="271" t="str">
        <f t="shared" si="16"/>
        <v/>
      </c>
    </row>
    <row r="106" spans="1:19" x14ac:dyDescent="0.3">
      <c r="A106" s="106">
        <f t="shared" si="19"/>
        <v>34646.58333587939</v>
      </c>
      <c r="B106" s="110">
        <f>UH!B109+B$5</f>
        <v>84.751816545377963</v>
      </c>
      <c r="C106" s="117">
        <f t="shared" si="19"/>
        <v>34646.500002430323</v>
      </c>
      <c r="D106" s="291">
        <f>UH!C109+C$5</f>
        <v>128.56432944356354</v>
      </c>
      <c r="E106" s="106">
        <f t="shared" si="19"/>
        <v>34646.625002488196</v>
      </c>
      <c r="F106" s="289">
        <f>UH!D109+D$5</f>
        <v>48.867529893908042</v>
      </c>
      <c r="G106" s="117">
        <f t="shared" si="19"/>
        <v>34646.750002603934</v>
      </c>
      <c r="H106" s="292">
        <f>UH!E109+E$5</f>
        <v>42.088768320722316</v>
      </c>
      <c r="I106" s="90">
        <f t="shared" si="20"/>
        <v>34647.083335995136</v>
      </c>
      <c r="J106" s="113">
        <f>UH!F109+F$5</f>
        <v>16.297340499302777</v>
      </c>
      <c r="L106" s="475">
        <f t="shared" si="21"/>
        <v>34646.500002430323</v>
      </c>
      <c r="M106" s="100">
        <f t="shared" si="11"/>
        <v>86.677857018338457</v>
      </c>
      <c r="N106" s="91">
        <f t="shared" si="12"/>
        <v>128.56432944356354</v>
      </c>
      <c r="O106" s="91">
        <f t="shared" si="13"/>
        <v>49.726263611990888</v>
      </c>
      <c r="P106" s="91">
        <f t="shared" si="14"/>
        <v>42.718552856981454</v>
      </c>
      <c r="Q106" s="110">
        <f t="shared" si="15"/>
        <v>16.304325164595255</v>
      </c>
      <c r="R106" s="108">
        <f t="shared" si="18"/>
        <v>323.99132809546956</v>
      </c>
      <c r="S106" s="271" t="str">
        <f t="shared" si="16"/>
        <v/>
      </c>
    </row>
    <row r="107" spans="1:19" x14ac:dyDescent="0.3">
      <c r="A107" s="106">
        <f t="shared" si="19"/>
        <v>34646.625002546054</v>
      </c>
      <c r="B107" s="110">
        <f>UH!B110+B$5</f>
        <v>84.228524354921788</v>
      </c>
      <c r="C107" s="117">
        <f t="shared" si="19"/>
        <v>34646.541669096987</v>
      </c>
      <c r="D107" s="291">
        <f>UH!C110+C$5</f>
        <v>127.34645838066318</v>
      </c>
      <c r="E107" s="106">
        <f t="shared" si="19"/>
        <v>34646.66666915486</v>
      </c>
      <c r="F107" s="289">
        <f>UH!D110+D$5</f>
        <v>48.705807037906197</v>
      </c>
      <c r="G107" s="117">
        <f t="shared" si="19"/>
        <v>34646.791669270599</v>
      </c>
      <c r="H107" s="292">
        <f>UH!E110+E$5</f>
        <v>42.036796788552572</v>
      </c>
      <c r="I107" s="90">
        <f t="shared" si="20"/>
        <v>34647.1250026618</v>
      </c>
      <c r="J107" s="113">
        <f>UH!F110+F$5</f>
        <v>16.297275096111527</v>
      </c>
      <c r="L107" s="475">
        <f t="shared" si="21"/>
        <v>34646.541669096987</v>
      </c>
      <c r="M107" s="100">
        <f t="shared" si="11"/>
        <v>85.970646868468322</v>
      </c>
      <c r="N107" s="91">
        <f t="shared" si="12"/>
        <v>127.34645838066318</v>
      </c>
      <c r="O107" s="91">
        <f t="shared" si="13"/>
        <v>49.475102910656929</v>
      </c>
      <c r="P107" s="91">
        <f t="shared" si="14"/>
        <v>42.590768991331387</v>
      </c>
      <c r="Q107" s="110">
        <f t="shared" si="15"/>
        <v>16.303000412511729</v>
      </c>
      <c r="R107" s="108">
        <f t="shared" si="18"/>
        <v>321.68597756363152</v>
      </c>
      <c r="S107" s="271" t="str">
        <f t="shared" si="16"/>
        <v/>
      </c>
    </row>
    <row r="108" spans="1:19" x14ac:dyDescent="0.3">
      <c r="A108" s="106">
        <f t="shared" si="19"/>
        <v>34646.666669212718</v>
      </c>
      <c r="B108" s="110">
        <f>UH!B111+B$5</f>
        <v>83.755687123922456</v>
      </c>
      <c r="C108" s="117">
        <f t="shared" si="19"/>
        <v>34646.583335763651</v>
      </c>
      <c r="D108" s="291">
        <f>UH!C111+C$5</f>
        <v>126.23488634497564</v>
      </c>
      <c r="E108" s="106">
        <f t="shared" si="19"/>
        <v>34646.708335821524</v>
      </c>
      <c r="F108" s="289">
        <f>UH!D111+D$5</f>
        <v>48.561115577907614</v>
      </c>
      <c r="G108" s="117">
        <f t="shared" si="19"/>
        <v>34646.833335937263</v>
      </c>
      <c r="H108" s="292">
        <f>UH!E111+E$5</f>
        <v>41.991182615333408</v>
      </c>
      <c r="I108" s="90">
        <f t="shared" si="20"/>
        <v>34647.166669328464</v>
      </c>
      <c r="J108" s="113">
        <f>UH!F111+F$5</f>
        <v>16.297221788362378</v>
      </c>
      <c r="L108" s="475">
        <f t="shared" si="21"/>
        <v>34646.583335763651</v>
      </c>
      <c r="M108" s="100">
        <f t="shared" si="11"/>
        <v>85.330664734475164</v>
      </c>
      <c r="N108" s="91">
        <f t="shared" si="12"/>
        <v>126.23488634497564</v>
      </c>
      <c r="O108" s="91">
        <f t="shared" si="13"/>
        <v>49.249945160828617</v>
      </c>
      <c r="P108" s="91">
        <f t="shared" si="14"/>
        <v>42.478222064778436</v>
      </c>
      <c r="Q108" s="110">
        <f t="shared" si="15"/>
        <v>16.301912203131007</v>
      </c>
      <c r="R108" s="108">
        <f t="shared" si="18"/>
        <v>319.59563050818889</v>
      </c>
      <c r="S108" s="271" t="str">
        <f t="shared" si="16"/>
        <v/>
      </c>
    </row>
    <row r="109" spans="1:19" x14ac:dyDescent="0.3">
      <c r="A109" s="106">
        <f t="shared" si="19"/>
        <v>34646.708335879383</v>
      </c>
      <c r="B109" s="110">
        <f>UH!B112+B$5</f>
        <v>83.32864390958261</v>
      </c>
      <c r="C109" s="117">
        <f t="shared" si="19"/>
        <v>34646.625002430315</v>
      </c>
      <c r="D109" s="291">
        <f>UH!C112+C$5</f>
        <v>125.2208299395805</v>
      </c>
      <c r="E109" s="106">
        <f t="shared" si="19"/>
        <v>34646.750002488188</v>
      </c>
      <c r="F109" s="289">
        <f>UH!D112+D$5</f>
        <v>48.431722572973285</v>
      </c>
      <c r="G109" s="117">
        <f t="shared" si="19"/>
        <v>34646.875002603927</v>
      </c>
      <c r="H109" s="292">
        <f>UH!E112+E$5</f>
        <v>41.951166404278901</v>
      </c>
      <c r="I109" s="90">
        <f t="shared" si="20"/>
        <v>34647.208335995128</v>
      </c>
      <c r="J109" s="113">
        <f>UH!F112+F$5</f>
        <v>16.297178357865587</v>
      </c>
      <c r="L109" s="475">
        <f t="shared" si="21"/>
        <v>34646.625002430315</v>
      </c>
      <c r="M109" s="100">
        <f t="shared" si="11"/>
        <v>84.751816545377963</v>
      </c>
      <c r="N109" s="91">
        <f t="shared" si="12"/>
        <v>125.2208299395805</v>
      </c>
      <c r="O109" s="91">
        <f t="shared" si="13"/>
        <v>49.048202185394103</v>
      </c>
      <c r="P109" s="91">
        <f t="shared" si="14"/>
        <v>42.379148507625011</v>
      </c>
      <c r="Q109" s="110">
        <f t="shared" si="15"/>
        <v>16.301018848258089</v>
      </c>
      <c r="R109" s="108">
        <f t="shared" si="18"/>
        <v>317.70101602623566</v>
      </c>
      <c r="S109" s="271" t="str">
        <f t="shared" si="16"/>
        <v/>
      </c>
    </row>
    <row r="110" spans="1:19" x14ac:dyDescent="0.3">
      <c r="A110" s="106">
        <f t="shared" si="19"/>
        <v>34646.750002546047</v>
      </c>
      <c r="B110" s="110">
        <f>UH!B113+B$5</f>
        <v>82.943139392187533</v>
      </c>
      <c r="C110" s="117">
        <f t="shared" si="19"/>
        <v>34646.66666909698</v>
      </c>
      <c r="D110" s="291">
        <f>UH!C113+C$5</f>
        <v>124.29617490974705</v>
      </c>
      <c r="E110" s="106">
        <f t="shared" si="19"/>
        <v>34646.791669154853</v>
      </c>
      <c r="F110" s="289">
        <f>UH!D113+D$5</f>
        <v>48.316063503508204</v>
      </c>
      <c r="G110" s="117">
        <f t="shared" si="19"/>
        <v>34646.916669270591</v>
      </c>
      <c r="H110" s="292">
        <f>UH!E113+E$5</f>
        <v>41.916076807927411</v>
      </c>
      <c r="I110" s="90">
        <f t="shared" si="20"/>
        <v>34647.250002661793</v>
      </c>
      <c r="J110" s="113">
        <f>UH!F113+F$5</f>
        <v>16.297142989396345</v>
      </c>
      <c r="L110" s="475">
        <f t="shared" si="21"/>
        <v>34646.66666909698</v>
      </c>
      <c r="M110" s="100">
        <f t="shared" si="11"/>
        <v>84.228524354921788</v>
      </c>
      <c r="N110" s="91">
        <f t="shared" si="12"/>
        <v>124.29617490974705</v>
      </c>
      <c r="O110" s="91">
        <f t="shared" si="13"/>
        <v>48.867529893908042</v>
      </c>
      <c r="P110" s="91">
        <f t="shared" si="14"/>
        <v>42.291981128209926</v>
      </c>
      <c r="Q110" s="110">
        <f t="shared" si="15"/>
        <v>16.30028589546831</v>
      </c>
      <c r="R110" s="108">
        <f t="shared" si="18"/>
        <v>315.9844961822551</v>
      </c>
      <c r="S110" s="271" t="str">
        <f t="shared" si="16"/>
        <v/>
      </c>
    </row>
    <row r="111" spans="1:19" x14ac:dyDescent="0.3">
      <c r="A111" s="106">
        <f t="shared" si="19"/>
        <v>34646.791669212711</v>
      </c>
      <c r="B111" s="110">
        <f>UH!B114+B$5</f>
        <v>82.595291658888669</v>
      </c>
      <c r="C111" s="117">
        <f t="shared" si="19"/>
        <v>34646.708335763644</v>
      </c>
      <c r="D111" s="291">
        <f>UH!C114+C$5</f>
        <v>123.45343175452402</v>
      </c>
      <c r="E111" s="106">
        <f t="shared" si="19"/>
        <v>34646.833335821517</v>
      </c>
      <c r="F111" s="289">
        <f>UH!D114+D$5</f>
        <v>48.212726938862119</v>
      </c>
      <c r="G111" s="117">
        <f t="shared" si="19"/>
        <v>34646.958335937255</v>
      </c>
      <c r="H111" s="292">
        <f>UH!E114+E$5</f>
        <v>41.885320707984796</v>
      </c>
      <c r="I111" s="90">
        <f t="shared" si="20"/>
        <v>34647.291669328457</v>
      </c>
      <c r="J111" s="113">
        <f>UH!F114+F$5</f>
        <v>16.29711419827445</v>
      </c>
      <c r="L111" s="475">
        <f t="shared" si="21"/>
        <v>34646.708335763644</v>
      </c>
      <c r="M111" s="100">
        <f t="shared" si="11"/>
        <v>83.755687123922456</v>
      </c>
      <c r="N111" s="91">
        <f t="shared" si="12"/>
        <v>123.45343175452402</v>
      </c>
      <c r="O111" s="91">
        <f t="shared" si="13"/>
        <v>48.705807037906197</v>
      </c>
      <c r="P111" s="91">
        <f t="shared" si="14"/>
        <v>42.215328375785887</v>
      </c>
      <c r="Q111" s="110">
        <f t="shared" si="15"/>
        <v>16.299684894822299</v>
      </c>
      <c r="R111" s="108">
        <f t="shared" si="18"/>
        <v>314.42993918696084</v>
      </c>
      <c r="S111" s="271" t="str">
        <f t="shared" si="16"/>
        <v/>
      </c>
    </row>
    <row r="112" spans="1:19" x14ac:dyDescent="0.3">
      <c r="A112" s="106">
        <f t="shared" si="19"/>
        <v>34646.833335879375</v>
      </c>
      <c r="B112" s="110">
        <f>UH!B115+B$5</f>
        <v>82.281562156256157</v>
      </c>
      <c r="C112" s="117">
        <f t="shared" si="19"/>
        <v>34646.750002430308</v>
      </c>
      <c r="D112" s="291">
        <f>UH!C115+C$5</f>
        <v>122.68569348584992</v>
      </c>
      <c r="E112" s="106">
        <f t="shared" si="19"/>
        <v>34646.875002488181</v>
      </c>
      <c r="F112" s="289">
        <f>UH!D115+D$5</f>
        <v>48.120440462997017</v>
      </c>
      <c r="G112" s="117">
        <f t="shared" si="19"/>
        <v>34647.00000260392</v>
      </c>
      <c r="H112" s="292">
        <f>UH!E115+E$5</f>
        <v>41.858374433292937</v>
      </c>
      <c r="I112" s="90">
        <f t="shared" si="20"/>
        <v>34647.333335995121</v>
      </c>
      <c r="J112" s="113">
        <f>UH!F115+F$5</f>
        <v>16.297090770798942</v>
      </c>
      <c r="L112" s="475">
        <f t="shared" si="21"/>
        <v>34646.750002430308</v>
      </c>
      <c r="M112" s="100">
        <f t="shared" si="11"/>
        <v>83.32864390958261</v>
      </c>
      <c r="N112" s="91">
        <f t="shared" si="12"/>
        <v>122.68569348584992</v>
      </c>
      <c r="O112" s="91">
        <f t="shared" si="13"/>
        <v>48.561115577907614</v>
      </c>
      <c r="P112" s="91">
        <f t="shared" si="14"/>
        <v>42.147955626576042</v>
      </c>
      <c r="Q112" s="110">
        <f t="shared" si="15"/>
        <v>16.299192371187228</v>
      </c>
      <c r="R112" s="108">
        <f t="shared" si="18"/>
        <v>313.02260097110343</v>
      </c>
      <c r="S112" s="271" t="str">
        <f t="shared" si="16"/>
        <v/>
      </c>
    </row>
    <row r="113" spans="1:19" x14ac:dyDescent="0.3">
      <c r="A113" s="106">
        <f t="shared" si="19"/>
        <v>34646.875002546039</v>
      </c>
      <c r="B113" s="110">
        <f>UH!B116+B$5</f>
        <v>81.998727717548647</v>
      </c>
      <c r="C113" s="117">
        <f t="shared" si="19"/>
        <v>34646.791669096972</v>
      </c>
      <c r="D113" s="291">
        <f>UH!C116+C$5</f>
        <v>121.98659553734204</v>
      </c>
      <c r="E113" s="106">
        <f t="shared" si="19"/>
        <v>34646.916669154845</v>
      </c>
      <c r="F113" s="289">
        <f>UH!D116+D$5</f>
        <v>48.038057773866285</v>
      </c>
      <c r="G113" s="117">
        <f t="shared" si="19"/>
        <v>34647.041669270584</v>
      </c>
      <c r="H113" s="292">
        <f>UH!E116+E$5</f>
        <v>41.834775914669621</v>
      </c>
      <c r="I113" s="90">
        <f t="shared" si="20"/>
        <v>34647.375002661785</v>
      </c>
      <c r="J113" s="113">
        <f>UH!F116+F$5</f>
        <v>16.297071715288627</v>
      </c>
      <c r="L113" s="475">
        <f t="shared" si="21"/>
        <v>34646.791669096972</v>
      </c>
      <c r="M113" s="100">
        <f t="shared" si="11"/>
        <v>82.943139392187533</v>
      </c>
      <c r="N113" s="91">
        <f t="shared" si="12"/>
        <v>121.98659553734204</v>
      </c>
      <c r="O113" s="91">
        <f t="shared" si="13"/>
        <v>48.431722572973285</v>
      </c>
      <c r="P113" s="91">
        <f t="shared" si="14"/>
        <v>42.088768320722316</v>
      </c>
      <c r="Q113" s="110">
        <f t="shared" si="15"/>
        <v>16.29878896882358</v>
      </c>
      <c r="R113" s="108">
        <f t="shared" si="18"/>
        <v>311.74901479204874</v>
      </c>
      <c r="S113" s="271" t="str">
        <f t="shared" si="16"/>
        <v/>
      </c>
    </row>
    <row r="114" spans="1:19" x14ac:dyDescent="0.3">
      <c r="A114" s="106">
        <f t="shared" si="19"/>
        <v>34646.916669212704</v>
      </c>
      <c r="B114" s="110">
        <f>UH!B117+B$5</f>
        <v>81.743854566866574</v>
      </c>
      <c r="C114" s="117">
        <f t="shared" si="19"/>
        <v>34646.833335763637</v>
      </c>
      <c r="D114" s="291">
        <f>UH!C117+C$5</f>
        <v>121.35027780621876</v>
      </c>
      <c r="E114" s="106">
        <f t="shared" si="19"/>
        <v>34646.95833582151</v>
      </c>
      <c r="F114" s="289">
        <f>UH!D117+D$5</f>
        <v>47.964546875040426</v>
      </c>
      <c r="G114" s="117">
        <f t="shared" si="19"/>
        <v>34647.083335937248</v>
      </c>
      <c r="H114" s="292">
        <f>UH!E117+E$5</f>
        <v>41.814117683949377</v>
      </c>
      <c r="I114" s="90">
        <f t="shared" si="20"/>
        <v>34647.41666932845</v>
      </c>
      <c r="J114" s="113">
        <f>UH!F117+F$5</f>
        <v>16.297056221866349</v>
      </c>
      <c r="L114" s="475">
        <f t="shared" si="21"/>
        <v>34646.833335763637</v>
      </c>
      <c r="M114" s="100">
        <f t="shared" si="11"/>
        <v>82.595291658888669</v>
      </c>
      <c r="N114" s="91">
        <f t="shared" si="12"/>
        <v>121.35027780621876</v>
      </c>
      <c r="O114" s="91">
        <f t="shared" si="13"/>
        <v>48.316063503508204</v>
      </c>
      <c r="P114" s="91">
        <f t="shared" si="14"/>
        <v>42.036796788552572</v>
      </c>
      <c r="Q114" s="110">
        <f t="shared" si="15"/>
        <v>16.298458740111531</v>
      </c>
      <c r="R114" s="108">
        <f t="shared" si="18"/>
        <v>310.59688849727974</v>
      </c>
      <c r="S114" s="271" t="str">
        <f t="shared" si="16"/>
        <v/>
      </c>
    </row>
    <row r="115" spans="1:19" x14ac:dyDescent="0.3">
      <c r="A115" s="106">
        <f t="shared" si="19"/>
        <v>34646.958335879368</v>
      </c>
      <c r="B115" s="110">
        <f>UH!B118+B$5</f>
        <v>81.514274200222999</v>
      </c>
      <c r="C115" s="117">
        <f t="shared" si="19"/>
        <v>34646.875002430301</v>
      </c>
      <c r="D115" s="291">
        <f>UH!C118+C$5</f>
        <v>120.77134879627846</v>
      </c>
      <c r="E115" s="106">
        <f t="shared" si="19"/>
        <v>34647.000002488174</v>
      </c>
      <c r="F115" s="289">
        <f>UH!D118+D$5</f>
        <v>47.898979281384783</v>
      </c>
      <c r="G115" s="117">
        <f t="shared" si="19"/>
        <v>34647.125002603912</v>
      </c>
      <c r="H115" s="292">
        <f>UH!E118+E$5</f>
        <v>41.796040632616716</v>
      </c>
      <c r="I115" s="90">
        <f t="shared" si="20"/>
        <v>34647.458335995114</v>
      </c>
      <c r="J115" s="113">
        <f>UH!F118+F$5</f>
        <v>16.297043629446229</v>
      </c>
      <c r="L115" s="475">
        <f t="shared" si="21"/>
        <v>34646.875002430301</v>
      </c>
      <c r="M115" s="100">
        <f t="shared" si="11"/>
        <v>82.281562156256157</v>
      </c>
      <c r="N115" s="91">
        <f t="shared" si="12"/>
        <v>120.77134879627846</v>
      </c>
      <c r="O115" s="91">
        <f t="shared" si="13"/>
        <v>48.212726938862119</v>
      </c>
      <c r="P115" s="91">
        <f t="shared" si="14"/>
        <v>41.991182615333408</v>
      </c>
      <c r="Q115" s="110">
        <f t="shared" si="15"/>
        <v>16.298188554729716</v>
      </c>
      <c r="R115" s="108">
        <f t="shared" si="18"/>
        <v>309.55500906145988</v>
      </c>
      <c r="S115" s="271" t="str">
        <f t="shared" si="16"/>
        <v/>
      </c>
    </row>
    <row r="116" spans="1:19" x14ac:dyDescent="0.3">
      <c r="A116" s="106">
        <f t="shared" si="19"/>
        <v>34647.000002546032</v>
      </c>
      <c r="B116" s="110">
        <f>UH!B119+B$5</f>
        <v>81.307561042816317</v>
      </c>
      <c r="C116" s="117">
        <f t="shared" si="19"/>
        <v>34646.916669096965</v>
      </c>
      <c r="D116" s="291">
        <f>UH!C119+C$5</f>
        <v>120.2448518171299</v>
      </c>
      <c r="E116" s="106">
        <f t="shared" si="19"/>
        <v>34647.041669154838</v>
      </c>
      <c r="F116" s="289">
        <f>UH!D119+D$5</f>
        <v>47.840520164136798</v>
      </c>
      <c r="G116" s="117">
        <f t="shared" si="19"/>
        <v>34647.166669270577</v>
      </c>
      <c r="H116" s="292">
        <f>UH!E119+E$5</f>
        <v>41.780228452959797</v>
      </c>
      <c r="I116" s="90">
        <f t="shared" si="20"/>
        <v>34647.500002661778</v>
      </c>
      <c r="J116" s="113">
        <f>UH!F119+F$5</f>
        <v>16.297033398650534</v>
      </c>
      <c r="L116" s="475">
        <f t="shared" si="21"/>
        <v>34646.916669096965</v>
      </c>
      <c r="M116" s="100">
        <f t="shared" si="11"/>
        <v>81.998727717548647</v>
      </c>
      <c r="N116" s="91">
        <f t="shared" si="12"/>
        <v>120.2448518171299</v>
      </c>
      <c r="O116" s="91">
        <f t="shared" si="13"/>
        <v>48.120440462997017</v>
      </c>
      <c r="P116" s="91">
        <f t="shared" si="14"/>
        <v>41.951166404278901</v>
      </c>
      <c r="Q116" s="110">
        <f t="shared" si="15"/>
        <v>16.297967609368893</v>
      </c>
      <c r="R116" s="108">
        <f t="shared" si="18"/>
        <v>308.61315401132333</v>
      </c>
      <c r="S116" s="271" t="str">
        <f t="shared" si="16"/>
        <v/>
      </c>
    </row>
    <row r="117" spans="1:19" x14ac:dyDescent="0.3">
      <c r="A117" s="106">
        <f t="shared" si="19"/>
        <v>34647.041669212696</v>
      </c>
      <c r="B117" s="110">
        <f>UH!B120+B$5</f>
        <v>81.121511782184882</v>
      </c>
      <c r="C117" s="117">
        <f t="shared" si="19"/>
        <v>34646.958335763629</v>
      </c>
      <c r="D117" s="291">
        <f>UH!C120+C$5</f>
        <v>119.76623318460582</v>
      </c>
      <c r="E117" s="106">
        <f t="shared" si="19"/>
        <v>34647.083335821502</v>
      </c>
      <c r="F117" s="289">
        <f>UH!D120+D$5</f>
        <v>47.788419364450348</v>
      </c>
      <c r="G117" s="117">
        <f t="shared" si="19"/>
        <v>34647.208335937241</v>
      </c>
      <c r="H117" s="292">
        <f>UH!E120+E$5</f>
        <v>41.766402691686032</v>
      </c>
      <c r="I117" s="90">
        <f t="shared" si="20"/>
        <v>34647.541669328442</v>
      </c>
      <c r="J117" s="113">
        <f>UH!F120+F$5</f>
        <v>16.297025089604414</v>
      </c>
      <c r="L117" s="475">
        <f t="shared" si="21"/>
        <v>34646.958335763629</v>
      </c>
      <c r="M117" s="100">
        <f t="shared" si="11"/>
        <v>81.743854566866574</v>
      </c>
      <c r="N117" s="91">
        <f t="shared" si="12"/>
        <v>119.76623318460582</v>
      </c>
      <c r="O117" s="91">
        <f t="shared" si="13"/>
        <v>48.038057773866285</v>
      </c>
      <c r="P117" s="91">
        <f t="shared" si="14"/>
        <v>41.916076807927411</v>
      </c>
      <c r="Q117" s="110">
        <f t="shared" si="15"/>
        <v>16.297787021258241</v>
      </c>
      <c r="R117" s="108">
        <f t="shared" si="18"/>
        <v>307.76200935452431</v>
      </c>
      <c r="S117" s="271" t="str">
        <f t="shared" si="16"/>
        <v/>
      </c>
    </row>
    <row r="118" spans="1:19" x14ac:dyDescent="0.3">
      <c r="A118" s="106">
        <f t="shared" si="19"/>
        <v>34647.083335879361</v>
      </c>
      <c r="B118" s="110">
        <f>UH!B121+B$5</f>
        <v>80.954126278260574</v>
      </c>
      <c r="C118" s="117">
        <f t="shared" si="19"/>
        <v>34647.000002430294</v>
      </c>
      <c r="D118" s="291">
        <f>UH!C121+C$5</f>
        <v>119.33131235918954</v>
      </c>
      <c r="E118" s="106">
        <f t="shared" si="19"/>
        <v>34647.125002488167</v>
      </c>
      <c r="F118" s="289">
        <f>UH!D121+D$5</f>
        <v>47.742003208295557</v>
      </c>
      <c r="G118" s="117">
        <f t="shared" si="19"/>
        <v>34647.250002603905</v>
      </c>
      <c r="H118" s="292">
        <f>UH!E121+E$5</f>
        <v>41.754318352442922</v>
      </c>
      <c r="I118" s="90">
        <f t="shared" si="20"/>
        <v>34647.583335995107</v>
      </c>
      <c r="J118" s="113">
        <f>UH!F121+F$5</f>
        <v>16.297018343740532</v>
      </c>
      <c r="L118" s="475">
        <f t="shared" si="21"/>
        <v>34647.000002430294</v>
      </c>
      <c r="M118" s="100">
        <f t="shared" si="11"/>
        <v>81.514274200222999</v>
      </c>
      <c r="N118" s="91">
        <f t="shared" si="12"/>
        <v>119.33131235918954</v>
      </c>
      <c r="O118" s="91">
        <f t="shared" si="13"/>
        <v>47.964546875040426</v>
      </c>
      <c r="P118" s="91">
        <f t="shared" si="14"/>
        <v>41.885320707984796</v>
      </c>
      <c r="Q118" s="110">
        <f t="shared" si="15"/>
        <v>16.297639491484773</v>
      </c>
      <c r="R118" s="108">
        <f t="shared" si="18"/>
        <v>306.99309363392251</v>
      </c>
      <c r="S118" s="271" t="str">
        <f t="shared" si="16"/>
        <v/>
      </c>
    </row>
    <row r="119" spans="1:19" x14ac:dyDescent="0.3">
      <c r="A119" s="106">
        <f t="shared" si="19"/>
        <v>34647.125002546025</v>
      </c>
      <c r="B119" s="110">
        <f>UH!B122+B$5</f>
        <v>80.803589953433786</v>
      </c>
      <c r="C119" s="117">
        <f t="shared" si="19"/>
        <v>34647.041669096958</v>
      </c>
      <c r="D119" s="291">
        <f>UH!C122+C$5</f>
        <v>118.93625395306351</v>
      </c>
      <c r="E119" s="106">
        <f t="shared" si="19"/>
        <v>34647.166669154831</v>
      </c>
      <c r="F119" s="289">
        <f>UH!D122+D$5</f>
        <v>47.700667059460258</v>
      </c>
      <c r="G119" s="117">
        <f t="shared" si="19"/>
        <v>34647.291669270569</v>
      </c>
      <c r="H119" s="292">
        <f>UH!E122+E$5</f>
        <v>41.743759989693395</v>
      </c>
      <c r="I119" s="90">
        <f t="shared" si="20"/>
        <v>34647.625002661771</v>
      </c>
      <c r="J119" s="113">
        <f>UH!F122+F$5</f>
        <v>16.297012868898037</v>
      </c>
      <c r="L119" s="475">
        <f t="shared" si="21"/>
        <v>34647.041669096958</v>
      </c>
      <c r="M119" s="100">
        <f t="shared" si="11"/>
        <v>81.307561042816317</v>
      </c>
      <c r="N119" s="91">
        <f t="shared" si="12"/>
        <v>118.93625395306351</v>
      </c>
      <c r="O119" s="91">
        <f t="shared" si="13"/>
        <v>47.898979281384783</v>
      </c>
      <c r="P119" s="91">
        <f t="shared" si="14"/>
        <v>41.858374433292937</v>
      </c>
      <c r="Q119" s="110">
        <f t="shared" si="15"/>
        <v>16.297519026368541</v>
      </c>
      <c r="R119" s="108">
        <f t="shared" si="18"/>
        <v>306.29868773692607</v>
      </c>
      <c r="S119" s="271" t="str">
        <f t="shared" si="16"/>
        <v/>
      </c>
    </row>
    <row r="120" spans="1:19" x14ac:dyDescent="0.3">
      <c r="A120" s="106">
        <f t="shared" si="19"/>
        <v>34647.166669212689</v>
      </c>
      <c r="B120" s="110">
        <f>UH!B123+B$5</f>
        <v>80.668257568441931</v>
      </c>
      <c r="C120" s="117">
        <f t="shared" si="19"/>
        <v>34647.083335763622</v>
      </c>
      <c r="D120" s="291">
        <f>UH!C123+C$5</f>
        <v>118.57754153180069</v>
      </c>
      <c r="E120" s="106">
        <f t="shared" si="19"/>
        <v>34647.208335821495</v>
      </c>
      <c r="F120" s="289">
        <f>UH!D123+D$5</f>
        <v>47.663868551241777</v>
      </c>
      <c r="G120" s="117">
        <f t="shared" si="19"/>
        <v>34647.333335937234</v>
      </c>
      <c r="H120" s="292">
        <f>UH!E123+E$5</f>
        <v>41.734538241924291</v>
      </c>
      <c r="I120" s="90">
        <f t="shared" si="20"/>
        <v>34647.666669328435</v>
      </c>
      <c r="J120" s="113">
        <f>UH!F123+F$5</f>
        <v>16.297008427126098</v>
      </c>
      <c r="L120" s="475">
        <f t="shared" si="21"/>
        <v>34647.083335763622</v>
      </c>
      <c r="M120" s="100">
        <f t="shared" si="11"/>
        <v>81.121511782184882</v>
      </c>
      <c r="N120" s="91">
        <f t="shared" si="12"/>
        <v>118.57754153180069</v>
      </c>
      <c r="O120" s="91">
        <f t="shared" si="13"/>
        <v>47.840520164136798</v>
      </c>
      <c r="P120" s="91">
        <f t="shared" si="14"/>
        <v>41.834775914669621</v>
      </c>
      <c r="Q120" s="110">
        <f t="shared" si="15"/>
        <v>16.29742070707977</v>
      </c>
      <c r="R120" s="108">
        <f t="shared" si="18"/>
        <v>305.67177009987176</v>
      </c>
      <c r="S120" s="271" t="str">
        <f t="shared" si="16"/>
        <v/>
      </c>
    </row>
    <row r="121" spans="1:19" x14ac:dyDescent="0.3">
      <c r="A121" s="106">
        <f t="shared" si="19"/>
        <v>34647.208335879353</v>
      </c>
      <c r="B121" s="110">
        <f>UH!B124+B$5</f>
        <v>80.546638293060639</v>
      </c>
      <c r="C121" s="117">
        <f t="shared" si="19"/>
        <v>34647.125002430286</v>
      </c>
      <c r="D121" s="291">
        <f>UH!C124+C$5</f>
        <v>118.25195313353683</v>
      </c>
      <c r="E121" s="106">
        <f t="shared" si="19"/>
        <v>34647.250002488159</v>
      </c>
      <c r="F121" s="289">
        <f>UH!D124+D$5</f>
        <v>47.631121441202914</v>
      </c>
      <c r="G121" s="117">
        <f t="shared" si="19"/>
        <v>34647.375002603898</v>
      </c>
      <c r="H121" s="292">
        <f>UH!E124+E$5</f>
        <v>41.726486757243315</v>
      </c>
      <c r="I121" s="90">
        <f t="shared" si="20"/>
        <v>34647.708335995099</v>
      </c>
      <c r="J121" s="113">
        <f>UH!F124+F$5</f>
        <v>16.297004824706566</v>
      </c>
      <c r="L121" s="475">
        <f t="shared" si="21"/>
        <v>34647.125002430286</v>
      </c>
      <c r="M121" s="100">
        <f t="shared" si="11"/>
        <v>80.954126278260574</v>
      </c>
      <c r="N121" s="91">
        <f t="shared" si="12"/>
        <v>118.25195313353683</v>
      </c>
      <c r="O121" s="91">
        <f t="shared" si="13"/>
        <v>47.788419364450348</v>
      </c>
      <c r="P121" s="91">
        <f t="shared" si="14"/>
        <v>41.814117683949377</v>
      </c>
      <c r="Q121" s="110">
        <f t="shared" si="15"/>
        <v>16.297340499302777</v>
      </c>
      <c r="R121" s="108">
        <f t="shared" si="18"/>
        <v>305.10595695949996</v>
      </c>
      <c r="S121" s="271" t="str">
        <f t="shared" si="16"/>
        <v/>
      </c>
    </row>
    <row r="122" spans="1:19" x14ac:dyDescent="0.3">
      <c r="A122" s="106">
        <f t="shared" si="19"/>
        <v>34647.250002546018</v>
      </c>
      <c r="B122" s="110">
        <f>UH!B125+B$5</f>
        <v>80.437381984095708</v>
      </c>
      <c r="C122" s="117">
        <f t="shared" si="19"/>
        <v>34647.16666909695</v>
      </c>
      <c r="D122" s="291">
        <f>UH!C125+C$5</f>
        <v>117.95653842648491</v>
      </c>
      <c r="E122" s="106">
        <f t="shared" si="19"/>
        <v>34647.291669154823</v>
      </c>
      <c r="F122" s="289">
        <f>UH!D125+D$5</f>
        <v>47.601990037060816</v>
      </c>
      <c r="G122" s="117">
        <f t="shared" si="19"/>
        <v>34647.416669270562</v>
      </c>
      <c r="H122" s="292">
        <f>UH!E125+E$5</f>
        <v>41.719459469066628</v>
      </c>
      <c r="I122" s="90">
        <f t="shared" si="20"/>
        <v>34647.750002661764</v>
      </c>
      <c r="J122" s="113">
        <f>UH!F125+F$5</f>
        <v>16.297001903996268</v>
      </c>
      <c r="L122" s="475">
        <f t="shared" si="21"/>
        <v>34647.16666909695</v>
      </c>
      <c r="M122" s="100">
        <f t="shared" si="11"/>
        <v>80.803589953433786</v>
      </c>
      <c r="N122" s="91">
        <f t="shared" si="12"/>
        <v>117.95653842648491</v>
      </c>
      <c r="O122" s="91">
        <f t="shared" si="13"/>
        <v>47.742003208295557</v>
      </c>
      <c r="P122" s="91">
        <f t="shared" si="14"/>
        <v>41.796040632616716</v>
      </c>
      <c r="Q122" s="110">
        <f t="shared" si="15"/>
        <v>16.297275096111527</v>
      </c>
      <c r="R122" s="108">
        <f t="shared" si="18"/>
        <v>304.59544731694251</v>
      </c>
      <c r="S122" s="271" t="str">
        <f t="shared" si="16"/>
        <v/>
      </c>
    </row>
    <row r="123" spans="1:19" x14ac:dyDescent="0.3">
      <c r="A123" s="106">
        <f t="shared" si="19"/>
        <v>34647.291669212682</v>
      </c>
      <c r="B123" s="110">
        <f>UH!B126+B$5</f>
        <v>80.339266586945556</v>
      </c>
      <c r="C123" s="117">
        <f t="shared" si="19"/>
        <v>34647.208335763615</v>
      </c>
      <c r="D123" s="291">
        <f>UH!C126+C$5</f>
        <v>117.68859742469826</v>
      </c>
      <c r="E123" s="106">
        <f t="shared" si="19"/>
        <v>34647.333335821488</v>
      </c>
      <c r="F123" s="289">
        <f>UH!D126+D$5</f>
        <v>47.576084145355779</v>
      </c>
      <c r="G123" s="117">
        <f t="shared" si="19"/>
        <v>34647.458335937226</v>
      </c>
      <c r="H123" s="292">
        <f>UH!E126+E$5</f>
        <v>41.713328183843061</v>
      </c>
      <c r="I123" s="90">
        <f t="shared" si="20"/>
        <v>34647.791669328428</v>
      </c>
      <c r="J123" s="113">
        <f>UH!F126+F$5</f>
        <v>16.296999536760502</v>
      </c>
      <c r="L123" s="475">
        <f t="shared" si="21"/>
        <v>34647.208335763615</v>
      </c>
      <c r="M123" s="100">
        <f t="shared" si="11"/>
        <v>80.668257568441931</v>
      </c>
      <c r="N123" s="91">
        <f t="shared" si="12"/>
        <v>117.68859742469826</v>
      </c>
      <c r="O123" s="91">
        <f t="shared" si="13"/>
        <v>47.700667059460258</v>
      </c>
      <c r="P123" s="91">
        <f t="shared" si="14"/>
        <v>41.780228452959797</v>
      </c>
      <c r="Q123" s="110">
        <f t="shared" si="15"/>
        <v>16.297221788362378</v>
      </c>
      <c r="R123" s="108">
        <f t="shared" si="18"/>
        <v>304.13497229392266</v>
      </c>
      <c r="S123" s="271" t="str">
        <f t="shared" si="16"/>
        <v/>
      </c>
    </row>
    <row r="124" spans="1:19" x14ac:dyDescent="0.3">
      <c r="A124" s="106">
        <f t="shared" si="19"/>
        <v>34647.333335879346</v>
      </c>
      <c r="B124" s="110">
        <f>UH!B127+B$5</f>
        <v>80.251186580943696</v>
      </c>
      <c r="C124" s="117">
        <f t="shared" si="19"/>
        <v>34647.250002430279</v>
      </c>
      <c r="D124" s="291">
        <f>UH!C127+C$5</f>
        <v>117.44566068190018</v>
      </c>
      <c r="E124" s="106">
        <f t="shared" si="19"/>
        <v>34647.375002488152</v>
      </c>
      <c r="F124" s="289">
        <f>UH!D127+D$5</f>
        <v>47.553054497989649</v>
      </c>
      <c r="G124" s="117">
        <f t="shared" si="19"/>
        <v>34647.500002603891</v>
      </c>
      <c r="H124" s="292">
        <f>UH!E127+E$5</f>
        <v>41.707980446627197</v>
      </c>
      <c r="I124" s="90">
        <f t="shared" si="20"/>
        <v>34647.833335995092</v>
      </c>
      <c r="J124" s="113">
        <f>UH!F127+F$5</f>
        <v>16.296997618727893</v>
      </c>
      <c r="L124" s="475">
        <f t="shared" si="21"/>
        <v>34647.250002430279</v>
      </c>
      <c r="M124" s="100">
        <f t="shared" si="11"/>
        <v>80.546638293060639</v>
      </c>
      <c r="N124" s="91">
        <f t="shared" si="12"/>
        <v>117.44566068190018</v>
      </c>
      <c r="O124" s="91">
        <f t="shared" si="13"/>
        <v>47.663868551241777</v>
      </c>
      <c r="P124" s="91">
        <f t="shared" si="14"/>
        <v>41.766402691686032</v>
      </c>
      <c r="Q124" s="110">
        <f t="shared" si="15"/>
        <v>16.297178357865587</v>
      </c>
      <c r="R124" s="108">
        <f t="shared" si="18"/>
        <v>303.71974857575418</v>
      </c>
      <c r="S124" s="271" t="str">
        <f t="shared" si="16"/>
        <v/>
      </c>
    </row>
    <row r="125" spans="1:19" x14ac:dyDescent="0.3">
      <c r="A125" s="106">
        <f t="shared" si="19"/>
        <v>34647.37500254601</v>
      </c>
      <c r="B125" s="110">
        <f>UH!B128+B$5</f>
        <v>80.172142392727409</v>
      </c>
      <c r="C125" s="117">
        <f t="shared" si="19"/>
        <v>34647.291669096943</v>
      </c>
      <c r="D125" s="291">
        <f>UH!C128+C$5</f>
        <v>117.22547088382865</v>
      </c>
      <c r="E125" s="106">
        <f t="shared" si="19"/>
        <v>34647.416669154816</v>
      </c>
      <c r="F125" s="289">
        <f>UH!D128+D$5</f>
        <v>47.532588615016202</v>
      </c>
      <c r="G125" s="117">
        <f t="shared" si="19"/>
        <v>34647.541669270555</v>
      </c>
      <c r="H125" s="292">
        <f>UH!E128+E$5</f>
        <v>41.703317653827888</v>
      </c>
      <c r="I125" s="90">
        <f t="shared" si="20"/>
        <v>34647.875002661756</v>
      </c>
      <c r="J125" s="113">
        <f>UH!F128+F$5</f>
        <v>16.296996065144992</v>
      </c>
      <c r="L125" s="475">
        <f t="shared" si="21"/>
        <v>34647.291669096943</v>
      </c>
      <c r="M125" s="100">
        <f t="shared" si="11"/>
        <v>80.437381984095708</v>
      </c>
      <c r="N125" s="91">
        <f t="shared" si="12"/>
        <v>117.22547088382865</v>
      </c>
      <c r="O125" s="91">
        <f t="shared" si="13"/>
        <v>47.631121441202914</v>
      </c>
      <c r="P125" s="91">
        <f t="shared" si="14"/>
        <v>41.754318352442922</v>
      </c>
      <c r="Q125" s="110">
        <f t="shared" si="15"/>
        <v>16.297142989396345</v>
      </c>
      <c r="R125" s="108">
        <f t="shared" si="18"/>
        <v>303.34543565096652</v>
      </c>
      <c r="S125" s="271" t="str">
        <f t="shared" si="16"/>
        <v/>
      </c>
    </row>
    <row r="126" spans="1:19" x14ac:dyDescent="0.3">
      <c r="A126" s="106">
        <f t="shared" si="19"/>
        <v>34647.416669212675</v>
      </c>
      <c r="B126" s="110">
        <f>UH!B129+B$5</f>
        <v>80.101230705954634</v>
      </c>
      <c r="C126" s="117">
        <f t="shared" si="19"/>
        <v>34647.333335763607</v>
      </c>
      <c r="D126" s="291">
        <f>UH!C129+C$5</f>
        <v>117.02596576077337</v>
      </c>
      <c r="E126" s="106">
        <f t="shared" si="19"/>
        <v>34647.45833582148</v>
      </c>
      <c r="F126" s="289">
        <f>UH!D129+D$5</f>
        <v>47.514407065199443</v>
      </c>
      <c r="G126" s="117">
        <f t="shared" si="19"/>
        <v>34647.583335937219</v>
      </c>
      <c r="H126" s="292">
        <f>UH!E129+E$5</f>
        <v>41.699253385647154</v>
      </c>
      <c r="I126" s="90">
        <f t="shared" si="20"/>
        <v>34647.916669328421</v>
      </c>
      <c r="J126" s="113">
        <f>UH!F129+F$5</f>
        <v>16.296994807148835</v>
      </c>
      <c r="L126" s="475">
        <f t="shared" si="21"/>
        <v>34647.333335763607</v>
      </c>
      <c r="M126" s="100">
        <f t="shared" si="11"/>
        <v>80.339266586945556</v>
      </c>
      <c r="N126" s="91">
        <f t="shared" si="12"/>
        <v>117.02596576077337</v>
      </c>
      <c r="O126" s="91">
        <f t="shared" si="13"/>
        <v>47.601990037060816</v>
      </c>
      <c r="P126" s="91">
        <f t="shared" si="14"/>
        <v>41.743759989693395</v>
      </c>
      <c r="Q126" s="110">
        <f t="shared" si="15"/>
        <v>16.29711419827445</v>
      </c>
      <c r="R126" s="108">
        <f t="shared" si="18"/>
        <v>303.0080965727476</v>
      </c>
      <c r="S126" s="271" t="str">
        <f t="shared" si="16"/>
        <v/>
      </c>
    </row>
    <row r="127" spans="1:19" x14ac:dyDescent="0.3">
      <c r="A127" s="106">
        <f t="shared" si="19"/>
        <v>34647.458335879339</v>
      </c>
      <c r="B127" s="110">
        <f>UH!B130+B$5</f>
        <v>80.037635599754537</v>
      </c>
      <c r="C127" s="117">
        <f t="shared" si="19"/>
        <v>34647.375002430272</v>
      </c>
      <c r="D127" s="291">
        <f>UH!C130+C$5</f>
        <v>116.84526224369564</v>
      </c>
      <c r="E127" s="106">
        <f t="shared" si="19"/>
        <v>34647.500002488145</v>
      </c>
      <c r="F127" s="289">
        <f>UH!D130+D$5</f>
        <v>47.498260088823599</v>
      </c>
      <c r="G127" s="117">
        <f t="shared" si="19"/>
        <v>34647.625002603883</v>
      </c>
      <c r="H127" s="292">
        <f>UH!E130+E$5</f>
        <v>41.695711933611364</v>
      </c>
      <c r="I127" s="90">
        <f t="shared" si="20"/>
        <v>34647.958335995085</v>
      </c>
      <c r="J127" s="113">
        <f>UH!F130+F$5</f>
        <v>16.296993788808312</v>
      </c>
      <c r="L127" s="475">
        <f t="shared" si="21"/>
        <v>34647.375002430272</v>
      </c>
      <c r="M127" s="100">
        <f t="shared" si="11"/>
        <v>80.251186580943696</v>
      </c>
      <c r="N127" s="91">
        <f t="shared" si="12"/>
        <v>116.84526224369564</v>
      </c>
      <c r="O127" s="91">
        <f t="shared" si="13"/>
        <v>47.576084145355779</v>
      </c>
      <c r="P127" s="91">
        <f t="shared" si="14"/>
        <v>41.734538241924291</v>
      </c>
      <c r="Q127" s="110">
        <f t="shared" si="15"/>
        <v>16.297090770798942</v>
      </c>
      <c r="R127" s="108">
        <f t="shared" si="18"/>
        <v>302.70416198271835</v>
      </c>
      <c r="S127" s="271" t="str">
        <f t="shared" si="16"/>
        <v/>
      </c>
    </row>
    <row r="128" spans="1:19" x14ac:dyDescent="0.3">
      <c r="A128" s="106">
        <f t="shared" si="19"/>
        <v>34647.500002546003</v>
      </c>
      <c r="B128" s="110">
        <f>UH!B131+B$5</f>
        <v>79.980620452311186</v>
      </c>
      <c r="C128" s="117">
        <f t="shared" si="19"/>
        <v>34647.416669096936</v>
      </c>
      <c r="D128" s="291">
        <f>UH!C131+C$5</f>
        <v>116.68164178942529</v>
      </c>
      <c r="E128" s="106">
        <f t="shared" si="19"/>
        <v>34647.541669154809</v>
      </c>
      <c r="F128" s="289">
        <f>UH!D131+D$5</f>
        <v>47.483924550039013</v>
      </c>
      <c r="G128" s="117">
        <f t="shared" si="19"/>
        <v>34647.666669270548</v>
      </c>
      <c r="H128" s="292">
        <f>UH!E131+E$5</f>
        <v>41.692627001205594</v>
      </c>
      <c r="I128" s="90">
        <f t="shared" si="20"/>
        <v>34648.000002661749</v>
      </c>
      <c r="J128" s="113">
        <f>UH!F131+F$5</f>
        <v>16.296992964712132</v>
      </c>
      <c r="L128" s="475">
        <f t="shared" si="21"/>
        <v>34647.416669096936</v>
      </c>
      <c r="M128" s="100">
        <f t="shared" si="11"/>
        <v>80.172142392727409</v>
      </c>
      <c r="N128" s="91">
        <f t="shared" si="12"/>
        <v>116.68164178942529</v>
      </c>
      <c r="O128" s="91">
        <f t="shared" si="13"/>
        <v>47.553054497989649</v>
      </c>
      <c r="P128" s="91">
        <f t="shared" si="14"/>
        <v>41.726486757243315</v>
      </c>
      <c r="Q128" s="110">
        <f t="shared" si="15"/>
        <v>16.297071715288627</v>
      </c>
      <c r="R128" s="108">
        <f t="shared" si="18"/>
        <v>302.43039715267429</v>
      </c>
      <c r="S128" s="271" t="str">
        <f t="shared" si="16"/>
        <v/>
      </c>
    </row>
    <row r="129" spans="1:19" x14ac:dyDescent="0.3">
      <c r="A129" s="106">
        <f t="shared" si="19"/>
        <v>34647.541669212667</v>
      </c>
      <c r="B129" s="110">
        <f>UH!B132+B$5</f>
        <v>79.929520549909</v>
      </c>
      <c r="C129" s="117">
        <f t="shared" si="19"/>
        <v>34647.4583357636</v>
      </c>
      <c r="D129" s="291">
        <f>UH!C132+C$5</f>
        <v>116.53353680283682</v>
      </c>
      <c r="E129" s="106">
        <f t="shared" si="19"/>
        <v>34647.583335821473</v>
      </c>
      <c r="F129" s="289">
        <f>UH!D132+D$5</f>
        <v>47.471201188660132</v>
      </c>
      <c r="G129" s="117">
        <f t="shared" si="19"/>
        <v>34647.708335937212</v>
      </c>
      <c r="H129" s="292">
        <f>UH!E132+E$5</f>
        <v>41.689940557976762</v>
      </c>
      <c r="I129" s="90">
        <f t="shared" si="20"/>
        <v>34648.041669328413</v>
      </c>
      <c r="J129" s="113">
        <f>UH!F132+F$5</f>
        <v>16.296992298003296</v>
      </c>
      <c r="L129" s="475">
        <f t="shared" si="21"/>
        <v>34647.4583357636</v>
      </c>
      <c r="M129" s="100">
        <f t="shared" si="11"/>
        <v>80.101230705954634</v>
      </c>
      <c r="N129" s="91">
        <f t="shared" si="12"/>
        <v>116.53353680283682</v>
      </c>
      <c r="O129" s="91">
        <f t="shared" si="13"/>
        <v>47.532588615016202</v>
      </c>
      <c r="P129" s="91">
        <f t="shared" si="14"/>
        <v>41.719459469066628</v>
      </c>
      <c r="Q129" s="110">
        <f t="shared" si="15"/>
        <v>16.297056221866349</v>
      </c>
      <c r="R129" s="108">
        <f t="shared" si="18"/>
        <v>302.18387181474066</v>
      </c>
      <c r="S129" s="271" t="str">
        <f t="shared" si="16"/>
        <v/>
      </c>
    </row>
    <row r="130" spans="1:19" x14ac:dyDescent="0.3">
      <c r="A130" s="106">
        <f t="shared" si="19"/>
        <v>34647.583335879332</v>
      </c>
      <c r="B130" s="110">
        <f>UH!B133+B$5</f>
        <v>79.883736345590293</v>
      </c>
      <c r="C130" s="117">
        <f t="shared" si="19"/>
        <v>34647.500002430264</v>
      </c>
      <c r="D130" s="291">
        <f>UH!C133+C$5</f>
        <v>116.39951808654843</v>
      </c>
      <c r="E130" s="106">
        <f t="shared" si="19"/>
        <v>34647.625002488137</v>
      </c>
      <c r="F130" s="289">
        <f>UH!D133+D$5</f>
        <v>47.459912143797744</v>
      </c>
      <c r="G130" s="117">
        <f t="shared" si="19"/>
        <v>34647.750002603876</v>
      </c>
      <c r="H130" s="292">
        <f>UH!E133+E$5</f>
        <v>41.687601829591628</v>
      </c>
      <c r="I130" s="90">
        <f t="shared" si="20"/>
        <v>34648.083335995078</v>
      </c>
      <c r="J130" s="113">
        <f>UH!F133+F$5</f>
        <v>16.296991758778123</v>
      </c>
      <c r="L130" s="475">
        <f t="shared" si="21"/>
        <v>34647.500002430264</v>
      </c>
      <c r="M130" s="100">
        <f t="shared" si="11"/>
        <v>80.037635599754537</v>
      </c>
      <c r="N130" s="91">
        <f t="shared" si="12"/>
        <v>116.39951808654843</v>
      </c>
      <c r="O130" s="91">
        <f t="shared" si="13"/>
        <v>47.514407065199443</v>
      </c>
      <c r="P130" s="91">
        <f t="shared" si="14"/>
        <v>41.713328183843061</v>
      </c>
      <c r="Q130" s="110">
        <f t="shared" si="15"/>
        <v>16.297043629446229</v>
      </c>
      <c r="R130" s="108">
        <f t="shared" si="18"/>
        <v>301.96193256479171</v>
      </c>
      <c r="S130" s="271" t="str">
        <f t="shared" si="16"/>
        <v/>
      </c>
    </row>
    <row r="131" spans="1:19" x14ac:dyDescent="0.3">
      <c r="A131" s="106">
        <f t="shared" si="19"/>
        <v>34647.625002545996</v>
      </c>
      <c r="B131" s="110">
        <f>UH!B134+B$5</f>
        <v>79.842727315267425</v>
      </c>
      <c r="C131" s="117">
        <f t="shared" si="19"/>
        <v>34647.541669096929</v>
      </c>
      <c r="D131" s="291">
        <f>UH!C134+C$5</f>
        <v>116.27828325149677</v>
      </c>
      <c r="E131" s="106">
        <f t="shared" si="19"/>
        <v>34647.666669154802</v>
      </c>
      <c r="F131" s="289">
        <f>UH!D134+D$5</f>
        <v>47.449898724010652</v>
      </c>
      <c r="G131" s="117">
        <f t="shared" si="19"/>
        <v>34647.79166927054</v>
      </c>
      <c r="H131" s="292">
        <f>UH!E134+E$5</f>
        <v>41.685566408243965</v>
      </c>
      <c r="I131" s="90">
        <f t="shared" si="20"/>
        <v>34648.125002661742</v>
      </c>
      <c r="J131" s="113">
        <f>UH!F134+F$5</f>
        <v>16.296991322782727</v>
      </c>
      <c r="L131" s="475">
        <f t="shared" si="21"/>
        <v>34647.541669096929</v>
      </c>
      <c r="M131" s="100">
        <f t="shared" si="11"/>
        <v>79.980620452311186</v>
      </c>
      <c r="N131" s="91">
        <f t="shared" si="12"/>
        <v>116.27828325149677</v>
      </c>
      <c r="O131" s="91">
        <f t="shared" si="13"/>
        <v>47.498260088823599</v>
      </c>
      <c r="P131" s="91">
        <f t="shared" si="14"/>
        <v>41.707980446627197</v>
      </c>
      <c r="Q131" s="110">
        <f t="shared" si="15"/>
        <v>16.297033398650534</v>
      </c>
      <c r="R131" s="108">
        <f t="shared" si="18"/>
        <v>301.76217763790925</v>
      </c>
      <c r="S131" s="271" t="str">
        <f t="shared" si="16"/>
        <v/>
      </c>
    </row>
    <row r="132" spans="1:19" x14ac:dyDescent="0.3">
      <c r="A132" s="106">
        <f t="shared" si="19"/>
        <v>34647.66666921266</v>
      </c>
      <c r="B132" s="110">
        <f>UH!B135+B$5</f>
        <v>79.806006362681316</v>
      </c>
      <c r="C132" s="117">
        <f t="shared" si="19"/>
        <v>34647.583335763593</v>
      </c>
      <c r="D132" s="291">
        <f>UH!C135+C$5</f>
        <v>116.16864602466762</v>
      </c>
      <c r="E132" s="106">
        <f t="shared" si="19"/>
        <v>34647.708335821466</v>
      </c>
      <c r="F132" s="289">
        <f>UH!D135+D$5</f>
        <v>47.441019400807313</v>
      </c>
      <c r="G132" s="117">
        <f t="shared" si="19"/>
        <v>34647.833335937205</v>
      </c>
      <c r="H132" s="292">
        <f>UH!E135+E$5</f>
        <v>41.683795469518401</v>
      </c>
      <c r="I132" s="90">
        <f t="shared" si="20"/>
        <v>34648.166669328406</v>
      </c>
      <c r="J132" s="113">
        <f>UH!F135+F$5</f>
        <v>16.29699097035218</v>
      </c>
      <c r="L132" s="475">
        <f t="shared" si="21"/>
        <v>34647.583335763593</v>
      </c>
      <c r="M132" s="100">
        <f t="shared" si="11"/>
        <v>79.929520549909</v>
      </c>
      <c r="N132" s="91">
        <f t="shared" si="12"/>
        <v>116.16864602466762</v>
      </c>
      <c r="O132" s="91">
        <f t="shared" si="13"/>
        <v>47.483924550039013</v>
      </c>
      <c r="P132" s="91">
        <f t="shared" si="14"/>
        <v>41.703317653827888</v>
      </c>
      <c r="Q132" s="110">
        <f t="shared" si="15"/>
        <v>16.297025089604414</v>
      </c>
      <c r="R132" s="108">
        <f t="shared" si="18"/>
        <v>301.58243386804793</v>
      </c>
      <c r="S132" s="271" t="str">
        <f t="shared" si="16"/>
        <v/>
      </c>
    </row>
    <row r="133" spans="1:19" x14ac:dyDescent="0.3">
      <c r="A133" s="106">
        <f t="shared" si="19"/>
        <v>34647.708335879324</v>
      </c>
      <c r="B133" s="110">
        <f>UH!B136+B$5</f>
        <v>79.773134727993025</v>
      </c>
      <c r="C133" s="117">
        <f t="shared" si="19"/>
        <v>34647.625002430257</v>
      </c>
      <c r="D133" s="291">
        <f>UH!C136+C$5</f>
        <v>116.06952639325615</v>
      </c>
      <c r="E133" s="106">
        <f t="shared" si="19"/>
        <v>34647.75000248813</v>
      </c>
      <c r="F133" s="289">
        <f>UH!D136+D$5</f>
        <v>47.433148004320749</v>
      </c>
      <c r="G133" s="117">
        <f t="shared" si="19"/>
        <v>34647.875002603869</v>
      </c>
      <c r="H133" s="292">
        <f>UH!E136+E$5</f>
        <v>41.682255083355862</v>
      </c>
      <c r="I133" s="90">
        <f t="shared" si="20"/>
        <v>34648.20833599507</v>
      </c>
      <c r="J133" s="113">
        <f>UH!F136+F$5</f>
        <v>16.296990685547506</v>
      </c>
      <c r="L133" s="475">
        <f t="shared" si="21"/>
        <v>34647.625002430257</v>
      </c>
      <c r="M133" s="100">
        <f t="shared" si="11"/>
        <v>79.883736345590293</v>
      </c>
      <c r="N133" s="91">
        <f t="shared" si="12"/>
        <v>116.06952639325615</v>
      </c>
      <c r="O133" s="91">
        <f t="shared" si="13"/>
        <v>47.471201188660132</v>
      </c>
      <c r="P133" s="91">
        <f t="shared" si="14"/>
        <v>41.699253385647154</v>
      </c>
      <c r="Q133" s="110">
        <f t="shared" si="15"/>
        <v>16.297018343740532</v>
      </c>
      <c r="R133" s="108">
        <f t="shared" si="18"/>
        <v>301.42073565689429</v>
      </c>
      <c r="S133" s="271" t="str">
        <f t="shared" si="16"/>
        <v/>
      </c>
    </row>
    <row r="134" spans="1:19" x14ac:dyDescent="0.3">
      <c r="A134" s="106">
        <f t="shared" si="19"/>
        <v>34647.750002545989</v>
      </c>
      <c r="B134" s="110">
        <f>UH!B137+B$5</f>
        <v>79.743717358029301</v>
      </c>
      <c r="C134" s="117">
        <f t="shared" si="19"/>
        <v>34647.666669096921</v>
      </c>
      <c r="D134" s="291">
        <f>UH!C137+C$5</f>
        <v>115.97994152755822</v>
      </c>
      <c r="E134" s="106">
        <f t="shared" si="19"/>
        <v>34647.791669154794</v>
      </c>
      <c r="F134" s="289">
        <f>UH!D137+D$5</f>
        <v>47.426172101827312</v>
      </c>
      <c r="G134" s="117">
        <f t="shared" si="19"/>
        <v>34647.916669270533</v>
      </c>
      <c r="H134" s="292">
        <f>UH!E137+E$5</f>
        <v>41.680915608142243</v>
      </c>
      <c r="I134" s="90">
        <f t="shared" si="20"/>
        <v>34648.250002661734</v>
      </c>
      <c r="J134" s="113">
        <f>UH!F137+F$5</f>
        <v>16.296990455453866</v>
      </c>
      <c r="L134" s="475">
        <f t="shared" si="21"/>
        <v>34647.666669096921</v>
      </c>
      <c r="M134" s="100">
        <f t="shared" si="11"/>
        <v>79.842727315267425</v>
      </c>
      <c r="N134" s="91">
        <f t="shared" si="12"/>
        <v>115.97994152755822</v>
      </c>
      <c r="O134" s="91">
        <f t="shared" si="13"/>
        <v>47.459912143797744</v>
      </c>
      <c r="P134" s="91">
        <f t="shared" si="14"/>
        <v>41.695711933611364</v>
      </c>
      <c r="Q134" s="110">
        <f t="shared" si="15"/>
        <v>16.297012868898037</v>
      </c>
      <c r="R134" s="108">
        <f t="shared" si="18"/>
        <v>301.27530578913274</v>
      </c>
      <c r="S134" s="271" t="str">
        <f t="shared" si="16"/>
        <v/>
      </c>
    </row>
    <row r="135" spans="1:19" x14ac:dyDescent="0.3">
      <c r="A135" s="106">
        <f t="shared" si="19"/>
        <v>34647.791669212653</v>
      </c>
      <c r="B135" s="110">
        <f>UH!B138+B$5</f>
        <v>79.717398699271712</v>
      </c>
      <c r="C135" s="117">
        <f t="shared" si="19"/>
        <v>34647.708335763586</v>
      </c>
      <c r="D135" s="291">
        <f>UH!C138+C$5</f>
        <v>115.89899742791697</v>
      </c>
      <c r="E135" s="106">
        <f t="shared" si="19"/>
        <v>34647.833335821459</v>
      </c>
      <c r="F135" s="289">
        <f>UH!D138+D$5</f>
        <v>47.419991541487924</v>
      </c>
      <c r="G135" s="117">
        <f t="shared" si="19"/>
        <v>34647.958335937197</v>
      </c>
      <c r="H135" s="292">
        <f>UH!E138+E$5</f>
        <v>41.679751158174263</v>
      </c>
      <c r="I135" s="90">
        <f t="shared" si="20"/>
        <v>34648.291669328399</v>
      </c>
      <c r="J135" s="113">
        <f>UH!F138+F$5</f>
        <v>16.296990269610109</v>
      </c>
      <c r="L135" s="475">
        <f t="shared" si="21"/>
        <v>34647.708335763586</v>
      </c>
      <c r="M135" s="100">
        <f t="shared" si="11"/>
        <v>79.806006362681316</v>
      </c>
      <c r="N135" s="91">
        <f t="shared" si="12"/>
        <v>115.89899742791697</v>
      </c>
      <c r="O135" s="91">
        <f t="shared" si="13"/>
        <v>47.449898724010652</v>
      </c>
      <c r="P135" s="91">
        <f t="shared" si="14"/>
        <v>41.692627001205594</v>
      </c>
      <c r="Q135" s="110">
        <f t="shared" si="15"/>
        <v>16.297008427126098</v>
      </c>
      <c r="R135" s="108">
        <f t="shared" si="18"/>
        <v>301.14453794294064</v>
      </c>
      <c r="S135" s="271" t="str">
        <f t="shared" si="16"/>
        <v/>
      </c>
    </row>
    <row r="136" spans="1:19" x14ac:dyDescent="0.3">
      <c r="A136" s="106">
        <f t="shared" si="19"/>
        <v>34647.833335879317</v>
      </c>
      <c r="B136" s="110">
        <f>UH!B139+B$5</f>
        <v>79.693858877581434</v>
      </c>
      <c r="C136" s="117">
        <f t="shared" si="19"/>
        <v>34647.75000243025</v>
      </c>
      <c r="D136" s="291">
        <f>UH!C139+C$5</f>
        <v>115.82588124404498</v>
      </c>
      <c r="E136" s="106">
        <f t="shared" si="19"/>
        <v>34647.875002488123</v>
      </c>
      <c r="F136" s="289">
        <f>UH!D139+D$5</f>
        <v>47.414517145267119</v>
      </c>
      <c r="G136" s="117">
        <f t="shared" si="19"/>
        <v>34648.000002603862</v>
      </c>
      <c r="H136" s="292">
        <f>UH!E139+E$5</f>
        <v>41.678739135857171</v>
      </c>
      <c r="I136" s="90">
        <f t="shared" si="20"/>
        <v>34648.333335995063</v>
      </c>
      <c r="J136" s="113">
        <f>UH!F139+F$5</f>
        <v>16.296990119545217</v>
      </c>
      <c r="L136" s="475">
        <f t="shared" si="21"/>
        <v>34647.75000243025</v>
      </c>
      <c r="M136" s="100">
        <f t="shared" si="11"/>
        <v>79.773134727993025</v>
      </c>
      <c r="N136" s="91">
        <f t="shared" si="12"/>
        <v>115.82588124404498</v>
      </c>
      <c r="O136" s="91">
        <f t="shared" si="13"/>
        <v>47.441019400807313</v>
      </c>
      <c r="P136" s="91">
        <f t="shared" si="14"/>
        <v>41.689940557976762</v>
      </c>
      <c r="Q136" s="110">
        <f t="shared" si="15"/>
        <v>16.297004824706566</v>
      </c>
      <c r="R136" s="108">
        <f t="shared" si="18"/>
        <v>301.0269807555286</v>
      </c>
      <c r="S136" s="271" t="str">
        <f t="shared" si="16"/>
        <v/>
      </c>
    </row>
    <row r="137" spans="1:19" x14ac:dyDescent="0.3">
      <c r="A137" s="106">
        <f t="shared" si="19"/>
        <v>34647.875002545981</v>
      </c>
      <c r="B137" s="110">
        <f>UH!B140+B$5</f>
        <v>79.672810231387786</v>
      </c>
      <c r="C137" s="117">
        <f t="shared" si="19"/>
        <v>34647.791669096914</v>
      </c>
      <c r="D137" s="291">
        <f>UH!C140+C$5</f>
        <v>115.75985421798585</v>
      </c>
      <c r="E137" s="106">
        <f t="shared" si="19"/>
        <v>34647.916669154787</v>
      </c>
      <c r="F137" s="289">
        <f>UH!D140+D$5</f>
        <v>47.409669536437065</v>
      </c>
      <c r="G137" s="117">
        <f t="shared" si="19"/>
        <v>34648.041669270526</v>
      </c>
      <c r="H137" s="292">
        <f>UH!E140+E$5</f>
        <v>41.677859820972174</v>
      </c>
      <c r="I137" s="90">
        <f t="shared" si="20"/>
        <v>34648.375002661727</v>
      </c>
      <c r="J137" s="113">
        <f>UH!F140+F$5</f>
        <v>16.296989998401799</v>
      </c>
      <c r="L137" s="475">
        <f t="shared" si="21"/>
        <v>34647.791669096914</v>
      </c>
      <c r="M137" s="100">
        <f t="shared" ref="M137:M200" si="22">IFERROR(VLOOKUP($L137,A$9:B$169,2,TRUE),B$5)</f>
        <v>79.743717358029301</v>
      </c>
      <c r="N137" s="91">
        <f t="shared" ref="N137:N200" si="23">IFERROR(VLOOKUP($L137,C$9:D$169,2,TRUE),C$5)</f>
        <v>115.75985421798585</v>
      </c>
      <c r="O137" s="91">
        <f t="shared" ref="O137:O200" si="24">IFERROR(VLOOKUP($L137,E$9:F$169,2,TRUE),D$5)</f>
        <v>47.433148004320749</v>
      </c>
      <c r="P137" s="91">
        <f t="shared" ref="P137:P200" si="25">IFERROR(VLOOKUP($L137,G$9:H$169,2,TRUE),E$5)</f>
        <v>41.687601829591628</v>
      </c>
      <c r="Q137" s="110">
        <f t="shared" ref="Q137:Q200" si="26">IFERROR(VLOOKUP($L137,I$9:J$169,2,TRUE),F$5)</f>
        <v>16.297001903996268</v>
      </c>
      <c r="R137" s="108">
        <f t="shared" si="18"/>
        <v>300.92132331392378</v>
      </c>
      <c r="S137" s="271" t="str">
        <f t="shared" ref="S137:S200" si="27">IF(R137=R$4,L137,"")</f>
        <v/>
      </c>
    </row>
    <row r="138" spans="1:19" x14ac:dyDescent="0.3">
      <c r="A138" s="106">
        <f t="shared" si="19"/>
        <v>34647.916669212646</v>
      </c>
      <c r="B138" s="110">
        <f>UH!B141+B$5</f>
        <v>79.653994167640718</v>
      </c>
      <c r="C138" s="117">
        <f t="shared" si="19"/>
        <v>34647.833335763578</v>
      </c>
      <c r="D138" s="291">
        <f>UH!C141+C$5</f>
        <v>115.7002452048542</v>
      </c>
      <c r="E138" s="106">
        <f t="shared" si="19"/>
        <v>34647.958335821451</v>
      </c>
      <c r="F138" s="289">
        <f>UH!D141+D$5</f>
        <v>47.405378088409279</v>
      </c>
      <c r="G138" s="117">
        <f t="shared" ref="G138" si="28">G137+1/24</f>
        <v>34648.08333593719</v>
      </c>
      <c r="H138" s="292">
        <f>UH!E141+E$5</f>
        <v>41.677096010227707</v>
      </c>
      <c r="I138" s="90">
        <f t="shared" si="20"/>
        <v>34648.416669328391</v>
      </c>
      <c r="J138" s="113">
        <f>UH!F141+F$5</f>
        <v>16.296989900630368</v>
      </c>
      <c r="L138" s="475">
        <f t="shared" si="21"/>
        <v>34647.833335763578</v>
      </c>
      <c r="M138" s="100">
        <f t="shared" si="22"/>
        <v>79.717398699271712</v>
      </c>
      <c r="N138" s="91">
        <f t="shared" si="23"/>
        <v>115.7002452048542</v>
      </c>
      <c r="O138" s="91">
        <f t="shared" si="24"/>
        <v>47.426172101827312</v>
      </c>
      <c r="P138" s="91">
        <f t="shared" si="25"/>
        <v>41.685566408243965</v>
      </c>
      <c r="Q138" s="110">
        <f t="shared" si="26"/>
        <v>16.296999536760502</v>
      </c>
      <c r="R138" s="108">
        <f t="shared" ref="R138:R201" si="29">SUM(M138:Q138)</f>
        <v>300.82638195095768</v>
      </c>
      <c r="S138" s="271" t="str">
        <f t="shared" si="27"/>
        <v/>
      </c>
    </row>
    <row r="139" spans="1:19" x14ac:dyDescent="0.3">
      <c r="A139" s="106">
        <f t="shared" ref="A139:G202" si="30">A138+1/24</f>
        <v>34647.95833587931</v>
      </c>
      <c r="B139" s="110">
        <f>UH!B142+B$5</f>
        <v>79.637178312239129</v>
      </c>
      <c r="C139" s="117">
        <f t="shared" si="30"/>
        <v>34647.875002430243</v>
      </c>
      <c r="D139" s="291">
        <f>UH!C142+C$5</f>
        <v>115.64644472828442</v>
      </c>
      <c r="E139" s="106">
        <f t="shared" si="30"/>
        <v>34648.000002488116</v>
      </c>
      <c r="F139" s="289">
        <f>UH!D142+D$5</f>
        <v>47.401579982862287</v>
      </c>
      <c r="G139" s="117">
        <f t="shared" si="30"/>
        <v>34648.125002603854</v>
      </c>
      <c r="H139" s="292">
        <f>UH!E142+E$5</f>
        <v>41.676432701089439</v>
      </c>
      <c r="I139" s="90">
        <f t="shared" ref="I139:I202" si="31">I138+1/24</f>
        <v>34648.458335995056</v>
      </c>
      <c r="J139" s="113">
        <f>UH!F142+F$5</f>
        <v>16.296989821741221</v>
      </c>
      <c r="L139" s="475">
        <f t="shared" ref="L139:L202" si="32">L138+1/24</f>
        <v>34647.875002430243</v>
      </c>
      <c r="M139" s="100">
        <f t="shared" si="22"/>
        <v>79.693858877581434</v>
      </c>
      <c r="N139" s="91">
        <f t="shared" si="23"/>
        <v>115.64644472828442</v>
      </c>
      <c r="O139" s="91">
        <f t="shared" si="24"/>
        <v>47.419991541487924</v>
      </c>
      <c r="P139" s="91">
        <f t="shared" si="25"/>
        <v>41.683795469518401</v>
      </c>
      <c r="Q139" s="110">
        <f t="shared" si="26"/>
        <v>16.296997618727893</v>
      </c>
      <c r="R139" s="108">
        <f t="shared" si="29"/>
        <v>300.7410882356001</v>
      </c>
      <c r="S139" s="271" t="str">
        <f t="shared" si="27"/>
        <v/>
      </c>
    </row>
    <row r="140" spans="1:19" x14ac:dyDescent="0.3">
      <c r="A140" s="106">
        <f t="shared" si="30"/>
        <v>34648.000002545974</v>
      </c>
      <c r="B140" s="110">
        <f>UH!B143+B$5</f>
        <v>79.622153928902463</v>
      </c>
      <c r="C140" s="117">
        <f t="shared" si="30"/>
        <v>34647.916669096907</v>
      </c>
      <c r="D140" s="291">
        <f>UH!C143+C$5</f>
        <v>115.59789953021576</v>
      </c>
      <c r="E140" s="106">
        <f t="shared" si="30"/>
        <v>34648.04166915478</v>
      </c>
      <c r="F140" s="289">
        <f>UH!D143+D$5</f>
        <v>47.39821936625659</v>
      </c>
      <c r="G140" s="117">
        <f t="shared" si="30"/>
        <v>34648.166669270518</v>
      </c>
      <c r="H140" s="292">
        <f>UH!E143+E$5</f>
        <v>41.675856814578857</v>
      </c>
      <c r="I140" s="90">
        <f t="shared" si="31"/>
        <v>34648.50000266172</v>
      </c>
      <c r="J140" s="113">
        <f>UH!F143+F$5</f>
        <v>16.296989758103088</v>
      </c>
      <c r="L140" s="475">
        <f t="shared" si="32"/>
        <v>34647.916669096907</v>
      </c>
      <c r="M140" s="100">
        <f t="shared" si="22"/>
        <v>79.672810231387786</v>
      </c>
      <c r="N140" s="91">
        <f t="shared" si="23"/>
        <v>115.59789953021576</v>
      </c>
      <c r="O140" s="91">
        <f t="shared" si="24"/>
        <v>47.414517145267119</v>
      </c>
      <c r="P140" s="91">
        <f t="shared" si="25"/>
        <v>41.682255083355862</v>
      </c>
      <c r="Q140" s="110">
        <f t="shared" si="26"/>
        <v>16.296996065144992</v>
      </c>
      <c r="R140" s="108">
        <f t="shared" si="29"/>
        <v>300.66447805537149</v>
      </c>
      <c r="S140" s="271" t="str">
        <f t="shared" si="27"/>
        <v/>
      </c>
    </row>
    <row r="141" spans="1:19" x14ac:dyDescent="0.3">
      <c r="A141" s="106">
        <f t="shared" si="30"/>
        <v>34648.041669212638</v>
      </c>
      <c r="B141" s="110">
        <f>UH!B144+B$5</f>
        <v>79.608733582558045</v>
      </c>
      <c r="C141" s="117">
        <f t="shared" si="30"/>
        <v>34647.958335763571</v>
      </c>
      <c r="D141" s="291">
        <f>UH!C144+C$5</f>
        <v>115.55410757723543</v>
      </c>
      <c r="E141" s="106">
        <f t="shared" si="30"/>
        <v>34648.083335821444</v>
      </c>
      <c r="F141" s="289">
        <f>UH!D144+D$5</f>
        <v>47.395246594856481</v>
      </c>
      <c r="G141" s="117">
        <f t="shared" si="30"/>
        <v>34648.208335937183</v>
      </c>
      <c r="H141" s="292">
        <f>UH!E144+E$5</f>
        <v>41.67535695234784</v>
      </c>
      <c r="I141" s="90">
        <f t="shared" si="31"/>
        <v>34648.541669328384</v>
      </c>
      <c r="J141" s="113">
        <f>UH!F144+F$5</f>
        <v>16.296989706779836</v>
      </c>
      <c r="L141" s="475">
        <f t="shared" si="32"/>
        <v>34647.958335763571</v>
      </c>
      <c r="M141" s="100">
        <f t="shared" si="22"/>
        <v>79.653994167640718</v>
      </c>
      <c r="N141" s="91">
        <f t="shared" si="23"/>
        <v>115.55410757723543</v>
      </c>
      <c r="O141" s="91">
        <f t="shared" si="24"/>
        <v>47.409669536437065</v>
      </c>
      <c r="P141" s="91">
        <f t="shared" si="25"/>
        <v>41.680915608142243</v>
      </c>
      <c r="Q141" s="110">
        <f t="shared" si="26"/>
        <v>16.296994807148835</v>
      </c>
      <c r="R141" s="108">
        <f t="shared" si="29"/>
        <v>300.59568169660429</v>
      </c>
      <c r="S141" s="271" t="str">
        <f t="shared" si="27"/>
        <v/>
      </c>
    </row>
    <row r="142" spans="1:19" x14ac:dyDescent="0.3">
      <c r="A142" s="106">
        <f t="shared" si="30"/>
        <v>34648.083335879302</v>
      </c>
      <c r="B142" s="110">
        <f>UH!B145+B$5</f>
        <v>79.596749025277418</v>
      </c>
      <c r="C142" s="117">
        <f t="shared" si="30"/>
        <v>34648.000002430235</v>
      </c>
      <c r="D142" s="291">
        <f>UH!C145+C$5</f>
        <v>115.51461348818738</v>
      </c>
      <c r="E142" s="106">
        <f t="shared" si="30"/>
        <v>34648.125002488108</v>
      </c>
      <c r="F142" s="289">
        <f>UH!D145+D$5</f>
        <v>47.39261755931738</v>
      </c>
      <c r="G142" s="117">
        <f t="shared" si="30"/>
        <v>34648.250002603847</v>
      </c>
      <c r="H142" s="292">
        <f>UH!E145+E$5</f>
        <v>41.674923183885404</v>
      </c>
      <c r="I142" s="90">
        <f t="shared" si="31"/>
        <v>34648.583335995048</v>
      </c>
      <c r="J142" s="113">
        <f>UH!F145+F$5</f>
        <v>16.296989665398065</v>
      </c>
      <c r="L142" s="475">
        <f t="shared" si="32"/>
        <v>34648.000002430235</v>
      </c>
      <c r="M142" s="100">
        <f t="shared" si="22"/>
        <v>79.637178312239129</v>
      </c>
      <c r="N142" s="91">
        <f t="shared" si="23"/>
        <v>115.51461348818738</v>
      </c>
      <c r="O142" s="91">
        <f t="shared" si="24"/>
        <v>47.405378088409279</v>
      </c>
      <c r="P142" s="91">
        <f t="shared" si="25"/>
        <v>41.679751158174263</v>
      </c>
      <c r="Q142" s="110">
        <f t="shared" si="26"/>
        <v>16.296993788808312</v>
      </c>
      <c r="R142" s="108">
        <f t="shared" si="29"/>
        <v>300.53391483581839</v>
      </c>
      <c r="S142" s="271" t="str">
        <f t="shared" si="27"/>
        <v/>
      </c>
    </row>
    <row r="143" spans="1:19" x14ac:dyDescent="0.3">
      <c r="A143" s="106">
        <f t="shared" si="30"/>
        <v>34648.125002545967</v>
      </c>
      <c r="B143" s="110">
        <f>UH!B146+B$5</f>
        <v>79.586049284616664</v>
      </c>
      <c r="C143" s="117">
        <f t="shared" si="30"/>
        <v>34648.0416690969</v>
      </c>
      <c r="D143" s="291">
        <f>UH!C146+C$5</f>
        <v>115.47900435012711</v>
      </c>
      <c r="E143" s="106">
        <f t="shared" si="30"/>
        <v>34648.166669154773</v>
      </c>
      <c r="F143" s="289">
        <f>UH!D146+D$5</f>
        <v>47.39029308075451</v>
      </c>
      <c r="G143" s="117">
        <f t="shared" si="30"/>
        <v>34648.291669270511</v>
      </c>
      <c r="H143" s="292">
        <f>UH!E146+E$5</f>
        <v>41.674546860199932</v>
      </c>
      <c r="I143" s="90">
        <f t="shared" si="31"/>
        <v>34648.625002661713</v>
      </c>
      <c r="J143" s="113">
        <f>UH!F146+F$5</f>
        <v>16.296989632039779</v>
      </c>
      <c r="L143" s="475">
        <f t="shared" si="32"/>
        <v>34648.0416690969</v>
      </c>
      <c r="M143" s="100">
        <f t="shared" si="22"/>
        <v>79.622153928902463</v>
      </c>
      <c r="N143" s="91">
        <f t="shared" si="23"/>
        <v>115.47900435012711</v>
      </c>
      <c r="O143" s="91">
        <f t="shared" si="24"/>
        <v>47.401579982862287</v>
      </c>
      <c r="P143" s="91">
        <f t="shared" si="25"/>
        <v>41.678739135857171</v>
      </c>
      <c r="Q143" s="110">
        <f t="shared" si="26"/>
        <v>16.296992964712132</v>
      </c>
      <c r="R143" s="108">
        <f t="shared" si="29"/>
        <v>300.47847036246117</v>
      </c>
      <c r="S143" s="271" t="str">
        <f t="shared" si="27"/>
        <v/>
      </c>
    </row>
    <row r="144" spans="1:19" x14ac:dyDescent="0.3">
      <c r="A144" s="106">
        <f t="shared" si="30"/>
        <v>34648.166669212631</v>
      </c>
      <c r="B144" s="110">
        <f>UH!B147+B$5</f>
        <v>79.576498935906642</v>
      </c>
      <c r="C144" s="117">
        <f t="shared" si="30"/>
        <v>34648.083335763564</v>
      </c>
      <c r="D144" s="291">
        <f>UH!C147+C$5</f>
        <v>115.44690589196132</v>
      </c>
      <c r="E144" s="106">
        <f t="shared" si="30"/>
        <v>34648.208335821437</v>
      </c>
      <c r="F144" s="289">
        <f>UH!D147+D$5</f>
        <v>47.388238370990123</v>
      </c>
      <c r="G144" s="117">
        <f t="shared" si="30"/>
        <v>34648.333335937175</v>
      </c>
      <c r="H144" s="292">
        <f>UH!E147+E$5</f>
        <v>41.674220450751754</v>
      </c>
      <c r="I144" s="90">
        <f t="shared" si="31"/>
        <v>34648.666669328377</v>
      </c>
      <c r="J144" s="113">
        <f>UH!F147+F$5</f>
        <v>16.296989605155417</v>
      </c>
      <c r="L144" s="475">
        <f t="shared" si="32"/>
        <v>34648.083335763564</v>
      </c>
      <c r="M144" s="100">
        <f t="shared" si="22"/>
        <v>79.608733582558045</v>
      </c>
      <c r="N144" s="91">
        <f t="shared" si="23"/>
        <v>115.44690589196132</v>
      </c>
      <c r="O144" s="91">
        <f t="shared" si="24"/>
        <v>47.39821936625659</v>
      </c>
      <c r="P144" s="91">
        <f t="shared" si="25"/>
        <v>41.677859820972174</v>
      </c>
      <c r="Q144" s="110">
        <f t="shared" si="26"/>
        <v>16.296992298003296</v>
      </c>
      <c r="R144" s="108">
        <f t="shared" si="29"/>
        <v>300.42871095975141</v>
      </c>
      <c r="S144" s="271" t="str">
        <f t="shared" si="27"/>
        <v/>
      </c>
    </row>
    <row r="145" spans="1:19" x14ac:dyDescent="0.3">
      <c r="A145" s="106">
        <f t="shared" si="30"/>
        <v>34648.208335879295</v>
      </c>
      <c r="B145" s="110">
        <f>UH!B148+B$5</f>
        <v>79.567976541605233</v>
      </c>
      <c r="C145" s="117">
        <f t="shared" si="30"/>
        <v>34648.125002430228</v>
      </c>
      <c r="D145" s="291">
        <f>UH!C148+C$5</f>
        <v>115.41797898725436</v>
      </c>
      <c r="E145" s="106">
        <f t="shared" si="30"/>
        <v>34648.250002488101</v>
      </c>
      <c r="F145" s="289">
        <f>UH!D148+D$5</f>
        <v>47.386422550387458</v>
      </c>
      <c r="G145" s="117">
        <f t="shared" si="30"/>
        <v>34648.37500260384</v>
      </c>
      <c r="H145" s="292">
        <f>UH!E148+E$5</f>
        <v>41.673937400793889</v>
      </c>
      <c r="I145" s="90">
        <f t="shared" si="31"/>
        <v>34648.708335995041</v>
      </c>
      <c r="J145" s="113">
        <f>UH!F148+F$5</f>
        <v>16.296989583493414</v>
      </c>
      <c r="L145" s="475">
        <f t="shared" si="32"/>
        <v>34648.125002430228</v>
      </c>
      <c r="M145" s="100">
        <f t="shared" si="22"/>
        <v>79.596749025277418</v>
      </c>
      <c r="N145" s="91">
        <f t="shared" si="23"/>
        <v>115.41797898725436</v>
      </c>
      <c r="O145" s="91">
        <f t="shared" si="24"/>
        <v>47.395246594856481</v>
      </c>
      <c r="P145" s="91">
        <f t="shared" si="25"/>
        <v>41.677096010227707</v>
      </c>
      <c r="Q145" s="110">
        <f t="shared" si="26"/>
        <v>16.296991758778123</v>
      </c>
      <c r="R145" s="108">
        <f t="shared" si="29"/>
        <v>300.38406237639407</v>
      </c>
      <c r="S145" s="271" t="str">
        <f t="shared" si="27"/>
        <v/>
      </c>
    </row>
    <row r="146" spans="1:19" x14ac:dyDescent="0.3">
      <c r="A146" s="106">
        <f t="shared" si="30"/>
        <v>34648.250002545959</v>
      </c>
      <c r="B146" s="110">
        <f>UH!B149+B$5</f>
        <v>79.560373242271069</v>
      </c>
      <c r="C146" s="117">
        <f t="shared" si="30"/>
        <v>34648.166669096892</v>
      </c>
      <c r="D146" s="291">
        <f>UH!C149+C$5</f>
        <v>115.39191645971033</v>
      </c>
      <c r="E146" s="106">
        <f t="shared" si="30"/>
        <v>34648.291669154765</v>
      </c>
      <c r="F146" s="289">
        <f>UH!D149+D$5</f>
        <v>47.384818217326384</v>
      </c>
      <c r="G146" s="117">
        <f t="shared" si="30"/>
        <v>34648.416669270504</v>
      </c>
      <c r="H146" s="292">
        <f>UH!E149+E$5</f>
        <v>41.673692006617159</v>
      </c>
      <c r="I146" s="90">
        <f t="shared" si="31"/>
        <v>34648.750002661705</v>
      </c>
      <c r="J146" s="113">
        <f>UH!F149+F$5</f>
        <v>16.296989566043155</v>
      </c>
      <c r="L146" s="475">
        <f t="shared" si="32"/>
        <v>34648.166669096892</v>
      </c>
      <c r="M146" s="100">
        <f t="shared" si="22"/>
        <v>79.586049284616664</v>
      </c>
      <c r="N146" s="91">
        <f t="shared" si="23"/>
        <v>115.39191645971033</v>
      </c>
      <c r="O146" s="91">
        <f t="shared" si="24"/>
        <v>47.39261755931738</v>
      </c>
      <c r="P146" s="91">
        <f t="shared" si="25"/>
        <v>41.676432701089439</v>
      </c>
      <c r="Q146" s="110">
        <f t="shared" si="26"/>
        <v>16.296991322782727</v>
      </c>
      <c r="R146" s="108">
        <f t="shared" si="29"/>
        <v>300.34400732751652</v>
      </c>
      <c r="S146" s="271" t="str">
        <f t="shared" si="27"/>
        <v/>
      </c>
    </row>
    <row r="147" spans="1:19" x14ac:dyDescent="0.3">
      <c r="A147" s="106">
        <f t="shared" si="30"/>
        <v>34648.291669212624</v>
      </c>
      <c r="B147" s="110">
        <f>UH!B150+B$5</f>
        <v>79.553591485056117</v>
      </c>
      <c r="C147" s="117">
        <f t="shared" si="30"/>
        <v>34648.208335763557</v>
      </c>
      <c r="D147" s="291">
        <f>UH!C150+C$5</f>
        <v>115.36844016675497</v>
      </c>
      <c r="E147" s="106">
        <f t="shared" si="30"/>
        <v>34648.33333582143</v>
      </c>
      <c r="F147" s="289">
        <f>UH!D150+D$5</f>
        <v>47.383401063962872</v>
      </c>
      <c r="G147" s="117">
        <f t="shared" si="30"/>
        <v>34648.458335937168</v>
      </c>
      <c r="H147" s="292">
        <f>UH!E150+E$5</f>
        <v>41.673479306495878</v>
      </c>
      <c r="I147" s="90">
        <f t="shared" si="31"/>
        <v>34648.79166932837</v>
      </c>
      <c r="J147" s="113">
        <f>UH!F150+F$5</f>
        <v>16.296989551988801</v>
      </c>
      <c r="L147" s="475">
        <f t="shared" si="32"/>
        <v>34648.208335763557</v>
      </c>
      <c r="M147" s="100">
        <f t="shared" si="22"/>
        <v>79.576498935906642</v>
      </c>
      <c r="N147" s="91">
        <f t="shared" si="23"/>
        <v>115.36844016675497</v>
      </c>
      <c r="O147" s="91">
        <f t="shared" si="24"/>
        <v>47.39029308075451</v>
      </c>
      <c r="P147" s="91">
        <f t="shared" si="25"/>
        <v>41.675856814578857</v>
      </c>
      <c r="Q147" s="110">
        <f t="shared" si="26"/>
        <v>16.29699097035218</v>
      </c>
      <c r="R147" s="108">
        <f t="shared" si="29"/>
        <v>300.30807996834716</v>
      </c>
      <c r="S147" s="271" t="str">
        <f t="shared" si="27"/>
        <v/>
      </c>
    </row>
    <row r="148" spans="1:19" x14ac:dyDescent="0.3">
      <c r="A148" s="106">
        <f t="shared" si="30"/>
        <v>34648.333335879288</v>
      </c>
      <c r="B148" s="110">
        <f>UH!B151+B$5</f>
        <v>79.547543876846888</v>
      </c>
      <c r="C148" s="117">
        <f t="shared" si="30"/>
        <v>34648.250002430221</v>
      </c>
      <c r="D148" s="291">
        <f>UH!C151+C$5</f>
        <v>115.34729833844278</v>
      </c>
      <c r="E148" s="106">
        <f t="shared" si="30"/>
        <v>34648.375002488094</v>
      </c>
      <c r="F148" s="289">
        <f>UH!D151+D$5</f>
        <v>47.38214953344724</v>
      </c>
      <c r="G148" s="117">
        <f t="shared" si="30"/>
        <v>34648.500002603832</v>
      </c>
      <c r="H148" s="292">
        <f>UH!E151+E$5</f>
        <v>41.673294985394946</v>
      </c>
      <c r="I148" s="90">
        <f t="shared" si="31"/>
        <v>34648.833335995034</v>
      </c>
      <c r="J148" s="113">
        <f>UH!F151+F$5</f>
        <v>16.296989540671913</v>
      </c>
      <c r="L148" s="475">
        <f t="shared" si="32"/>
        <v>34648.250002430221</v>
      </c>
      <c r="M148" s="100">
        <f t="shared" si="22"/>
        <v>79.567976541605233</v>
      </c>
      <c r="N148" s="91">
        <f t="shared" si="23"/>
        <v>115.34729833844278</v>
      </c>
      <c r="O148" s="91">
        <f t="shared" si="24"/>
        <v>47.388238370990123</v>
      </c>
      <c r="P148" s="91">
        <f t="shared" si="25"/>
        <v>41.67535695234784</v>
      </c>
      <c r="Q148" s="110">
        <f t="shared" si="26"/>
        <v>16.296990685547506</v>
      </c>
      <c r="R148" s="108">
        <f t="shared" si="29"/>
        <v>300.27586088893344</v>
      </c>
      <c r="S148" s="271" t="str">
        <f t="shared" si="27"/>
        <v/>
      </c>
    </row>
    <row r="149" spans="1:19" x14ac:dyDescent="0.3">
      <c r="A149" s="106">
        <f t="shared" si="30"/>
        <v>34648.375002545952</v>
      </c>
      <c r="B149" s="110">
        <f>UH!B152+B$5</f>
        <v>79.542152150319112</v>
      </c>
      <c r="C149" s="117">
        <f t="shared" si="30"/>
        <v>34648.291669096885</v>
      </c>
      <c r="D149" s="291">
        <f>UH!C152+C$5</f>
        <v>115.32826315061067</v>
      </c>
      <c r="E149" s="106">
        <f t="shared" si="30"/>
        <v>34648.416669154758</v>
      </c>
      <c r="F149" s="289">
        <f>UH!D152+D$5</f>
        <v>47.381044514259237</v>
      </c>
      <c r="G149" s="117">
        <f t="shared" si="30"/>
        <v>34648.541669270497</v>
      </c>
      <c r="H149" s="292">
        <f>UH!E152+E$5</f>
        <v>41.673135291733416</v>
      </c>
      <c r="I149" s="90">
        <f t="shared" si="31"/>
        <v>34648.875002661698</v>
      </c>
      <c r="J149" s="113">
        <f>UH!F152+F$5</f>
        <v>16.296989531561209</v>
      </c>
      <c r="L149" s="475">
        <f t="shared" si="32"/>
        <v>34648.291669096885</v>
      </c>
      <c r="M149" s="100">
        <f t="shared" si="22"/>
        <v>79.560373242271069</v>
      </c>
      <c r="N149" s="91">
        <f t="shared" si="23"/>
        <v>115.32826315061067</v>
      </c>
      <c r="O149" s="91">
        <f t="shared" si="24"/>
        <v>47.386422550387458</v>
      </c>
      <c r="P149" s="91">
        <f t="shared" si="25"/>
        <v>41.674923183885404</v>
      </c>
      <c r="Q149" s="110">
        <f t="shared" si="26"/>
        <v>16.296990455453866</v>
      </c>
      <c r="R149" s="108">
        <f t="shared" si="29"/>
        <v>300.24697258260846</v>
      </c>
      <c r="S149" s="271" t="str">
        <f t="shared" si="27"/>
        <v/>
      </c>
    </row>
    <row r="150" spans="1:19" x14ac:dyDescent="0.3">
      <c r="A150" s="106">
        <f t="shared" si="30"/>
        <v>34648.416669212616</v>
      </c>
      <c r="B150" s="110">
        <f>UH!B153+B$5</f>
        <v>79.537346232214944</v>
      </c>
      <c r="C150" s="117">
        <f t="shared" si="30"/>
        <v>34648.333335763549</v>
      </c>
      <c r="D150" s="291">
        <f>UH!C153+C$5</f>
        <v>115.31112851278685</v>
      </c>
      <c r="E150" s="106">
        <f t="shared" si="30"/>
        <v>34648.458335821422</v>
      </c>
      <c r="F150" s="289">
        <f>UH!D153+D$5</f>
        <v>47.380069067755059</v>
      </c>
      <c r="G150" s="117">
        <f t="shared" si="30"/>
        <v>34648.583335937161</v>
      </c>
      <c r="H150" s="292">
        <f>UH!E153+E$5</f>
        <v>41.67299696470603</v>
      </c>
      <c r="I150" s="90">
        <f t="shared" si="31"/>
        <v>34648.916669328362</v>
      </c>
      <c r="J150" s="113">
        <f>UH!F153+F$5</f>
        <v>16.296989524228124</v>
      </c>
      <c r="L150" s="475">
        <f t="shared" si="32"/>
        <v>34648.333335763549</v>
      </c>
      <c r="M150" s="100">
        <f t="shared" si="22"/>
        <v>79.553591485056117</v>
      </c>
      <c r="N150" s="91">
        <f t="shared" si="23"/>
        <v>115.31112851278685</v>
      </c>
      <c r="O150" s="91">
        <f t="shared" si="24"/>
        <v>47.384818217326384</v>
      </c>
      <c r="P150" s="91">
        <f t="shared" si="25"/>
        <v>41.674546860199932</v>
      </c>
      <c r="Q150" s="110">
        <f t="shared" si="26"/>
        <v>16.296990269610109</v>
      </c>
      <c r="R150" s="108">
        <f t="shared" si="29"/>
        <v>300.2210753449794</v>
      </c>
      <c r="S150" s="271" t="str">
        <f t="shared" si="27"/>
        <v/>
      </c>
    </row>
    <row r="151" spans="1:19" x14ac:dyDescent="0.3">
      <c r="A151" s="106">
        <f t="shared" si="30"/>
        <v>34648.458335879281</v>
      </c>
      <c r="B151" s="110">
        <f>UH!B154+B$5</f>
        <v>79.533063404110365</v>
      </c>
      <c r="C151" s="117">
        <f t="shared" si="30"/>
        <v>34648.375002430213</v>
      </c>
      <c r="D151" s="291">
        <f>UH!C154+C$5</f>
        <v>115.29570805285309</v>
      </c>
      <c r="E151" s="106">
        <f t="shared" si="30"/>
        <v>34648.500002488086</v>
      </c>
      <c r="F151" s="289">
        <f>UH!D154+D$5</f>
        <v>47.379208185417156</v>
      </c>
      <c r="G151" s="117">
        <f t="shared" si="30"/>
        <v>34648.625002603825</v>
      </c>
      <c r="H151" s="292">
        <f>UH!E154+E$5</f>
        <v>41.672877170846533</v>
      </c>
      <c r="I151" s="90">
        <f t="shared" si="31"/>
        <v>34648.958335995027</v>
      </c>
      <c r="J151" s="113">
        <f>UH!F154+F$5</f>
        <v>16.296989518327027</v>
      </c>
      <c r="L151" s="475">
        <f t="shared" si="32"/>
        <v>34648.375002430213</v>
      </c>
      <c r="M151" s="100">
        <f t="shared" si="22"/>
        <v>79.547543876846888</v>
      </c>
      <c r="N151" s="91">
        <f t="shared" si="23"/>
        <v>115.29570805285309</v>
      </c>
      <c r="O151" s="91">
        <f t="shared" si="24"/>
        <v>47.383401063962872</v>
      </c>
      <c r="P151" s="91">
        <f t="shared" si="25"/>
        <v>41.674220450751754</v>
      </c>
      <c r="Q151" s="110">
        <f t="shared" si="26"/>
        <v>16.296990119545217</v>
      </c>
      <c r="R151" s="108">
        <f t="shared" si="29"/>
        <v>300.19786356395986</v>
      </c>
      <c r="S151" s="271" t="str">
        <f t="shared" si="27"/>
        <v/>
      </c>
    </row>
    <row r="152" spans="1:19" x14ac:dyDescent="0.3">
      <c r="A152" s="106">
        <f t="shared" si="30"/>
        <v>34648.500002545945</v>
      </c>
      <c r="B152" s="110">
        <f>UH!B155+B$5</f>
        <v>79.529247546820173</v>
      </c>
      <c r="C152" s="117">
        <f t="shared" si="30"/>
        <v>34648.416669096878</v>
      </c>
      <c r="D152" s="291">
        <f>UH!C155+C$5</f>
        <v>115.28183328184774</v>
      </c>
      <c r="E152" s="106">
        <f t="shared" si="30"/>
        <v>34648.541669154751</v>
      </c>
      <c r="F152" s="289">
        <f>UH!D155+D$5</f>
        <v>47.378448572655238</v>
      </c>
      <c r="G152" s="117">
        <f t="shared" si="30"/>
        <v>34648.666669270489</v>
      </c>
      <c r="H152" s="292">
        <f>UH!E155+E$5</f>
        <v>41.672773448677304</v>
      </c>
      <c r="I152" s="90">
        <f t="shared" si="31"/>
        <v>34649.000002661691</v>
      </c>
      <c r="J152" s="113">
        <f>UH!F155+F$5</f>
        <v>16.296989513579238</v>
      </c>
      <c r="L152" s="475">
        <f t="shared" si="32"/>
        <v>34648.416669096878</v>
      </c>
      <c r="M152" s="100">
        <f t="shared" si="22"/>
        <v>79.542152150319112</v>
      </c>
      <c r="N152" s="91">
        <f t="shared" si="23"/>
        <v>115.28183328184774</v>
      </c>
      <c r="O152" s="91">
        <f t="shared" si="24"/>
        <v>47.38214953344724</v>
      </c>
      <c r="P152" s="91">
        <f t="shared" si="25"/>
        <v>41.673937400793889</v>
      </c>
      <c r="Q152" s="110">
        <f t="shared" si="26"/>
        <v>16.296989998401799</v>
      </c>
      <c r="R152" s="108">
        <f t="shared" si="29"/>
        <v>300.17706236480979</v>
      </c>
      <c r="S152" s="271" t="str">
        <f t="shared" si="27"/>
        <v/>
      </c>
    </row>
    <row r="153" spans="1:19" x14ac:dyDescent="0.3">
      <c r="A153" s="106">
        <f t="shared" si="30"/>
        <v>34648.541669212609</v>
      </c>
      <c r="B153" s="110">
        <f>UH!B156+B$5</f>
        <v>79.525848460393917</v>
      </c>
      <c r="C153" s="117">
        <f t="shared" si="30"/>
        <v>34648.458335763542</v>
      </c>
      <c r="D153" s="291">
        <f>UH!C156+C$5</f>
        <v>115.26935192359529</v>
      </c>
      <c r="E153" s="106">
        <f t="shared" si="30"/>
        <v>34648.583335821415</v>
      </c>
      <c r="F153" s="289">
        <f>UH!D156+D$5</f>
        <v>47.377778456329736</v>
      </c>
      <c r="G153" s="117">
        <f t="shared" si="30"/>
        <v>34648.708335937154</v>
      </c>
      <c r="H153" s="292">
        <f>UH!E156+E$5</f>
        <v>41.672683660431218</v>
      </c>
      <c r="I153" s="90">
        <f t="shared" si="31"/>
        <v>34649.041669328355</v>
      </c>
      <c r="J153" s="113">
        <f>UH!F156+F$5</f>
        <v>16.296989509760113</v>
      </c>
      <c r="L153" s="475">
        <f t="shared" si="32"/>
        <v>34648.458335763542</v>
      </c>
      <c r="M153" s="100">
        <f t="shared" si="22"/>
        <v>79.537346232214944</v>
      </c>
      <c r="N153" s="91">
        <f t="shared" si="23"/>
        <v>115.26935192359529</v>
      </c>
      <c r="O153" s="91">
        <f t="shared" si="24"/>
        <v>47.381044514259237</v>
      </c>
      <c r="P153" s="91">
        <f t="shared" si="25"/>
        <v>41.673692006617159</v>
      </c>
      <c r="Q153" s="110">
        <f t="shared" si="26"/>
        <v>16.296989900630368</v>
      </c>
      <c r="R153" s="108">
        <f t="shared" si="29"/>
        <v>300.15842457731696</v>
      </c>
      <c r="S153" s="271" t="str">
        <f t="shared" si="27"/>
        <v/>
      </c>
    </row>
    <row r="154" spans="1:19" x14ac:dyDescent="0.3">
      <c r="A154" s="106">
        <f t="shared" si="30"/>
        <v>34648.583335879273</v>
      </c>
      <c r="B154" s="110">
        <f>UH!B157+B$5</f>
        <v>79.522821252394223</v>
      </c>
      <c r="C154" s="117">
        <f t="shared" si="30"/>
        <v>34648.500002430206</v>
      </c>
      <c r="D154" s="291">
        <f>UH!C157+C$5</f>
        <v>115.25812639505668</v>
      </c>
      <c r="E154" s="106">
        <f t="shared" si="30"/>
        <v>34648.625002488079</v>
      </c>
      <c r="F154" s="289">
        <f>UH!D157+D$5</f>
        <v>47.377187413460298</v>
      </c>
      <c r="G154" s="117">
        <f t="shared" si="30"/>
        <v>34648.750002603818</v>
      </c>
      <c r="H154" s="292">
        <f>UH!E157+E$5</f>
        <v>41.672605949956605</v>
      </c>
      <c r="I154" s="90">
        <f t="shared" si="31"/>
        <v>34649.083335995019</v>
      </c>
      <c r="J154" s="113">
        <f>UH!F157+F$5</f>
        <v>16.296989506688607</v>
      </c>
      <c r="L154" s="475">
        <f t="shared" si="32"/>
        <v>34648.500002430206</v>
      </c>
      <c r="M154" s="100">
        <f t="shared" si="22"/>
        <v>79.533063404110365</v>
      </c>
      <c r="N154" s="91">
        <f t="shared" si="23"/>
        <v>115.25812639505668</v>
      </c>
      <c r="O154" s="91">
        <f t="shared" si="24"/>
        <v>47.380069067755059</v>
      </c>
      <c r="P154" s="91">
        <f t="shared" si="25"/>
        <v>41.673479306495878</v>
      </c>
      <c r="Q154" s="110">
        <f t="shared" si="26"/>
        <v>16.296989821741221</v>
      </c>
      <c r="R154" s="108">
        <f t="shared" si="29"/>
        <v>300.14172799515927</v>
      </c>
      <c r="S154" s="271" t="str">
        <f t="shared" si="27"/>
        <v/>
      </c>
    </row>
    <row r="155" spans="1:19" x14ac:dyDescent="0.3">
      <c r="A155" s="106">
        <f t="shared" si="30"/>
        <v>34648.625002545938</v>
      </c>
      <c r="B155" s="110">
        <f>UH!B158+B$5</f>
        <v>79.520125787823787</v>
      </c>
      <c r="C155" s="117">
        <f t="shared" si="30"/>
        <v>34648.54166909687</v>
      </c>
      <c r="D155" s="291">
        <f>UH!C158+C$5</f>
        <v>115.24803242441963</v>
      </c>
      <c r="E155" s="106">
        <f t="shared" si="30"/>
        <v>34648.666669154743</v>
      </c>
      <c r="F155" s="289">
        <f>UH!D158+D$5</f>
        <v>47.376666218844683</v>
      </c>
      <c r="G155" s="117">
        <f t="shared" si="30"/>
        <v>34648.791669270482</v>
      </c>
      <c r="H155" s="292">
        <f>UH!E158+E$5</f>
        <v>41.672538706025506</v>
      </c>
      <c r="I155" s="90">
        <f t="shared" si="31"/>
        <v>34649.125002661684</v>
      </c>
      <c r="J155" s="113">
        <f>UH!F158+F$5</f>
        <v>16.296989504218843</v>
      </c>
      <c r="L155" s="475">
        <f t="shared" si="32"/>
        <v>34648.54166909687</v>
      </c>
      <c r="M155" s="100">
        <f t="shared" si="22"/>
        <v>79.529247546820173</v>
      </c>
      <c r="N155" s="91">
        <f t="shared" si="23"/>
        <v>115.24803242441963</v>
      </c>
      <c r="O155" s="91">
        <f t="shared" si="24"/>
        <v>47.379208185417156</v>
      </c>
      <c r="P155" s="91">
        <f t="shared" si="25"/>
        <v>41.673294985394946</v>
      </c>
      <c r="Q155" s="110">
        <f t="shared" si="26"/>
        <v>16.296989758103088</v>
      </c>
      <c r="R155" s="108">
        <f t="shared" si="29"/>
        <v>300.126772900155</v>
      </c>
      <c r="S155" s="271" t="str">
        <f t="shared" si="27"/>
        <v/>
      </c>
    </row>
    <row r="156" spans="1:19" x14ac:dyDescent="0.3">
      <c r="A156" s="106">
        <f t="shared" si="30"/>
        <v>34648.666669212602</v>
      </c>
      <c r="B156" s="110">
        <f>UH!B159+B$5</f>
        <v>79.517726194683704</v>
      </c>
      <c r="C156" s="117">
        <f t="shared" si="30"/>
        <v>34648.583335763535</v>
      </c>
      <c r="D156" s="291">
        <f>UH!C159+C$5</f>
        <v>115.23895779499291</v>
      </c>
      <c r="E156" s="106">
        <f t="shared" si="30"/>
        <v>34648.708335821408</v>
      </c>
      <c r="F156" s="289">
        <f>UH!D159+D$5</f>
        <v>47.376206709549969</v>
      </c>
      <c r="G156" s="117">
        <f t="shared" si="30"/>
        <v>34648.833335937146</v>
      </c>
      <c r="H156" s="292">
        <f>UH!E159+E$5</f>
        <v>41.672480530362307</v>
      </c>
      <c r="I156" s="90">
        <f t="shared" si="31"/>
        <v>34649.166669328348</v>
      </c>
      <c r="J156" s="113">
        <f>UH!F159+F$5</f>
        <v>16.296989502233313</v>
      </c>
      <c r="L156" s="475">
        <f t="shared" si="32"/>
        <v>34648.583335763535</v>
      </c>
      <c r="M156" s="100">
        <f t="shared" si="22"/>
        <v>79.525848460393917</v>
      </c>
      <c r="N156" s="91">
        <f t="shared" si="23"/>
        <v>115.23895779499291</v>
      </c>
      <c r="O156" s="91">
        <f t="shared" si="24"/>
        <v>47.378448572655238</v>
      </c>
      <c r="P156" s="91">
        <f t="shared" si="25"/>
        <v>41.673135291733416</v>
      </c>
      <c r="Q156" s="110">
        <f t="shared" si="26"/>
        <v>16.296989706779836</v>
      </c>
      <c r="R156" s="108">
        <f t="shared" si="29"/>
        <v>300.11337982655527</v>
      </c>
      <c r="S156" s="271" t="str">
        <f t="shared" si="27"/>
        <v/>
      </c>
    </row>
    <row r="157" spans="1:19" x14ac:dyDescent="0.3">
      <c r="A157" s="106">
        <f t="shared" si="30"/>
        <v>34648.708335879266</v>
      </c>
      <c r="B157" s="110">
        <f>UH!B160+B$5</f>
        <v>79.515590419708843</v>
      </c>
      <c r="C157" s="117">
        <f t="shared" si="30"/>
        <v>34648.625002430199</v>
      </c>
      <c r="D157" s="291">
        <f>UH!C160+C$5</f>
        <v>115.2308012039384</v>
      </c>
      <c r="E157" s="106">
        <f t="shared" si="30"/>
        <v>34648.750002488072</v>
      </c>
      <c r="F157" s="289">
        <f>UH!D160+D$5</f>
        <v>47.37580166445111</v>
      </c>
      <c r="G157" s="117">
        <f t="shared" si="30"/>
        <v>34648.875002603811</v>
      </c>
      <c r="H157" s="292">
        <f>UH!E160+E$5</f>
        <v>41.672430209794257</v>
      </c>
      <c r="I157" s="90">
        <f t="shared" si="31"/>
        <v>34649.208335995012</v>
      </c>
      <c r="J157" s="113">
        <f>UH!F160+F$5</f>
        <v>16.29698950063737</v>
      </c>
      <c r="L157" s="475">
        <f t="shared" si="32"/>
        <v>34648.625002430199</v>
      </c>
      <c r="M157" s="100">
        <f t="shared" si="22"/>
        <v>79.522821252394223</v>
      </c>
      <c r="N157" s="91">
        <f t="shared" si="23"/>
        <v>115.2308012039384</v>
      </c>
      <c r="O157" s="91">
        <f t="shared" si="24"/>
        <v>47.377778456329736</v>
      </c>
      <c r="P157" s="91">
        <f t="shared" si="25"/>
        <v>41.67299696470603</v>
      </c>
      <c r="Q157" s="110">
        <f t="shared" si="26"/>
        <v>16.296989665398065</v>
      </c>
      <c r="R157" s="108">
        <f t="shared" si="29"/>
        <v>300.10138754276647</v>
      </c>
      <c r="S157" s="271" t="str">
        <f t="shared" si="27"/>
        <v/>
      </c>
    </row>
    <row r="158" spans="1:19" x14ac:dyDescent="0.3">
      <c r="A158" s="106">
        <f t="shared" si="30"/>
        <v>34648.75000254593</v>
      </c>
      <c r="B158" s="110">
        <f>UH!B161+B$5</f>
        <v>79.513689829339086</v>
      </c>
      <c r="C158" s="117">
        <f t="shared" si="30"/>
        <v>34648.666669096863</v>
      </c>
      <c r="D158" s="291">
        <f>UH!C161+C$5</f>
        <v>115.22347122577324</v>
      </c>
      <c r="E158" s="106">
        <f t="shared" si="30"/>
        <v>34648.791669154736</v>
      </c>
      <c r="F158" s="289">
        <f>UH!D161+D$5</f>
        <v>47.375444697183511</v>
      </c>
      <c r="G158" s="117">
        <f t="shared" si="30"/>
        <v>34648.916669270475</v>
      </c>
      <c r="H158" s="292">
        <f>UH!E161+E$5</f>
        <v>41.672386692000188</v>
      </c>
      <c r="I158" s="90">
        <f t="shared" si="31"/>
        <v>34649.250002661676</v>
      </c>
      <c r="J158" s="113">
        <f>UH!F161+F$5</f>
        <v>16.296989499354812</v>
      </c>
      <c r="L158" s="475">
        <f t="shared" si="32"/>
        <v>34648.666669096863</v>
      </c>
      <c r="M158" s="100">
        <f t="shared" si="22"/>
        <v>79.520125787823787</v>
      </c>
      <c r="N158" s="91">
        <f t="shared" si="23"/>
        <v>115.22347122577324</v>
      </c>
      <c r="O158" s="91">
        <f t="shared" si="24"/>
        <v>47.377187413460298</v>
      </c>
      <c r="P158" s="91">
        <f t="shared" si="25"/>
        <v>41.672877170846533</v>
      </c>
      <c r="Q158" s="110">
        <f t="shared" si="26"/>
        <v>16.296989632039779</v>
      </c>
      <c r="R158" s="108">
        <f t="shared" si="29"/>
        <v>300.0906512299436</v>
      </c>
      <c r="S158" s="271" t="str">
        <f t="shared" si="27"/>
        <v/>
      </c>
    </row>
    <row r="159" spans="1:19" x14ac:dyDescent="0.3">
      <c r="A159" s="106">
        <f t="shared" si="30"/>
        <v>34648.791669212595</v>
      </c>
      <c r="B159" s="110">
        <f>UH!B162+B$5</f>
        <v>79.511998851452972</v>
      </c>
      <c r="C159" s="117">
        <f t="shared" si="30"/>
        <v>34648.708335763527</v>
      </c>
      <c r="D159" s="291">
        <f>UH!C162+C$5</f>
        <v>115.21688537140626</v>
      </c>
      <c r="E159" s="106">
        <f t="shared" si="30"/>
        <v>34648.8333358214</v>
      </c>
      <c r="F159" s="289">
        <f>UH!D162+D$5</f>
        <v>47.375130161048538</v>
      </c>
      <c r="G159" s="117">
        <f t="shared" si="30"/>
        <v>34648.958335937139</v>
      </c>
      <c r="H159" s="292">
        <f>UH!E162+E$5</f>
        <v>41.672349064399036</v>
      </c>
      <c r="I159" s="90">
        <f t="shared" si="31"/>
        <v>34649.291669328341</v>
      </c>
      <c r="J159" s="113">
        <f>UH!F162+F$5</f>
        <v>16.29698949832429</v>
      </c>
      <c r="L159" s="475">
        <f t="shared" si="32"/>
        <v>34648.708335763527</v>
      </c>
      <c r="M159" s="100">
        <f t="shared" si="22"/>
        <v>79.517726194683704</v>
      </c>
      <c r="N159" s="91">
        <f t="shared" si="23"/>
        <v>115.21688537140626</v>
      </c>
      <c r="O159" s="91">
        <f t="shared" si="24"/>
        <v>47.376666218844683</v>
      </c>
      <c r="P159" s="91">
        <f t="shared" si="25"/>
        <v>41.672773448677304</v>
      </c>
      <c r="Q159" s="110">
        <f t="shared" si="26"/>
        <v>16.296989605155417</v>
      </c>
      <c r="R159" s="108">
        <f t="shared" si="29"/>
        <v>300.08104083876742</v>
      </c>
      <c r="S159" s="271" t="str">
        <f t="shared" si="27"/>
        <v/>
      </c>
    </row>
    <row r="160" spans="1:19" x14ac:dyDescent="0.3">
      <c r="A160" s="106">
        <f t="shared" si="30"/>
        <v>34648.833335879259</v>
      </c>
      <c r="B160" s="110">
        <f>UH!B163+B$5</f>
        <v>79.510494653815996</v>
      </c>
      <c r="C160" s="117">
        <f t="shared" si="30"/>
        <v>34648.750002430192</v>
      </c>
      <c r="D160" s="291">
        <f>UH!C163+C$5</f>
        <v>115.21096923424224</v>
      </c>
      <c r="E160" s="106">
        <f t="shared" si="30"/>
        <v>34648.875002488065</v>
      </c>
      <c r="F160" s="289">
        <f>UH!D163+D$5</f>
        <v>47.374853064565833</v>
      </c>
      <c r="G160" s="117">
        <f t="shared" si="30"/>
        <v>34649.000002603803</v>
      </c>
      <c r="H160" s="292">
        <f>UH!E163+E$5</f>
        <v>41.672316535777185</v>
      </c>
      <c r="I160" s="90">
        <f t="shared" si="31"/>
        <v>34649.333335995005</v>
      </c>
      <c r="J160" s="113">
        <f>UH!F163+F$5</f>
        <v>16.296989497496423</v>
      </c>
      <c r="L160" s="475">
        <f t="shared" si="32"/>
        <v>34648.750002430192</v>
      </c>
      <c r="M160" s="100">
        <f t="shared" si="22"/>
        <v>79.515590419708843</v>
      </c>
      <c r="N160" s="91">
        <f t="shared" si="23"/>
        <v>115.21096923424224</v>
      </c>
      <c r="O160" s="91">
        <f t="shared" si="24"/>
        <v>47.376206709549969</v>
      </c>
      <c r="P160" s="91">
        <f t="shared" si="25"/>
        <v>41.672683660431218</v>
      </c>
      <c r="Q160" s="110">
        <f t="shared" si="26"/>
        <v>16.296989583493414</v>
      </c>
      <c r="R160" s="108">
        <f t="shared" si="29"/>
        <v>300.07243960742568</v>
      </c>
      <c r="S160" s="271" t="str">
        <f t="shared" si="27"/>
        <v/>
      </c>
    </row>
    <row r="161" spans="1:19" x14ac:dyDescent="0.3">
      <c r="A161" s="106">
        <f t="shared" si="30"/>
        <v>34648.875002545923</v>
      </c>
      <c r="B161" s="110">
        <f>UH!B164+B$5</f>
        <v>79.509156855583413</v>
      </c>
      <c r="C161" s="117">
        <f t="shared" si="30"/>
        <v>34648.791669096856</v>
      </c>
      <c r="D161" s="291">
        <f>UH!C164+C$5</f>
        <v>115.20565571559766</v>
      </c>
      <c r="E161" s="106">
        <f t="shared" si="30"/>
        <v>34648.916669154729</v>
      </c>
      <c r="F161" s="289">
        <f>UH!D164+D$5</f>
        <v>47.374608996504968</v>
      </c>
      <c r="G161" s="117">
        <f t="shared" si="30"/>
        <v>34649.041669270468</v>
      </c>
      <c r="H161" s="292">
        <f>UH!E164+E$5</f>
        <v>41.672288420304135</v>
      </c>
      <c r="I161" s="90">
        <f t="shared" si="31"/>
        <v>34649.375002661669</v>
      </c>
      <c r="J161" s="113">
        <f>UH!F164+F$5</f>
        <v>16.296989496831479</v>
      </c>
      <c r="L161" s="475">
        <f t="shared" si="32"/>
        <v>34648.791669096856</v>
      </c>
      <c r="M161" s="100">
        <f t="shared" si="22"/>
        <v>79.513689829339086</v>
      </c>
      <c r="N161" s="91">
        <f t="shared" si="23"/>
        <v>115.20565571559766</v>
      </c>
      <c r="O161" s="91">
        <f t="shared" si="24"/>
        <v>47.37580166445111</v>
      </c>
      <c r="P161" s="91">
        <f t="shared" si="25"/>
        <v>41.672605949956605</v>
      </c>
      <c r="Q161" s="110">
        <f t="shared" si="26"/>
        <v>16.296989566043155</v>
      </c>
      <c r="R161" s="108">
        <f t="shared" si="29"/>
        <v>300.06474272538765</v>
      </c>
      <c r="S161" s="271" t="str">
        <f t="shared" si="27"/>
        <v/>
      </c>
    </row>
    <row r="162" spans="1:19" x14ac:dyDescent="0.3">
      <c r="A162" s="106">
        <f t="shared" si="30"/>
        <v>34648.916669212587</v>
      </c>
      <c r="B162" s="110">
        <f>UH!B165+B$5</f>
        <v>79.507967268549208</v>
      </c>
      <c r="C162" s="117">
        <f t="shared" si="30"/>
        <v>34648.83333576352</v>
      </c>
      <c r="D162" s="291">
        <f>UH!C165+C$5</f>
        <v>115.20088432232768</v>
      </c>
      <c r="E162" s="106">
        <f t="shared" si="30"/>
        <v>34648.958335821393</v>
      </c>
      <c r="F162" s="289">
        <f>UH!D165+D$5</f>
        <v>47.374394059354081</v>
      </c>
      <c r="G162" s="117">
        <f t="shared" si="30"/>
        <v>34649.083335937132</v>
      </c>
      <c r="H162" s="292">
        <f>UH!E165+E$5</f>
        <v>41.672264123630015</v>
      </c>
      <c r="I162" s="90">
        <f t="shared" si="31"/>
        <v>34649.416669328333</v>
      </c>
      <c r="J162" s="113">
        <f>UH!F165+F$5</f>
        <v>16.296989496297485</v>
      </c>
      <c r="L162" s="475">
        <f t="shared" si="32"/>
        <v>34648.83333576352</v>
      </c>
      <c r="M162" s="100">
        <f t="shared" si="22"/>
        <v>79.511998851452972</v>
      </c>
      <c r="N162" s="91">
        <f t="shared" si="23"/>
        <v>115.20088432232768</v>
      </c>
      <c r="O162" s="91">
        <f t="shared" si="24"/>
        <v>47.375444697183511</v>
      </c>
      <c r="P162" s="91">
        <f t="shared" si="25"/>
        <v>41.672538706025506</v>
      </c>
      <c r="Q162" s="110">
        <f t="shared" si="26"/>
        <v>16.296989551988801</v>
      </c>
      <c r="R162" s="108">
        <f t="shared" si="29"/>
        <v>300.05785612897847</v>
      </c>
      <c r="S162" s="271" t="str">
        <f t="shared" si="27"/>
        <v/>
      </c>
    </row>
    <row r="163" spans="1:19" x14ac:dyDescent="0.3">
      <c r="A163" s="106">
        <f t="shared" si="30"/>
        <v>34648.958335879252</v>
      </c>
      <c r="B163" s="110">
        <f>UH!B166+B$5</f>
        <v>79.506909665153032</v>
      </c>
      <c r="C163" s="117">
        <f t="shared" si="30"/>
        <v>34648.875002430184</v>
      </c>
      <c r="D163" s="291">
        <f>UH!C166+C$5</f>
        <v>115.19660053016831</v>
      </c>
      <c r="E163" s="106">
        <f t="shared" si="30"/>
        <v>34649.000002488057</v>
      </c>
      <c r="F163" s="289">
        <f>UH!D166+D$5</f>
        <v>47.374204810294529</v>
      </c>
      <c r="G163" s="117">
        <f t="shared" si="30"/>
        <v>34649.125002603796</v>
      </c>
      <c r="H163" s="292">
        <f>UH!E166+E$5</f>
        <v>41.672243130797291</v>
      </c>
      <c r="I163" s="90">
        <f t="shared" si="31"/>
        <v>34649.458335994997</v>
      </c>
      <c r="J163" s="113">
        <f>UH!F166+F$5</f>
        <v>16.296989495868729</v>
      </c>
      <c r="L163" s="475">
        <f t="shared" si="32"/>
        <v>34648.875002430184</v>
      </c>
      <c r="M163" s="100">
        <f t="shared" si="22"/>
        <v>79.510494653815996</v>
      </c>
      <c r="N163" s="91">
        <f t="shared" si="23"/>
        <v>115.19660053016831</v>
      </c>
      <c r="O163" s="91">
        <f t="shared" si="24"/>
        <v>47.375130161048538</v>
      </c>
      <c r="P163" s="91">
        <f t="shared" si="25"/>
        <v>41.672480530362307</v>
      </c>
      <c r="Q163" s="110">
        <f t="shared" si="26"/>
        <v>16.296989540671913</v>
      </c>
      <c r="R163" s="108">
        <f t="shared" si="29"/>
        <v>300.05169541606705</v>
      </c>
      <c r="S163" s="271" t="str">
        <f t="shared" si="27"/>
        <v/>
      </c>
    </row>
    <row r="164" spans="1:19" x14ac:dyDescent="0.3">
      <c r="A164" s="106">
        <f t="shared" si="30"/>
        <v>34649.000002545916</v>
      </c>
      <c r="B164" s="110">
        <f>UH!B167+B$5</f>
        <v>79.505969570547137</v>
      </c>
      <c r="C164" s="117">
        <f t="shared" si="30"/>
        <v>34648.916669096849</v>
      </c>
      <c r="D164" s="291">
        <f>UH!C167+C$5</f>
        <v>115.1927552068542</v>
      </c>
      <c r="E164" s="106">
        <f t="shared" si="30"/>
        <v>34649.041669154722</v>
      </c>
      <c r="F164" s="289">
        <f>UH!D167+D$5</f>
        <v>47.37403820885104</v>
      </c>
      <c r="G164" s="117">
        <f t="shared" si="30"/>
        <v>34649.16666927046</v>
      </c>
      <c r="H164" s="292">
        <f>UH!E167+E$5</f>
        <v>41.67222499573289</v>
      </c>
      <c r="I164" s="90">
        <f t="shared" si="31"/>
        <v>34649.500002661662</v>
      </c>
      <c r="J164" s="113">
        <f>UH!F167+F$5</f>
        <v>16.296989495524528</v>
      </c>
      <c r="L164" s="475">
        <f t="shared" si="32"/>
        <v>34648.916669096849</v>
      </c>
      <c r="M164" s="100">
        <f t="shared" si="22"/>
        <v>79.509156855583413</v>
      </c>
      <c r="N164" s="91">
        <f t="shared" si="23"/>
        <v>115.1927552068542</v>
      </c>
      <c r="O164" s="91">
        <f t="shared" si="24"/>
        <v>47.374853064565833</v>
      </c>
      <c r="P164" s="91">
        <f t="shared" si="25"/>
        <v>41.672430209794257</v>
      </c>
      <c r="Q164" s="110">
        <f t="shared" si="26"/>
        <v>16.296989531561209</v>
      </c>
      <c r="R164" s="108">
        <f t="shared" si="29"/>
        <v>300.04618486835892</v>
      </c>
      <c r="S164" s="271" t="str">
        <f t="shared" si="27"/>
        <v/>
      </c>
    </row>
    <row r="165" spans="1:19" x14ac:dyDescent="0.3">
      <c r="A165" s="106">
        <f t="shared" si="30"/>
        <v>34649.04166921258</v>
      </c>
      <c r="B165" s="110">
        <f>UH!B168+B$5</f>
        <v>79.505134076288627</v>
      </c>
      <c r="C165" s="117">
        <f t="shared" si="30"/>
        <v>34648.958335763513</v>
      </c>
      <c r="D165" s="291">
        <f>UH!C168+C$5</f>
        <v>115.18930408958522</v>
      </c>
      <c r="E165" s="106">
        <f t="shared" si="30"/>
        <v>34649.083335821386</v>
      </c>
      <c r="F165" s="289">
        <f>UH!D168+D$5</f>
        <v>47.373891570476601</v>
      </c>
      <c r="G165" s="117">
        <f t="shared" si="30"/>
        <v>34649.208335937125</v>
      </c>
      <c r="H165" s="292">
        <f>UH!E168+E$5</f>
        <v>41.672209332116587</v>
      </c>
      <c r="I165" s="90">
        <f t="shared" si="31"/>
        <v>34649.541669328326</v>
      </c>
      <c r="J165" s="113">
        <f>UH!F168+F$5</f>
        <v>16.296989495248251</v>
      </c>
      <c r="L165" s="475">
        <f t="shared" si="32"/>
        <v>34648.958335763513</v>
      </c>
      <c r="M165" s="100">
        <f t="shared" si="22"/>
        <v>79.507967268549208</v>
      </c>
      <c r="N165" s="91">
        <f t="shared" si="23"/>
        <v>115.18930408958522</v>
      </c>
      <c r="O165" s="91">
        <f t="shared" si="24"/>
        <v>47.374608996504968</v>
      </c>
      <c r="P165" s="91">
        <f t="shared" si="25"/>
        <v>41.672386692000188</v>
      </c>
      <c r="Q165" s="110">
        <f t="shared" si="26"/>
        <v>16.296989524228124</v>
      </c>
      <c r="R165" s="108">
        <f t="shared" si="29"/>
        <v>300.04125657086774</v>
      </c>
      <c r="S165" s="271" t="str">
        <f t="shared" si="27"/>
        <v/>
      </c>
    </row>
    <row r="166" spans="1:19" x14ac:dyDescent="0.3">
      <c r="A166" s="106">
        <f t="shared" si="30"/>
        <v>34649.083335879244</v>
      </c>
      <c r="B166" s="110">
        <f>UH!B169+B$5</f>
        <v>79.504391673461299</v>
      </c>
      <c r="C166" s="117">
        <f t="shared" si="30"/>
        <v>34649.000002430177</v>
      </c>
      <c r="D166" s="291">
        <f>UH!C169+C$5</f>
        <v>115.18620731188544</v>
      </c>
      <c r="E166" s="106">
        <f t="shared" si="30"/>
        <v>34649.12500248805</v>
      </c>
      <c r="F166" s="289">
        <f>UH!D169+D$5</f>
        <v>47.373762525411458</v>
      </c>
      <c r="G166" s="117">
        <f t="shared" si="30"/>
        <v>34649.250002603789</v>
      </c>
      <c r="H166" s="292">
        <f>UH!E169+E$5</f>
        <v>41.672195805447629</v>
      </c>
      <c r="I166" s="90">
        <f t="shared" si="31"/>
        <v>34649.58333599499</v>
      </c>
      <c r="J166" s="113">
        <f>UH!F169+F$5</f>
        <v>16.296989495026537</v>
      </c>
      <c r="L166" s="475">
        <f t="shared" si="32"/>
        <v>34649.000002430177</v>
      </c>
      <c r="M166" s="100">
        <f t="shared" si="22"/>
        <v>79.506909665153032</v>
      </c>
      <c r="N166" s="91">
        <f t="shared" si="23"/>
        <v>115.18620731188544</v>
      </c>
      <c r="O166" s="91">
        <f t="shared" si="24"/>
        <v>47.374394059354081</v>
      </c>
      <c r="P166" s="91">
        <f t="shared" si="25"/>
        <v>41.672349064399036</v>
      </c>
      <c r="Q166" s="110">
        <f t="shared" si="26"/>
        <v>16.296989518327027</v>
      </c>
      <c r="R166" s="108">
        <f t="shared" si="29"/>
        <v>300.03684961911864</v>
      </c>
      <c r="S166" s="271" t="str">
        <f t="shared" si="27"/>
        <v/>
      </c>
    </row>
    <row r="167" spans="1:19" x14ac:dyDescent="0.3">
      <c r="A167" s="106">
        <f t="shared" si="30"/>
        <v>34649.125002545909</v>
      </c>
      <c r="B167" s="110">
        <f>UH!B170+B$5</f>
        <v>79.503732103247643</v>
      </c>
      <c r="C167" s="117">
        <f t="shared" si="30"/>
        <v>34649.041669096841</v>
      </c>
      <c r="D167" s="291">
        <f>UH!C170+C$5</f>
        <v>115.18342897533137</v>
      </c>
      <c r="E167" s="106">
        <f t="shared" si="30"/>
        <v>34649.166669154714</v>
      </c>
      <c r="F167" s="289">
        <f>UH!D170+D$5</f>
        <v>47.373648982227692</v>
      </c>
      <c r="G167" s="117">
        <f t="shared" si="30"/>
        <v>34649.291669270453</v>
      </c>
      <c r="H167" s="292">
        <f>UH!E170+E$5</f>
        <v>41.672184126154107</v>
      </c>
      <c r="I167" s="90">
        <f t="shared" si="31"/>
        <v>34649.625002661654</v>
      </c>
      <c r="J167" s="113">
        <f>UH!F170+F$5</f>
        <v>16.296989494848635</v>
      </c>
      <c r="L167" s="475">
        <f t="shared" si="32"/>
        <v>34649.041669096841</v>
      </c>
      <c r="M167" s="100">
        <f t="shared" si="22"/>
        <v>79.505969570547137</v>
      </c>
      <c r="N167" s="91">
        <f t="shared" si="23"/>
        <v>115.18342897533137</v>
      </c>
      <c r="O167" s="91">
        <f t="shared" si="24"/>
        <v>47.374204810294529</v>
      </c>
      <c r="P167" s="91">
        <f t="shared" si="25"/>
        <v>41.672316535777185</v>
      </c>
      <c r="Q167" s="110">
        <f t="shared" si="26"/>
        <v>16.296989513579238</v>
      </c>
      <c r="R167" s="108">
        <f t="shared" si="29"/>
        <v>300.03290940552944</v>
      </c>
      <c r="S167" s="271" t="str">
        <f t="shared" si="27"/>
        <v/>
      </c>
    </row>
    <row r="168" spans="1:19" x14ac:dyDescent="0.3">
      <c r="A168" s="106">
        <f t="shared" si="30"/>
        <v>34649.166669212573</v>
      </c>
      <c r="B168" s="110">
        <f>UH!B171+B$5</f>
        <v>79.503146223166993</v>
      </c>
      <c r="C168" s="117">
        <f t="shared" si="30"/>
        <v>34649.083335763506</v>
      </c>
      <c r="D168" s="291">
        <f>UH!C171+C$5</f>
        <v>115.18093676202307</v>
      </c>
      <c r="E168" s="106">
        <f t="shared" si="30"/>
        <v>34649.208335821379</v>
      </c>
      <c r="F168" s="289">
        <f>UH!D171+D$5</f>
        <v>47.373549095535033</v>
      </c>
      <c r="G168" s="117">
        <f t="shared" si="30"/>
        <v>34649.333335937117</v>
      </c>
      <c r="H168" s="292">
        <f>UH!E171+E$5</f>
        <v>41.672174043609651</v>
      </c>
      <c r="I168" s="90">
        <f t="shared" si="31"/>
        <v>34649.666669328319</v>
      </c>
      <c r="J168" s="113">
        <f>UH!F171+F$5</f>
        <v>16.296989494705908</v>
      </c>
      <c r="L168" s="475">
        <f t="shared" si="32"/>
        <v>34649.083335763506</v>
      </c>
      <c r="M168" s="100">
        <f t="shared" si="22"/>
        <v>79.505134076288627</v>
      </c>
      <c r="N168" s="91">
        <f t="shared" si="23"/>
        <v>115.18093676202307</v>
      </c>
      <c r="O168" s="91">
        <f t="shared" si="24"/>
        <v>47.37403820885104</v>
      </c>
      <c r="P168" s="91">
        <f t="shared" si="25"/>
        <v>41.672288420304135</v>
      </c>
      <c r="Q168" s="110">
        <f t="shared" si="26"/>
        <v>16.296989509760113</v>
      </c>
      <c r="R168" s="108">
        <f t="shared" si="29"/>
        <v>300.02938697722698</v>
      </c>
      <c r="S168" s="271" t="str">
        <f t="shared" si="27"/>
        <v/>
      </c>
    </row>
    <row r="169" spans="1:19" x14ac:dyDescent="0.3">
      <c r="A169" s="106">
        <f t="shared" si="30"/>
        <v>34649.208335879237</v>
      </c>
      <c r="B169" s="110">
        <f>UH!B172+B$5</f>
        <v>79.502625887373739</v>
      </c>
      <c r="C169" s="117">
        <f t="shared" si="30"/>
        <v>34649.12500243017</v>
      </c>
      <c r="D169" s="291">
        <f>UH!C172+C$5</f>
        <v>115.17870158403633</v>
      </c>
      <c r="E169" s="106">
        <f t="shared" si="30"/>
        <v>34649.250002488043</v>
      </c>
      <c r="F169" s="289">
        <f>UH!D172+D$5</f>
        <v>47.373461237380887</v>
      </c>
      <c r="G169" s="117">
        <f t="shared" si="30"/>
        <v>34649.375002603781</v>
      </c>
      <c r="H169" s="292">
        <f>UH!E172+E$5</f>
        <v>41.67216534093928</v>
      </c>
      <c r="I169" s="90">
        <f t="shared" si="31"/>
        <v>34649.708335994983</v>
      </c>
      <c r="J169" s="113">
        <f>UH!F172+F$5</f>
        <v>16.296989494591426</v>
      </c>
      <c r="L169" s="475">
        <f t="shared" si="32"/>
        <v>34649.12500243017</v>
      </c>
      <c r="M169" s="100">
        <f t="shared" si="22"/>
        <v>79.504391673461299</v>
      </c>
      <c r="N169" s="91">
        <f t="shared" si="23"/>
        <v>115.17870158403633</v>
      </c>
      <c r="O169" s="91">
        <f t="shared" si="24"/>
        <v>47.373891570476601</v>
      </c>
      <c r="P169" s="91">
        <f t="shared" si="25"/>
        <v>41.672264123630015</v>
      </c>
      <c r="Q169" s="110">
        <f t="shared" si="26"/>
        <v>16.296989506688607</v>
      </c>
      <c r="R169" s="108">
        <f t="shared" si="29"/>
        <v>300.02623845829288</v>
      </c>
      <c r="S169" s="271" t="str">
        <f t="shared" si="27"/>
        <v/>
      </c>
    </row>
    <row r="170" spans="1:19" x14ac:dyDescent="0.3">
      <c r="A170" s="106">
        <f t="shared" si="30"/>
        <v>34649.250002545901</v>
      </c>
      <c r="B170" s="110">
        <f>UH!B173+B$5</f>
        <v>79.498543303610859</v>
      </c>
      <c r="C170" s="117">
        <f t="shared" si="30"/>
        <v>34649.166669096834</v>
      </c>
      <c r="D170" s="291">
        <f>UH!C173+C$5</f>
        <v>115.15953032577031</v>
      </c>
      <c r="E170" s="106">
        <f t="shared" si="30"/>
        <v>34649.291669154707</v>
      </c>
      <c r="F170" s="289">
        <f>UH!D173+D$5</f>
        <v>47.372825990994976</v>
      </c>
      <c r="G170" s="117">
        <f t="shared" si="30"/>
        <v>34649.416669270446</v>
      </c>
      <c r="H170" s="292">
        <f>UH!E173+E$5</f>
        <v>41.672110885494845</v>
      </c>
      <c r="I170" s="90">
        <f t="shared" si="31"/>
        <v>34649.750002661647</v>
      </c>
      <c r="J170" s="113">
        <f>UH!F173+F$5</f>
        <v>16.296989494129075</v>
      </c>
      <c r="L170" s="475">
        <f t="shared" si="32"/>
        <v>34649.166669096834</v>
      </c>
      <c r="M170" s="100">
        <f t="shared" si="22"/>
        <v>79.503732103247643</v>
      </c>
      <c r="N170" s="91">
        <f t="shared" si="23"/>
        <v>115.17870158403633</v>
      </c>
      <c r="O170" s="91">
        <f t="shared" si="24"/>
        <v>47.373762525411458</v>
      </c>
      <c r="P170" s="91">
        <f t="shared" si="25"/>
        <v>41.672243130797291</v>
      </c>
      <c r="Q170" s="110">
        <f t="shared" si="26"/>
        <v>16.296989504218843</v>
      </c>
      <c r="R170" s="108">
        <f t="shared" si="29"/>
        <v>300.02542884771157</v>
      </c>
      <c r="S170" s="271" t="str">
        <f t="shared" si="27"/>
        <v/>
      </c>
    </row>
    <row r="171" spans="1:19" x14ac:dyDescent="0.3">
      <c r="A171" s="106">
        <f t="shared" si="30"/>
        <v>34649.291669212565</v>
      </c>
      <c r="B171" s="110" t="e">
        <f>UH!#REF!+B$5</f>
        <v>#REF!</v>
      </c>
      <c r="C171" s="117">
        <f t="shared" si="30"/>
        <v>34649.208335763498</v>
      </c>
      <c r="D171" s="291">
        <f>UH!C174+C$5</f>
        <v>115.15953032577031</v>
      </c>
      <c r="E171" s="106">
        <f t="shared" si="30"/>
        <v>34649.333335821371</v>
      </c>
      <c r="F171" s="289">
        <f>UH!D174+D$5</f>
        <v>47.372825990994976</v>
      </c>
      <c r="G171" s="117">
        <f t="shared" si="30"/>
        <v>34649.45833593711</v>
      </c>
      <c r="H171" s="292">
        <f>UH!E174+E$5</f>
        <v>41.672110885494845</v>
      </c>
      <c r="I171" s="90">
        <f t="shared" si="31"/>
        <v>34649.791669328311</v>
      </c>
      <c r="J171" s="113">
        <f>UH!F174+F$5</f>
        <v>16.296989494129075</v>
      </c>
      <c r="L171" s="475">
        <f t="shared" si="32"/>
        <v>34649.208335763498</v>
      </c>
      <c r="M171" s="100">
        <f t="shared" si="22"/>
        <v>79.503146223166993</v>
      </c>
      <c r="N171" s="91">
        <f t="shared" si="23"/>
        <v>115.17870158403633</v>
      </c>
      <c r="O171" s="91">
        <f t="shared" si="24"/>
        <v>47.373648982227692</v>
      </c>
      <c r="P171" s="91">
        <f t="shared" si="25"/>
        <v>41.67222499573289</v>
      </c>
      <c r="Q171" s="110">
        <f t="shared" si="26"/>
        <v>16.296989502233313</v>
      </c>
      <c r="R171" s="108">
        <f t="shared" si="29"/>
        <v>300.02471128739722</v>
      </c>
      <c r="S171" s="271" t="str">
        <f t="shared" si="27"/>
        <v/>
      </c>
    </row>
    <row r="172" spans="1:19" x14ac:dyDescent="0.3">
      <c r="A172" s="106">
        <f t="shared" si="30"/>
        <v>34649.33333587923</v>
      </c>
      <c r="B172" s="110" t="e">
        <f>UH!#REF!+B$5</f>
        <v>#REF!</v>
      </c>
      <c r="C172" s="117">
        <f t="shared" si="30"/>
        <v>34649.250002430163</v>
      </c>
      <c r="D172" s="291">
        <f>UH!C175+C$5</f>
        <v>115.15953032577031</v>
      </c>
      <c r="E172" s="106">
        <f t="shared" si="30"/>
        <v>34649.375002488036</v>
      </c>
      <c r="F172" s="289">
        <f>UH!D175+D$5</f>
        <v>47.372825990994976</v>
      </c>
      <c r="G172" s="117">
        <f t="shared" si="30"/>
        <v>34649.500002603774</v>
      </c>
      <c r="H172" s="292">
        <f>UH!E175+E$5</f>
        <v>41.672110885494845</v>
      </c>
      <c r="I172" s="90">
        <f t="shared" si="31"/>
        <v>34649.833335994976</v>
      </c>
      <c r="J172" s="113">
        <f>UH!F175+F$5</f>
        <v>16.296989494129075</v>
      </c>
      <c r="L172" s="475">
        <f t="shared" si="32"/>
        <v>34649.250002430163</v>
      </c>
      <c r="M172" s="100">
        <f t="shared" si="22"/>
        <v>79.502625887373739</v>
      </c>
      <c r="N172" s="91">
        <f t="shared" si="23"/>
        <v>115.17870158403633</v>
      </c>
      <c r="O172" s="91">
        <f t="shared" si="24"/>
        <v>47.373549095535033</v>
      </c>
      <c r="P172" s="91">
        <f t="shared" si="25"/>
        <v>41.672209332116587</v>
      </c>
      <c r="Q172" s="110">
        <f t="shared" si="26"/>
        <v>16.29698950063737</v>
      </c>
      <c r="R172" s="108">
        <f t="shared" si="29"/>
        <v>300.02407539969909</v>
      </c>
      <c r="S172" s="271" t="str">
        <f t="shared" si="27"/>
        <v/>
      </c>
    </row>
    <row r="173" spans="1:19" x14ac:dyDescent="0.3">
      <c r="A173" s="106">
        <f t="shared" si="30"/>
        <v>34649.375002545894</v>
      </c>
      <c r="B173" s="110">
        <f>UH!B174+B$5</f>
        <v>79.498543303610859</v>
      </c>
      <c r="C173" s="117">
        <f t="shared" si="30"/>
        <v>34649.291669096827</v>
      </c>
      <c r="D173" s="291">
        <f>UH!C176+C$5</f>
        <v>115.15953032577031</v>
      </c>
      <c r="E173" s="106">
        <f t="shared" si="30"/>
        <v>34649.4166691547</v>
      </c>
      <c r="F173" s="289">
        <f>UH!D176+D$5</f>
        <v>47.372825990994976</v>
      </c>
      <c r="G173" s="117">
        <f t="shared" si="30"/>
        <v>34649.541669270438</v>
      </c>
      <c r="H173" s="292">
        <f>UH!E176+E$5</f>
        <v>41.672110885494845</v>
      </c>
      <c r="I173" s="90">
        <f t="shared" si="31"/>
        <v>34649.87500266164</v>
      </c>
      <c r="J173" s="113">
        <f>UH!F176+F$5</f>
        <v>16.296989494129075</v>
      </c>
      <c r="L173" s="475">
        <f t="shared" si="32"/>
        <v>34649.291669096827</v>
      </c>
      <c r="M173" s="100">
        <f t="shared" si="22"/>
        <v>79.502625887373739</v>
      </c>
      <c r="N173" s="91">
        <f t="shared" si="23"/>
        <v>115.17870158403633</v>
      </c>
      <c r="O173" s="91">
        <f t="shared" si="24"/>
        <v>47.373461237380887</v>
      </c>
      <c r="P173" s="91">
        <f t="shared" si="25"/>
        <v>41.672195805447629</v>
      </c>
      <c r="Q173" s="110">
        <f t="shared" si="26"/>
        <v>16.296989499354812</v>
      </c>
      <c r="R173" s="108">
        <f t="shared" si="29"/>
        <v>300.02397401359343</v>
      </c>
      <c r="S173" s="271" t="str">
        <f t="shared" si="27"/>
        <v/>
      </c>
    </row>
    <row r="174" spans="1:19" x14ac:dyDescent="0.3">
      <c r="A174" s="106">
        <f t="shared" si="30"/>
        <v>34649.416669212558</v>
      </c>
      <c r="B174" s="110">
        <f>UH!B175+B$5</f>
        <v>79.498543303610859</v>
      </c>
      <c r="C174" s="117">
        <f t="shared" si="30"/>
        <v>34649.333335763491</v>
      </c>
      <c r="D174" s="291">
        <f>UH!C177+C$5</f>
        <v>115.15953032577031</v>
      </c>
      <c r="E174" s="106">
        <f t="shared" si="30"/>
        <v>34649.458335821364</v>
      </c>
      <c r="F174" s="289">
        <f>UH!D177+D$5</f>
        <v>47.372825990994976</v>
      </c>
      <c r="G174" s="117">
        <f t="shared" si="30"/>
        <v>34649.583335937103</v>
      </c>
      <c r="H174" s="292">
        <f>UH!E177+E$5</f>
        <v>41.672110885494845</v>
      </c>
      <c r="I174" s="90">
        <f t="shared" si="31"/>
        <v>34649.916669328304</v>
      </c>
      <c r="J174" s="113">
        <f>UH!F177+F$5</f>
        <v>16.296989494129075</v>
      </c>
      <c r="L174" s="475">
        <f t="shared" si="32"/>
        <v>34649.333335763491</v>
      </c>
      <c r="M174" s="100">
        <f t="shared" si="22"/>
        <v>79.502625887373739</v>
      </c>
      <c r="N174" s="91">
        <f t="shared" si="23"/>
        <v>115.17870158403633</v>
      </c>
      <c r="O174" s="91">
        <f t="shared" si="24"/>
        <v>47.373461237380887</v>
      </c>
      <c r="P174" s="91">
        <f t="shared" si="25"/>
        <v>41.672184126154107</v>
      </c>
      <c r="Q174" s="110">
        <f t="shared" si="26"/>
        <v>16.29698949832429</v>
      </c>
      <c r="R174" s="108">
        <f t="shared" si="29"/>
        <v>300.02396233326937</v>
      </c>
      <c r="S174" s="271" t="str">
        <f t="shared" si="27"/>
        <v/>
      </c>
    </row>
    <row r="175" spans="1:19" x14ac:dyDescent="0.3">
      <c r="A175" s="106">
        <f t="shared" si="30"/>
        <v>34649.458335879222</v>
      </c>
      <c r="B175" s="110">
        <f>UH!B176+B$5</f>
        <v>79.498543303610859</v>
      </c>
      <c r="C175" s="117">
        <f t="shared" si="30"/>
        <v>34649.375002430155</v>
      </c>
      <c r="D175" s="291">
        <f>UH!C178+C$5</f>
        <v>115.15953032577031</v>
      </c>
      <c r="E175" s="106">
        <f t="shared" si="30"/>
        <v>34649.500002488028</v>
      </c>
      <c r="F175" s="289">
        <f>UH!D178+D$5</f>
        <v>47.372825990994976</v>
      </c>
      <c r="G175" s="117">
        <f t="shared" si="30"/>
        <v>34649.625002603767</v>
      </c>
      <c r="H175" s="292">
        <f>UH!E178+E$5</f>
        <v>41.672110885494845</v>
      </c>
      <c r="I175" s="90">
        <f t="shared" si="31"/>
        <v>34649.958335994968</v>
      </c>
      <c r="J175" s="113">
        <f>UH!F178+F$5</f>
        <v>16.296989494129075</v>
      </c>
      <c r="L175" s="475">
        <f t="shared" si="32"/>
        <v>34649.375002430155</v>
      </c>
      <c r="M175" s="100">
        <f t="shared" si="22"/>
        <v>79.502625887373739</v>
      </c>
      <c r="N175" s="91">
        <f t="shared" si="23"/>
        <v>115.17870158403633</v>
      </c>
      <c r="O175" s="91">
        <f t="shared" si="24"/>
        <v>47.373461237380887</v>
      </c>
      <c r="P175" s="91">
        <f t="shared" si="25"/>
        <v>41.672174043609651</v>
      </c>
      <c r="Q175" s="110">
        <f t="shared" si="26"/>
        <v>16.296989497496423</v>
      </c>
      <c r="R175" s="108">
        <f t="shared" si="29"/>
        <v>300.02395224989704</v>
      </c>
      <c r="S175" s="271" t="str">
        <f t="shared" si="27"/>
        <v/>
      </c>
    </row>
    <row r="176" spans="1:19" x14ac:dyDescent="0.3">
      <c r="A176" s="106">
        <f t="shared" si="30"/>
        <v>34649.500002545887</v>
      </c>
      <c r="B176" s="110">
        <f>UH!B177+B$5</f>
        <v>79.498543303610859</v>
      </c>
      <c r="C176" s="117">
        <f t="shared" si="30"/>
        <v>34649.41666909682</v>
      </c>
      <c r="D176" s="291">
        <f>UH!C179+C$5</f>
        <v>115.15953032577031</v>
      </c>
      <c r="E176" s="106">
        <f t="shared" si="30"/>
        <v>34649.541669154692</v>
      </c>
      <c r="F176" s="289">
        <f>UH!D179+D$5</f>
        <v>47.372825990994976</v>
      </c>
      <c r="G176" s="117">
        <f t="shared" si="30"/>
        <v>34649.666669270431</v>
      </c>
      <c r="H176" s="292">
        <f>UH!E179+E$5</f>
        <v>41.672110885494845</v>
      </c>
      <c r="I176" s="90">
        <f t="shared" si="31"/>
        <v>34650.000002661633</v>
      </c>
      <c r="J176" s="113">
        <f>UH!F179+F$5</f>
        <v>16.296989494129075</v>
      </c>
      <c r="L176" s="475">
        <f t="shared" si="32"/>
        <v>34649.41666909682</v>
      </c>
      <c r="M176" s="100">
        <f t="shared" si="22"/>
        <v>79.502625887373739</v>
      </c>
      <c r="N176" s="91">
        <f t="shared" si="23"/>
        <v>115.17870158403633</v>
      </c>
      <c r="O176" s="91">
        <f t="shared" si="24"/>
        <v>47.373461237380887</v>
      </c>
      <c r="P176" s="91">
        <f t="shared" si="25"/>
        <v>41.67216534093928</v>
      </c>
      <c r="Q176" s="110">
        <f t="shared" si="26"/>
        <v>16.296989496831479</v>
      </c>
      <c r="R176" s="108">
        <f t="shared" si="29"/>
        <v>300.02394354656172</v>
      </c>
      <c r="S176" s="271" t="str">
        <f t="shared" si="27"/>
        <v/>
      </c>
    </row>
    <row r="177" spans="1:19" x14ac:dyDescent="0.3">
      <c r="A177" s="106">
        <f t="shared" si="30"/>
        <v>34649.541669212551</v>
      </c>
      <c r="B177" s="110">
        <f>UH!B178+B$5</f>
        <v>79.498543303610859</v>
      </c>
      <c r="C177" s="117">
        <f t="shared" si="30"/>
        <v>34649.458335763484</v>
      </c>
      <c r="D177" s="291">
        <f>UH!C180+C$5</f>
        <v>115.15953032577031</v>
      </c>
      <c r="E177" s="106">
        <f t="shared" si="30"/>
        <v>34649.583335821357</v>
      </c>
      <c r="F177" s="289">
        <f>UH!D180+D$5</f>
        <v>47.372825990994976</v>
      </c>
      <c r="G177" s="117">
        <f t="shared" si="30"/>
        <v>34649.708335937095</v>
      </c>
      <c r="H177" s="292">
        <f>UH!E180+E$5</f>
        <v>41.672110885494845</v>
      </c>
      <c r="I177" s="90">
        <f t="shared" si="31"/>
        <v>34650.041669328297</v>
      </c>
      <c r="J177" s="113">
        <f>UH!F180+F$5</f>
        <v>16.296989494129075</v>
      </c>
      <c r="L177" s="475">
        <f t="shared" si="32"/>
        <v>34649.458335763484</v>
      </c>
      <c r="M177" s="100">
        <f t="shared" si="22"/>
        <v>79.502625887373739</v>
      </c>
      <c r="N177" s="91">
        <f t="shared" si="23"/>
        <v>115.17870158403633</v>
      </c>
      <c r="O177" s="91">
        <f t="shared" si="24"/>
        <v>47.373461237380887</v>
      </c>
      <c r="P177" s="91">
        <f t="shared" si="25"/>
        <v>41.67216534093928</v>
      </c>
      <c r="Q177" s="110">
        <f t="shared" si="26"/>
        <v>16.296989496297485</v>
      </c>
      <c r="R177" s="108">
        <f t="shared" si="29"/>
        <v>300.02394354602774</v>
      </c>
      <c r="S177" s="271" t="str">
        <f t="shared" si="27"/>
        <v/>
      </c>
    </row>
    <row r="178" spans="1:19" x14ac:dyDescent="0.3">
      <c r="A178" s="106">
        <f t="shared" si="30"/>
        <v>34649.583335879215</v>
      </c>
      <c r="B178" s="110">
        <f>UH!B179+B$5</f>
        <v>79.498543303610859</v>
      </c>
      <c r="C178" s="117">
        <f t="shared" si="30"/>
        <v>34649.500002430148</v>
      </c>
      <c r="D178" s="291">
        <f>UH!C181+C$5</f>
        <v>115.15953032577031</v>
      </c>
      <c r="E178" s="106">
        <f t="shared" si="30"/>
        <v>34649.625002488021</v>
      </c>
      <c r="F178" s="289">
        <f>UH!D181+D$5</f>
        <v>47.372825990994976</v>
      </c>
      <c r="G178" s="117">
        <f t="shared" si="30"/>
        <v>34649.75000260376</v>
      </c>
      <c r="H178" s="292">
        <f>UH!E181+E$5</f>
        <v>41.672110885494845</v>
      </c>
      <c r="I178" s="90">
        <f t="shared" si="31"/>
        <v>34650.083335994961</v>
      </c>
      <c r="J178" s="113">
        <f>UH!F181+F$5</f>
        <v>16.296989494129075</v>
      </c>
      <c r="L178" s="475">
        <f t="shared" si="32"/>
        <v>34649.500002430148</v>
      </c>
      <c r="M178" s="100">
        <f t="shared" si="22"/>
        <v>79.502625887373739</v>
      </c>
      <c r="N178" s="91">
        <f t="shared" si="23"/>
        <v>115.17870158403633</v>
      </c>
      <c r="O178" s="91">
        <f t="shared" si="24"/>
        <v>47.373461237380887</v>
      </c>
      <c r="P178" s="91">
        <f t="shared" si="25"/>
        <v>41.67216534093928</v>
      </c>
      <c r="Q178" s="110">
        <f t="shared" si="26"/>
        <v>16.296989495868729</v>
      </c>
      <c r="R178" s="108">
        <f t="shared" si="29"/>
        <v>300.02394354559897</v>
      </c>
      <c r="S178" s="271" t="str">
        <f t="shared" si="27"/>
        <v/>
      </c>
    </row>
    <row r="179" spans="1:19" x14ac:dyDescent="0.3">
      <c r="A179" s="106">
        <f t="shared" si="30"/>
        <v>34649.625002545879</v>
      </c>
      <c r="B179" s="110">
        <f>UH!B180+B$5</f>
        <v>79.498543303610859</v>
      </c>
      <c r="C179" s="117">
        <f t="shared" si="30"/>
        <v>34649.541669096812</v>
      </c>
      <c r="D179" s="291">
        <f>UH!C182+C$5</f>
        <v>115.15953032577031</v>
      </c>
      <c r="E179" s="106">
        <f t="shared" si="30"/>
        <v>34649.666669154685</v>
      </c>
      <c r="F179" s="289">
        <f>UH!D182+D$5</f>
        <v>47.372825990994976</v>
      </c>
      <c r="G179" s="117">
        <f t="shared" si="30"/>
        <v>34649.791669270424</v>
      </c>
      <c r="H179" s="292">
        <f>UH!E182+E$5</f>
        <v>41.672110885494845</v>
      </c>
      <c r="I179" s="90">
        <f t="shared" si="31"/>
        <v>34650.125002661625</v>
      </c>
      <c r="J179" s="113">
        <f>UH!F182+F$5</f>
        <v>16.296989494129075</v>
      </c>
      <c r="L179" s="475">
        <f t="shared" si="32"/>
        <v>34649.541669096812</v>
      </c>
      <c r="M179" s="100">
        <f t="shared" si="22"/>
        <v>79.502625887373739</v>
      </c>
      <c r="N179" s="91">
        <f t="shared" si="23"/>
        <v>115.17870158403633</v>
      </c>
      <c r="O179" s="91">
        <f t="shared" si="24"/>
        <v>47.373461237380887</v>
      </c>
      <c r="P179" s="91">
        <f t="shared" si="25"/>
        <v>41.67216534093928</v>
      </c>
      <c r="Q179" s="110">
        <f t="shared" si="26"/>
        <v>16.296989495524528</v>
      </c>
      <c r="R179" s="108">
        <f t="shared" si="29"/>
        <v>300.02394354525478</v>
      </c>
      <c r="S179" s="271" t="str">
        <f t="shared" si="27"/>
        <v/>
      </c>
    </row>
    <row r="180" spans="1:19" x14ac:dyDescent="0.3">
      <c r="A180" s="106">
        <f t="shared" si="30"/>
        <v>34649.666669212544</v>
      </c>
      <c r="B180" s="110">
        <f>UH!B181+B$5</f>
        <v>79.498543303610859</v>
      </c>
      <c r="C180" s="117">
        <f t="shared" si="30"/>
        <v>34649.583335763476</v>
      </c>
      <c r="D180" s="291">
        <f>UH!C183+C$5</f>
        <v>115.15953032577031</v>
      </c>
      <c r="E180" s="106">
        <f t="shared" si="30"/>
        <v>34649.708335821349</v>
      </c>
      <c r="F180" s="289">
        <f>UH!D183+D$5</f>
        <v>47.372825990994976</v>
      </c>
      <c r="G180" s="117">
        <f t="shared" si="30"/>
        <v>34649.833335937088</v>
      </c>
      <c r="H180" s="292">
        <f>UH!E183+E$5</f>
        <v>41.672110885494845</v>
      </c>
      <c r="I180" s="90">
        <f t="shared" si="31"/>
        <v>34650.16666932829</v>
      </c>
      <c r="J180" s="113">
        <f>UH!F183+F$5</f>
        <v>16.296989494129075</v>
      </c>
      <c r="L180" s="475">
        <f t="shared" si="32"/>
        <v>34649.583335763476</v>
      </c>
      <c r="M180" s="100">
        <f t="shared" si="22"/>
        <v>79.502625887373739</v>
      </c>
      <c r="N180" s="91">
        <f t="shared" si="23"/>
        <v>115.17870158403633</v>
      </c>
      <c r="O180" s="91">
        <f t="shared" si="24"/>
        <v>47.373461237380887</v>
      </c>
      <c r="P180" s="91">
        <f t="shared" si="25"/>
        <v>41.67216534093928</v>
      </c>
      <c r="Q180" s="110">
        <f t="shared" si="26"/>
        <v>16.296989495248251</v>
      </c>
      <c r="R180" s="108">
        <f t="shared" si="29"/>
        <v>300.02394354497847</v>
      </c>
      <c r="S180" s="271" t="str">
        <f t="shared" si="27"/>
        <v/>
      </c>
    </row>
    <row r="181" spans="1:19" x14ac:dyDescent="0.3">
      <c r="A181" s="106">
        <f t="shared" si="30"/>
        <v>34649.708335879208</v>
      </c>
      <c r="B181" s="110">
        <f>UH!B182+B$5</f>
        <v>79.498543303610859</v>
      </c>
      <c r="C181" s="117">
        <f t="shared" si="30"/>
        <v>34649.625002430141</v>
      </c>
      <c r="D181" s="291">
        <f>UH!C184+C$5</f>
        <v>115.15953032577031</v>
      </c>
      <c r="E181" s="106">
        <f t="shared" si="30"/>
        <v>34649.750002488014</v>
      </c>
      <c r="F181" s="289">
        <f>UH!D184+D$5</f>
        <v>47.372825990994976</v>
      </c>
      <c r="G181" s="117">
        <f t="shared" si="30"/>
        <v>34649.875002603752</v>
      </c>
      <c r="H181" s="292">
        <f>UH!E184+E$5</f>
        <v>41.672110885494845</v>
      </c>
      <c r="I181" s="90">
        <f t="shared" si="31"/>
        <v>34650.208335994954</v>
      </c>
      <c r="J181" s="113">
        <f>UH!F184+F$5</f>
        <v>16.296989494129075</v>
      </c>
      <c r="L181" s="475">
        <f t="shared" si="32"/>
        <v>34649.625002430141</v>
      </c>
      <c r="M181" s="100">
        <f t="shared" si="22"/>
        <v>79.502625887373739</v>
      </c>
      <c r="N181" s="91">
        <f t="shared" si="23"/>
        <v>115.17870158403633</v>
      </c>
      <c r="O181" s="91">
        <f t="shared" si="24"/>
        <v>47.373461237380887</v>
      </c>
      <c r="P181" s="91">
        <f t="shared" si="25"/>
        <v>41.67216534093928</v>
      </c>
      <c r="Q181" s="110">
        <f t="shared" si="26"/>
        <v>16.296989495026537</v>
      </c>
      <c r="R181" s="108">
        <f t="shared" si="29"/>
        <v>300.02394354475678</v>
      </c>
      <c r="S181" s="271" t="str">
        <f t="shared" si="27"/>
        <v/>
      </c>
    </row>
    <row r="182" spans="1:19" x14ac:dyDescent="0.3">
      <c r="A182" s="106">
        <f t="shared" si="30"/>
        <v>34649.750002545872</v>
      </c>
      <c r="B182" s="110">
        <f>UH!B183+B$5</f>
        <v>79.498543303610859</v>
      </c>
      <c r="C182" s="117">
        <f t="shared" si="30"/>
        <v>34649.666669096805</v>
      </c>
      <c r="D182" s="291">
        <f>UH!C185+C$5</f>
        <v>115.15953032577031</v>
      </c>
      <c r="E182" s="106">
        <f t="shared" si="30"/>
        <v>34649.791669154678</v>
      </c>
      <c r="F182" s="289">
        <f>UH!D185+D$5</f>
        <v>47.372825990994976</v>
      </c>
      <c r="G182" s="117">
        <f t="shared" si="30"/>
        <v>34649.916669270417</v>
      </c>
      <c r="H182" s="292">
        <f>UH!E185+E$5</f>
        <v>41.672110885494845</v>
      </c>
      <c r="I182" s="90">
        <f t="shared" si="31"/>
        <v>34650.250002661618</v>
      </c>
      <c r="J182" s="113">
        <f>UH!F185+F$5</f>
        <v>16.296989494129075</v>
      </c>
      <c r="L182" s="475">
        <f t="shared" si="32"/>
        <v>34649.666669096805</v>
      </c>
      <c r="M182" s="100">
        <f t="shared" si="22"/>
        <v>79.502625887373739</v>
      </c>
      <c r="N182" s="91">
        <f t="shared" si="23"/>
        <v>115.17870158403633</v>
      </c>
      <c r="O182" s="91">
        <f t="shared" si="24"/>
        <v>47.373461237380887</v>
      </c>
      <c r="P182" s="91">
        <f t="shared" si="25"/>
        <v>41.67216534093928</v>
      </c>
      <c r="Q182" s="110">
        <f t="shared" si="26"/>
        <v>16.296989494848635</v>
      </c>
      <c r="R182" s="108">
        <f t="shared" si="29"/>
        <v>300.02394354457886</v>
      </c>
      <c r="S182" s="271" t="str">
        <f t="shared" si="27"/>
        <v/>
      </c>
    </row>
    <row r="183" spans="1:19" x14ac:dyDescent="0.3">
      <c r="A183" s="106">
        <f t="shared" si="30"/>
        <v>34649.791669212536</v>
      </c>
      <c r="B183" s="110">
        <f>UH!B184+B$5</f>
        <v>79.498543303610859</v>
      </c>
      <c r="C183" s="117">
        <f t="shared" si="30"/>
        <v>34649.708335763469</v>
      </c>
      <c r="D183" s="291">
        <f>UH!C186+C$5</f>
        <v>115.15953032577031</v>
      </c>
      <c r="E183" s="106">
        <f t="shared" si="30"/>
        <v>34649.833335821342</v>
      </c>
      <c r="F183" s="289">
        <f>UH!D186+D$5</f>
        <v>47.372825990994976</v>
      </c>
      <c r="G183" s="117">
        <f t="shared" si="30"/>
        <v>34649.958335937081</v>
      </c>
      <c r="H183" s="292">
        <f>UH!E186+E$5</f>
        <v>41.672110885494845</v>
      </c>
      <c r="I183" s="90">
        <f t="shared" si="31"/>
        <v>34650.291669328282</v>
      </c>
      <c r="J183" s="113">
        <f>UH!F186+F$5</f>
        <v>16.296989494129075</v>
      </c>
      <c r="L183" s="475">
        <f t="shared" si="32"/>
        <v>34649.708335763469</v>
      </c>
      <c r="M183" s="100">
        <f t="shared" si="22"/>
        <v>79.502625887373739</v>
      </c>
      <c r="N183" s="91">
        <f t="shared" si="23"/>
        <v>115.17870158403633</v>
      </c>
      <c r="O183" s="91">
        <f t="shared" si="24"/>
        <v>47.373461237380887</v>
      </c>
      <c r="P183" s="91">
        <f t="shared" si="25"/>
        <v>41.67216534093928</v>
      </c>
      <c r="Q183" s="110">
        <f t="shared" si="26"/>
        <v>16.296989494705908</v>
      </c>
      <c r="R183" s="108">
        <f t="shared" si="29"/>
        <v>300.02394354443612</v>
      </c>
      <c r="S183" s="271" t="str">
        <f t="shared" si="27"/>
        <v/>
      </c>
    </row>
    <row r="184" spans="1:19" x14ac:dyDescent="0.3">
      <c r="A184" s="106">
        <f t="shared" si="30"/>
        <v>34649.833335879201</v>
      </c>
      <c r="B184" s="110">
        <f>UH!B185+B$5</f>
        <v>79.498543303610859</v>
      </c>
      <c r="C184" s="117">
        <f t="shared" si="30"/>
        <v>34649.750002430133</v>
      </c>
      <c r="D184" s="291">
        <f>UH!C187+C$5</f>
        <v>115.15953032577031</v>
      </c>
      <c r="E184" s="106">
        <f t="shared" si="30"/>
        <v>34649.875002488006</v>
      </c>
      <c r="F184" s="289">
        <f>UH!D187+D$5</f>
        <v>47.372825990994976</v>
      </c>
      <c r="G184" s="117">
        <f t="shared" si="30"/>
        <v>34650.000002603745</v>
      </c>
      <c r="H184" s="292">
        <f>UH!E187+E$5</f>
        <v>41.672110885494845</v>
      </c>
      <c r="I184" s="90">
        <f t="shared" si="31"/>
        <v>34650.333335994947</v>
      </c>
      <c r="J184" s="113">
        <f>UH!F187+F$5</f>
        <v>16.296989494129075</v>
      </c>
      <c r="L184" s="475">
        <f t="shared" si="32"/>
        <v>34649.750002430133</v>
      </c>
      <c r="M184" s="100">
        <f t="shared" si="22"/>
        <v>79.502625887373739</v>
      </c>
      <c r="N184" s="91">
        <f t="shared" si="23"/>
        <v>115.17870158403633</v>
      </c>
      <c r="O184" s="91">
        <f t="shared" si="24"/>
        <v>47.373461237380887</v>
      </c>
      <c r="P184" s="91">
        <f t="shared" si="25"/>
        <v>41.67216534093928</v>
      </c>
      <c r="Q184" s="110">
        <f t="shared" si="26"/>
        <v>16.296989494591426</v>
      </c>
      <c r="R184" s="108">
        <f t="shared" si="29"/>
        <v>300.02394354432164</v>
      </c>
      <c r="S184" s="271" t="str">
        <f t="shared" si="27"/>
        <v/>
      </c>
    </row>
    <row r="185" spans="1:19" x14ac:dyDescent="0.3">
      <c r="A185" s="106">
        <f t="shared" si="30"/>
        <v>34649.875002545865</v>
      </c>
      <c r="B185" s="110">
        <f>UH!B186+B$5</f>
        <v>79.498543303610859</v>
      </c>
      <c r="C185" s="117">
        <f t="shared" si="30"/>
        <v>34649.791669096798</v>
      </c>
      <c r="D185" s="291">
        <f>UH!C188+C$5</f>
        <v>115.15953032577031</v>
      </c>
      <c r="E185" s="106">
        <f t="shared" si="30"/>
        <v>34649.916669154671</v>
      </c>
      <c r="F185" s="289">
        <f>UH!D188+D$5</f>
        <v>47.372825990994976</v>
      </c>
      <c r="G185" s="117">
        <f t="shared" si="30"/>
        <v>34650.041669270409</v>
      </c>
      <c r="H185" s="292">
        <f>UH!E188+E$5</f>
        <v>41.672110885494845</v>
      </c>
      <c r="I185" s="90">
        <f t="shared" si="31"/>
        <v>34650.375002661611</v>
      </c>
      <c r="J185" s="113">
        <f>UH!F188+F$5</f>
        <v>16.296989494129075</v>
      </c>
      <c r="L185" s="475">
        <f t="shared" si="32"/>
        <v>34649.791669096798</v>
      </c>
      <c r="M185" s="100">
        <f t="shared" si="22"/>
        <v>79.502625887373739</v>
      </c>
      <c r="N185" s="91">
        <f t="shared" si="23"/>
        <v>115.17870158403633</v>
      </c>
      <c r="O185" s="91">
        <f t="shared" si="24"/>
        <v>47.373461237380887</v>
      </c>
      <c r="P185" s="91">
        <f t="shared" si="25"/>
        <v>41.67216534093928</v>
      </c>
      <c r="Q185" s="110">
        <f t="shared" si="26"/>
        <v>16.296989494591426</v>
      </c>
      <c r="R185" s="108">
        <f t="shared" si="29"/>
        <v>300.02394354432164</v>
      </c>
      <c r="S185" s="271" t="str">
        <f t="shared" si="27"/>
        <v/>
      </c>
    </row>
    <row r="186" spans="1:19" x14ac:dyDescent="0.3">
      <c r="A186" s="106">
        <f t="shared" si="30"/>
        <v>34649.916669212529</v>
      </c>
      <c r="B186" s="110">
        <f>UH!B187+B$5</f>
        <v>79.498543303610859</v>
      </c>
      <c r="C186" s="117">
        <f t="shared" si="30"/>
        <v>34649.833335763462</v>
      </c>
      <c r="D186" s="291">
        <f>UH!C189+C$5</f>
        <v>115.15953032577031</v>
      </c>
      <c r="E186" s="106">
        <f t="shared" si="30"/>
        <v>34649.958335821335</v>
      </c>
      <c r="F186" s="289">
        <f>UH!D189+D$5</f>
        <v>47.372825990994976</v>
      </c>
      <c r="G186" s="117">
        <f t="shared" si="30"/>
        <v>34650.083335937074</v>
      </c>
      <c r="H186" s="292">
        <f>UH!E189+E$5</f>
        <v>41.672110885494845</v>
      </c>
      <c r="I186" s="90">
        <f t="shared" si="31"/>
        <v>34650.416669328275</v>
      </c>
      <c r="J186" s="113">
        <f>UH!F189+F$5</f>
        <v>16.296989494129075</v>
      </c>
      <c r="L186" s="475">
        <f t="shared" si="32"/>
        <v>34649.833335763462</v>
      </c>
      <c r="M186" s="100">
        <f t="shared" si="22"/>
        <v>79.502625887373739</v>
      </c>
      <c r="N186" s="91">
        <f t="shared" si="23"/>
        <v>115.17870158403633</v>
      </c>
      <c r="O186" s="91">
        <f t="shared" si="24"/>
        <v>47.373461237380887</v>
      </c>
      <c r="P186" s="91">
        <f t="shared" si="25"/>
        <v>41.67216534093928</v>
      </c>
      <c r="Q186" s="110">
        <f t="shared" si="26"/>
        <v>16.296989494591426</v>
      </c>
      <c r="R186" s="108">
        <f t="shared" si="29"/>
        <v>300.02394354432164</v>
      </c>
      <c r="S186" s="271" t="str">
        <f t="shared" si="27"/>
        <v/>
      </c>
    </row>
    <row r="187" spans="1:19" x14ac:dyDescent="0.3">
      <c r="A187" s="106">
        <f t="shared" si="30"/>
        <v>34649.958335879193</v>
      </c>
      <c r="B187" s="110">
        <f>UH!B188+B$5</f>
        <v>79.498543303610859</v>
      </c>
      <c r="C187" s="117">
        <f t="shared" si="30"/>
        <v>34649.875002430126</v>
      </c>
      <c r="D187" s="291">
        <f>UH!C190+C$5</f>
        <v>115.15953032577031</v>
      </c>
      <c r="E187" s="106">
        <f t="shared" si="30"/>
        <v>34650.000002487999</v>
      </c>
      <c r="F187" s="289">
        <f>UH!D190+D$5</f>
        <v>47.372825990994976</v>
      </c>
      <c r="G187" s="117">
        <f t="shared" si="30"/>
        <v>34650.125002603738</v>
      </c>
      <c r="H187" s="292">
        <f>UH!E190+E$5</f>
        <v>41.672110885494845</v>
      </c>
      <c r="I187" s="90">
        <f t="shared" si="31"/>
        <v>34650.458335994939</v>
      </c>
      <c r="J187" s="113">
        <f>UH!F190+F$5</f>
        <v>16.296989494129075</v>
      </c>
      <c r="L187" s="475">
        <f t="shared" si="32"/>
        <v>34649.875002430126</v>
      </c>
      <c r="M187" s="100">
        <f t="shared" si="22"/>
        <v>79.502625887373739</v>
      </c>
      <c r="N187" s="91">
        <f t="shared" si="23"/>
        <v>115.17870158403633</v>
      </c>
      <c r="O187" s="91">
        <f t="shared" si="24"/>
        <v>47.373461237380887</v>
      </c>
      <c r="P187" s="91">
        <f t="shared" si="25"/>
        <v>41.67216534093928</v>
      </c>
      <c r="Q187" s="110">
        <f t="shared" si="26"/>
        <v>16.296989494591426</v>
      </c>
      <c r="R187" s="108">
        <f t="shared" si="29"/>
        <v>300.02394354432164</v>
      </c>
      <c r="S187" s="271" t="str">
        <f t="shared" si="27"/>
        <v/>
      </c>
    </row>
    <row r="188" spans="1:19" x14ac:dyDescent="0.3">
      <c r="A188" s="106">
        <f t="shared" si="30"/>
        <v>34650.000002545858</v>
      </c>
      <c r="B188" s="110">
        <f>UH!B189+B$5</f>
        <v>79.498543303610859</v>
      </c>
      <c r="C188" s="117">
        <f t="shared" si="30"/>
        <v>34649.91666909679</v>
      </c>
      <c r="D188" s="291">
        <f>UH!C191+C$5</f>
        <v>115.15953032577031</v>
      </c>
      <c r="E188" s="106">
        <f t="shared" si="30"/>
        <v>34650.041669154663</v>
      </c>
      <c r="F188" s="289">
        <f>UH!D191+D$5</f>
        <v>47.372825990994976</v>
      </c>
      <c r="G188" s="117">
        <f t="shared" si="30"/>
        <v>34650.166669270402</v>
      </c>
      <c r="H188" s="292">
        <f>UH!E191+E$5</f>
        <v>41.672110885494845</v>
      </c>
      <c r="I188" s="90">
        <f t="shared" si="31"/>
        <v>34650.500002661604</v>
      </c>
      <c r="J188" s="113">
        <f>UH!F191+F$5</f>
        <v>16.296989494129075</v>
      </c>
      <c r="L188" s="475">
        <f t="shared" si="32"/>
        <v>34649.91666909679</v>
      </c>
      <c r="M188" s="100">
        <f t="shared" si="22"/>
        <v>79.502625887373739</v>
      </c>
      <c r="N188" s="91">
        <f t="shared" si="23"/>
        <v>115.17870158403633</v>
      </c>
      <c r="O188" s="91">
        <f t="shared" si="24"/>
        <v>47.373461237380887</v>
      </c>
      <c r="P188" s="91">
        <f t="shared" si="25"/>
        <v>41.67216534093928</v>
      </c>
      <c r="Q188" s="110">
        <f t="shared" si="26"/>
        <v>16.296989494591426</v>
      </c>
      <c r="R188" s="108">
        <f t="shared" si="29"/>
        <v>300.02394354432164</v>
      </c>
      <c r="S188" s="271" t="str">
        <f t="shared" si="27"/>
        <v/>
      </c>
    </row>
    <row r="189" spans="1:19" x14ac:dyDescent="0.3">
      <c r="A189" s="106">
        <f t="shared" si="30"/>
        <v>34650.041669212522</v>
      </c>
      <c r="B189" s="110">
        <f>UH!B190+B$5</f>
        <v>79.498543303610859</v>
      </c>
      <c r="C189" s="117">
        <f t="shared" si="30"/>
        <v>34649.958335763455</v>
      </c>
      <c r="D189" s="291">
        <f>UH!C192+C$5</f>
        <v>115.15953032577031</v>
      </c>
      <c r="E189" s="106">
        <f t="shared" si="30"/>
        <v>34650.083335821328</v>
      </c>
      <c r="F189" s="289">
        <f>UH!D192+D$5</f>
        <v>47.372825990994976</v>
      </c>
      <c r="G189" s="117">
        <f t="shared" si="30"/>
        <v>34650.208335937066</v>
      </c>
      <c r="H189" s="292">
        <f>UH!E192+E$5</f>
        <v>41.672110885494845</v>
      </c>
      <c r="I189" s="90">
        <f t="shared" si="31"/>
        <v>34650.541669328268</v>
      </c>
      <c r="J189" s="113">
        <f>UH!F192+F$5</f>
        <v>16.296989494129075</v>
      </c>
      <c r="L189" s="475">
        <f t="shared" si="32"/>
        <v>34649.958335763455</v>
      </c>
      <c r="M189" s="100">
        <f t="shared" si="22"/>
        <v>79.502625887373739</v>
      </c>
      <c r="N189" s="91">
        <f t="shared" si="23"/>
        <v>115.17870158403633</v>
      </c>
      <c r="O189" s="91">
        <f t="shared" si="24"/>
        <v>47.373461237380887</v>
      </c>
      <c r="P189" s="91">
        <f t="shared" si="25"/>
        <v>41.67216534093928</v>
      </c>
      <c r="Q189" s="110">
        <f t="shared" si="26"/>
        <v>16.296989494591426</v>
      </c>
      <c r="R189" s="108">
        <f t="shared" si="29"/>
        <v>300.02394354432164</v>
      </c>
      <c r="S189" s="271" t="str">
        <f t="shared" si="27"/>
        <v/>
      </c>
    </row>
    <row r="190" spans="1:19" x14ac:dyDescent="0.3">
      <c r="A190" s="106">
        <f t="shared" si="30"/>
        <v>34650.083335879186</v>
      </c>
      <c r="B190" s="110">
        <f>UH!B191+B$5</f>
        <v>79.498543303610859</v>
      </c>
      <c r="C190" s="117">
        <f t="shared" si="30"/>
        <v>34650.000002430119</v>
      </c>
      <c r="D190" s="291">
        <f>UH!C193+C$5</f>
        <v>115.15953032577031</v>
      </c>
      <c r="E190" s="106">
        <f t="shared" si="30"/>
        <v>34650.125002487992</v>
      </c>
      <c r="F190" s="289">
        <f>UH!D193+D$5</f>
        <v>47.372825990994976</v>
      </c>
      <c r="G190" s="117">
        <f t="shared" si="30"/>
        <v>34650.250002603731</v>
      </c>
      <c r="H190" s="292">
        <f>UH!E193+E$5</f>
        <v>41.672110885494845</v>
      </c>
      <c r="I190" s="90">
        <f t="shared" si="31"/>
        <v>34650.583335994932</v>
      </c>
      <c r="J190" s="113">
        <f>UH!F193+F$5</f>
        <v>16.296989494129075</v>
      </c>
      <c r="L190" s="475">
        <f t="shared" si="32"/>
        <v>34650.000002430119</v>
      </c>
      <c r="M190" s="100">
        <f t="shared" si="22"/>
        <v>79.502625887373739</v>
      </c>
      <c r="N190" s="91">
        <f t="shared" si="23"/>
        <v>115.17870158403633</v>
      </c>
      <c r="O190" s="91">
        <f t="shared" si="24"/>
        <v>47.373461237380887</v>
      </c>
      <c r="P190" s="91">
        <f t="shared" si="25"/>
        <v>41.67216534093928</v>
      </c>
      <c r="Q190" s="110">
        <f t="shared" si="26"/>
        <v>16.296989494591426</v>
      </c>
      <c r="R190" s="108">
        <f t="shared" si="29"/>
        <v>300.02394354432164</v>
      </c>
      <c r="S190" s="271" t="str">
        <f t="shared" si="27"/>
        <v/>
      </c>
    </row>
    <row r="191" spans="1:19" x14ac:dyDescent="0.3">
      <c r="A191" s="106">
        <f t="shared" si="30"/>
        <v>34650.12500254585</v>
      </c>
      <c r="B191" s="110">
        <f>UH!B192+B$5</f>
        <v>79.498543303610859</v>
      </c>
      <c r="C191" s="117">
        <f t="shared" si="30"/>
        <v>34650.041669096783</v>
      </c>
      <c r="D191" s="291">
        <f>UH!C194+C$5</f>
        <v>115.15953032577031</v>
      </c>
      <c r="E191" s="106">
        <f t="shared" si="30"/>
        <v>34650.166669154656</v>
      </c>
      <c r="F191" s="289">
        <f>UH!D194+D$5</f>
        <v>47.372825990994976</v>
      </c>
      <c r="G191" s="117">
        <f t="shared" si="30"/>
        <v>34650.291669270395</v>
      </c>
      <c r="H191" s="292">
        <f>UH!E194+E$5</f>
        <v>41.672110885494845</v>
      </c>
      <c r="I191" s="90">
        <f t="shared" si="31"/>
        <v>34650.625002661596</v>
      </c>
      <c r="J191" s="113">
        <f>UH!F194+F$5</f>
        <v>16.296989494129075</v>
      </c>
      <c r="L191" s="475">
        <f t="shared" si="32"/>
        <v>34650.041669096783</v>
      </c>
      <c r="M191" s="100">
        <f t="shared" si="22"/>
        <v>79.502625887373739</v>
      </c>
      <c r="N191" s="91">
        <f t="shared" si="23"/>
        <v>115.17870158403633</v>
      </c>
      <c r="O191" s="91">
        <f t="shared" si="24"/>
        <v>47.373461237380887</v>
      </c>
      <c r="P191" s="91">
        <f t="shared" si="25"/>
        <v>41.67216534093928</v>
      </c>
      <c r="Q191" s="110">
        <f t="shared" si="26"/>
        <v>16.296989494591426</v>
      </c>
      <c r="R191" s="108">
        <f t="shared" si="29"/>
        <v>300.02394354432164</v>
      </c>
      <c r="S191" s="271" t="str">
        <f t="shared" si="27"/>
        <v/>
      </c>
    </row>
    <row r="192" spans="1:19" x14ac:dyDescent="0.3">
      <c r="A192" s="106">
        <f t="shared" si="30"/>
        <v>34650.166669212515</v>
      </c>
      <c r="B192" s="110">
        <f>UH!B193+B$5</f>
        <v>79.498543303610859</v>
      </c>
      <c r="C192" s="117">
        <f t="shared" si="30"/>
        <v>34650.083335763447</v>
      </c>
      <c r="D192" s="291">
        <f>UH!C195+C$5</f>
        <v>115.15953032577031</v>
      </c>
      <c r="E192" s="106">
        <f t="shared" si="30"/>
        <v>34650.20833582132</v>
      </c>
      <c r="F192" s="289">
        <f>UH!D195+D$5</f>
        <v>47.372825990994976</v>
      </c>
      <c r="G192" s="117">
        <f t="shared" si="30"/>
        <v>34650.333335937059</v>
      </c>
      <c r="H192" s="292">
        <f>UH!E195+E$5</f>
        <v>41.672110885494845</v>
      </c>
      <c r="I192" s="90">
        <f t="shared" si="31"/>
        <v>34650.66666932826</v>
      </c>
      <c r="J192" s="113">
        <f>UH!F195+F$5</f>
        <v>16.296989494129075</v>
      </c>
      <c r="L192" s="475">
        <f t="shared" si="32"/>
        <v>34650.083335763447</v>
      </c>
      <c r="M192" s="100">
        <f t="shared" si="22"/>
        <v>79.502625887373739</v>
      </c>
      <c r="N192" s="91">
        <f t="shared" si="23"/>
        <v>115.17870158403633</v>
      </c>
      <c r="O192" s="91">
        <f t="shared" si="24"/>
        <v>47.373461237380887</v>
      </c>
      <c r="P192" s="91">
        <f t="shared" si="25"/>
        <v>41.67216534093928</v>
      </c>
      <c r="Q192" s="110">
        <f t="shared" si="26"/>
        <v>16.296989494591426</v>
      </c>
      <c r="R192" s="108">
        <f t="shared" si="29"/>
        <v>300.02394354432164</v>
      </c>
      <c r="S192" s="271" t="str">
        <f t="shared" si="27"/>
        <v/>
      </c>
    </row>
    <row r="193" spans="1:19" x14ac:dyDescent="0.3">
      <c r="A193" s="106">
        <f t="shared" si="30"/>
        <v>34650.208335879179</v>
      </c>
      <c r="B193" s="110">
        <f>UH!B194+B$5</f>
        <v>79.498543303610859</v>
      </c>
      <c r="C193" s="117">
        <f t="shared" si="30"/>
        <v>34650.125002430112</v>
      </c>
      <c r="D193" s="291">
        <f>UH!C196+C$5</f>
        <v>115.15953032577031</v>
      </c>
      <c r="E193" s="106">
        <f t="shared" si="30"/>
        <v>34650.250002487985</v>
      </c>
      <c r="F193" s="289">
        <f>UH!D196+D$5</f>
        <v>47.372825990994976</v>
      </c>
      <c r="G193" s="117">
        <f t="shared" si="30"/>
        <v>34650.375002603723</v>
      </c>
      <c r="H193" s="292">
        <f>UH!E196+E$5</f>
        <v>41.672110885494845</v>
      </c>
      <c r="I193" s="90">
        <f t="shared" si="31"/>
        <v>34650.708335994925</v>
      </c>
      <c r="J193" s="113">
        <f>UH!F196+F$5</f>
        <v>16.296989494129075</v>
      </c>
      <c r="L193" s="475">
        <f t="shared" si="32"/>
        <v>34650.125002430112</v>
      </c>
      <c r="M193" s="100">
        <f t="shared" si="22"/>
        <v>79.502625887373739</v>
      </c>
      <c r="N193" s="91">
        <f t="shared" si="23"/>
        <v>115.17870158403633</v>
      </c>
      <c r="O193" s="91">
        <f t="shared" si="24"/>
        <v>47.373461237380887</v>
      </c>
      <c r="P193" s="91">
        <f t="shared" si="25"/>
        <v>41.67216534093928</v>
      </c>
      <c r="Q193" s="110">
        <f t="shared" si="26"/>
        <v>16.296989494591426</v>
      </c>
      <c r="R193" s="108">
        <f t="shared" si="29"/>
        <v>300.02394354432164</v>
      </c>
      <c r="S193" s="271" t="str">
        <f t="shared" si="27"/>
        <v/>
      </c>
    </row>
    <row r="194" spans="1:19" x14ac:dyDescent="0.3">
      <c r="A194" s="106">
        <f t="shared" si="30"/>
        <v>34650.250002545843</v>
      </c>
      <c r="B194" s="110">
        <f>UH!B195+B$5</f>
        <v>79.498543303610859</v>
      </c>
      <c r="C194" s="117">
        <f t="shared" si="30"/>
        <v>34650.166669096776</v>
      </c>
      <c r="D194" s="291">
        <f>UH!C197+C$5</f>
        <v>115.15953032577031</v>
      </c>
      <c r="E194" s="106">
        <f t="shared" si="30"/>
        <v>34650.291669154649</v>
      </c>
      <c r="F194" s="289">
        <f>UH!D197+D$5</f>
        <v>47.372825990994976</v>
      </c>
      <c r="G194" s="117">
        <f t="shared" si="30"/>
        <v>34650.416669270388</v>
      </c>
      <c r="H194" s="292">
        <f>UH!E197+E$5</f>
        <v>41.672110885494845</v>
      </c>
      <c r="I194" s="90">
        <f t="shared" si="31"/>
        <v>34650.750002661589</v>
      </c>
      <c r="J194" s="113">
        <f>UH!F197+F$5</f>
        <v>16.296989494129075</v>
      </c>
      <c r="L194" s="475">
        <f t="shared" si="32"/>
        <v>34650.166669096776</v>
      </c>
      <c r="M194" s="100">
        <f t="shared" si="22"/>
        <v>79.502625887373739</v>
      </c>
      <c r="N194" s="91">
        <f t="shared" si="23"/>
        <v>115.17870158403633</v>
      </c>
      <c r="O194" s="91">
        <f t="shared" si="24"/>
        <v>47.373461237380887</v>
      </c>
      <c r="P194" s="91">
        <f t="shared" si="25"/>
        <v>41.67216534093928</v>
      </c>
      <c r="Q194" s="110">
        <f t="shared" si="26"/>
        <v>16.296989494591426</v>
      </c>
      <c r="R194" s="108">
        <f t="shared" si="29"/>
        <v>300.02394354432164</v>
      </c>
      <c r="S194" s="271" t="str">
        <f t="shared" si="27"/>
        <v/>
      </c>
    </row>
    <row r="195" spans="1:19" x14ac:dyDescent="0.3">
      <c r="A195" s="106">
        <f t="shared" si="30"/>
        <v>34650.291669212507</v>
      </c>
      <c r="B195" s="110">
        <f>UH!B196+B$5</f>
        <v>79.498543303610859</v>
      </c>
      <c r="C195" s="117">
        <f t="shared" si="30"/>
        <v>34650.20833576344</v>
      </c>
      <c r="D195" s="291">
        <f>UH!C198+C$5</f>
        <v>115.15953032577031</v>
      </c>
      <c r="E195" s="106">
        <f t="shared" si="30"/>
        <v>34650.333335821313</v>
      </c>
      <c r="F195" s="289">
        <f>UH!D198+D$5</f>
        <v>47.372825990994976</v>
      </c>
      <c r="G195" s="117">
        <f t="shared" si="30"/>
        <v>34650.458335937052</v>
      </c>
      <c r="H195" s="292">
        <f>UH!E198+E$5</f>
        <v>41.672110885494845</v>
      </c>
      <c r="I195" s="90">
        <f t="shared" si="31"/>
        <v>34650.791669328253</v>
      </c>
      <c r="J195" s="113">
        <f>UH!F198+F$5</f>
        <v>16.296989494129075</v>
      </c>
      <c r="L195" s="475">
        <f t="shared" si="32"/>
        <v>34650.20833576344</v>
      </c>
      <c r="M195" s="100">
        <f t="shared" si="22"/>
        <v>79.502625887373739</v>
      </c>
      <c r="N195" s="91">
        <f t="shared" si="23"/>
        <v>115.17870158403633</v>
      </c>
      <c r="O195" s="91">
        <f t="shared" si="24"/>
        <v>47.373461237380887</v>
      </c>
      <c r="P195" s="91">
        <f t="shared" si="25"/>
        <v>41.67216534093928</v>
      </c>
      <c r="Q195" s="110">
        <f t="shared" si="26"/>
        <v>16.296989494591426</v>
      </c>
      <c r="R195" s="108">
        <f t="shared" si="29"/>
        <v>300.02394354432164</v>
      </c>
      <c r="S195" s="271" t="str">
        <f t="shared" si="27"/>
        <v/>
      </c>
    </row>
    <row r="196" spans="1:19" x14ac:dyDescent="0.3">
      <c r="A196" s="106">
        <f t="shared" si="30"/>
        <v>34650.333335879171</v>
      </c>
      <c r="B196" s="110">
        <f>UH!B197+B$5</f>
        <v>79.498543303610859</v>
      </c>
      <c r="C196" s="117">
        <f t="shared" si="30"/>
        <v>34650.250002430104</v>
      </c>
      <c r="D196" s="291">
        <f>UH!C199+C$5</f>
        <v>115.15953032577031</v>
      </c>
      <c r="E196" s="106">
        <f t="shared" si="30"/>
        <v>34650.375002487977</v>
      </c>
      <c r="F196" s="289">
        <f>UH!D199+D$5</f>
        <v>47.372825990994976</v>
      </c>
      <c r="G196" s="117">
        <f t="shared" si="30"/>
        <v>34650.500002603716</v>
      </c>
      <c r="H196" s="292">
        <f>UH!E199+E$5</f>
        <v>41.672110885494845</v>
      </c>
      <c r="I196" s="90">
        <f t="shared" si="31"/>
        <v>34650.833335994917</v>
      </c>
      <c r="J196" s="113">
        <f>UH!F199+F$5</f>
        <v>16.296989494129075</v>
      </c>
      <c r="L196" s="475">
        <f t="shared" si="32"/>
        <v>34650.250002430104</v>
      </c>
      <c r="M196" s="100">
        <f t="shared" si="22"/>
        <v>79.502625887373739</v>
      </c>
      <c r="N196" s="91">
        <f t="shared" si="23"/>
        <v>115.17870158403633</v>
      </c>
      <c r="O196" s="91">
        <f t="shared" si="24"/>
        <v>47.373461237380887</v>
      </c>
      <c r="P196" s="91">
        <f t="shared" si="25"/>
        <v>41.67216534093928</v>
      </c>
      <c r="Q196" s="110">
        <f t="shared" si="26"/>
        <v>16.296989494591426</v>
      </c>
      <c r="R196" s="108">
        <f t="shared" si="29"/>
        <v>300.02394354432164</v>
      </c>
      <c r="S196" s="271" t="str">
        <f t="shared" si="27"/>
        <v/>
      </c>
    </row>
    <row r="197" spans="1:19" x14ac:dyDescent="0.3">
      <c r="A197" s="106">
        <f t="shared" si="30"/>
        <v>34650.375002545836</v>
      </c>
      <c r="B197" s="110">
        <f>UH!B198+B$5</f>
        <v>79.498543303610859</v>
      </c>
      <c r="C197" s="117">
        <f t="shared" si="30"/>
        <v>34650.291669096769</v>
      </c>
      <c r="D197" s="291">
        <f>UH!C200+C$5</f>
        <v>115.15953032577031</v>
      </c>
      <c r="E197" s="106">
        <f t="shared" si="30"/>
        <v>34650.416669154642</v>
      </c>
      <c r="F197" s="289">
        <f>UH!D200+D$5</f>
        <v>47.372825990994976</v>
      </c>
      <c r="G197" s="117">
        <f t="shared" si="30"/>
        <v>34650.54166927038</v>
      </c>
      <c r="H197" s="292">
        <f>UH!E200+E$5</f>
        <v>41.672110885494845</v>
      </c>
      <c r="I197" s="90">
        <f t="shared" si="31"/>
        <v>34650.875002661582</v>
      </c>
      <c r="J197" s="113">
        <f>UH!F200+F$5</f>
        <v>16.296989494129075</v>
      </c>
      <c r="L197" s="475">
        <f t="shared" si="32"/>
        <v>34650.291669096769</v>
      </c>
      <c r="M197" s="100">
        <f t="shared" si="22"/>
        <v>79.502625887373739</v>
      </c>
      <c r="N197" s="91">
        <f t="shared" si="23"/>
        <v>115.17870158403633</v>
      </c>
      <c r="O197" s="91">
        <f t="shared" si="24"/>
        <v>47.373461237380887</v>
      </c>
      <c r="P197" s="91">
        <f t="shared" si="25"/>
        <v>41.67216534093928</v>
      </c>
      <c r="Q197" s="110">
        <f t="shared" si="26"/>
        <v>16.296989494591426</v>
      </c>
      <c r="R197" s="108">
        <f t="shared" si="29"/>
        <v>300.02394354432164</v>
      </c>
      <c r="S197" s="271" t="str">
        <f t="shared" si="27"/>
        <v/>
      </c>
    </row>
    <row r="198" spans="1:19" x14ac:dyDescent="0.3">
      <c r="A198" s="106">
        <f t="shared" si="30"/>
        <v>34650.4166692125</v>
      </c>
      <c r="B198" s="110">
        <f>UH!B199+B$5</f>
        <v>79.498543303610859</v>
      </c>
      <c r="C198" s="117">
        <f t="shared" si="30"/>
        <v>34650.333335763433</v>
      </c>
      <c r="D198" s="291">
        <f>UH!C201+C$5</f>
        <v>115.15953032577031</v>
      </c>
      <c r="E198" s="106">
        <f t="shared" si="30"/>
        <v>34650.458335821306</v>
      </c>
      <c r="F198" s="289">
        <f>UH!D201+D$5</f>
        <v>47.372825990994976</v>
      </c>
      <c r="G198" s="117">
        <f t="shared" si="30"/>
        <v>34650.583335937044</v>
      </c>
      <c r="H198" s="292">
        <f>UH!E201+E$5</f>
        <v>41.672110885494845</v>
      </c>
      <c r="I198" s="90">
        <f t="shared" si="31"/>
        <v>34650.916669328246</v>
      </c>
      <c r="J198" s="113">
        <f>UH!F201+F$5</f>
        <v>16.296989494129075</v>
      </c>
      <c r="L198" s="475">
        <f t="shared" si="32"/>
        <v>34650.333335763433</v>
      </c>
      <c r="M198" s="100">
        <f t="shared" si="22"/>
        <v>79.502625887373739</v>
      </c>
      <c r="N198" s="91">
        <f t="shared" si="23"/>
        <v>115.17870158403633</v>
      </c>
      <c r="O198" s="91">
        <f t="shared" si="24"/>
        <v>47.373461237380887</v>
      </c>
      <c r="P198" s="91">
        <f t="shared" si="25"/>
        <v>41.67216534093928</v>
      </c>
      <c r="Q198" s="110">
        <f t="shared" si="26"/>
        <v>16.296989494591426</v>
      </c>
      <c r="R198" s="108">
        <f t="shared" si="29"/>
        <v>300.02394354432164</v>
      </c>
      <c r="S198" s="271" t="str">
        <f t="shared" si="27"/>
        <v/>
      </c>
    </row>
    <row r="199" spans="1:19" x14ac:dyDescent="0.3">
      <c r="A199" s="106">
        <f t="shared" si="30"/>
        <v>34650.458335879164</v>
      </c>
      <c r="B199" s="110">
        <f>UH!B200+B$5</f>
        <v>79.498543303610859</v>
      </c>
      <c r="C199" s="117">
        <f t="shared" si="30"/>
        <v>34650.375002430097</v>
      </c>
      <c r="D199" s="291">
        <f>UH!C202+C$5</f>
        <v>115.15953032577031</v>
      </c>
      <c r="E199" s="106">
        <f t="shared" si="30"/>
        <v>34650.50000248797</v>
      </c>
      <c r="F199" s="289">
        <f>UH!D202+D$5</f>
        <v>47.372825990994976</v>
      </c>
      <c r="G199" s="117">
        <f t="shared" si="30"/>
        <v>34650.625002603709</v>
      </c>
      <c r="H199" s="292">
        <f>UH!E202+E$5</f>
        <v>41.672110885494845</v>
      </c>
      <c r="I199" s="90">
        <f t="shared" si="31"/>
        <v>34650.95833599491</v>
      </c>
      <c r="J199" s="113">
        <f>UH!F202+F$5</f>
        <v>16.296989494129075</v>
      </c>
      <c r="L199" s="475">
        <f t="shared" si="32"/>
        <v>34650.375002430097</v>
      </c>
      <c r="M199" s="100">
        <f t="shared" si="22"/>
        <v>79.502625887373739</v>
      </c>
      <c r="N199" s="91">
        <f t="shared" si="23"/>
        <v>115.17870158403633</v>
      </c>
      <c r="O199" s="91">
        <f t="shared" si="24"/>
        <v>47.373461237380887</v>
      </c>
      <c r="P199" s="91">
        <f t="shared" si="25"/>
        <v>41.67216534093928</v>
      </c>
      <c r="Q199" s="110">
        <f t="shared" si="26"/>
        <v>16.296989494591426</v>
      </c>
      <c r="R199" s="108">
        <f t="shared" si="29"/>
        <v>300.02394354432164</v>
      </c>
      <c r="S199" s="271" t="str">
        <f t="shared" si="27"/>
        <v/>
      </c>
    </row>
    <row r="200" spans="1:19" x14ac:dyDescent="0.3">
      <c r="A200" s="106">
        <f t="shared" si="30"/>
        <v>34650.500002545828</v>
      </c>
      <c r="B200" s="110">
        <f>UH!B201+B$5</f>
        <v>79.498543303610859</v>
      </c>
      <c r="C200" s="117">
        <f t="shared" si="30"/>
        <v>34650.416669096761</v>
      </c>
      <c r="D200" s="291">
        <f>UH!C203+C$5</f>
        <v>115.15953032577031</v>
      </c>
      <c r="E200" s="106">
        <f t="shared" si="30"/>
        <v>34650.541669154634</v>
      </c>
      <c r="F200" s="289">
        <f>UH!D203+D$5</f>
        <v>47.372825990994976</v>
      </c>
      <c r="G200" s="117">
        <f t="shared" si="30"/>
        <v>34650.666669270373</v>
      </c>
      <c r="H200" s="292">
        <f>UH!E203+E$5</f>
        <v>41.672110885494845</v>
      </c>
      <c r="I200" s="90">
        <f t="shared" si="31"/>
        <v>34651.000002661574</v>
      </c>
      <c r="J200" s="113">
        <f>UH!F203+F$5</f>
        <v>16.296989494129075</v>
      </c>
      <c r="L200" s="475">
        <f t="shared" si="32"/>
        <v>34650.416669096761</v>
      </c>
      <c r="M200" s="100">
        <f t="shared" si="22"/>
        <v>79.502625887373739</v>
      </c>
      <c r="N200" s="91">
        <f t="shared" si="23"/>
        <v>115.17870158403633</v>
      </c>
      <c r="O200" s="91">
        <f t="shared" si="24"/>
        <v>47.373461237380887</v>
      </c>
      <c r="P200" s="91">
        <f t="shared" si="25"/>
        <v>41.67216534093928</v>
      </c>
      <c r="Q200" s="110">
        <f t="shared" si="26"/>
        <v>16.296989494591426</v>
      </c>
      <c r="R200" s="108">
        <f t="shared" si="29"/>
        <v>300.02394354432164</v>
      </c>
      <c r="S200" s="271" t="str">
        <f t="shared" si="27"/>
        <v/>
      </c>
    </row>
    <row r="201" spans="1:19" x14ac:dyDescent="0.3">
      <c r="A201" s="106">
        <f t="shared" si="30"/>
        <v>34650.541669212493</v>
      </c>
      <c r="B201" s="110">
        <f>UH!B202+B$5</f>
        <v>79.498543303610859</v>
      </c>
      <c r="C201" s="117">
        <f t="shared" si="30"/>
        <v>34650.458335763426</v>
      </c>
      <c r="D201" s="291">
        <f>UH!C204+C$5</f>
        <v>115.15953032577031</v>
      </c>
      <c r="E201" s="106">
        <f t="shared" si="30"/>
        <v>34650.583335821299</v>
      </c>
      <c r="F201" s="289">
        <f>UH!D204+D$5</f>
        <v>47.372825990994976</v>
      </c>
      <c r="G201" s="117">
        <f t="shared" si="30"/>
        <v>34650.708335937037</v>
      </c>
      <c r="H201" s="292">
        <f>UH!E204+E$5</f>
        <v>41.672110885494845</v>
      </c>
      <c r="I201" s="90">
        <f t="shared" si="31"/>
        <v>34651.041669328239</v>
      </c>
      <c r="J201" s="113">
        <f>UH!F204+F$5</f>
        <v>16.296989494129075</v>
      </c>
      <c r="L201" s="475">
        <f t="shared" si="32"/>
        <v>34650.458335763426</v>
      </c>
      <c r="M201" s="100">
        <f t="shared" ref="M201:M264" si="33">IFERROR(VLOOKUP($L201,A$9:B$169,2,TRUE),B$5)</f>
        <v>79.502625887373739</v>
      </c>
      <c r="N201" s="91">
        <f t="shared" ref="N201:N264" si="34">IFERROR(VLOOKUP($L201,C$9:D$169,2,TRUE),C$5)</f>
        <v>115.17870158403633</v>
      </c>
      <c r="O201" s="91">
        <f t="shared" ref="O201:O264" si="35">IFERROR(VLOOKUP($L201,E$9:F$169,2,TRUE),D$5)</f>
        <v>47.373461237380887</v>
      </c>
      <c r="P201" s="91">
        <f t="shared" ref="P201:P264" si="36">IFERROR(VLOOKUP($L201,G$9:H$169,2,TRUE),E$5)</f>
        <v>41.67216534093928</v>
      </c>
      <c r="Q201" s="110">
        <f t="shared" ref="Q201:Q264" si="37">IFERROR(VLOOKUP($L201,I$9:J$169,2,TRUE),F$5)</f>
        <v>16.296989494591426</v>
      </c>
      <c r="R201" s="108">
        <f t="shared" si="29"/>
        <v>300.02394354432164</v>
      </c>
      <c r="S201" s="271" t="str">
        <f t="shared" ref="S201:S264" si="38">IF(R201=R$4,L201,"")</f>
        <v/>
      </c>
    </row>
    <row r="202" spans="1:19" x14ac:dyDescent="0.3">
      <c r="A202" s="106">
        <f t="shared" si="30"/>
        <v>34650.583335879157</v>
      </c>
      <c r="B202" s="110">
        <f>UH!B203+B$5</f>
        <v>79.498543303610859</v>
      </c>
      <c r="C202" s="117">
        <f t="shared" si="30"/>
        <v>34650.50000243009</v>
      </c>
      <c r="D202" s="291">
        <f>UH!C205+C$5</f>
        <v>115.15953032577031</v>
      </c>
      <c r="E202" s="106">
        <f t="shared" si="30"/>
        <v>34650.625002487963</v>
      </c>
      <c r="F202" s="289">
        <f>UH!D205+D$5</f>
        <v>47.372825990994976</v>
      </c>
      <c r="G202" s="117">
        <f t="shared" ref="G202" si="39">G201+1/24</f>
        <v>34650.750002603701</v>
      </c>
      <c r="H202" s="292">
        <f>UH!E205+E$5</f>
        <v>41.672110885494845</v>
      </c>
      <c r="I202" s="90">
        <f t="shared" si="31"/>
        <v>34651.083335994903</v>
      </c>
      <c r="J202" s="113">
        <f>UH!F205+F$5</f>
        <v>16.296989494129075</v>
      </c>
      <c r="L202" s="475">
        <f t="shared" si="32"/>
        <v>34650.50000243009</v>
      </c>
      <c r="M202" s="100">
        <f t="shared" si="33"/>
        <v>79.502625887373739</v>
      </c>
      <c r="N202" s="91">
        <f t="shared" si="34"/>
        <v>115.17870158403633</v>
      </c>
      <c r="O202" s="91">
        <f t="shared" si="35"/>
        <v>47.373461237380887</v>
      </c>
      <c r="P202" s="91">
        <f t="shared" si="36"/>
        <v>41.67216534093928</v>
      </c>
      <c r="Q202" s="110">
        <f t="shared" si="37"/>
        <v>16.296989494591426</v>
      </c>
      <c r="R202" s="108">
        <f t="shared" ref="R202:R265" si="40">SUM(M202:Q202)</f>
        <v>300.02394354432164</v>
      </c>
      <c r="S202" s="271" t="str">
        <f t="shared" si="38"/>
        <v/>
      </c>
    </row>
    <row r="203" spans="1:19" x14ac:dyDescent="0.3">
      <c r="A203" s="106">
        <f t="shared" ref="A203:G266" si="41">A202+1/24</f>
        <v>34650.625002545821</v>
      </c>
      <c r="B203" s="110">
        <f>UH!B204+B$5</f>
        <v>79.498543303610859</v>
      </c>
      <c r="C203" s="117">
        <f t="shared" si="41"/>
        <v>34650.541669096754</v>
      </c>
      <c r="D203" s="291">
        <f>UH!C206+C$5</f>
        <v>115.15953032577031</v>
      </c>
      <c r="E203" s="106">
        <f t="shared" si="41"/>
        <v>34650.666669154627</v>
      </c>
      <c r="F203" s="289">
        <f>UH!D206+D$5</f>
        <v>47.372825990994976</v>
      </c>
      <c r="G203" s="117">
        <f t="shared" si="41"/>
        <v>34650.791669270366</v>
      </c>
      <c r="H203" s="292">
        <f>UH!E206+E$5</f>
        <v>41.672110885494845</v>
      </c>
      <c r="I203" s="90">
        <f t="shared" ref="I203:I266" si="42">I202+1/24</f>
        <v>34651.125002661567</v>
      </c>
      <c r="J203" s="113">
        <f>UH!F206+F$5</f>
        <v>16.296989494129075</v>
      </c>
      <c r="L203" s="475">
        <f t="shared" ref="L203:L266" si="43">L202+1/24</f>
        <v>34650.541669096754</v>
      </c>
      <c r="M203" s="100">
        <f t="shared" si="33"/>
        <v>79.502625887373739</v>
      </c>
      <c r="N203" s="91">
        <f t="shared" si="34"/>
        <v>115.17870158403633</v>
      </c>
      <c r="O203" s="91">
        <f t="shared" si="35"/>
        <v>47.373461237380887</v>
      </c>
      <c r="P203" s="91">
        <f t="shared" si="36"/>
        <v>41.67216534093928</v>
      </c>
      <c r="Q203" s="110">
        <f t="shared" si="37"/>
        <v>16.296989494591426</v>
      </c>
      <c r="R203" s="108">
        <f t="shared" si="40"/>
        <v>300.02394354432164</v>
      </c>
      <c r="S203" s="271" t="str">
        <f t="shared" si="38"/>
        <v/>
      </c>
    </row>
    <row r="204" spans="1:19" x14ac:dyDescent="0.3">
      <c r="A204" s="106">
        <f t="shared" si="41"/>
        <v>34650.666669212485</v>
      </c>
      <c r="B204" s="110">
        <f>UH!B205+B$5</f>
        <v>79.498543303610859</v>
      </c>
      <c r="C204" s="117">
        <f t="shared" si="41"/>
        <v>34650.583335763418</v>
      </c>
      <c r="D204" s="291">
        <f>UH!C207+C$5</f>
        <v>115.15953032577031</v>
      </c>
      <c r="E204" s="106">
        <f t="shared" si="41"/>
        <v>34650.708335821291</v>
      </c>
      <c r="F204" s="289">
        <f>UH!D207+D$5</f>
        <v>47.372825990994976</v>
      </c>
      <c r="G204" s="117">
        <f t="shared" si="41"/>
        <v>34650.83333593703</v>
      </c>
      <c r="H204" s="292">
        <f>UH!E207+E$5</f>
        <v>41.672110885494845</v>
      </c>
      <c r="I204" s="90">
        <f t="shared" si="42"/>
        <v>34651.166669328231</v>
      </c>
      <c r="J204" s="113">
        <f>UH!F207+F$5</f>
        <v>16.296989494129075</v>
      </c>
      <c r="L204" s="475">
        <f t="shared" si="43"/>
        <v>34650.583335763418</v>
      </c>
      <c r="M204" s="100">
        <f t="shared" si="33"/>
        <v>79.502625887373739</v>
      </c>
      <c r="N204" s="91">
        <f t="shared" si="34"/>
        <v>115.17870158403633</v>
      </c>
      <c r="O204" s="91">
        <f t="shared" si="35"/>
        <v>47.373461237380887</v>
      </c>
      <c r="P204" s="91">
        <f t="shared" si="36"/>
        <v>41.67216534093928</v>
      </c>
      <c r="Q204" s="110">
        <f t="shared" si="37"/>
        <v>16.296989494591426</v>
      </c>
      <c r="R204" s="108">
        <f t="shared" si="40"/>
        <v>300.02394354432164</v>
      </c>
      <c r="S204" s="271" t="str">
        <f t="shared" si="38"/>
        <v/>
      </c>
    </row>
    <row r="205" spans="1:19" x14ac:dyDescent="0.3">
      <c r="A205" s="106">
        <f t="shared" si="41"/>
        <v>34650.70833587915</v>
      </c>
      <c r="B205" s="110">
        <f>UH!B206+B$5</f>
        <v>79.498543303610859</v>
      </c>
      <c r="C205" s="117">
        <f t="shared" si="41"/>
        <v>34650.625002430083</v>
      </c>
      <c r="D205" s="291">
        <f>UH!C208+C$5</f>
        <v>115.15953032577031</v>
      </c>
      <c r="E205" s="106">
        <f t="shared" si="41"/>
        <v>34650.750002487955</v>
      </c>
      <c r="F205" s="289">
        <f>UH!D208+D$5</f>
        <v>47.372825990994976</v>
      </c>
      <c r="G205" s="117">
        <f t="shared" si="41"/>
        <v>34650.875002603694</v>
      </c>
      <c r="H205" s="292">
        <f>UH!E208+E$5</f>
        <v>41.672110885494845</v>
      </c>
      <c r="I205" s="90">
        <f t="shared" si="42"/>
        <v>34651.208335994896</v>
      </c>
      <c r="J205" s="113">
        <f>UH!F208+F$5</f>
        <v>16.296989494129075</v>
      </c>
      <c r="L205" s="475">
        <f t="shared" si="43"/>
        <v>34650.625002430083</v>
      </c>
      <c r="M205" s="100">
        <f t="shared" si="33"/>
        <v>79.502625887373739</v>
      </c>
      <c r="N205" s="91">
        <f t="shared" si="34"/>
        <v>115.17870158403633</v>
      </c>
      <c r="O205" s="91">
        <f t="shared" si="35"/>
        <v>47.373461237380887</v>
      </c>
      <c r="P205" s="91">
        <f t="shared" si="36"/>
        <v>41.67216534093928</v>
      </c>
      <c r="Q205" s="110">
        <f t="shared" si="37"/>
        <v>16.296989494591426</v>
      </c>
      <c r="R205" s="108">
        <f t="shared" si="40"/>
        <v>300.02394354432164</v>
      </c>
      <c r="S205" s="271" t="str">
        <f t="shared" si="38"/>
        <v/>
      </c>
    </row>
    <row r="206" spans="1:19" x14ac:dyDescent="0.3">
      <c r="A206" s="106">
        <f t="shared" si="41"/>
        <v>34650.750002545814</v>
      </c>
      <c r="B206" s="110">
        <f>UH!B207+B$5</f>
        <v>79.498543303610859</v>
      </c>
      <c r="C206" s="117">
        <f t="shared" si="41"/>
        <v>34650.666669096747</v>
      </c>
      <c r="D206" s="291">
        <f>UH!C209+C$5</f>
        <v>115.15953032577031</v>
      </c>
      <c r="E206" s="106">
        <f t="shared" si="41"/>
        <v>34650.79166915462</v>
      </c>
      <c r="F206" s="289">
        <f>UH!D209+D$5</f>
        <v>47.372825990994976</v>
      </c>
      <c r="G206" s="117">
        <f t="shared" si="41"/>
        <v>34650.916669270358</v>
      </c>
      <c r="H206" s="292">
        <f>UH!E209+E$5</f>
        <v>41.672110885494845</v>
      </c>
      <c r="I206" s="90">
        <f t="shared" si="42"/>
        <v>34651.25000266156</v>
      </c>
      <c r="J206" s="113">
        <f>UH!F209+F$5</f>
        <v>16.296989494129075</v>
      </c>
      <c r="L206" s="475">
        <f t="shared" si="43"/>
        <v>34650.666669096747</v>
      </c>
      <c r="M206" s="100">
        <f t="shared" si="33"/>
        <v>79.502625887373739</v>
      </c>
      <c r="N206" s="91">
        <f t="shared" si="34"/>
        <v>115.17870158403633</v>
      </c>
      <c r="O206" s="91">
        <f t="shared" si="35"/>
        <v>47.373461237380887</v>
      </c>
      <c r="P206" s="91">
        <f t="shared" si="36"/>
        <v>41.67216534093928</v>
      </c>
      <c r="Q206" s="110">
        <f t="shared" si="37"/>
        <v>16.296989494591426</v>
      </c>
      <c r="R206" s="108">
        <f t="shared" si="40"/>
        <v>300.02394354432164</v>
      </c>
      <c r="S206" s="271" t="str">
        <f t="shared" si="38"/>
        <v/>
      </c>
    </row>
    <row r="207" spans="1:19" x14ac:dyDescent="0.3">
      <c r="A207" s="106">
        <f t="shared" si="41"/>
        <v>34650.791669212478</v>
      </c>
      <c r="B207" s="110">
        <f>UH!B208+B$5</f>
        <v>79.498543303610859</v>
      </c>
      <c r="C207" s="117">
        <f t="shared" si="41"/>
        <v>34650.708335763411</v>
      </c>
      <c r="D207" s="291">
        <f>UH!C210+C$5</f>
        <v>115.15953032577031</v>
      </c>
      <c r="E207" s="106">
        <f t="shared" si="41"/>
        <v>34650.833335821284</v>
      </c>
      <c r="F207" s="289">
        <f>UH!D210+D$5</f>
        <v>47.372825990994976</v>
      </c>
      <c r="G207" s="117">
        <f t="shared" si="41"/>
        <v>34650.958335937023</v>
      </c>
      <c r="H207" s="292">
        <f>UH!E210+E$5</f>
        <v>41.672110885494845</v>
      </c>
      <c r="I207" s="90">
        <f t="shared" si="42"/>
        <v>34651.291669328224</v>
      </c>
      <c r="J207" s="113">
        <f>UH!F210+F$5</f>
        <v>16.296989494129075</v>
      </c>
      <c r="L207" s="475">
        <f t="shared" si="43"/>
        <v>34650.708335763411</v>
      </c>
      <c r="M207" s="100">
        <f t="shared" si="33"/>
        <v>79.502625887373739</v>
      </c>
      <c r="N207" s="91">
        <f t="shared" si="34"/>
        <v>115.17870158403633</v>
      </c>
      <c r="O207" s="91">
        <f t="shared" si="35"/>
        <v>47.373461237380887</v>
      </c>
      <c r="P207" s="91">
        <f t="shared" si="36"/>
        <v>41.67216534093928</v>
      </c>
      <c r="Q207" s="110">
        <f t="shared" si="37"/>
        <v>16.296989494591426</v>
      </c>
      <c r="R207" s="108">
        <f t="shared" si="40"/>
        <v>300.02394354432164</v>
      </c>
      <c r="S207" s="271" t="str">
        <f t="shared" si="38"/>
        <v/>
      </c>
    </row>
    <row r="208" spans="1:19" x14ac:dyDescent="0.3">
      <c r="A208" s="106">
        <f t="shared" si="41"/>
        <v>34650.833335879142</v>
      </c>
      <c r="B208" s="110">
        <f>UH!B209+B$5</f>
        <v>79.498543303610859</v>
      </c>
      <c r="C208" s="117">
        <f t="shared" si="41"/>
        <v>34650.750002430075</v>
      </c>
      <c r="D208" s="291">
        <f>UH!C211+C$5</f>
        <v>115.15953032577031</v>
      </c>
      <c r="E208" s="106">
        <f t="shared" si="41"/>
        <v>34650.875002487948</v>
      </c>
      <c r="F208" s="289">
        <f>UH!D211+D$5</f>
        <v>47.372825990994976</v>
      </c>
      <c r="G208" s="117">
        <f t="shared" si="41"/>
        <v>34651.000002603687</v>
      </c>
      <c r="H208" s="292">
        <f>UH!E211+E$5</f>
        <v>41.672110885494845</v>
      </c>
      <c r="I208" s="90">
        <f t="shared" si="42"/>
        <v>34651.333335994888</v>
      </c>
      <c r="J208" s="113">
        <f>UH!F211+F$5</f>
        <v>16.296989494129075</v>
      </c>
      <c r="L208" s="475">
        <f t="shared" si="43"/>
        <v>34650.750002430075</v>
      </c>
      <c r="M208" s="100">
        <f t="shared" si="33"/>
        <v>79.502625887373739</v>
      </c>
      <c r="N208" s="91">
        <f t="shared" si="34"/>
        <v>115.17870158403633</v>
      </c>
      <c r="O208" s="91">
        <f t="shared" si="35"/>
        <v>47.373461237380887</v>
      </c>
      <c r="P208" s="91">
        <f t="shared" si="36"/>
        <v>41.67216534093928</v>
      </c>
      <c r="Q208" s="110">
        <f t="shared" si="37"/>
        <v>16.296989494591426</v>
      </c>
      <c r="R208" s="108">
        <f t="shared" si="40"/>
        <v>300.02394354432164</v>
      </c>
      <c r="S208" s="271" t="str">
        <f t="shared" si="38"/>
        <v/>
      </c>
    </row>
    <row r="209" spans="1:19" x14ac:dyDescent="0.3">
      <c r="A209" s="106">
        <f t="shared" si="41"/>
        <v>34650.875002545807</v>
      </c>
      <c r="B209" s="110">
        <f>UH!B210+B$5</f>
        <v>79.498543303610859</v>
      </c>
      <c r="C209" s="117">
        <f t="shared" si="41"/>
        <v>34650.791669096739</v>
      </c>
      <c r="D209" s="291">
        <f>UH!C212+C$5</f>
        <v>115.15953032577031</v>
      </c>
      <c r="E209" s="106">
        <f t="shared" si="41"/>
        <v>34650.916669154612</v>
      </c>
      <c r="F209" s="289">
        <f>UH!D212+D$5</f>
        <v>47.372825990994976</v>
      </c>
      <c r="G209" s="117">
        <f t="shared" si="41"/>
        <v>34651.041669270351</v>
      </c>
      <c r="H209" s="292">
        <f>UH!E212+E$5</f>
        <v>41.672110885494845</v>
      </c>
      <c r="I209" s="90">
        <f t="shared" si="42"/>
        <v>34651.375002661553</v>
      </c>
      <c r="J209" s="113">
        <f>UH!F212+F$5</f>
        <v>16.296989494129075</v>
      </c>
      <c r="L209" s="475">
        <f t="shared" si="43"/>
        <v>34650.791669096739</v>
      </c>
      <c r="M209" s="100">
        <f t="shared" si="33"/>
        <v>79.502625887373739</v>
      </c>
      <c r="N209" s="91">
        <f t="shared" si="34"/>
        <v>115.17870158403633</v>
      </c>
      <c r="O209" s="91">
        <f t="shared" si="35"/>
        <v>47.373461237380887</v>
      </c>
      <c r="P209" s="91">
        <f t="shared" si="36"/>
        <v>41.67216534093928</v>
      </c>
      <c r="Q209" s="110">
        <f t="shared" si="37"/>
        <v>16.296989494591426</v>
      </c>
      <c r="R209" s="108">
        <f t="shared" si="40"/>
        <v>300.02394354432164</v>
      </c>
      <c r="S209" s="271" t="str">
        <f t="shared" si="38"/>
        <v/>
      </c>
    </row>
    <row r="210" spans="1:19" x14ac:dyDescent="0.3">
      <c r="A210" s="106">
        <f t="shared" si="41"/>
        <v>34650.916669212471</v>
      </c>
      <c r="B210" s="110">
        <f>UH!B211+B$5</f>
        <v>79.498543303610859</v>
      </c>
      <c r="C210" s="117">
        <f t="shared" si="41"/>
        <v>34650.833335763404</v>
      </c>
      <c r="D210" s="291">
        <f>UH!C213+C$5</f>
        <v>115.15953032577031</v>
      </c>
      <c r="E210" s="106">
        <f t="shared" si="41"/>
        <v>34650.958335821277</v>
      </c>
      <c r="F210" s="289">
        <f>UH!D213+D$5</f>
        <v>47.372825990994976</v>
      </c>
      <c r="G210" s="117">
        <f t="shared" si="41"/>
        <v>34651.083335937015</v>
      </c>
      <c r="H210" s="292">
        <f>UH!E213+E$5</f>
        <v>41.672110885494845</v>
      </c>
      <c r="I210" s="90">
        <f t="shared" si="42"/>
        <v>34651.416669328217</v>
      </c>
      <c r="J210" s="113">
        <f>UH!F213+F$5</f>
        <v>16.296989494129075</v>
      </c>
      <c r="L210" s="475">
        <f t="shared" si="43"/>
        <v>34650.833335763404</v>
      </c>
      <c r="M210" s="100">
        <f t="shared" si="33"/>
        <v>79.502625887373739</v>
      </c>
      <c r="N210" s="91">
        <f t="shared" si="34"/>
        <v>115.17870158403633</v>
      </c>
      <c r="O210" s="91">
        <f t="shared" si="35"/>
        <v>47.373461237380887</v>
      </c>
      <c r="P210" s="91">
        <f t="shared" si="36"/>
        <v>41.67216534093928</v>
      </c>
      <c r="Q210" s="110">
        <f t="shared" si="37"/>
        <v>16.296989494591426</v>
      </c>
      <c r="R210" s="108">
        <f t="shared" si="40"/>
        <v>300.02394354432164</v>
      </c>
      <c r="S210" s="271" t="str">
        <f t="shared" si="38"/>
        <v/>
      </c>
    </row>
    <row r="211" spans="1:19" x14ac:dyDescent="0.3">
      <c r="A211" s="106">
        <f t="shared" si="41"/>
        <v>34650.958335879135</v>
      </c>
      <c r="B211" s="110">
        <f>UH!B212+B$5</f>
        <v>79.498543303610859</v>
      </c>
      <c r="C211" s="117">
        <f t="shared" si="41"/>
        <v>34650.875002430068</v>
      </c>
      <c r="D211" s="291">
        <f>UH!C214+C$5</f>
        <v>115.15953032577031</v>
      </c>
      <c r="E211" s="106">
        <f t="shared" si="41"/>
        <v>34651.000002487941</v>
      </c>
      <c r="F211" s="289">
        <f>UH!D214+D$5</f>
        <v>47.372825990994976</v>
      </c>
      <c r="G211" s="117">
        <f t="shared" si="41"/>
        <v>34651.12500260368</v>
      </c>
      <c r="H211" s="292">
        <f>UH!E214+E$5</f>
        <v>41.672110885494845</v>
      </c>
      <c r="I211" s="90">
        <f t="shared" si="42"/>
        <v>34651.458335994881</v>
      </c>
      <c r="J211" s="113">
        <f>UH!F214+F$5</f>
        <v>16.296989494129075</v>
      </c>
      <c r="L211" s="475">
        <f t="shared" si="43"/>
        <v>34650.875002430068</v>
      </c>
      <c r="M211" s="100">
        <f t="shared" si="33"/>
        <v>79.502625887373739</v>
      </c>
      <c r="N211" s="91">
        <f t="shared" si="34"/>
        <v>115.17870158403633</v>
      </c>
      <c r="O211" s="91">
        <f t="shared" si="35"/>
        <v>47.373461237380887</v>
      </c>
      <c r="P211" s="91">
        <f t="shared" si="36"/>
        <v>41.67216534093928</v>
      </c>
      <c r="Q211" s="110">
        <f t="shared" si="37"/>
        <v>16.296989494591426</v>
      </c>
      <c r="R211" s="108">
        <f t="shared" si="40"/>
        <v>300.02394354432164</v>
      </c>
      <c r="S211" s="271" t="str">
        <f t="shared" si="38"/>
        <v/>
      </c>
    </row>
    <row r="212" spans="1:19" x14ac:dyDescent="0.3">
      <c r="A212" s="106">
        <f t="shared" si="41"/>
        <v>34651.000002545799</v>
      </c>
      <c r="B212" s="110">
        <f>UH!B213+B$5</f>
        <v>79.498543303610859</v>
      </c>
      <c r="C212" s="117">
        <f t="shared" si="41"/>
        <v>34650.916669096732</v>
      </c>
      <c r="D212" s="291">
        <f>UH!C215+C$5</f>
        <v>115.15953032577031</v>
      </c>
      <c r="E212" s="106">
        <f t="shared" si="41"/>
        <v>34651.041669154605</v>
      </c>
      <c r="F212" s="289">
        <f>UH!D215+D$5</f>
        <v>47.372825990994976</v>
      </c>
      <c r="G212" s="117">
        <f t="shared" si="41"/>
        <v>34651.166669270344</v>
      </c>
      <c r="H212" s="292">
        <f>UH!E215+E$5</f>
        <v>41.672110885494845</v>
      </c>
      <c r="I212" s="90">
        <f t="shared" si="42"/>
        <v>34651.500002661545</v>
      </c>
      <c r="J212" s="113">
        <f>UH!F215+F$5</f>
        <v>16.296989494129075</v>
      </c>
      <c r="L212" s="475">
        <f t="shared" si="43"/>
        <v>34650.916669096732</v>
      </c>
      <c r="M212" s="100">
        <f t="shared" si="33"/>
        <v>79.502625887373739</v>
      </c>
      <c r="N212" s="91">
        <f t="shared" si="34"/>
        <v>115.17870158403633</v>
      </c>
      <c r="O212" s="91">
        <f t="shared" si="35"/>
        <v>47.373461237380887</v>
      </c>
      <c r="P212" s="91">
        <f t="shared" si="36"/>
        <v>41.67216534093928</v>
      </c>
      <c r="Q212" s="110">
        <f t="shared" si="37"/>
        <v>16.296989494591426</v>
      </c>
      <c r="R212" s="108">
        <f t="shared" si="40"/>
        <v>300.02394354432164</v>
      </c>
      <c r="S212" s="271" t="str">
        <f t="shared" si="38"/>
        <v/>
      </c>
    </row>
    <row r="213" spans="1:19" x14ac:dyDescent="0.3">
      <c r="A213" s="106">
        <f t="shared" si="41"/>
        <v>34651.041669212464</v>
      </c>
      <c r="B213" s="110">
        <f>UH!B214+B$5</f>
        <v>79.498543303610859</v>
      </c>
      <c r="C213" s="117">
        <f t="shared" si="41"/>
        <v>34650.958335763396</v>
      </c>
      <c r="D213" s="291">
        <f>UH!C216+C$5</f>
        <v>115.15953032577031</v>
      </c>
      <c r="E213" s="106">
        <f t="shared" si="41"/>
        <v>34651.083335821269</v>
      </c>
      <c r="F213" s="289">
        <f>UH!D216+D$5</f>
        <v>47.372825990994976</v>
      </c>
      <c r="G213" s="117">
        <f t="shared" si="41"/>
        <v>34651.208335937008</v>
      </c>
      <c r="H213" s="292">
        <f>UH!E216+E$5</f>
        <v>41.672110885494845</v>
      </c>
      <c r="I213" s="90">
        <f t="shared" si="42"/>
        <v>34651.54166932821</v>
      </c>
      <c r="J213" s="113">
        <f>UH!F216+F$5</f>
        <v>16.296989494129075</v>
      </c>
      <c r="L213" s="475">
        <f t="shared" si="43"/>
        <v>34650.958335763396</v>
      </c>
      <c r="M213" s="100">
        <f t="shared" si="33"/>
        <v>79.502625887373739</v>
      </c>
      <c r="N213" s="91">
        <f t="shared" si="34"/>
        <v>115.17870158403633</v>
      </c>
      <c r="O213" s="91">
        <f t="shared" si="35"/>
        <v>47.373461237380887</v>
      </c>
      <c r="P213" s="91">
        <f t="shared" si="36"/>
        <v>41.67216534093928</v>
      </c>
      <c r="Q213" s="110">
        <f t="shared" si="37"/>
        <v>16.296989494591426</v>
      </c>
      <c r="R213" s="108">
        <f t="shared" si="40"/>
        <v>300.02394354432164</v>
      </c>
      <c r="S213" s="271" t="str">
        <f t="shared" si="38"/>
        <v/>
      </c>
    </row>
    <row r="214" spans="1:19" x14ac:dyDescent="0.3">
      <c r="A214" s="106">
        <f t="shared" si="41"/>
        <v>34651.083335879128</v>
      </c>
      <c r="B214" s="110">
        <f>UH!B215+B$5</f>
        <v>79.498543303610859</v>
      </c>
      <c r="C214" s="117">
        <f t="shared" si="41"/>
        <v>34651.000002430061</v>
      </c>
      <c r="D214" s="291">
        <f>UH!C217+C$5</f>
        <v>115.15953032577031</v>
      </c>
      <c r="E214" s="106">
        <f t="shared" si="41"/>
        <v>34651.125002487934</v>
      </c>
      <c r="F214" s="289">
        <f>UH!D217+D$5</f>
        <v>47.372825990994976</v>
      </c>
      <c r="G214" s="117">
        <f t="shared" si="41"/>
        <v>34651.250002603672</v>
      </c>
      <c r="H214" s="292">
        <f>UH!E217+E$5</f>
        <v>41.672110885494845</v>
      </c>
      <c r="I214" s="90">
        <f t="shared" si="42"/>
        <v>34651.583335994874</v>
      </c>
      <c r="J214" s="113">
        <f>UH!F217+F$5</f>
        <v>16.296989494129075</v>
      </c>
      <c r="L214" s="475">
        <f t="shared" si="43"/>
        <v>34651.000002430061</v>
      </c>
      <c r="M214" s="100">
        <f t="shared" si="33"/>
        <v>79.502625887373739</v>
      </c>
      <c r="N214" s="91">
        <f t="shared" si="34"/>
        <v>115.17870158403633</v>
      </c>
      <c r="O214" s="91">
        <f t="shared" si="35"/>
        <v>47.373461237380887</v>
      </c>
      <c r="P214" s="91">
        <f t="shared" si="36"/>
        <v>41.67216534093928</v>
      </c>
      <c r="Q214" s="110">
        <f t="shared" si="37"/>
        <v>16.296989494591426</v>
      </c>
      <c r="R214" s="108">
        <f t="shared" si="40"/>
        <v>300.02394354432164</v>
      </c>
      <c r="S214" s="271" t="str">
        <f t="shared" si="38"/>
        <v/>
      </c>
    </row>
    <row r="215" spans="1:19" x14ac:dyDescent="0.3">
      <c r="A215" s="106">
        <f t="shared" si="41"/>
        <v>34651.125002545792</v>
      </c>
      <c r="B215" s="110">
        <f>UH!B216+B$5</f>
        <v>79.498543303610859</v>
      </c>
      <c r="C215" s="117">
        <f t="shared" si="41"/>
        <v>34651.041669096725</v>
      </c>
      <c r="D215" s="291">
        <f>UH!C218+C$5</f>
        <v>115.15953032577031</v>
      </c>
      <c r="E215" s="106">
        <f t="shared" si="41"/>
        <v>34651.166669154598</v>
      </c>
      <c r="F215" s="289">
        <f>UH!D218+D$5</f>
        <v>47.372825990994976</v>
      </c>
      <c r="G215" s="117">
        <f t="shared" si="41"/>
        <v>34651.291669270337</v>
      </c>
      <c r="H215" s="292">
        <f>UH!E218+E$5</f>
        <v>41.672110885494845</v>
      </c>
      <c r="I215" s="90">
        <f t="shared" si="42"/>
        <v>34651.625002661538</v>
      </c>
      <c r="J215" s="113">
        <f>UH!F218+F$5</f>
        <v>16.296989494129075</v>
      </c>
      <c r="L215" s="475">
        <f t="shared" si="43"/>
        <v>34651.041669096725</v>
      </c>
      <c r="M215" s="100">
        <f t="shared" si="33"/>
        <v>79.502625887373739</v>
      </c>
      <c r="N215" s="91">
        <f t="shared" si="34"/>
        <v>115.17870158403633</v>
      </c>
      <c r="O215" s="91">
        <f t="shared" si="35"/>
        <v>47.373461237380887</v>
      </c>
      <c r="P215" s="91">
        <f t="shared" si="36"/>
        <v>41.67216534093928</v>
      </c>
      <c r="Q215" s="110">
        <f t="shared" si="37"/>
        <v>16.296989494591426</v>
      </c>
      <c r="R215" s="108">
        <f t="shared" si="40"/>
        <v>300.02394354432164</v>
      </c>
      <c r="S215" s="271" t="str">
        <f t="shared" si="38"/>
        <v/>
      </c>
    </row>
    <row r="216" spans="1:19" x14ac:dyDescent="0.3">
      <c r="A216" s="106">
        <f t="shared" si="41"/>
        <v>34651.166669212456</v>
      </c>
      <c r="B216" s="110">
        <f>UH!B217+B$5</f>
        <v>79.498543303610859</v>
      </c>
      <c r="C216" s="117">
        <f t="shared" si="41"/>
        <v>34651.083335763389</v>
      </c>
      <c r="D216" s="291">
        <f>UH!C219+C$5</f>
        <v>115.15953032577031</v>
      </c>
      <c r="E216" s="106">
        <f t="shared" si="41"/>
        <v>34651.208335821262</v>
      </c>
      <c r="F216" s="289">
        <f>UH!D219+D$5</f>
        <v>47.372825990994976</v>
      </c>
      <c r="G216" s="117">
        <f t="shared" si="41"/>
        <v>34651.333335937001</v>
      </c>
      <c r="H216" s="292">
        <f>UH!E219+E$5</f>
        <v>41.672110885494845</v>
      </c>
      <c r="I216" s="90">
        <f t="shared" si="42"/>
        <v>34651.666669328202</v>
      </c>
      <c r="J216" s="113">
        <f>UH!F219+F$5</f>
        <v>16.296989494129075</v>
      </c>
      <c r="L216" s="475">
        <f t="shared" si="43"/>
        <v>34651.083335763389</v>
      </c>
      <c r="M216" s="100">
        <f t="shared" si="33"/>
        <v>79.502625887373739</v>
      </c>
      <c r="N216" s="91">
        <f t="shared" si="34"/>
        <v>115.17870158403633</v>
      </c>
      <c r="O216" s="91">
        <f t="shared" si="35"/>
        <v>47.373461237380887</v>
      </c>
      <c r="P216" s="91">
        <f t="shared" si="36"/>
        <v>41.67216534093928</v>
      </c>
      <c r="Q216" s="110">
        <f t="shared" si="37"/>
        <v>16.296989494591426</v>
      </c>
      <c r="R216" s="108">
        <f t="shared" si="40"/>
        <v>300.02394354432164</v>
      </c>
      <c r="S216" s="271" t="str">
        <f t="shared" si="38"/>
        <v/>
      </c>
    </row>
    <row r="217" spans="1:19" x14ac:dyDescent="0.3">
      <c r="A217" s="106">
        <f t="shared" si="41"/>
        <v>34651.208335879121</v>
      </c>
      <c r="B217" s="110">
        <f>UH!B218+B$5</f>
        <v>79.498543303610859</v>
      </c>
      <c r="C217" s="117">
        <f t="shared" si="41"/>
        <v>34651.125002430053</v>
      </c>
      <c r="D217" s="291">
        <f>UH!C220+C$5</f>
        <v>115.15953032577031</v>
      </c>
      <c r="E217" s="106">
        <f t="shared" si="41"/>
        <v>34651.250002487926</v>
      </c>
      <c r="F217" s="289">
        <f>UH!D220+D$5</f>
        <v>47.372825990994976</v>
      </c>
      <c r="G217" s="117">
        <f t="shared" si="41"/>
        <v>34651.375002603665</v>
      </c>
      <c r="H217" s="292">
        <f>UH!E220+E$5</f>
        <v>41.672110885494845</v>
      </c>
      <c r="I217" s="90">
        <f t="shared" si="42"/>
        <v>34651.708335994867</v>
      </c>
      <c r="J217" s="113">
        <f>UH!F220+F$5</f>
        <v>16.296989494129075</v>
      </c>
      <c r="L217" s="475">
        <f t="shared" si="43"/>
        <v>34651.125002430053</v>
      </c>
      <c r="M217" s="100">
        <f t="shared" si="33"/>
        <v>79.502625887373739</v>
      </c>
      <c r="N217" s="91">
        <f t="shared" si="34"/>
        <v>115.17870158403633</v>
      </c>
      <c r="O217" s="91">
        <f t="shared" si="35"/>
        <v>47.373461237380887</v>
      </c>
      <c r="P217" s="91">
        <f t="shared" si="36"/>
        <v>41.67216534093928</v>
      </c>
      <c r="Q217" s="110">
        <f t="shared" si="37"/>
        <v>16.296989494591426</v>
      </c>
      <c r="R217" s="108">
        <f t="shared" si="40"/>
        <v>300.02394354432164</v>
      </c>
      <c r="S217" s="271" t="str">
        <f t="shared" si="38"/>
        <v/>
      </c>
    </row>
    <row r="218" spans="1:19" x14ac:dyDescent="0.3">
      <c r="A218" s="106">
        <f t="shared" si="41"/>
        <v>34651.250002545785</v>
      </c>
      <c r="B218" s="110">
        <f>UH!B219+B$5</f>
        <v>79.498543303610859</v>
      </c>
      <c r="C218" s="117">
        <f t="shared" si="41"/>
        <v>34651.166669096718</v>
      </c>
      <c r="D218" s="291">
        <f>UH!C221+C$5</f>
        <v>115.15953032577031</v>
      </c>
      <c r="E218" s="106">
        <f t="shared" si="41"/>
        <v>34651.291669154591</v>
      </c>
      <c r="F218" s="289">
        <f>UH!D221+D$5</f>
        <v>47.372825990994976</v>
      </c>
      <c r="G218" s="117">
        <f t="shared" si="41"/>
        <v>34651.416669270329</v>
      </c>
      <c r="H218" s="292">
        <f>UH!E221+E$5</f>
        <v>41.672110885494845</v>
      </c>
      <c r="I218" s="90">
        <f t="shared" si="42"/>
        <v>34651.750002661531</v>
      </c>
      <c r="J218" s="113">
        <f>UH!F221+F$5</f>
        <v>16.296989494129075</v>
      </c>
      <c r="L218" s="475">
        <f t="shared" si="43"/>
        <v>34651.166669096718</v>
      </c>
      <c r="M218" s="100">
        <f t="shared" si="33"/>
        <v>79.502625887373739</v>
      </c>
      <c r="N218" s="91">
        <f t="shared" si="34"/>
        <v>115.17870158403633</v>
      </c>
      <c r="O218" s="91">
        <f t="shared" si="35"/>
        <v>47.373461237380887</v>
      </c>
      <c r="P218" s="91">
        <f t="shared" si="36"/>
        <v>41.67216534093928</v>
      </c>
      <c r="Q218" s="110">
        <f t="shared" si="37"/>
        <v>16.296989494591426</v>
      </c>
      <c r="R218" s="108">
        <f t="shared" si="40"/>
        <v>300.02394354432164</v>
      </c>
      <c r="S218" s="271" t="str">
        <f t="shared" si="38"/>
        <v/>
      </c>
    </row>
    <row r="219" spans="1:19" x14ac:dyDescent="0.3">
      <c r="A219" s="106">
        <f t="shared" si="41"/>
        <v>34651.291669212449</v>
      </c>
      <c r="B219" s="110">
        <f>UH!B220+B$5</f>
        <v>79.498543303610859</v>
      </c>
      <c r="C219" s="117">
        <f t="shared" si="41"/>
        <v>34651.208335763382</v>
      </c>
      <c r="D219" s="291">
        <f>UH!C222+C$5</f>
        <v>115.15953032577031</v>
      </c>
      <c r="E219" s="106">
        <f t="shared" si="41"/>
        <v>34651.333335821255</v>
      </c>
      <c r="F219" s="289">
        <f>UH!D222+D$5</f>
        <v>47.372825990994976</v>
      </c>
      <c r="G219" s="117">
        <f t="shared" si="41"/>
        <v>34651.458335936994</v>
      </c>
      <c r="H219" s="292">
        <f>UH!E222+E$5</f>
        <v>41.672110885494845</v>
      </c>
      <c r="I219" s="90">
        <f t="shared" si="42"/>
        <v>34651.791669328195</v>
      </c>
      <c r="J219" s="113">
        <f>UH!F222+F$5</f>
        <v>16.296989494129075</v>
      </c>
      <c r="L219" s="475">
        <f t="shared" si="43"/>
        <v>34651.208335763382</v>
      </c>
      <c r="M219" s="100">
        <f t="shared" si="33"/>
        <v>79.502625887373739</v>
      </c>
      <c r="N219" s="91">
        <f t="shared" si="34"/>
        <v>115.17870158403633</v>
      </c>
      <c r="O219" s="91">
        <f t="shared" si="35"/>
        <v>47.373461237380887</v>
      </c>
      <c r="P219" s="91">
        <f t="shared" si="36"/>
        <v>41.67216534093928</v>
      </c>
      <c r="Q219" s="110">
        <f t="shared" si="37"/>
        <v>16.296989494591426</v>
      </c>
      <c r="R219" s="108">
        <f t="shared" si="40"/>
        <v>300.02394354432164</v>
      </c>
      <c r="S219" s="271" t="str">
        <f t="shared" si="38"/>
        <v/>
      </c>
    </row>
    <row r="220" spans="1:19" x14ac:dyDescent="0.3">
      <c r="A220" s="106">
        <f t="shared" si="41"/>
        <v>34651.333335879113</v>
      </c>
      <c r="B220" s="110">
        <f>UH!B221+B$5</f>
        <v>79.498543303610859</v>
      </c>
      <c r="C220" s="117">
        <f t="shared" si="41"/>
        <v>34651.250002430046</v>
      </c>
      <c r="D220" s="291">
        <f>UH!C223+C$5</f>
        <v>115.15953032577031</v>
      </c>
      <c r="E220" s="106">
        <f t="shared" si="41"/>
        <v>34651.375002487919</v>
      </c>
      <c r="F220" s="289">
        <f>UH!D223+D$5</f>
        <v>47.372825990994976</v>
      </c>
      <c r="G220" s="117">
        <f t="shared" si="41"/>
        <v>34651.500002603658</v>
      </c>
      <c r="H220" s="292">
        <f>UH!E223+E$5</f>
        <v>41.672110885494845</v>
      </c>
      <c r="I220" s="90">
        <f t="shared" si="42"/>
        <v>34651.833335994859</v>
      </c>
      <c r="J220" s="113">
        <f>UH!F223+F$5</f>
        <v>16.296989494129075</v>
      </c>
      <c r="L220" s="475">
        <f t="shared" si="43"/>
        <v>34651.250002430046</v>
      </c>
      <c r="M220" s="100">
        <f t="shared" si="33"/>
        <v>79.502625887373739</v>
      </c>
      <c r="N220" s="91">
        <f t="shared" si="34"/>
        <v>115.17870158403633</v>
      </c>
      <c r="O220" s="91">
        <f t="shared" si="35"/>
        <v>47.373461237380887</v>
      </c>
      <c r="P220" s="91">
        <f t="shared" si="36"/>
        <v>41.67216534093928</v>
      </c>
      <c r="Q220" s="110">
        <f t="shared" si="37"/>
        <v>16.296989494591426</v>
      </c>
      <c r="R220" s="108">
        <f t="shared" si="40"/>
        <v>300.02394354432164</v>
      </c>
      <c r="S220" s="271" t="str">
        <f t="shared" si="38"/>
        <v/>
      </c>
    </row>
    <row r="221" spans="1:19" x14ac:dyDescent="0.3">
      <c r="A221" s="106">
        <f t="shared" si="41"/>
        <v>34651.375002545778</v>
      </c>
      <c r="B221" s="110">
        <f>UH!B222+B$5</f>
        <v>79.498543303610859</v>
      </c>
      <c r="C221" s="117">
        <f t="shared" si="41"/>
        <v>34651.29166909671</v>
      </c>
      <c r="D221" s="291">
        <f>UH!C224+C$5</f>
        <v>115.15953032577031</v>
      </c>
      <c r="E221" s="106">
        <f t="shared" si="41"/>
        <v>34651.416669154583</v>
      </c>
      <c r="F221" s="289">
        <f>UH!D224+D$5</f>
        <v>47.372825990994976</v>
      </c>
      <c r="G221" s="117">
        <f t="shared" si="41"/>
        <v>34651.541669270322</v>
      </c>
      <c r="H221" s="292">
        <f>UH!E224+E$5</f>
        <v>41.672110885494845</v>
      </c>
      <c r="I221" s="90">
        <f t="shared" si="42"/>
        <v>34651.875002661523</v>
      </c>
      <c r="J221" s="113">
        <f>UH!F224+F$5</f>
        <v>16.296989494129075</v>
      </c>
      <c r="L221" s="475">
        <f t="shared" si="43"/>
        <v>34651.29166909671</v>
      </c>
      <c r="M221" s="100">
        <f t="shared" si="33"/>
        <v>79.502625887373739</v>
      </c>
      <c r="N221" s="91">
        <f t="shared" si="34"/>
        <v>115.17870158403633</v>
      </c>
      <c r="O221" s="91">
        <f t="shared" si="35"/>
        <v>47.373461237380887</v>
      </c>
      <c r="P221" s="91">
        <f t="shared" si="36"/>
        <v>41.67216534093928</v>
      </c>
      <c r="Q221" s="110">
        <f t="shared" si="37"/>
        <v>16.296989494591426</v>
      </c>
      <c r="R221" s="108">
        <f t="shared" si="40"/>
        <v>300.02394354432164</v>
      </c>
      <c r="S221" s="271" t="str">
        <f t="shared" si="38"/>
        <v/>
      </c>
    </row>
    <row r="222" spans="1:19" x14ac:dyDescent="0.3">
      <c r="A222" s="106">
        <f t="shared" si="41"/>
        <v>34651.416669212442</v>
      </c>
      <c r="B222" s="110">
        <f>UH!B223+B$5</f>
        <v>79.498543303610859</v>
      </c>
      <c r="C222" s="117">
        <f t="shared" si="41"/>
        <v>34651.333335763375</v>
      </c>
      <c r="D222" s="291">
        <f>UH!C225+C$5</f>
        <v>115.15953032577031</v>
      </c>
      <c r="E222" s="106">
        <f t="shared" si="41"/>
        <v>34651.458335821248</v>
      </c>
      <c r="F222" s="289">
        <f>UH!D225+D$5</f>
        <v>47.372825990994976</v>
      </c>
      <c r="G222" s="117">
        <f t="shared" si="41"/>
        <v>34651.583335936986</v>
      </c>
      <c r="H222" s="292">
        <f>UH!E225+E$5</f>
        <v>41.672110885494845</v>
      </c>
      <c r="I222" s="90">
        <f t="shared" si="42"/>
        <v>34651.916669328188</v>
      </c>
      <c r="J222" s="113">
        <f>UH!F225+F$5</f>
        <v>16.296989494129075</v>
      </c>
      <c r="L222" s="475">
        <f t="shared" si="43"/>
        <v>34651.333335763375</v>
      </c>
      <c r="M222" s="100">
        <f t="shared" si="33"/>
        <v>79.502625887373739</v>
      </c>
      <c r="N222" s="91">
        <f t="shared" si="34"/>
        <v>115.17870158403633</v>
      </c>
      <c r="O222" s="91">
        <f t="shared" si="35"/>
        <v>47.373461237380887</v>
      </c>
      <c r="P222" s="91">
        <f t="shared" si="36"/>
        <v>41.67216534093928</v>
      </c>
      <c r="Q222" s="110">
        <f t="shared" si="37"/>
        <v>16.296989494591426</v>
      </c>
      <c r="R222" s="108">
        <f t="shared" si="40"/>
        <v>300.02394354432164</v>
      </c>
      <c r="S222" s="271" t="str">
        <f t="shared" si="38"/>
        <v/>
      </c>
    </row>
    <row r="223" spans="1:19" x14ac:dyDescent="0.3">
      <c r="A223" s="106">
        <f t="shared" si="41"/>
        <v>34651.458335879106</v>
      </c>
      <c r="B223" s="110">
        <f>UH!B224+B$5</f>
        <v>79.498543303610859</v>
      </c>
      <c r="C223" s="117">
        <f t="shared" si="41"/>
        <v>34651.375002430039</v>
      </c>
      <c r="D223" s="291">
        <f>UH!C226+C$5</f>
        <v>115.15953032577031</v>
      </c>
      <c r="E223" s="106">
        <f t="shared" si="41"/>
        <v>34651.500002487912</v>
      </c>
      <c r="F223" s="289">
        <f>UH!D226+D$5</f>
        <v>47.372825990994976</v>
      </c>
      <c r="G223" s="117">
        <f t="shared" si="41"/>
        <v>34651.625002603651</v>
      </c>
      <c r="H223" s="292">
        <f>UH!E226+E$5</f>
        <v>41.672110885494845</v>
      </c>
      <c r="I223" s="90">
        <f t="shared" si="42"/>
        <v>34651.958335994852</v>
      </c>
      <c r="J223" s="113">
        <f>UH!F226+F$5</f>
        <v>16.296989494129075</v>
      </c>
      <c r="L223" s="475">
        <f t="shared" si="43"/>
        <v>34651.375002430039</v>
      </c>
      <c r="M223" s="100">
        <f t="shared" si="33"/>
        <v>79.502625887373739</v>
      </c>
      <c r="N223" s="91">
        <f t="shared" si="34"/>
        <v>115.17870158403633</v>
      </c>
      <c r="O223" s="91">
        <f t="shared" si="35"/>
        <v>47.373461237380887</v>
      </c>
      <c r="P223" s="91">
        <f t="shared" si="36"/>
        <v>41.67216534093928</v>
      </c>
      <c r="Q223" s="110">
        <f t="shared" si="37"/>
        <v>16.296989494591426</v>
      </c>
      <c r="R223" s="108">
        <f t="shared" si="40"/>
        <v>300.02394354432164</v>
      </c>
      <c r="S223" s="271" t="str">
        <f t="shared" si="38"/>
        <v/>
      </c>
    </row>
    <row r="224" spans="1:19" x14ac:dyDescent="0.3">
      <c r="A224" s="106">
        <f t="shared" si="41"/>
        <v>34651.50000254577</v>
      </c>
      <c r="B224" s="110">
        <f>UH!B225+B$5</f>
        <v>79.498543303610859</v>
      </c>
      <c r="C224" s="117">
        <f t="shared" si="41"/>
        <v>34651.416669096703</v>
      </c>
      <c r="D224" s="291">
        <f>UH!C227+C$5</f>
        <v>115.15953032577031</v>
      </c>
      <c r="E224" s="106">
        <f t="shared" si="41"/>
        <v>34651.541669154576</v>
      </c>
      <c r="F224" s="289">
        <f>UH!D227+D$5</f>
        <v>47.372825990994976</v>
      </c>
      <c r="G224" s="117">
        <f t="shared" si="41"/>
        <v>34651.666669270315</v>
      </c>
      <c r="H224" s="292">
        <f>UH!E227+E$5</f>
        <v>41.672110885494845</v>
      </c>
      <c r="I224" s="90">
        <f t="shared" si="42"/>
        <v>34652.000002661516</v>
      </c>
      <c r="J224" s="113">
        <f>UH!F227+F$5</f>
        <v>16.296989494129075</v>
      </c>
      <c r="L224" s="475">
        <f t="shared" si="43"/>
        <v>34651.416669096703</v>
      </c>
      <c r="M224" s="100">
        <f t="shared" si="33"/>
        <v>79.502625887373739</v>
      </c>
      <c r="N224" s="91">
        <f t="shared" si="34"/>
        <v>115.17870158403633</v>
      </c>
      <c r="O224" s="91">
        <f t="shared" si="35"/>
        <v>47.373461237380887</v>
      </c>
      <c r="P224" s="91">
        <f t="shared" si="36"/>
        <v>41.67216534093928</v>
      </c>
      <c r="Q224" s="110">
        <f t="shared" si="37"/>
        <v>16.296989494591426</v>
      </c>
      <c r="R224" s="108">
        <f t="shared" si="40"/>
        <v>300.02394354432164</v>
      </c>
      <c r="S224" s="271" t="str">
        <f t="shared" si="38"/>
        <v/>
      </c>
    </row>
    <row r="225" spans="1:19" x14ac:dyDescent="0.3">
      <c r="A225" s="106">
        <f t="shared" si="41"/>
        <v>34651.541669212434</v>
      </c>
      <c r="B225" s="110">
        <f>UH!B226+B$5</f>
        <v>79.498543303610859</v>
      </c>
      <c r="C225" s="117">
        <f t="shared" si="41"/>
        <v>34651.458335763367</v>
      </c>
      <c r="D225" s="291">
        <f>UH!C228+C$5</f>
        <v>115.15953032577031</v>
      </c>
      <c r="E225" s="106">
        <f t="shared" si="41"/>
        <v>34651.58333582124</v>
      </c>
      <c r="F225" s="289">
        <f>UH!D228+D$5</f>
        <v>47.372825990994976</v>
      </c>
      <c r="G225" s="117">
        <f t="shared" si="41"/>
        <v>34651.708335936979</v>
      </c>
      <c r="H225" s="292">
        <f>UH!E228+E$5</f>
        <v>41.672110885494845</v>
      </c>
      <c r="I225" s="90">
        <f t="shared" si="42"/>
        <v>34652.04166932818</v>
      </c>
      <c r="J225" s="113">
        <f>UH!F228+F$5</f>
        <v>16.296989494129075</v>
      </c>
      <c r="L225" s="475">
        <f t="shared" si="43"/>
        <v>34651.458335763367</v>
      </c>
      <c r="M225" s="100">
        <f t="shared" si="33"/>
        <v>79.502625887373739</v>
      </c>
      <c r="N225" s="91">
        <f t="shared" si="34"/>
        <v>115.17870158403633</v>
      </c>
      <c r="O225" s="91">
        <f t="shared" si="35"/>
        <v>47.373461237380887</v>
      </c>
      <c r="P225" s="91">
        <f t="shared" si="36"/>
        <v>41.67216534093928</v>
      </c>
      <c r="Q225" s="110">
        <f t="shared" si="37"/>
        <v>16.296989494591426</v>
      </c>
      <c r="R225" s="108">
        <f t="shared" si="40"/>
        <v>300.02394354432164</v>
      </c>
      <c r="S225" s="271" t="str">
        <f t="shared" si="38"/>
        <v/>
      </c>
    </row>
    <row r="226" spans="1:19" x14ac:dyDescent="0.3">
      <c r="A226" s="106">
        <f t="shared" si="41"/>
        <v>34651.583335879099</v>
      </c>
      <c r="B226" s="110">
        <f>UH!B227+B$5</f>
        <v>79.498543303610859</v>
      </c>
      <c r="C226" s="117">
        <f t="shared" si="41"/>
        <v>34651.500002430032</v>
      </c>
      <c r="D226" s="291">
        <f>UH!C229+C$5</f>
        <v>115.15953032577031</v>
      </c>
      <c r="E226" s="106">
        <f t="shared" si="41"/>
        <v>34651.625002487905</v>
      </c>
      <c r="F226" s="289">
        <f>UH!D229+D$5</f>
        <v>47.372825990994976</v>
      </c>
      <c r="G226" s="117">
        <f t="shared" si="41"/>
        <v>34651.750002603643</v>
      </c>
      <c r="H226" s="292">
        <f>UH!E229+E$5</f>
        <v>41.672110885494845</v>
      </c>
      <c r="I226" s="90">
        <f t="shared" si="42"/>
        <v>34652.083335994845</v>
      </c>
      <c r="J226" s="113">
        <f>UH!F229+F$5</f>
        <v>16.296989494129075</v>
      </c>
      <c r="L226" s="475">
        <f t="shared" si="43"/>
        <v>34651.500002430032</v>
      </c>
      <c r="M226" s="100">
        <f t="shared" si="33"/>
        <v>79.502625887373739</v>
      </c>
      <c r="N226" s="91">
        <f t="shared" si="34"/>
        <v>115.17870158403633</v>
      </c>
      <c r="O226" s="91">
        <f t="shared" si="35"/>
        <v>47.373461237380887</v>
      </c>
      <c r="P226" s="91">
        <f t="shared" si="36"/>
        <v>41.67216534093928</v>
      </c>
      <c r="Q226" s="110">
        <f t="shared" si="37"/>
        <v>16.296989494591426</v>
      </c>
      <c r="R226" s="108">
        <f t="shared" si="40"/>
        <v>300.02394354432164</v>
      </c>
      <c r="S226" s="271" t="str">
        <f t="shared" si="38"/>
        <v/>
      </c>
    </row>
    <row r="227" spans="1:19" x14ac:dyDescent="0.3">
      <c r="A227" s="106">
        <f t="shared" si="41"/>
        <v>34651.625002545763</v>
      </c>
      <c r="B227" s="110">
        <f>UH!B228+B$5</f>
        <v>79.498543303610859</v>
      </c>
      <c r="C227" s="117">
        <f t="shared" si="41"/>
        <v>34651.541669096696</v>
      </c>
      <c r="D227" s="291">
        <f>UH!C230+C$5</f>
        <v>115.15953032577031</v>
      </c>
      <c r="E227" s="106">
        <f t="shared" si="41"/>
        <v>34651.666669154569</v>
      </c>
      <c r="F227" s="289">
        <f>UH!D230+D$5</f>
        <v>47.372825990994976</v>
      </c>
      <c r="G227" s="117">
        <f t="shared" si="41"/>
        <v>34651.791669270307</v>
      </c>
      <c r="H227" s="292">
        <f>UH!E230+E$5</f>
        <v>41.672110885494845</v>
      </c>
      <c r="I227" s="90">
        <f t="shared" si="42"/>
        <v>34652.125002661509</v>
      </c>
      <c r="J227" s="113">
        <f>UH!F230+F$5</f>
        <v>16.296989494129075</v>
      </c>
      <c r="L227" s="475">
        <f t="shared" si="43"/>
        <v>34651.541669096696</v>
      </c>
      <c r="M227" s="100">
        <f t="shared" si="33"/>
        <v>79.502625887373739</v>
      </c>
      <c r="N227" s="91">
        <f t="shared" si="34"/>
        <v>115.17870158403633</v>
      </c>
      <c r="O227" s="91">
        <f t="shared" si="35"/>
        <v>47.373461237380887</v>
      </c>
      <c r="P227" s="91">
        <f t="shared" si="36"/>
        <v>41.67216534093928</v>
      </c>
      <c r="Q227" s="110">
        <f t="shared" si="37"/>
        <v>16.296989494591426</v>
      </c>
      <c r="R227" s="108">
        <f t="shared" si="40"/>
        <v>300.02394354432164</v>
      </c>
      <c r="S227" s="271" t="str">
        <f t="shared" si="38"/>
        <v/>
      </c>
    </row>
    <row r="228" spans="1:19" x14ac:dyDescent="0.3">
      <c r="A228" s="106">
        <f t="shared" si="41"/>
        <v>34651.666669212427</v>
      </c>
      <c r="B228" s="110">
        <f>UH!B229+B$5</f>
        <v>79.498543303610859</v>
      </c>
      <c r="C228" s="117">
        <f t="shared" si="41"/>
        <v>34651.58333576336</v>
      </c>
      <c r="D228" s="291">
        <f>UH!C231+C$5</f>
        <v>115.15953032577031</v>
      </c>
      <c r="E228" s="106">
        <f t="shared" si="41"/>
        <v>34651.708335821233</v>
      </c>
      <c r="F228" s="289">
        <f>UH!D231+D$5</f>
        <v>47.372825990994976</v>
      </c>
      <c r="G228" s="117">
        <f t="shared" si="41"/>
        <v>34651.833335936972</v>
      </c>
      <c r="H228" s="292">
        <f>UH!E231+E$5</f>
        <v>41.672110885494845</v>
      </c>
      <c r="I228" s="90">
        <f t="shared" si="42"/>
        <v>34652.166669328173</v>
      </c>
      <c r="J228" s="113">
        <f>UH!F231+F$5</f>
        <v>16.296989494129075</v>
      </c>
      <c r="L228" s="475">
        <f t="shared" si="43"/>
        <v>34651.58333576336</v>
      </c>
      <c r="M228" s="100">
        <f t="shared" si="33"/>
        <v>79.502625887373739</v>
      </c>
      <c r="N228" s="91">
        <f t="shared" si="34"/>
        <v>115.17870158403633</v>
      </c>
      <c r="O228" s="91">
        <f t="shared" si="35"/>
        <v>47.373461237380887</v>
      </c>
      <c r="P228" s="91">
        <f t="shared" si="36"/>
        <v>41.67216534093928</v>
      </c>
      <c r="Q228" s="110">
        <f t="shared" si="37"/>
        <v>16.296989494591426</v>
      </c>
      <c r="R228" s="108">
        <f t="shared" si="40"/>
        <v>300.02394354432164</v>
      </c>
      <c r="S228" s="271" t="str">
        <f t="shared" si="38"/>
        <v/>
      </c>
    </row>
    <row r="229" spans="1:19" x14ac:dyDescent="0.3">
      <c r="A229" s="106">
        <f t="shared" si="41"/>
        <v>34651.708335879091</v>
      </c>
      <c r="B229" s="110">
        <f>UH!B230+B$5</f>
        <v>79.498543303610859</v>
      </c>
      <c r="C229" s="117">
        <f t="shared" si="41"/>
        <v>34651.625002430024</v>
      </c>
      <c r="D229" s="291">
        <f>UH!C232+C$5</f>
        <v>115.15953032577031</v>
      </c>
      <c r="E229" s="106">
        <f t="shared" si="41"/>
        <v>34651.750002487897</v>
      </c>
      <c r="F229" s="289">
        <f>UH!D232+D$5</f>
        <v>47.372825990994976</v>
      </c>
      <c r="G229" s="117">
        <f t="shared" si="41"/>
        <v>34651.875002603636</v>
      </c>
      <c r="H229" s="292">
        <f>UH!E232+E$5</f>
        <v>41.672110885494845</v>
      </c>
      <c r="I229" s="90">
        <f t="shared" si="42"/>
        <v>34652.208335994837</v>
      </c>
      <c r="J229" s="113">
        <f>UH!F232+F$5</f>
        <v>16.296989494129075</v>
      </c>
      <c r="L229" s="475">
        <f t="shared" si="43"/>
        <v>34651.625002430024</v>
      </c>
      <c r="M229" s="100">
        <f t="shared" si="33"/>
        <v>79.502625887373739</v>
      </c>
      <c r="N229" s="91">
        <f t="shared" si="34"/>
        <v>115.17870158403633</v>
      </c>
      <c r="O229" s="91">
        <f t="shared" si="35"/>
        <v>47.373461237380887</v>
      </c>
      <c r="P229" s="91">
        <f t="shared" si="36"/>
        <v>41.67216534093928</v>
      </c>
      <c r="Q229" s="110">
        <f t="shared" si="37"/>
        <v>16.296989494591426</v>
      </c>
      <c r="R229" s="108">
        <f t="shared" si="40"/>
        <v>300.02394354432164</v>
      </c>
      <c r="S229" s="271" t="str">
        <f t="shared" si="38"/>
        <v/>
      </c>
    </row>
    <row r="230" spans="1:19" x14ac:dyDescent="0.3">
      <c r="A230" s="106">
        <f t="shared" si="41"/>
        <v>34651.750002545756</v>
      </c>
      <c r="B230" s="110">
        <f>UH!B231+B$5</f>
        <v>79.498543303610859</v>
      </c>
      <c r="C230" s="117">
        <f t="shared" si="41"/>
        <v>34651.666669096689</v>
      </c>
      <c r="D230" s="291">
        <f>UH!C233+C$5</f>
        <v>115.15953032577031</v>
      </c>
      <c r="E230" s="106">
        <f t="shared" si="41"/>
        <v>34651.791669154562</v>
      </c>
      <c r="F230" s="289">
        <f>UH!D233+D$5</f>
        <v>47.372825990994976</v>
      </c>
      <c r="G230" s="117">
        <f t="shared" si="41"/>
        <v>34651.9166692703</v>
      </c>
      <c r="H230" s="292">
        <f>UH!E233+E$5</f>
        <v>41.672110885494845</v>
      </c>
      <c r="I230" s="90">
        <f t="shared" si="42"/>
        <v>34652.250002661502</v>
      </c>
      <c r="J230" s="113">
        <f>UH!F233+F$5</f>
        <v>16.296989494129075</v>
      </c>
      <c r="L230" s="475">
        <f t="shared" si="43"/>
        <v>34651.666669096689</v>
      </c>
      <c r="M230" s="100">
        <f t="shared" si="33"/>
        <v>79.502625887373739</v>
      </c>
      <c r="N230" s="91">
        <f t="shared" si="34"/>
        <v>115.17870158403633</v>
      </c>
      <c r="O230" s="91">
        <f t="shared" si="35"/>
        <v>47.373461237380887</v>
      </c>
      <c r="P230" s="91">
        <f t="shared" si="36"/>
        <v>41.67216534093928</v>
      </c>
      <c r="Q230" s="110">
        <f t="shared" si="37"/>
        <v>16.296989494591426</v>
      </c>
      <c r="R230" s="108">
        <f t="shared" si="40"/>
        <v>300.02394354432164</v>
      </c>
      <c r="S230" s="271" t="str">
        <f t="shared" si="38"/>
        <v/>
      </c>
    </row>
    <row r="231" spans="1:19" x14ac:dyDescent="0.3">
      <c r="A231" s="106">
        <f t="shared" si="41"/>
        <v>34651.79166921242</v>
      </c>
      <c r="B231" s="110">
        <f>UH!B232+B$5</f>
        <v>79.498543303610859</v>
      </c>
      <c r="C231" s="117">
        <f t="shared" si="41"/>
        <v>34651.708335763353</v>
      </c>
      <c r="D231" s="291">
        <f>UH!C234+C$5</f>
        <v>115.15953032577031</v>
      </c>
      <c r="E231" s="106">
        <f t="shared" si="41"/>
        <v>34651.833335821226</v>
      </c>
      <c r="F231" s="289">
        <f>UH!D234+D$5</f>
        <v>47.372825990994976</v>
      </c>
      <c r="G231" s="117">
        <f t="shared" si="41"/>
        <v>34651.958335936964</v>
      </c>
      <c r="H231" s="292">
        <f>UH!E234+E$5</f>
        <v>41.672110885494845</v>
      </c>
      <c r="I231" s="90">
        <f t="shared" si="42"/>
        <v>34652.291669328166</v>
      </c>
      <c r="J231" s="113">
        <f>UH!F234+F$5</f>
        <v>16.296989494129075</v>
      </c>
      <c r="L231" s="475">
        <f t="shared" si="43"/>
        <v>34651.708335763353</v>
      </c>
      <c r="M231" s="100">
        <f t="shared" si="33"/>
        <v>79.502625887373739</v>
      </c>
      <c r="N231" s="91">
        <f t="shared" si="34"/>
        <v>115.17870158403633</v>
      </c>
      <c r="O231" s="91">
        <f t="shared" si="35"/>
        <v>47.373461237380887</v>
      </c>
      <c r="P231" s="91">
        <f t="shared" si="36"/>
        <v>41.67216534093928</v>
      </c>
      <c r="Q231" s="110">
        <f t="shared" si="37"/>
        <v>16.296989494591426</v>
      </c>
      <c r="R231" s="108">
        <f t="shared" si="40"/>
        <v>300.02394354432164</v>
      </c>
      <c r="S231" s="271" t="str">
        <f t="shared" si="38"/>
        <v/>
      </c>
    </row>
    <row r="232" spans="1:19" x14ac:dyDescent="0.3">
      <c r="A232" s="106">
        <f t="shared" si="41"/>
        <v>34651.833335879084</v>
      </c>
      <c r="B232" s="110">
        <f>UH!B233+B$5</f>
        <v>79.498543303610859</v>
      </c>
      <c r="C232" s="117">
        <f t="shared" si="41"/>
        <v>34651.750002430017</v>
      </c>
      <c r="D232" s="291">
        <f>UH!C235+C$5</f>
        <v>115.15953032577031</v>
      </c>
      <c r="E232" s="106">
        <f t="shared" si="41"/>
        <v>34651.87500248789</v>
      </c>
      <c r="F232" s="289">
        <f>UH!D235+D$5</f>
        <v>47.372825990994976</v>
      </c>
      <c r="G232" s="117">
        <f t="shared" si="41"/>
        <v>34652.000002603629</v>
      </c>
      <c r="H232" s="292">
        <f>UH!E235+E$5</f>
        <v>41.672110885494845</v>
      </c>
      <c r="I232" s="90">
        <f t="shared" si="42"/>
        <v>34652.33333599483</v>
      </c>
      <c r="J232" s="113">
        <f>UH!F235+F$5</f>
        <v>16.296989494129075</v>
      </c>
      <c r="L232" s="475">
        <f t="shared" si="43"/>
        <v>34651.750002430017</v>
      </c>
      <c r="M232" s="100">
        <f t="shared" si="33"/>
        <v>79.502625887373739</v>
      </c>
      <c r="N232" s="91">
        <f t="shared" si="34"/>
        <v>115.17870158403633</v>
      </c>
      <c r="O232" s="91">
        <f t="shared" si="35"/>
        <v>47.373461237380887</v>
      </c>
      <c r="P232" s="91">
        <f t="shared" si="36"/>
        <v>41.67216534093928</v>
      </c>
      <c r="Q232" s="110">
        <f t="shared" si="37"/>
        <v>16.296989494591426</v>
      </c>
      <c r="R232" s="108">
        <f t="shared" si="40"/>
        <v>300.02394354432164</v>
      </c>
      <c r="S232" s="271" t="str">
        <f t="shared" si="38"/>
        <v/>
      </c>
    </row>
    <row r="233" spans="1:19" x14ac:dyDescent="0.3">
      <c r="A233" s="106">
        <f t="shared" si="41"/>
        <v>34651.875002545748</v>
      </c>
      <c r="B233" s="110">
        <f>UH!B234+B$5</f>
        <v>79.498543303610859</v>
      </c>
      <c r="C233" s="117">
        <f t="shared" si="41"/>
        <v>34651.791669096681</v>
      </c>
      <c r="D233" s="291">
        <f>UH!C236+C$5</f>
        <v>115.15953032577031</v>
      </c>
      <c r="E233" s="106">
        <f t="shared" si="41"/>
        <v>34651.916669154554</v>
      </c>
      <c r="F233" s="289">
        <f>UH!D236+D$5</f>
        <v>47.372825990994976</v>
      </c>
      <c r="G233" s="117">
        <f t="shared" si="41"/>
        <v>34652.041669270293</v>
      </c>
      <c r="H233" s="292">
        <f>UH!E236+E$5</f>
        <v>41.672110885494845</v>
      </c>
      <c r="I233" s="90">
        <f t="shared" si="42"/>
        <v>34652.375002661494</v>
      </c>
      <c r="J233" s="113">
        <f>UH!F236+F$5</f>
        <v>16.296989494129075</v>
      </c>
      <c r="L233" s="475">
        <f t="shared" si="43"/>
        <v>34651.791669096681</v>
      </c>
      <c r="M233" s="100">
        <f t="shared" si="33"/>
        <v>79.502625887373739</v>
      </c>
      <c r="N233" s="91">
        <f t="shared" si="34"/>
        <v>115.17870158403633</v>
      </c>
      <c r="O233" s="91">
        <f t="shared" si="35"/>
        <v>47.373461237380887</v>
      </c>
      <c r="P233" s="91">
        <f t="shared" si="36"/>
        <v>41.67216534093928</v>
      </c>
      <c r="Q233" s="110">
        <f t="shared" si="37"/>
        <v>16.296989494591426</v>
      </c>
      <c r="R233" s="108">
        <f t="shared" si="40"/>
        <v>300.02394354432164</v>
      </c>
      <c r="S233" s="271" t="str">
        <f t="shared" si="38"/>
        <v/>
      </c>
    </row>
    <row r="234" spans="1:19" x14ac:dyDescent="0.3">
      <c r="A234" s="106">
        <f t="shared" si="41"/>
        <v>34651.916669212413</v>
      </c>
      <c r="B234" s="110">
        <f>UH!B235+B$5</f>
        <v>79.498543303610859</v>
      </c>
      <c r="C234" s="117">
        <f t="shared" si="41"/>
        <v>34651.833335763346</v>
      </c>
      <c r="D234" s="291">
        <f>UH!C237+C$5</f>
        <v>115.15953032577031</v>
      </c>
      <c r="E234" s="106">
        <f t="shared" si="41"/>
        <v>34651.958335821218</v>
      </c>
      <c r="F234" s="289">
        <f>UH!D237+D$5</f>
        <v>47.372825990994976</v>
      </c>
      <c r="G234" s="117">
        <f t="shared" si="41"/>
        <v>34652.083335936957</v>
      </c>
      <c r="H234" s="292">
        <f>UH!E237+E$5</f>
        <v>41.672110885494845</v>
      </c>
      <c r="I234" s="90">
        <f t="shared" si="42"/>
        <v>34652.416669328159</v>
      </c>
      <c r="J234" s="113">
        <f>UH!F237+F$5</f>
        <v>16.296989494129075</v>
      </c>
      <c r="L234" s="475">
        <f t="shared" si="43"/>
        <v>34651.833335763346</v>
      </c>
      <c r="M234" s="100">
        <f t="shared" si="33"/>
        <v>79.502625887373739</v>
      </c>
      <c r="N234" s="91">
        <f t="shared" si="34"/>
        <v>115.17870158403633</v>
      </c>
      <c r="O234" s="91">
        <f t="shared" si="35"/>
        <v>47.373461237380887</v>
      </c>
      <c r="P234" s="91">
        <f t="shared" si="36"/>
        <v>41.67216534093928</v>
      </c>
      <c r="Q234" s="110">
        <f t="shared" si="37"/>
        <v>16.296989494591426</v>
      </c>
      <c r="R234" s="108">
        <f t="shared" si="40"/>
        <v>300.02394354432164</v>
      </c>
      <c r="S234" s="271" t="str">
        <f t="shared" si="38"/>
        <v/>
      </c>
    </row>
    <row r="235" spans="1:19" x14ac:dyDescent="0.3">
      <c r="A235" s="106">
        <f t="shared" si="41"/>
        <v>34651.958335879077</v>
      </c>
      <c r="B235" s="110">
        <f>UH!B236+B$5</f>
        <v>79.498543303610859</v>
      </c>
      <c r="C235" s="117">
        <f t="shared" si="41"/>
        <v>34651.87500243001</v>
      </c>
      <c r="D235" s="291">
        <f>UH!C238+C$5</f>
        <v>115.15953032577031</v>
      </c>
      <c r="E235" s="106">
        <f t="shared" si="41"/>
        <v>34652.000002487883</v>
      </c>
      <c r="F235" s="289">
        <f>UH!D238+D$5</f>
        <v>47.372825990994976</v>
      </c>
      <c r="G235" s="117">
        <f t="shared" si="41"/>
        <v>34652.125002603621</v>
      </c>
      <c r="H235" s="292">
        <f>UH!E238+E$5</f>
        <v>41.672110885494845</v>
      </c>
      <c r="I235" s="90">
        <f t="shared" si="42"/>
        <v>34652.458335994823</v>
      </c>
      <c r="J235" s="113">
        <f>UH!F238+F$5</f>
        <v>16.296989494129075</v>
      </c>
      <c r="L235" s="475">
        <f t="shared" si="43"/>
        <v>34651.87500243001</v>
      </c>
      <c r="M235" s="100">
        <f t="shared" si="33"/>
        <v>79.502625887373739</v>
      </c>
      <c r="N235" s="91">
        <f t="shared" si="34"/>
        <v>115.17870158403633</v>
      </c>
      <c r="O235" s="91">
        <f t="shared" si="35"/>
        <v>47.373461237380887</v>
      </c>
      <c r="P235" s="91">
        <f t="shared" si="36"/>
        <v>41.67216534093928</v>
      </c>
      <c r="Q235" s="110">
        <f t="shared" si="37"/>
        <v>16.296989494591426</v>
      </c>
      <c r="R235" s="108">
        <f t="shared" si="40"/>
        <v>300.02394354432164</v>
      </c>
      <c r="S235" s="271" t="str">
        <f t="shared" si="38"/>
        <v/>
      </c>
    </row>
    <row r="236" spans="1:19" x14ac:dyDescent="0.3">
      <c r="A236" s="106">
        <f t="shared" si="41"/>
        <v>34652.000002545741</v>
      </c>
      <c r="B236" s="110">
        <f>UH!B237+B$5</f>
        <v>79.498543303610859</v>
      </c>
      <c r="C236" s="117">
        <f t="shared" si="41"/>
        <v>34651.916669096674</v>
      </c>
      <c r="D236" s="291">
        <f>UH!C239+C$5</f>
        <v>115.15953032577031</v>
      </c>
      <c r="E236" s="106">
        <f t="shared" si="41"/>
        <v>34652.041669154547</v>
      </c>
      <c r="F236" s="289">
        <f>UH!D239+D$5</f>
        <v>47.372825990994976</v>
      </c>
      <c r="G236" s="117">
        <f t="shared" si="41"/>
        <v>34652.166669270286</v>
      </c>
      <c r="H236" s="292">
        <f>UH!E239+E$5</f>
        <v>41.672110885494845</v>
      </c>
      <c r="I236" s="90">
        <f t="shared" si="42"/>
        <v>34652.500002661487</v>
      </c>
      <c r="J236" s="113">
        <f>UH!F239+F$5</f>
        <v>16.296989494129075</v>
      </c>
      <c r="L236" s="475">
        <f t="shared" si="43"/>
        <v>34651.916669096674</v>
      </c>
      <c r="M236" s="100">
        <f t="shared" si="33"/>
        <v>79.502625887373739</v>
      </c>
      <c r="N236" s="91">
        <f t="shared" si="34"/>
        <v>115.17870158403633</v>
      </c>
      <c r="O236" s="91">
        <f t="shared" si="35"/>
        <v>47.373461237380887</v>
      </c>
      <c r="P236" s="91">
        <f t="shared" si="36"/>
        <v>41.67216534093928</v>
      </c>
      <c r="Q236" s="110">
        <f t="shared" si="37"/>
        <v>16.296989494591426</v>
      </c>
      <c r="R236" s="108">
        <f t="shared" si="40"/>
        <v>300.02394354432164</v>
      </c>
      <c r="S236" s="271" t="str">
        <f t="shared" si="38"/>
        <v/>
      </c>
    </row>
    <row r="237" spans="1:19" x14ac:dyDescent="0.3">
      <c r="A237" s="106">
        <f t="shared" si="41"/>
        <v>34652.041669212405</v>
      </c>
      <c r="B237" s="110">
        <f>UH!B238+B$5</f>
        <v>79.498543303610859</v>
      </c>
      <c r="C237" s="117">
        <f t="shared" si="41"/>
        <v>34651.958335763338</v>
      </c>
      <c r="D237" s="291">
        <f>UH!C240+C$5</f>
        <v>115.15953032577031</v>
      </c>
      <c r="E237" s="106">
        <f t="shared" si="41"/>
        <v>34652.083335821211</v>
      </c>
      <c r="F237" s="289">
        <f>UH!D240+D$5</f>
        <v>47.372825990994976</v>
      </c>
      <c r="G237" s="117">
        <f t="shared" si="41"/>
        <v>34652.20833593695</v>
      </c>
      <c r="H237" s="292">
        <f>UH!E240+E$5</f>
        <v>41.672110885494845</v>
      </c>
      <c r="I237" s="90">
        <f t="shared" si="42"/>
        <v>34652.541669328151</v>
      </c>
      <c r="J237" s="113">
        <f>UH!F240+F$5</f>
        <v>16.296989494129075</v>
      </c>
      <c r="L237" s="475">
        <f t="shared" si="43"/>
        <v>34651.958335763338</v>
      </c>
      <c r="M237" s="100">
        <f t="shared" si="33"/>
        <v>79.502625887373739</v>
      </c>
      <c r="N237" s="91">
        <f t="shared" si="34"/>
        <v>115.17870158403633</v>
      </c>
      <c r="O237" s="91">
        <f t="shared" si="35"/>
        <v>47.373461237380887</v>
      </c>
      <c r="P237" s="91">
        <f t="shared" si="36"/>
        <v>41.67216534093928</v>
      </c>
      <c r="Q237" s="110">
        <f t="shared" si="37"/>
        <v>16.296989494591426</v>
      </c>
      <c r="R237" s="108">
        <f t="shared" si="40"/>
        <v>300.02394354432164</v>
      </c>
      <c r="S237" s="271" t="str">
        <f t="shared" si="38"/>
        <v/>
      </c>
    </row>
    <row r="238" spans="1:19" x14ac:dyDescent="0.3">
      <c r="A238" s="106">
        <f t="shared" si="41"/>
        <v>34652.08333587907</v>
      </c>
      <c r="B238" s="110">
        <f>UH!B239+B$5</f>
        <v>79.498543303610859</v>
      </c>
      <c r="C238" s="117">
        <f t="shared" si="41"/>
        <v>34652.000002430002</v>
      </c>
      <c r="D238" s="291">
        <f>UH!C241+C$5</f>
        <v>115.15953032577031</v>
      </c>
      <c r="E238" s="106">
        <f t="shared" si="41"/>
        <v>34652.125002487875</v>
      </c>
      <c r="F238" s="289">
        <f>UH!D241+D$5</f>
        <v>47.372825990994976</v>
      </c>
      <c r="G238" s="117">
        <f t="shared" si="41"/>
        <v>34652.250002603614</v>
      </c>
      <c r="H238" s="292">
        <f>UH!E241+E$5</f>
        <v>41.672110885494845</v>
      </c>
      <c r="I238" s="90">
        <f t="shared" si="42"/>
        <v>34652.583335994816</v>
      </c>
      <c r="J238" s="113">
        <f>UH!F241+F$5</f>
        <v>16.296989494129075</v>
      </c>
      <c r="L238" s="475">
        <f t="shared" si="43"/>
        <v>34652.000002430002</v>
      </c>
      <c r="M238" s="100">
        <f t="shared" si="33"/>
        <v>79.502625887373739</v>
      </c>
      <c r="N238" s="91">
        <f t="shared" si="34"/>
        <v>115.17870158403633</v>
      </c>
      <c r="O238" s="91">
        <f t="shared" si="35"/>
        <v>47.373461237380887</v>
      </c>
      <c r="P238" s="91">
        <f t="shared" si="36"/>
        <v>41.67216534093928</v>
      </c>
      <c r="Q238" s="110">
        <f t="shared" si="37"/>
        <v>16.296989494591426</v>
      </c>
      <c r="R238" s="108">
        <f t="shared" si="40"/>
        <v>300.02394354432164</v>
      </c>
      <c r="S238" s="271" t="str">
        <f t="shared" si="38"/>
        <v/>
      </c>
    </row>
    <row r="239" spans="1:19" x14ac:dyDescent="0.3">
      <c r="A239" s="106">
        <f t="shared" si="41"/>
        <v>34652.125002545734</v>
      </c>
      <c r="B239" s="110">
        <f>UH!B240+B$5</f>
        <v>79.498543303610859</v>
      </c>
      <c r="C239" s="117">
        <f t="shared" si="41"/>
        <v>34652.041669096667</v>
      </c>
      <c r="D239" s="291">
        <f>UH!C242+C$5</f>
        <v>115.15953032577031</v>
      </c>
      <c r="E239" s="106">
        <f t="shared" si="41"/>
        <v>34652.16666915454</v>
      </c>
      <c r="F239" s="289">
        <f>UH!D242+D$5</f>
        <v>47.372825990994976</v>
      </c>
      <c r="G239" s="117">
        <f t="shared" si="41"/>
        <v>34652.291669270278</v>
      </c>
      <c r="H239" s="292">
        <f>UH!E242+E$5</f>
        <v>41.672110885494845</v>
      </c>
      <c r="I239" s="90">
        <f t="shared" si="42"/>
        <v>34652.62500266148</v>
      </c>
      <c r="J239" s="113">
        <f>UH!F242+F$5</f>
        <v>16.296989494129075</v>
      </c>
      <c r="L239" s="475">
        <f t="shared" si="43"/>
        <v>34652.041669096667</v>
      </c>
      <c r="M239" s="100">
        <f t="shared" si="33"/>
        <v>79.502625887373739</v>
      </c>
      <c r="N239" s="91">
        <f t="shared" si="34"/>
        <v>115.17870158403633</v>
      </c>
      <c r="O239" s="91">
        <f t="shared" si="35"/>
        <v>47.373461237380887</v>
      </c>
      <c r="P239" s="91">
        <f t="shared" si="36"/>
        <v>41.67216534093928</v>
      </c>
      <c r="Q239" s="110">
        <f t="shared" si="37"/>
        <v>16.296989494591426</v>
      </c>
      <c r="R239" s="108">
        <f t="shared" si="40"/>
        <v>300.02394354432164</v>
      </c>
      <c r="S239" s="271" t="str">
        <f t="shared" si="38"/>
        <v/>
      </c>
    </row>
    <row r="240" spans="1:19" x14ac:dyDescent="0.3">
      <c r="A240" s="106">
        <f t="shared" si="41"/>
        <v>34652.166669212398</v>
      </c>
      <c r="B240" s="110">
        <f>UH!B241+B$5</f>
        <v>79.498543303610859</v>
      </c>
      <c r="C240" s="117">
        <f t="shared" si="41"/>
        <v>34652.083335763331</v>
      </c>
      <c r="D240" s="291">
        <f>UH!C243+C$5</f>
        <v>115.15953032577031</v>
      </c>
      <c r="E240" s="106">
        <f t="shared" si="41"/>
        <v>34652.208335821204</v>
      </c>
      <c r="F240" s="289">
        <f>UH!D243+D$5</f>
        <v>47.372825990994976</v>
      </c>
      <c r="G240" s="117">
        <f t="shared" si="41"/>
        <v>34652.333335936943</v>
      </c>
      <c r="H240" s="292">
        <f>UH!E243+E$5</f>
        <v>41.672110885494845</v>
      </c>
      <c r="I240" s="90">
        <f t="shared" si="42"/>
        <v>34652.666669328144</v>
      </c>
      <c r="J240" s="113">
        <f>UH!F243+F$5</f>
        <v>16.296989494129075</v>
      </c>
      <c r="L240" s="475">
        <f t="shared" si="43"/>
        <v>34652.083335763331</v>
      </c>
      <c r="M240" s="100">
        <f t="shared" si="33"/>
        <v>79.502625887373739</v>
      </c>
      <c r="N240" s="91">
        <f t="shared" si="34"/>
        <v>115.17870158403633</v>
      </c>
      <c r="O240" s="91">
        <f t="shared" si="35"/>
        <v>47.373461237380887</v>
      </c>
      <c r="P240" s="91">
        <f t="shared" si="36"/>
        <v>41.67216534093928</v>
      </c>
      <c r="Q240" s="110">
        <f t="shared" si="37"/>
        <v>16.296989494591426</v>
      </c>
      <c r="R240" s="108">
        <f t="shared" si="40"/>
        <v>300.02394354432164</v>
      </c>
      <c r="S240" s="271" t="str">
        <f t="shared" si="38"/>
        <v/>
      </c>
    </row>
    <row r="241" spans="1:19" x14ac:dyDescent="0.3">
      <c r="A241" s="106">
        <f t="shared" si="41"/>
        <v>34652.208335879062</v>
      </c>
      <c r="B241" s="110">
        <f>UH!B242+B$5</f>
        <v>79.498543303610859</v>
      </c>
      <c r="C241" s="117">
        <f t="shared" si="41"/>
        <v>34652.125002429995</v>
      </c>
      <c r="D241" s="291">
        <f>UH!C244+C$5</f>
        <v>115.15953032577031</v>
      </c>
      <c r="E241" s="106">
        <f t="shared" si="41"/>
        <v>34652.250002487868</v>
      </c>
      <c r="F241" s="289">
        <f>UH!D244+D$5</f>
        <v>47.372825990994976</v>
      </c>
      <c r="G241" s="117">
        <f t="shared" si="41"/>
        <v>34652.375002603607</v>
      </c>
      <c r="H241" s="292">
        <f>UH!E244+E$5</f>
        <v>41.672110885494845</v>
      </c>
      <c r="I241" s="90">
        <f t="shared" si="42"/>
        <v>34652.708335994808</v>
      </c>
      <c r="J241" s="113">
        <f>UH!F244+F$5</f>
        <v>16.296989494129075</v>
      </c>
      <c r="L241" s="475">
        <f t="shared" si="43"/>
        <v>34652.125002429995</v>
      </c>
      <c r="M241" s="100">
        <f t="shared" si="33"/>
        <v>79.502625887373739</v>
      </c>
      <c r="N241" s="91">
        <f t="shared" si="34"/>
        <v>115.17870158403633</v>
      </c>
      <c r="O241" s="91">
        <f t="shared" si="35"/>
        <v>47.373461237380887</v>
      </c>
      <c r="P241" s="91">
        <f t="shared" si="36"/>
        <v>41.67216534093928</v>
      </c>
      <c r="Q241" s="110">
        <f t="shared" si="37"/>
        <v>16.296989494591426</v>
      </c>
      <c r="R241" s="108">
        <f t="shared" si="40"/>
        <v>300.02394354432164</v>
      </c>
      <c r="S241" s="271" t="str">
        <f t="shared" si="38"/>
        <v/>
      </c>
    </row>
    <row r="242" spans="1:19" x14ac:dyDescent="0.3">
      <c r="A242" s="106">
        <f t="shared" si="41"/>
        <v>34652.250002545727</v>
      </c>
      <c r="B242" s="110">
        <f>UH!B243+B$5</f>
        <v>79.498543303610859</v>
      </c>
      <c r="C242" s="117">
        <f t="shared" si="41"/>
        <v>34652.166669096659</v>
      </c>
      <c r="D242" s="291">
        <f>UH!C245+C$5</f>
        <v>115.15953032577031</v>
      </c>
      <c r="E242" s="106">
        <f t="shared" si="41"/>
        <v>34652.291669154532</v>
      </c>
      <c r="F242" s="289">
        <f>UH!D245+D$5</f>
        <v>47.372825990994976</v>
      </c>
      <c r="G242" s="117">
        <f t="shared" si="41"/>
        <v>34652.416669270271</v>
      </c>
      <c r="H242" s="292">
        <f>UH!E245+E$5</f>
        <v>41.672110885494845</v>
      </c>
      <c r="I242" s="90">
        <f t="shared" si="42"/>
        <v>34652.750002661473</v>
      </c>
      <c r="J242" s="113">
        <f>UH!F245+F$5</f>
        <v>16.296989494129075</v>
      </c>
      <c r="L242" s="475">
        <f t="shared" si="43"/>
        <v>34652.166669096659</v>
      </c>
      <c r="M242" s="100">
        <f t="shared" si="33"/>
        <v>79.502625887373739</v>
      </c>
      <c r="N242" s="91">
        <f t="shared" si="34"/>
        <v>115.17870158403633</v>
      </c>
      <c r="O242" s="91">
        <f t="shared" si="35"/>
        <v>47.373461237380887</v>
      </c>
      <c r="P242" s="91">
        <f t="shared" si="36"/>
        <v>41.67216534093928</v>
      </c>
      <c r="Q242" s="110">
        <f t="shared" si="37"/>
        <v>16.296989494591426</v>
      </c>
      <c r="R242" s="108">
        <f t="shared" si="40"/>
        <v>300.02394354432164</v>
      </c>
      <c r="S242" s="271" t="str">
        <f t="shared" si="38"/>
        <v/>
      </c>
    </row>
    <row r="243" spans="1:19" x14ac:dyDescent="0.3">
      <c r="A243" s="106">
        <f t="shared" si="41"/>
        <v>34652.291669212391</v>
      </c>
      <c r="B243" s="110">
        <f>UH!B244+B$5</f>
        <v>79.498543303610859</v>
      </c>
      <c r="C243" s="117">
        <f t="shared" si="41"/>
        <v>34652.208335763324</v>
      </c>
      <c r="D243" s="291">
        <f>UH!C246+C$5</f>
        <v>115.15953032577031</v>
      </c>
      <c r="E243" s="106">
        <f t="shared" si="41"/>
        <v>34652.333335821197</v>
      </c>
      <c r="F243" s="289">
        <f>UH!D246+D$5</f>
        <v>47.372825990994976</v>
      </c>
      <c r="G243" s="117">
        <f t="shared" si="41"/>
        <v>34652.458335936935</v>
      </c>
      <c r="H243" s="292">
        <f>UH!E246+E$5</f>
        <v>41.672110885494845</v>
      </c>
      <c r="I243" s="90">
        <f t="shared" si="42"/>
        <v>34652.791669328137</v>
      </c>
      <c r="J243" s="113">
        <f>UH!F246+F$5</f>
        <v>16.296989494129075</v>
      </c>
      <c r="L243" s="475">
        <f t="shared" si="43"/>
        <v>34652.208335763324</v>
      </c>
      <c r="M243" s="100">
        <f t="shared" si="33"/>
        <v>79.502625887373739</v>
      </c>
      <c r="N243" s="91">
        <f t="shared" si="34"/>
        <v>115.17870158403633</v>
      </c>
      <c r="O243" s="91">
        <f t="shared" si="35"/>
        <v>47.373461237380887</v>
      </c>
      <c r="P243" s="91">
        <f t="shared" si="36"/>
        <v>41.67216534093928</v>
      </c>
      <c r="Q243" s="110">
        <f t="shared" si="37"/>
        <v>16.296989494591426</v>
      </c>
      <c r="R243" s="108">
        <f t="shared" si="40"/>
        <v>300.02394354432164</v>
      </c>
      <c r="S243" s="271" t="str">
        <f t="shared" si="38"/>
        <v/>
      </c>
    </row>
    <row r="244" spans="1:19" x14ac:dyDescent="0.3">
      <c r="A244" s="106">
        <f t="shared" si="41"/>
        <v>34652.333335879055</v>
      </c>
      <c r="B244" s="110">
        <f>UH!B245+B$5</f>
        <v>79.498543303610859</v>
      </c>
      <c r="C244" s="117">
        <f t="shared" si="41"/>
        <v>34652.250002429988</v>
      </c>
      <c r="D244" s="291">
        <f>UH!C247+C$5</f>
        <v>115.15953032577031</v>
      </c>
      <c r="E244" s="106">
        <f t="shared" si="41"/>
        <v>34652.375002487861</v>
      </c>
      <c r="F244" s="289">
        <f>UH!D247+D$5</f>
        <v>47.372825990994976</v>
      </c>
      <c r="G244" s="117">
        <f t="shared" si="41"/>
        <v>34652.5000026036</v>
      </c>
      <c r="H244" s="292">
        <f>UH!E247+E$5</f>
        <v>41.672110885494845</v>
      </c>
      <c r="I244" s="90">
        <f t="shared" si="42"/>
        <v>34652.833335994801</v>
      </c>
      <c r="J244" s="113">
        <f>UH!F247+F$5</f>
        <v>16.296989494129075</v>
      </c>
      <c r="L244" s="475">
        <f t="shared" si="43"/>
        <v>34652.250002429988</v>
      </c>
      <c r="M244" s="100">
        <f t="shared" si="33"/>
        <v>79.502625887373739</v>
      </c>
      <c r="N244" s="91">
        <f t="shared" si="34"/>
        <v>115.17870158403633</v>
      </c>
      <c r="O244" s="91">
        <f t="shared" si="35"/>
        <v>47.373461237380887</v>
      </c>
      <c r="P244" s="91">
        <f t="shared" si="36"/>
        <v>41.67216534093928</v>
      </c>
      <c r="Q244" s="110">
        <f t="shared" si="37"/>
        <v>16.296989494591426</v>
      </c>
      <c r="R244" s="108">
        <f t="shared" si="40"/>
        <v>300.02394354432164</v>
      </c>
      <c r="S244" s="271" t="str">
        <f t="shared" si="38"/>
        <v/>
      </c>
    </row>
    <row r="245" spans="1:19" x14ac:dyDescent="0.3">
      <c r="A245" s="106">
        <f t="shared" si="41"/>
        <v>34652.375002545719</v>
      </c>
      <c r="B245" s="110">
        <f>UH!B246+B$5</f>
        <v>79.498543303610859</v>
      </c>
      <c r="C245" s="117">
        <f t="shared" si="41"/>
        <v>34652.291669096652</v>
      </c>
      <c r="D245" s="291">
        <f>UH!C248+C$5</f>
        <v>115.15953032577031</v>
      </c>
      <c r="E245" s="106">
        <f t="shared" si="41"/>
        <v>34652.416669154525</v>
      </c>
      <c r="F245" s="289">
        <f>UH!D248+D$5</f>
        <v>47.372825990994976</v>
      </c>
      <c r="G245" s="117">
        <f t="shared" si="41"/>
        <v>34652.541669270264</v>
      </c>
      <c r="H245" s="292">
        <f>UH!E248+E$5</f>
        <v>41.672110885494845</v>
      </c>
      <c r="I245" s="90">
        <f t="shared" si="42"/>
        <v>34652.875002661465</v>
      </c>
      <c r="J245" s="113">
        <f>UH!F248+F$5</f>
        <v>16.296989494129075</v>
      </c>
      <c r="L245" s="475">
        <f t="shared" si="43"/>
        <v>34652.291669096652</v>
      </c>
      <c r="M245" s="100">
        <f t="shared" si="33"/>
        <v>79.502625887373739</v>
      </c>
      <c r="N245" s="91">
        <f t="shared" si="34"/>
        <v>115.17870158403633</v>
      </c>
      <c r="O245" s="91">
        <f t="shared" si="35"/>
        <v>47.373461237380887</v>
      </c>
      <c r="P245" s="91">
        <f t="shared" si="36"/>
        <v>41.67216534093928</v>
      </c>
      <c r="Q245" s="110">
        <f t="shared" si="37"/>
        <v>16.296989494591426</v>
      </c>
      <c r="R245" s="108">
        <f t="shared" si="40"/>
        <v>300.02394354432164</v>
      </c>
      <c r="S245" s="271" t="str">
        <f t="shared" si="38"/>
        <v/>
      </c>
    </row>
    <row r="246" spans="1:19" x14ac:dyDescent="0.3">
      <c r="A246" s="106">
        <f t="shared" si="41"/>
        <v>34652.416669212384</v>
      </c>
      <c r="B246" s="110">
        <f>UH!B247+B$5</f>
        <v>79.498543303610859</v>
      </c>
      <c r="C246" s="117">
        <f t="shared" si="41"/>
        <v>34652.333335763316</v>
      </c>
      <c r="D246" s="291">
        <f>UH!C249+C$5</f>
        <v>115.15953032577031</v>
      </c>
      <c r="E246" s="106">
        <f t="shared" si="41"/>
        <v>34652.458335821189</v>
      </c>
      <c r="F246" s="289">
        <f>UH!D249+D$5</f>
        <v>47.372825990994976</v>
      </c>
      <c r="G246" s="117">
        <f t="shared" si="41"/>
        <v>34652.583335936928</v>
      </c>
      <c r="H246" s="292">
        <f>UH!E249+E$5</f>
        <v>41.672110885494845</v>
      </c>
      <c r="I246" s="90">
        <f t="shared" si="42"/>
        <v>34652.91666932813</v>
      </c>
      <c r="J246" s="113">
        <f>UH!F249+F$5</f>
        <v>16.296989494129075</v>
      </c>
      <c r="L246" s="475">
        <f t="shared" si="43"/>
        <v>34652.333335763316</v>
      </c>
      <c r="M246" s="100">
        <f t="shared" si="33"/>
        <v>79.502625887373739</v>
      </c>
      <c r="N246" s="91">
        <f t="shared" si="34"/>
        <v>115.17870158403633</v>
      </c>
      <c r="O246" s="91">
        <f t="shared" si="35"/>
        <v>47.373461237380887</v>
      </c>
      <c r="P246" s="91">
        <f t="shared" si="36"/>
        <v>41.67216534093928</v>
      </c>
      <c r="Q246" s="110">
        <f t="shared" si="37"/>
        <v>16.296989494591426</v>
      </c>
      <c r="R246" s="108">
        <f t="shared" si="40"/>
        <v>300.02394354432164</v>
      </c>
      <c r="S246" s="271" t="str">
        <f t="shared" si="38"/>
        <v/>
      </c>
    </row>
    <row r="247" spans="1:19" x14ac:dyDescent="0.3">
      <c r="A247" s="106">
        <f t="shared" si="41"/>
        <v>34652.458335879048</v>
      </c>
      <c r="B247" s="110">
        <f>UH!B248+B$5</f>
        <v>79.498543303610859</v>
      </c>
      <c r="C247" s="117">
        <f t="shared" si="41"/>
        <v>34652.375002429981</v>
      </c>
      <c r="D247" s="291">
        <f>UH!C250+C$5</f>
        <v>115.15953032577031</v>
      </c>
      <c r="E247" s="106">
        <f t="shared" si="41"/>
        <v>34652.500002487854</v>
      </c>
      <c r="F247" s="289">
        <f>UH!D250+D$5</f>
        <v>47.372825990994976</v>
      </c>
      <c r="G247" s="117">
        <f t="shared" si="41"/>
        <v>34652.625002603592</v>
      </c>
      <c r="H247" s="292">
        <f>UH!E250+E$5</f>
        <v>41.672110885494845</v>
      </c>
      <c r="I247" s="90">
        <f t="shared" si="42"/>
        <v>34652.958335994794</v>
      </c>
      <c r="J247" s="113">
        <f>UH!F250+F$5</f>
        <v>16.296989494129075</v>
      </c>
      <c r="L247" s="475">
        <f t="shared" si="43"/>
        <v>34652.375002429981</v>
      </c>
      <c r="M247" s="100">
        <f t="shared" si="33"/>
        <v>79.502625887373739</v>
      </c>
      <c r="N247" s="91">
        <f t="shared" si="34"/>
        <v>115.17870158403633</v>
      </c>
      <c r="O247" s="91">
        <f t="shared" si="35"/>
        <v>47.373461237380887</v>
      </c>
      <c r="P247" s="91">
        <f t="shared" si="36"/>
        <v>41.67216534093928</v>
      </c>
      <c r="Q247" s="110">
        <f t="shared" si="37"/>
        <v>16.296989494591426</v>
      </c>
      <c r="R247" s="108">
        <f t="shared" si="40"/>
        <v>300.02394354432164</v>
      </c>
      <c r="S247" s="271" t="str">
        <f t="shared" si="38"/>
        <v/>
      </c>
    </row>
    <row r="248" spans="1:19" x14ac:dyDescent="0.3">
      <c r="A248" s="106">
        <f t="shared" si="41"/>
        <v>34652.500002545712</v>
      </c>
      <c r="B248" s="110">
        <f>UH!B249+B$5</f>
        <v>79.498543303610859</v>
      </c>
      <c r="C248" s="117">
        <f t="shared" si="41"/>
        <v>34652.416669096645</v>
      </c>
      <c r="D248" s="291">
        <f>UH!C251+C$5</f>
        <v>115.15953032577031</v>
      </c>
      <c r="E248" s="106">
        <f t="shared" si="41"/>
        <v>34652.541669154518</v>
      </c>
      <c r="F248" s="289">
        <f>UH!D251+D$5</f>
        <v>47.372825990994976</v>
      </c>
      <c r="G248" s="117">
        <f t="shared" si="41"/>
        <v>34652.666669270257</v>
      </c>
      <c r="H248" s="292">
        <f>UH!E251+E$5</f>
        <v>41.672110885494845</v>
      </c>
      <c r="I248" s="90">
        <f t="shared" si="42"/>
        <v>34653.000002661458</v>
      </c>
      <c r="J248" s="113">
        <f>UH!F251+F$5</f>
        <v>16.296989494129075</v>
      </c>
      <c r="L248" s="475">
        <f t="shared" si="43"/>
        <v>34652.416669096645</v>
      </c>
      <c r="M248" s="100">
        <f t="shared" si="33"/>
        <v>79.502625887373739</v>
      </c>
      <c r="N248" s="91">
        <f t="shared" si="34"/>
        <v>115.17870158403633</v>
      </c>
      <c r="O248" s="91">
        <f t="shared" si="35"/>
        <v>47.373461237380887</v>
      </c>
      <c r="P248" s="91">
        <f t="shared" si="36"/>
        <v>41.67216534093928</v>
      </c>
      <c r="Q248" s="110">
        <f t="shared" si="37"/>
        <v>16.296989494591426</v>
      </c>
      <c r="R248" s="108">
        <f t="shared" si="40"/>
        <v>300.02394354432164</v>
      </c>
      <c r="S248" s="271" t="str">
        <f t="shared" si="38"/>
        <v/>
      </c>
    </row>
    <row r="249" spans="1:19" x14ac:dyDescent="0.3">
      <c r="A249" s="106">
        <f t="shared" si="41"/>
        <v>34652.541669212376</v>
      </c>
      <c r="B249" s="110">
        <f>UH!B250+B$5</f>
        <v>79.498543303610859</v>
      </c>
      <c r="C249" s="117">
        <f t="shared" si="41"/>
        <v>34652.458335763309</v>
      </c>
      <c r="D249" s="291">
        <f>UH!C252+C$5</f>
        <v>115.15953032577031</v>
      </c>
      <c r="E249" s="106">
        <f t="shared" si="41"/>
        <v>34652.583335821182</v>
      </c>
      <c r="F249" s="289">
        <f>UH!D252+D$5</f>
        <v>47.372825990994976</v>
      </c>
      <c r="G249" s="117">
        <f t="shared" si="41"/>
        <v>34652.708335936921</v>
      </c>
      <c r="H249" s="292">
        <f>UH!E252+E$5</f>
        <v>41.672110885494845</v>
      </c>
      <c r="I249" s="90">
        <f t="shared" si="42"/>
        <v>34653.041669328122</v>
      </c>
      <c r="J249" s="113">
        <f>UH!F252+F$5</f>
        <v>16.296989494129075</v>
      </c>
      <c r="L249" s="475">
        <f t="shared" si="43"/>
        <v>34652.458335763309</v>
      </c>
      <c r="M249" s="100">
        <f t="shared" si="33"/>
        <v>79.502625887373739</v>
      </c>
      <c r="N249" s="91">
        <f t="shared" si="34"/>
        <v>115.17870158403633</v>
      </c>
      <c r="O249" s="91">
        <f t="shared" si="35"/>
        <v>47.373461237380887</v>
      </c>
      <c r="P249" s="91">
        <f t="shared" si="36"/>
        <v>41.67216534093928</v>
      </c>
      <c r="Q249" s="110">
        <f t="shared" si="37"/>
        <v>16.296989494591426</v>
      </c>
      <c r="R249" s="108">
        <f t="shared" si="40"/>
        <v>300.02394354432164</v>
      </c>
      <c r="S249" s="271" t="str">
        <f t="shared" si="38"/>
        <v/>
      </c>
    </row>
    <row r="250" spans="1:19" x14ac:dyDescent="0.3">
      <c r="A250" s="106">
        <f t="shared" si="41"/>
        <v>34652.583335879041</v>
      </c>
      <c r="B250" s="110">
        <f>UH!B251+B$5</f>
        <v>79.498543303610859</v>
      </c>
      <c r="C250" s="117">
        <f t="shared" si="41"/>
        <v>34652.500002429973</v>
      </c>
      <c r="D250" s="291">
        <f>UH!C253+C$5</f>
        <v>115.15953032577031</v>
      </c>
      <c r="E250" s="106">
        <f t="shared" si="41"/>
        <v>34652.625002487846</v>
      </c>
      <c r="F250" s="289">
        <f>UH!D253+D$5</f>
        <v>47.372825990994976</v>
      </c>
      <c r="G250" s="117">
        <f t="shared" si="41"/>
        <v>34652.750002603585</v>
      </c>
      <c r="H250" s="292">
        <f>UH!E253+E$5</f>
        <v>41.672110885494845</v>
      </c>
      <c r="I250" s="90">
        <f t="shared" si="42"/>
        <v>34653.083335994786</v>
      </c>
      <c r="J250" s="113">
        <f>UH!F253+F$5</f>
        <v>16.296989494129075</v>
      </c>
      <c r="L250" s="475">
        <f t="shared" si="43"/>
        <v>34652.500002429973</v>
      </c>
      <c r="M250" s="100">
        <f t="shared" si="33"/>
        <v>79.502625887373739</v>
      </c>
      <c r="N250" s="91">
        <f t="shared" si="34"/>
        <v>115.17870158403633</v>
      </c>
      <c r="O250" s="91">
        <f t="shared" si="35"/>
        <v>47.373461237380887</v>
      </c>
      <c r="P250" s="91">
        <f t="shared" si="36"/>
        <v>41.67216534093928</v>
      </c>
      <c r="Q250" s="110">
        <f t="shared" si="37"/>
        <v>16.296989494591426</v>
      </c>
      <c r="R250" s="108">
        <f t="shared" si="40"/>
        <v>300.02394354432164</v>
      </c>
      <c r="S250" s="271" t="str">
        <f t="shared" si="38"/>
        <v/>
      </c>
    </row>
    <row r="251" spans="1:19" x14ac:dyDescent="0.3">
      <c r="A251" s="106">
        <f t="shared" si="41"/>
        <v>34652.625002545705</v>
      </c>
      <c r="B251" s="110">
        <f>UH!B252+B$5</f>
        <v>79.498543303610859</v>
      </c>
      <c r="C251" s="117">
        <f t="shared" si="41"/>
        <v>34652.541669096638</v>
      </c>
      <c r="D251" s="291">
        <f>UH!C254+C$5</f>
        <v>115.15953032577031</v>
      </c>
      <c r="E251" s="106">
        <f t="shared" si="41"/>
        <v>34652.666669154511</v>
      </c>
      <c r="F251" s="289">
        <f>UH!D254+D$5</f>
        <v>47.372825990994976</v>
      </c>
      <c r="G251" s="117">
        <f t="shared" si="41"/>
        <v>34652.791669270249</v>
      </c>
      <c r="H251" s="292">
        <f>UH!E254+E$5</f>
        <v>41.672110885494845</v>
      </c>
      <c r="I251" s="90">
        <f t="shared" si="42"/>
        <v>34653.125002661451</v>
      </c>
      <c r="J251" s="113">
        <f>UH!F254+F$5</f>
        <v>16.296989494129075</v>
      </c>
      <c r="L251" s="475">
        <f t="shared" si="43"/>
        <v>34652.541669096638</v>
      </c>
      <c r="M251" s="100">
        <f t="shared" si="33"/>
        <v>79.502625887373739</v>
      </c>
      <c r="N251" s="91">
        <f t="shared" si="34"/>
        <v>115.17870158403633</v>
      </c>
      <c r="O251" s="91">
        <f t="shared" si="35"/>
        <v>47.373461237380887</v>
      </c>
      <c r="P251" s="91">
        <f t="shared" si="36"/>
        <v>41.67216534093928</v>
      </c>
      <c r="Q251" s="110">
        <f t="shared" si="37"/>
        <v>16.296989494591426</v>
      </c>
      <c r="R251" s="108">
        <f t="shared" si="40"/>
        <v>300.02394354432164</v>
      </c>
      <c r="S251" s="271" t="str">
        <f t="shared" si="38"/>
        <v/>
      </c>
    </row>
    <row r="252" spans="1:19" x14ac:dyDescent="0.3">
      <c r="A252" s="106">
        <f t="shared" si="41"/>
        <v>34652.666669212369</v>
      </c>
      <c r="B252" s="110">
        <f>UH!B253+B$5</f>
        <v>79.498543303610859</v>
      </c>
      <c r="C252" s="117">
        <f t="shared" si="41"/>
        <v>34652.583335763302</v>
      </c>
      <c r="D252" s="291">
        <f>UH!C255+C$5</f>
        <v>115.15953032577031</v>
      </c>
      <c r="E252" s="106">
        <f t="shared" si="41"/>
        <v>34652.708335821175</v>
      </c>
      <c r="F252" s="289">
        <f>UH!D255+D$5</f>
        <v>47.372825990994976</v>
      </c>
      <c r="G252" s="117">
        <f t="shared" si="41"/>
        <v>34652.833335936913</v>
      </c>
      <c r="H252" s="292">
        <f>UH!E255+E$5</f>
        <v>41.672110885494845</v>
      </c>
      <c r="I252" s="90">
        <f t="shared" si="42"/>
        <v>34653.166669328115</v>
      </c>
      <c r="J252" s="113">
        <f>UH!F255+F$5</f>
        <v>16.296989494129075</v>
      </c>
      <c r="L252" s="475">
        <f t="shared" si="43"/>
        <v>34652.583335763302</v>
      </c>
      <c r="M252" s="100">
        <f t="shared" si="33"/>
        <v>79.502625887373739</v>
      </c>
      <c r="N252" s="91">
        <f t="shared" si="34"/>
        <v>115.17870158403633</v>
      </c>
      <c r="O252" s="91">
        <f t="shared" si="35"/>
        <v>47.373461237380887</v>
      </c>
      <c r="P252" s="91">
        <f t="shared" si="36"/>
        <v>41.67216534093928</v>
      </c>
      <c r="Q252" s="110">
        <f t="shared" si="37"/>
        <v>16.296989494591426</v>
      </c>
      <c r="R252" s="108">
        <f t="shared" si="40"/>
        <v>300.02394354432164</v>
      </c>
      <c r="S252" s="271" t="str">
        <f t="shared" si="38"/>
        <v/>
      </c>
    </row>
    <row r="253" spans="1:19" x14ac:dyDescent="0.3">
      <c r="A253" s="106">
        <f t="shared" si="41"/>
        <v>34652.708335879033</v>
      </c>
      <c r="B253" s="110">
        <f>UH!B254+B$5</f>
        <v>79.498543303610859</v>
      </c>
      <c r="C253" s="117">
        <f t="shared" si="41"/>
        <v>34652.625002429966</v>
      </c>
      <c r="D253" s="291">
        <f>UH!C256+C$5</f>
        <v>115.15953032577031</v>
      </c>
      <c r="E253" s="106">
        <f t="shared" si="41"/>
        <v>34652.750002487839</v>
      </c>
      <c r="F253" s="289">
        <f>UH!D256+D$5</f>
        <v>47.372825990994976</v>
      </c>
      <c r="G253" s="117">
        <f t="shared" si="41"/>
        <v>34652.875002603578</v>
      </c>
      <c r="H253" s="292">
        <f>UH!E256+E$5</f>
        <v>41.672110885494845</v>
      </c>
      <c r="I253" s="90">
        <f t="shared" si="42"/>
        <v>34653.208335994779</v>
      </c>
      <c r="J253" s="113">
        <f>UH!F256+F$5</f>
        <v>16.296989494129075</v>
      </c>
      <c r="L253" s="475">
        <f t="shared" si="43"/>
        <v>34652.625002429966</v>
      </c>
      <c r="M253" s="100">
        <f t="shared" si="33"/>
        <v>79.502625887373739</v>
      </c>
      <c r="N253" s="91">
        <f t="shared" si="34"/>
        <v>115.17870158403633</v>
      </c>
      <c r="O253" s="91">
        <f t="shared" si="35"/>
        <v>47.373461237380887</v>
      </c>
      <c r="P253" s="91">
        <f t="shared" si="36"/>
        <v>41.67216534093928</v>
      </c>
      <c r="Q253" s="110">
        <f t="shared" si="37"/>
        <v>16.296989494591426</v>
      </c>
      <c r="R253" s="108">
        <f t="shared" si="40"/>
        <v>300.02394354432164</v>
      </c>
      <c r="S253" s="271" t="str">
        <f t="shared" si="38"/>
        <v/>
      </c>
    </row>
    <row r="254" spans="1:19" x14ac:dyDescent="0.3">
      <c r="A254" s="106">
        <f t="shared" si="41"/>
        <v>34652.750002545697</v>
      </c>
      <c r="B254" s="110">
        <f>UH!B255+B$5</f>
        <v>79.498543303610859</v>
      </c>
      <c r="C254" s="117">
        <f t="shared" si="41"/>
        <v>34652.66666909663</v>
      </c>
      <c r="D254" s="291">
        <f>UH!C257+C$5</f>
        <v>115.15953032577031</v>
      </c>
      <c r="E254" s="106">
        <f t="shared" si="41"/>
        <v>34652.791669154503</v>
      </c>
      <c r="F254" s="289">
        <f>UH!D257+D$5</f>
        <v>47.372825990994976</v>
      </c>
      <c r="G254" s="117">
        <f t="shared" si="41"/>
        <v>34652.916669270242</v>
      </c>
      <c r="H254" s="292">
        <f>UH!E257+E$5</f>
        <v>41.672110885494845</v>
      </c>
      <c r="I254" s="90">
        <f t="shared" si="42"/>
        <v>34653.250002661443</v>
      </c>
      <c r="J254" s="113">
        <f>UH!F257+F$5</f>
        <v>16.296989494129075</v>
      </c>
      <c r="L254" s="475">
        <f t="shared" si="43"/>
        <v>34652.66666909663</v>
      </c>
      <c r="M254" s="100">
        <f t="shared" si="33"/>
        <v>79.502625887373739</v>
      </c>
      <c r="N254" s="91">
        <f t="shared" si="34"/>
        <v>115.17870158403633</v>
      </c>
      <c r="O254" s="91">
        <f t="shared" si="35"/>
        <v>47.373461237380887</v>
      </c>
      <c r="P254" s="91">
        <f t="shared" si="36"/>
        <v>41.67216534093928</v>
      </c>
      <c r="Q254" s="110">
        <f t="shared" si="37"/>
        <v>16.296989494591426</v>
      </c>
      <c r="R254" s="108">
        <f t="shared" si="40"/>
        <v>300.02394354432164</v>
      </c>
      <c r="S254" s="271" t="str">
        <f t="shared" si="38"/>
        <v/>
      </c>
    </row>
    <row r="255" spans="1:19" x14ac:dyDescent="0.3">
      <c r="A255" s="106">
        <f t="shared" si="41"/>
        <v>34652.791669212362</v>
      </c>
      <c r="B255" s="110">
        <f>UH!B256+B$5</f>
        <v>79.498543303610859</v>
      </c>
      <c r="C255" s="117">
        <f t="shared" si="41"/>
        <v>34652.708335763295</v>
      </c>
      <c r="D255" s="291">
        <f>UH!C258+C$5</f>
        <v>115.15953032577031</v>
      </c>
      <c r="E255" s="106">
        <f t="shared" si="41"/>
        <v>34652.833335821168</v>
      </c>
      <c r="F255" s="289">
        <f>UH!D258+D$5</f>
        <v>47.372825990994976</v>
      </c>
      <c r="G255" s="117">
        <f t="shared" si="41"/>
        <v>34652.958335936906</v>
      </c>
      <c r="H255" s="292">
        <f>UH!E258+E$5</f>
        <v>41.672110885494845</v>
      </c>
      <c r="I255" s="90">
        <f t="shared" si="42"/>
        <v>34653.291669328108</v>
      </c>
      <c r="J255" s="113">
        <f>UH!F258+F$5</f>
        <v>16.296989494129075</v>
      </c>
      <c r="L255" s="475">
        <f t="shared" si="43"/>
        <v>34652.708335763295</v>
      </c>
      <c r="M255" s="100">
        <f t="shared" si="33"/>
        <v>79.502625887373739</v>
      </c>
      <c r="N255" s="91">
        <f t="shared" si="34"/>
        <v>115.17870158403633</v>
      </c>
      <c r="O255" s="91">
        <f t="shared" si="35"/>
        <v>47.373461237380887</v>
      </c>
      <c r="P255" s="91">
        <f t="shared" si="36"/>
        <v>41.67216534093928</v>
      </c>
      <c r="Q255" s="110">
        <f t="shared" si="37"/>
        <v>16.296989494591426</v>
      </c>
      <c r="R255" s="108">
        <f t="shared" si="40"/>
        <v>300.02394354432164</v>
      </c>
      <c r="S255" s="271" t="str">
        <f t="shared" si="38"/>
        <v/>
      </c>
    </row>
    <row r="256" spans="1:19" x14ac:dyDescent="0.3">
      <c r="A256" s="106">
        <f t="shared" si="41"/>
        <v>34652.833335879026</v>
      </c>
      <c r="B256" s="110">
        <f>UH!B257+B$5</f>
        <v>79.498543303610859</v>
      </c>
      <c r="C256" s="117">
        <f t="shared" si="41"/>
        <v>34652.750002429959</v>
      </c>
      <c r="D256" s="291">
        <f>UH!C259+C$5</f>
        <v>115.15953032577031</v>
      </c>
      <c r="E256" s="106">
        <f t="shared" si="41"/>
        <v>34652.875002487832</v>
      </c>
      <c r="F256" s="289">
        <f>UH!D259+D$5</f>
        <v>47.372825990994976</v>
      </c>
      <c r="G256" s="117">
        <f t="shared" si="41"/>
        <v>34653.00000260357</v>
      </c>
      <c r="H256" s="292">
        <f>UH!E259+E$5</f>
        <v>41.672110885494845</v>
      </c>
      <c r="I256" s="90">
        <f t="shared" si="42"/>
        <v>34653.333335994772</v>
      </c>
      <c r="J256" s="113">
        <f>UH!F259+F$5</f>
        <v>16.296989494129075</v>
      </c>
      <c r="L256" s="475">
        <f t="shared" si="43"/>
        <v>34652.750002429959</v>
      </c>
      <c r="M256" s="100">
        <f t="shared" si="33"/>
        <v>79.502625887373739</v>
      </c>
      <c r="N256" s="91">
        <f t="shared" si="34"/>
        <v>115.17870158403633</v>
      </c>
      <c r="O256" s="91">
        <f t="shared" si="35"/>
        <v>47.373461237380887</v>
      </c>
      <c r="P256" s="91">
        <f t="shared" si="36"/>
        <v>41.67216534093928</v>
      </c>
      <c r="Q256" s="110">
        <f t="shared" si="37"/>
        <v>16.296989494591426</v>
      </c>
      <c r="R256" s="108">
        <f t="shared" si="40"/>
        <v>300.02394354432164</v>
      </c>
      <c r="S256" s="271" t="str">
        <f t="shared" si="38"/>
        <v/>
      </c>
    </row>
    <row r="257" spans="1:19" x14ac:dyDescent="0.3">
      <c r="A257" s="106">
        <f t="shared" si="41"/>
        <v>34652.87500254569</v>
      </c>
      <c r="B257" s="110">
        <f>UH!B258+B$5</f>
        <v>79.498543303610859</v>
      </c>
      <c r="C257" s="117">
        <f t="shared" si="41"/>
        <v>34652.791669096623</v>
      </c>
      <c r="D257" s="291">
        <f>UH!C260+C$5</f>
        <v>115.15953032577031</v>
      </c>
      <c r="E257" s="106">
        <f t="shared" si="41"/>
        <v>34652.916669154496</v>
      </c>
      <c r="F257" s="289">
        <f>UH!D260+D$5</f>
        <v>47.372825990994976</v>
      </c>
      <c r="G257" s="117">
        <f t="shared" si="41"/>
        <v>34653.041669270235</v>
      </c>
      <c r="H257" s="292">
        <f>UH!E260+E$5</f>
        <v>41.672110885494845</v>
      </c>
      <c r="I257" s="90">
        <f t="shared" si="42"/>
        <v>34653.375002661436</v>
      </c>
      <c r="J257" s="113">
        <f>UH!F260+F$5</f>
        <v>16.296989494129075</v>
      </c>
      <c r="L257" s="475">
        <f t="shared" si="43"/>
        <v>34652.791669096623</v>
      </c>
      <c r="M257" s="100">
        <f t="shared" si="33"/>
        <v>79.502625887373739</v>
      </c>
      <c r="N257" s="91">
        <f t="shared" si="34"/>
        <v>115.17870158403633</v>
      </c>
      <c r="O257" s="91">
        <f t="shared" si="35"/>
        <v>47.373461237380887</v>
      </c>
      <c r="P257" s="91">
        <f t="shared" si="36"/>
        <v>41.67216534093928</v>
      </c>
      <c r="Q257" s="110">
        <f t="shared" si="37"/>
        <v>16.296989494591426</v>
      </c>
      <c r="R257" s="108">
        <f t="shared" si="40"/>
        <v>300.02394354432164</v>
      </c>
      <c r="S257" s="271" t="str">
        <f t="shared" si="38"/>
        <v/>
      </c>
    </row>
    <row r="258" spans="1:19" x14ac:dyDescent="0.3">
      <c r="A258" s="106">
        <f t="shared" si="41"/>
        <v>34652.916669212354</v>
      </c>
      <c r="B258" s="110">
        <f>UH!B259+B$5</f>
        <v>79.498543303610859</v>
      </c>
      <c r="C258" s="117">
        <f t="shared" si="41"/>
        <v>34652.833335763287</v>
      </c>
      <c r="D258" s="291">
        <f>UH!C261+C$5</f>
        <v>115.15953032577031</v>
      </c>
      <c r="E258" s="106">
        <f t="shared" si="41"/>
        <v>34652.95833582116</v>
      </c>
      <c r="F258" s="289">
        <f>UH!D261+D$5</f>
        <v>47.372825990994976</v>
      </c>
      <c r="G258" s="117">
        <f t="shared" si="41"/>
        <v>34653.083335936899</v>
      </c>
      <c r="H258" s="292">
        <f>UH!E261+E$5</f>
        <v>41.672110885494845</v>
      </c>
      <c r="I258" s="90">
        <f t="shared" si="42"/>
        <v>34653.4166693281</v>
      </c>
      <c r="J258" s="113">
        <f>UH!F261+F$5</f>
        <v>16.296989494129075</v>
      </c>
      <c r="L258" s="475">
        <f t="shared" si="43"/>
        <v>34652.833335763287</v>
      </c>
      <c r="M258" s="100">
        <f t="shared" si="33"/>
        <v>79.502625887373739</v>
      </c>
      <c r="N258" s="91">
        <f t="shared" si="34"/>
        <v>115.17870158403633</v>
      </c>
      <c r="O258" s="91">
        <f t="shared" si="35"/>
        <v>47.373461237380887</v>
      </c>
      <c r="P258" s="91">
        <f t="shared" si="36"/>
        <v>41.67216534093928</v>
      </c>
      <c r="Q258" s="110">
        <f t="shared" si="37"/>
        <v>16.296989494591426</v>
      </c>
      <c r="R258" s="108">
        <f t="shared" si="40"/>
        <v>300.02394354432164</v>
      </c>
      <c r="S258" s="271" t="str">
        <f t="shared" si="38"/>
        <v/>
      </c>
    </row>
    <row r="259" spans="1:19" x14ac:dyDescent="0.3">
      <c r="A259" s="106">
        <f t="shared" si="41"/>
        <v>34652.958335879019</v>
      </c>
      <c r="B259" s="110">
        <f>UH!B260+B$5</f>
        <v>79.498543303610859</v>
      </c>
      <c r="C259" s="117">
        <f t="shared" si="41"/>
        <v>34652.875002429952</v>
      </c>
      <c r="D259" s="291">
        <f>UH!C262+C$5</f>
        <v>115.15953032577031</v>
      </c>
      <c r="E259" s="106">
        <f t="shared" si="41"/>
        <v>34653.000002487825</v>
      </c>
      <c r="F259" s="289">
        <f>UH!D262+D$5</f>
        <v>47.372825990994976</v>
      </c>
      <c r="G259" s="117">
        <f t="shared" si="41"/>
        <v>34653.125002603563</v>
      </c>
      <c r="H259" s="292">
        <f>UH!E262+E$5</f>
        <v>41.672110885494845</v>
      </c>
      <c r="I259" s="90">
        <f t="shared" si="42"/>
        <v>34653.458335994765</v>
      </c>
      <c r="J259" s="113">
        <f>UH!F262+F$5</f>
        <v>16.296989494129075</v>
      </c>
      <c r="L259" s="475">
        <f t="shared" si="43"/>
        <v>34652.875002429952</v>
      </c>
      <c r="M259" s="100">
        <f t="shared" si="33"/>
        <v>79.502625887373739</v>
      </c>
      <c r="N259" s="91">
        <f t="shared" si="34"/>
        <v>115.17870158403633</v>
      </c>
      <c r="O259" s="91">
        <f t="shared" si="35"/>
        <v>47.373461237380887</v>
      </c>
      <c r="P259" s="91">
        <f t="shared" si="36"/>
        <v>41.67216534093928</v>
      </c>
      <c r="Q259" s="110">
        <f t="shared" si="37"/>
        <v>16.296989494591426</v>
      </c>
      <c r="R259" s="108">
        <f t="shared" si="40"/>
        <v>300.02394354432164</v>
      </c>
      <c r="S259" s="271" t="str">
        <f t="shared" si="38"/>
        <v/>
      </c>
    </row>
    <row r="260" spans="1:19" x14ac:dyDescent="0.3">
      <c r="A260" s="106">
        <f t="shared" si="41"/>
        <v>34653.000002545683</v>
      </c>
      <c r="B260" s="110">
        <f>UH!B261+B$5</f>
        <v>79.498543303610859</v>
      </c>
      <c r="C260" s="117">
        <f t="shared" si="41"/>
        <v>34652.916669096616</v>
      </c>
      <c r="D260" s="291">
        <f>UH!C263+C$5</f>
        <v>115.15953032577031</v>
      </c>
      <c r="E260" s="106">
        <f t="shared" si="41"/>
        <v>34653.041669154489</v>
      </c>
      <c r="F260" s="289">
        <f>UH!D263+D$5</f>
        <v>47.372825990994976</v>
      </c>
      <c r="G260" s="117">
        <f t="shared" si="41"/>
        <v>34653.166669270227</v>
      </c>
      <c r="H260" s="292">
        <f>UH!E263+E$5</f>
        <v>41.672110885494845</v>
      </c>
      <c r="I260" s="90">
        <f t="shared" si="42"/>
        <v>34653.500002661429</v>
      </c>
      <c r="J260" s="113">
        <f>UH!F263+F$5</f>
        <v>16.296989494129075</v>
      </c>
      <c r="L260" s="475">
        <f t="shared" si="43"/>
        <v>34652.916669096616</v>
      </c>
      <c r="M260" s="100">
        <f t="shared" si="33"/>
        <v>79.502625887373739</v>
      </c>
      <c r="N260" s="91">
        <f t="shared" si="34"/>
        <v>115.17870158403633</v>
      </c>
      <c r="O260" s="91">
        <f t="shared" si="35"/>
        <v>47.373461237380887</v>
      </c>
      <c r="P260" s="91">
        <f t="shared" si="36"/>
        <v>41.67216534093928</v>
      </c>
      <c r="Q260" s="110">
        <f t="shared" si="37"/>
        <v>16.296989494591426</v>
      </c>
      <c r="R260" s="108">
        <f t="shared" si="40"/>
        <v>300.02394354432164</v>
      </c>
      <c r="S260" s="271" t="str">
        <f t="shared" si="38"/>
        <v/>
      </c>
    </row>
    <row r="261" spans="1:19" x14ac:dyDescent="0.3">
      <c r="A261" s="106">
        <f t="shared" si="41"/>
        <v>34653.041669212347</v>
      </c>
      <c r="B261" s="110">
        <f>UH!B262+B$5</f>
        <v>79.498543303610859</v>
      </c>
      <c r="C261" s="117">
        <f t="shared" si="41"/>
        <v>34652.95833576328</v>
      </c>
      <c r="D261" s="291">
        <f>UH!C264+C$5</f>
        <v>115.15953032577031</v>
      </c>
      <c r="E261" s="106">
        <f t="shared" si="41"/>
        <v>34653.083335821153</v>
      </c>
      <c r="F261" s="289">
        <f>UH!D264+D$5</f>
        <v>47.372825990994976</v>
      </c>
      <c r="G261" s="117">
        <f t="shared" si="41"/>
        <v>34653.208335936892</v>
      </c>
      <c r="H261" s="292">
        <f>UH!E264+E$5</f>
        <v>41.672110885494845</v>
      </c>
      <c r="I261" s="90">
        <f t="shared" si="42"/>
        <v>34653.541669328093</v>
      </c>
      <c r="J261" s="113">
        <f>UH!F264+F$5</f>
        <v>16.296989494129075</v>
      </c>
      <c r="L261" s="475">
        <f t="shared" si="43"/>
        <v>34652.95833576328</v>
      </c>
      <c r="M261" s="100">
        <f t="shared" si="33"/>
        <v>79.502625887373739</v>
      </c>
      <c r="N261" s="91">
        <f t="shared" si="34"/>
        <v>115.17870158403633</v>
      </c>
      <c r="O261" s="91">
        <f t="shared" si="35"/>
        <v>47.373461237380887</v>
      </c>
      <c r="P261" s="91">
        <f t="shared" si="36"/>
        <v>41.67216534093928</v>
      </c>
      <c r="Q261" s="110">
        <f t="shared" si="37"/>
        <v>16.296989494591426</v>
      </c>
      <c r="R261" s="108">
        <f t="shared" si="40"/>
        <v>300.02394354432164</v>
      </c>
      <c r="S261" s="271" t="str">
        <f t="shared" si="38"/>
        <v/>
      </c>
    </row>
    <row r="262" spans="1:19" x14ac:dyDescent="0.3">
      <c r="A262" s="106">
        <f t="shared" si="41"/>
        <v>34653.083335879011</v>
      </c>
      <c r="B262" s="110">
        <f>UH!B263+B$5</f>
        <v>79.498543303610859</v>
      </c>
      <c r="C262" s="117">
        <f t="shared" si="41"/>
        <v>34653.000002429944</v>
      </c>
      <c r="D262" s="291">
        <f>UH!C265+C$5</f>
        <v>115.15953032577031</v>
      </c>
      <c r="E262" s="106">
        <f t="shared" si="41"/>
        <v>34653.125002487817</v>
      </c>
      <c r="F262" s="289">
        <f>UH!D265+D$5</f>
        <v>47.372825990994976</v>
      </c>
      <c r="G262" s="117">
        <f t="shared" si="41"/>
        <v>34653.250002603556</v>
      </c>
      <c r="H262" s="292">
        <f>UH!E265+E$5</f>
        <v>41.672110885494845</v>
      </c>
      <c r="I262" s="90">
        <f t="shared" si="42"/>
        <v>34653.583335994757</v>
      </c>
      <c r="J262" s="113">
        <f>UH!F265+F$5</f>
        <v>16.296989494129075</v>
      </c>
      <c r="L262" s="475">
        <f t="shared" si="43"/>
        <v>34653.000002429944</v>
      </c>
      <c r="M262" s="100">
        <f t="shared" si="33"/>
        <v>79.502625887373739</v>
      </c>
      <c r="N262" s="91">
        <f t="shared" si="34"/>
        <v>115.17870158403633</v>
      </c>
      <c r="O262" s="91">
        <f t="shared" si="35"/>
        <v>47.373461237380887</v>
      </c>
      <c r="P262" s="91">
        <f t="shared" si="36"/>
        <v>41.67216534093928</v>
      </c>
      <c r="Q262" s="110">
        <f t="shared" si="37"/>
        <v>16.296989494591426</v>
      </c>
      <c r="R262" s="108">
        <f t="shared" si="40"/>
        <v>300.02394354432164</v>
      </c>
      <c r="S262" s="271" t="str">
        <f t="shared" si="38"/>
        <v/>
      </c>
    </row>
    <row r="263" spans="1:19" x14ac:dyDescent="0.3">
      <c r="A263" s="106">
        <f t="shared" si="41"/>
        <v>34653.125002545676</v>
      </c>
      <c r="B263" s="110">
        <f>UH!B264+B$5</f>
        <v>79.498543303610859</v>
      </c>
      <c r="C263" s="117">
        <f t="shared" si="41"/>
        <v>34653.041669096609</v>
      </c>
      <c r="D263" s="291">
        <f>UH!C266+C$5</f>
        <v>115.15953032577031</v>
      </c>
      <c r="E263" s="106">
        <f t="shared" si="41"/>
        <v>34653.166669154481</v>
      </c>
      <c r="F263" s="289">
        <f>UH!D266+D$5</f>
        <v>47.372825990994976</v>
      </c>
      <c r="G263" s="117">
        <f t="shared" si="41"/>
        <v>34653.29166927022</v>
      </c>
      <c r="H263" s="292">
        <f>UH!E266+E$5</f>
        <v>41.672110885494845</v>
      </c>
      <c r="I263" s="90">
        <f t="shared" si="42"/>
        <v>34653.625002661422</v>
      </c>
      <c r="J263" s="113">
        <f>UH!F266+F$5</f>
        <v>16.296989494129075</v>
      </c>
      <c r="L263" s="475">
        <f t="shared" si="43"/>
        <v>34653.041669096609</v>
      </c>
      <c r="M263" s="100">
        <f t="shared" si="33"/>
        <v>79.502625887373739</v>
      </c>
      <c r="N263" s="91">
        <f t="shared" si="34"/>
        <v>115.17870158403633</v>
      </c>
      <c r="O263" s="91">
        <f t="shared" si="35"/>
        <v>47.373461237380887</v>
      </c>
      <c r="P263" s="91">
        <f t="shared" si="36"/>
        <v>41.67216534093928</v>
      </c>
      <c r="Q263" s="110">
        <f t="shared" si="37"/>
        <v>16.296989494591426</v>
      </c>
      <c r="R263" s="108">
        <f t="shared" si="40"/>
        <v>300.02394354432164</v>
      </c>
      <c r="S263" s="271" t="str">
        <f t="shared" si="38"/>
        <v/>
      </c>
    </row>
    <row r="264" spans="1:19" x14ac:dyDescent="0.3">
      <c r="A264" s="106">
        <f t="shared" si="41"/>
        <v>34653.16666921234</v>
      </c>
      <c r="B264" s="110">
        <f>UH!B265+B$5</f>
        <v>79.498543303610859</v>
      </c>
      <c r="C264" s="117">
        <f t="shared" si="41"/>
        <v>34653.083335763273</v>
      </c>
      <c r="D264" s="291">
        <f>UH!C267+C$5</f>
        <v>115.15953032577031</v>
      </c>
      <c r="E264" s="106">
        <f t="shared" si="41"/>
        <v>34653.208335821146</v>
      </c>
      <c r="F264" s="289">
        <f>UH!D267+D$5</f>
        <v>47.372825990994976</v>
      </c>
      <c r="G264" s="117">
        <f t="shared" si="41"/>
        <v>34653.333335936884</v>
      </c>
      <c r="H264" s="292">
        <f>UH!E267+E$5</f>
        <v>41.672110885494845</v>
      </c>
      <c r="I264" s="90">
        <f t="shared" si="42"/>
        <v>34653.666669328086</v>
      </c>
      <c r="J264" s="113">
        <f>UH!F267+F$5</f>
        <v>16.296989494129075</v>
      </c>
      <c r="L264" s="475">
        <f t="shared" si="43"/>
        <v>34653.083335763273</v>
      </c>
      <c r="M264" s="100">
        <f t="shared" si="33"/>
        <v>79.502625887373739</v>
      </c>
      <c r="N264" s="91">
        <f t="shared" si="34"/>
        <v>115.17870158403633</v>
      </c>
      <c r="O264" s="91">
        <f t="shared" si="35"/>
        <v>47.373461237380887</v>
      </c>
      <c r="P264" s="91">
        <f t="shared" si="36"/>
        <v>41.67216534093928</v>
      </c>
      <c r="Q264" s="110">
        <f t="shared" si="37"/>
        <v>16.296989494591426</v>
      </c>
      <c r="R264" s="108">
        <f t="shared" si="40"/>
        <v>300.02394354432164</v>
      </c>
      <c r="S264" s="271" t="str">
        <f t="shared" si="38"/>
        <v/>
      </c>
    </row>
    <row r="265" spans="1:19" x14ac:dyDescent="0.3">
      <c r="A265" s="106">
        <f t="shared" si="41"/>
        <v>34653.208335879004</v>
      </c>
      <c r="B265" s="110">
        <f>UH!B266+B$5</f>
        <v>79.498543303610859</v>
      </c>
      <c r="C265" s="117">
        <f t="shared" si="41"/>
        <v>34653.125002429937</v>
      </c>
      <c r="D265" s="291">
        <f>UH!C268+C$5</f>
        <v>115.15953032577031</v>
      </c>
      <c r="E265" s="106">
        <f t="shared" si="41"/>
        <v>34653.25000248781</v>
      </c>
      <c r="F265" s="289">
        <f>UH!D268+D$5</f>
        <v>47.372825990994976</v>
      </c>
      <c r="G265" s="117">
        <f t="shared" si="41"/>
        <v>34653.375002603549</v>
      </c>
      <c r="H265" s="292">
        <f>UH!E268+E$5</f>
        <v>41.672110885494845</v>
      </c>
      <c r="I265" s="90">
        <f t="shared" si="42"/>
        <v>34653.70833599475</v>
      </c>
      <c r="J265" s="113">
        <f>UH!F268+F$5</f>
        <v>16.296989494129075</v>
      </c>
      <c r="L265" s="475">
        <f t="shared" si="43"/>
        <v>34653.125002429937</v>
      </c>
      <c r="M265" s="100">
        <f t="shared" ref="M265:M328" si="44">IFERROR(VLOOKUP($L265,A$9:B$169,2,TRUE),B$5)</f>
        <v>79.502625887373739</v>
      </c>
      <c r="N265" s="91">
        <f t="shared" ref="N265:N328" si="45">IFERROR(VLOOKUP($L265,C$9:D$169,2,TRUE),C$5)</f>
        <v>115.17870158403633</v>
      </c>
      <c r="O265" s="91">
        <f t="shared" ref="O265:O328" si="46">IFERROR(VLOOKUP($L265,E$9:F$169,2,TRUE),D$5)</f>
        <v>47.373461237380887</v>
      </c>
      <c r="P265" s="91">
        <f t="shared" ref="P265:P328" si="47">IFERROR(VLOOKUP($L265,G$9:H$169,2,TRUE),E$5)</f>
        <v>41.67216534093928</v>
      </c>
      <c r="Q265" s="110">
        <f t="shared" ref="Q265:Q328" si="48">IFERROR(VLOOKUP($L265,I$9:J$169,2,TRUE),F$5)</f>
        <v>16.296989494591426</v>
      </c>
      <c r="R265" s="108">
        <f t="shared" si="40"/>
        <v>300.02394354432164</v>
      </c>
      <c r="S265" s="271" t="str">
        <f t="shared" ref="S265:S328" si="49">IF(R265=R$4,L265,"")</f>
        <v/>
      </c>
    </row>
    <row r="266" spans="1:19" x14ac:dyDescent="0.3">
      <c r="A266" s="106">
        <f t="shared" si="41"/>
        <v>34653.250002545668</v>
      </c>
      <c r="B266" s="110">
        <f>UH!B267+B$5</f>
        <v>79.498543303610859</v>
      </c>
      <c r="C266" s="117">
        <f t="shared" si="41"/>
        <v>34653.166669096601</v>
      </c>
      <c r="D266" s="291">
        <f>UH!C269+C$5</f>
        <v>115.15953032577031</v>
      </c>
      <c r="E266" s="106">
        <f t="shared" si="41"/>
        <v>34653.291669154474</v>
      </c>
      <c r="F266" s="289">
        <f>UH!D269+D$5</f>
        <v>47.372825990994976</v>
      </c>
      <c r="G266" s="117">
        <f t="shared" ref="G266" si="50">G265+1/24</f>
        <v>34653.416669270213</v>
      </c>
      <c r="H266" s="292">
        <f>UH!E269+E$5</f>
        <v>41.672110885494845</v>
      </c>
      <c r="I266" s="90">
        <f t="shared" si="42"/>
        <v>34653.750002661414</v>
      </c>
      <c r="J266" s="113">
        <f>UH!F269+F$5</f>
        <v>16.296989494129075</v>
      </c>
      <c r="L266" s="475">
        <f t="shared" si="43"/>
        <v>34653.166669096601</v>
      </c>
      <c r="M266" s="100">
        <f t="shared" si="44"/>
        <v>79.502625887373739</v>
      </c>
      <c r="N266" s="91">
        <f t="shared" si="45"/>
        <v>115.17870158403633</v>
      </c>
      <c r="O266" s="91">
        <f t="shared" si="46"/>
        <v>47.373461237380887</v>
      </c>
      <c r="P266" s="91">
        <f t="shared" si="47"/>
        <v>41.67216534093928</v>
      </c>
      <c r="Q266" s="110">
        <f t="shared" si="48"/>
        <v>16.296989494591426</v>
      </c>
      <c r="R266" s="108">
        <f t="shared" ref="R266:R329" si="51">SUM(M266:Q266)</f>
        <v>300.02394354432164</v>
      </c>
      <c r="S266" s="271" t="str">
        <f t="shared" si="49"/>
        <v/>
      </c>
    </row>
    <row r="267" spans="1:19" x14ac:dyDescent="0.3">
      <c r="A267" s="106">
        <f t="shared" ref="A267:G330" si="52">A266+1/24</f>
        <v>34653.291669212333</v>
      </c>
      <c r="B267" s="110">
        <f>UH!B268+B$5</f>
        <v>79.498543303610859</v>
      </c>
      <c r="C267" s="117">
        <f t="shared" si="52"/>
        <v>34653.208335763265</v>
      </c>
      <c r="D267" s="291">
        <f>UH!C270+C$5</f>
        <v>115.15953032577031</v>
      </c>
      <c r="E267" s="106">
        <f t="shared" si="52"/>
        <v>34653.333335821138</v>
      </c>
      <c r="F267" s="289">
        <f>UH!D270+D$5</f>
        <v>47.372825990994976</v>
      </c>
      <c r="G267" s="117">
        <f t="shared" si="52"/>
        <v>34653.458335936877</v>
      </c>
      <c r="H267" s="292">
        <f>UH!E270+E$5</f>
        <v>41.672110885494845</v>
      </c>
      <c r="I267" s="90">
        <f t="shared" ref="I267:I330" si="53">I266+1/24</f>
        <v>34653.791669328079</v>
      </c>
      <c r="J267" s="113">
        <f>UH!F270+F$5</f>
        <v>16.296989494129075</v>
      </c>
      <c r="L267" s="475">
        <f t="shared" ref="L267:L330" si="54">L266+1/24</f>
        <v>34653.208335763265</v>
      </c>
      <c r="M267" s="100">
        <f t="shared" si="44"/>
        <v>79.502625887373739</v>
      </c>
      <c r="N267" s="91">
        <f t="shared" si="45"/>
        <v>115.17870158403633</v>
      </c>
      <c r="O267" s="91">
        <f t="shared" si="46"/>
        <v>47.373461237380887</v>
      </c>
      <c r="P267" s="91">
        <f t="shared" si="47"/>
        <v>41.67216534093928</v>
      </c>
      <c r="Q267" s="110">
        <f t="shared" si="48"/>
        <v>16.296989494591426</v>
      </c>
      <c r="R267" s="108">
        <f t="shared" si="51"/>
        <v>300.02394354432164</v>
      </c>
      <c r="S267" s="271" t="str">
        <f t="shared" si="49"/>
        <v/>
      </c>
    </row>
    <row r="268" spans="1:19" x14ac:dyDescent="0.3">
      <c r="A268" s="106">
        <f t="shared" si="52"/>
        <v>34653.333335878997</v>
      </c>
      <c r="B268" s="110">
        <f>UH!B269+B$5</f>
        <v>79.498543303610859</v>
      </c>
      <c r="C268" s="117">
        <f t="shared" si="52"/>
        <v>34653.25000242993</v>
      </c>
      <c r="D268" s="291">
        <f>UH!C271+C$5</f>
        <v>115.15953032577031</v>
      </c>
      <c r="E268" s="106">
        <f t="shared" si="52"/>
        <v>34653.375002487803</v>
      </c>
      <c r="F268" s="289">
        <f>UH!D271+D$5</f>
        <v>47.372825990994976</v>
      </c>
      <c r="G268" s="117">
        <f t="shared" si="52"/>
        <v>34653.500002603541</v>
      </c>
      <c r="H268" s="292">
        <f>UH!E271+E$5</f>
        <v>41.672110885494845</v>
      </c>
      <c r="I268" s="90">
        <f t="shared" si="53"/>
        <v>34653.833335994743</v>
      </c>
      <c r="J268" s="113">
        <f>UH!F271+F$5</f>
        <v>16.296989494129075</v>
      </c>
      <c r="L268" s="475">
        <f t="shared" si="54"/>
        <v>34653.25000242993</v>
      </c>
      <c r="M268" s="100">
        <f t="shared" si="44"/>
        <v>79.502625887373739</v>
      </c>
      <c r="N268" s="91">
        <f t="shared" si="45"/>
        <v>115.17870158403633</v>
      </c>
      <c r="O268" s="91">
        <f t="shared" si="46"/>
        <v>47.373461237380887</v>
      </c>
      <c r="P268" s="91">
        <f t="shared" si="47"/>
        <v>41.67216534093928</v>
      </c>
      <c r="Q268" s="110">
        <f t="shared" si="48"/>
        <v>16.296989494591426</v>
      </c>
      <c r="R268" s="108">
        <f t="shared" si="51"/>
        <v>300.02394354432164</v>
      </c>
      <c r="S268" s="271" t="str">
        <f t="shared" si="49"/>
        <v/>
      </c>
    </row>
    <row r="269" spans="1:19" x14ac:dyDescent="0.3">
      <c r="A269" s="106">
        <f t="shared" si="52"/>
        <v>34653.375002545661</v>
      </c>
      <c r="B269" s="110">
        <f>UH!B270+B$5</f>
        <v>79.498543303610859</v>
      </c>
      <c r="C269" s="117">
        <f t="shared" si="52"/>
        <v>34653.291669096594</v>
      </c>
      <c r="D269" s="291">
        <f>UH!C272+C$5</f>
        <v>115.15953032577031</v>
      </c>
      <c r="E269" s="106">
        <f t="shared" si="52"/>
        <v>34653.416669154467</v>
      </c>
      <c r="F269" s="289">
        <f>UH!D272+D$5</f>
        <v>47.372825990994976</v>
      </c>
      <c r="G269" s="117">
        <f t="shared" si="52"/>
        <v>34653.541669270206</v>
      </c>
      <c r="H269" s="292">
        <f>UH!E272+E$5</f>
        <v>41.672110885494845</v>
      </c>
      <c r="I269" s="90">
        <f t="shared" si="53"/>
        <v>34653.875002661407</v>
      </c>
      <c r="J269" s="113">
        <f>UH!F272+F$5</f>
        <v>16.296989494129075</v>
      </c>
      <c r="L269" s="475">
        <f t="shared" si="54"/>
        <v>34653.291669096594</v>
      </c>
      <c r="M269" s="100">
        <f t="shared" si="44"/>
        <v>79.502625887373739</v>
      </c>
      <c r="N269" s="91">
        <f t="shared" si="45"/>
        <v>115.17870158403633</v>
      </c>
      <c r="O269" s="91">
        <f t="shared" si="46"/>
        <v>47.373461237380887</v>
      </c>
      <c r="P269" s="91">
        <f t="shared" si="47"/>
        <v>41.67216534093928</v>
      </c>
      <c r="Q269" s="110">
        <f t="shared" si="48"/>
        <v>16.296989494591426</v>
      </c>
      <c r="R269" s="108">
        <f t="shared" si="51"/>
        <v>300.02394354432164</v>
      </c>
      <c r="S269" s="271" t="str">
        <f t="shared" si="49"/>
        <v/>
      </c>
    </row>
    <row r="270" spans="1:19" x14ac:dyDescent="0.3">
      <c r="A270" s="106">
        <f t="shared" si="52"/>
        <v>34653.416669212325</v>
      </c>
      <c r="B270" s="110">
        <f>UH!B271+B$5</f>
        <v>79.498543303610859</v>
      </c>
      <c r="C270" s="117">
        <f t="shared" si="52"/>
        <v>34653.333335763258</v>
      </c>
      <c r="D270" s="291">
        <f>UH!C273+C$5</f>
        <v>115.15953032577031</v>
      </c>
      <c r="E270" s="106">
        <f t="shared" si="52"/>
        <v>34653.458335821131</v>
      </c>
      <c r="F270" s="289">
        <f>UH!D273+D$5</f>
        <v>47.372825990994976</v>
      </c>
      <c r="G270" s="117">
        <f t="shared" si="52"/>
        <v>34653.58333593687</v>
      </c>
      <c r="H270" s="292">
        <f>UH!E273+E$5</f>
        <v>41.672110885494845</v>
      </c>
      <c r="I270" s="90">
        <f t="shared" si="53"/>
        <v>34653.916669328071</v>
      </c>
      <c r="J270" s="113">
        <f>UH!F273+F$5</f>
        <v>16.296989494129075</v>
      </c>
      <c r="L270" s="475">
        <f t="shared" si="54"/>
        <v>34653.333335763258</v>
      </c>
      <c r="M270" s="100">
        <f t="shared" si="44"/>
        <v>79.502625887373739</v>
      </c>
      <c r="N270" s="91">
        <f t="shared" si="45"/>
        <v>115.17870158403633</v>
      </c>
      <c r="O270" s="91">
        <f t="shared" si="46"/>
        <v>47.373461237380887</v>
      </c>
      <c r="P270" s="91">
        <f t="shared" si="47"/>
        <v>41.67216534093928</v>
      </c>
      <c r="Q270" s="110">
        <f t="shared" si="48"/>
        <v>16.296989494591426</v>
      </c>
      <c r="R270" s="108">
        <f t="shared" si="51"/>
        <v>300.02394354432164</v>
      </c>
      <c r="S270" s="271" t="str">
        <f t="shared" si="49"/>
        <v/>
      </c>
    </row>
    <row r="271" spans="1:19" x14ac:dyDescent="0.3">
      <c r="A271" s="106">
        <f t="shared" si="52"/>
        <v>34653.45833587899</v>
      </c>
      <c r="B271" s="110">
        <f>UH!B272+B$5</f>
        <v>79.498543303610859</v>
      </c>
      <c r="C271" s="117">
        <f t="shared" si="52"/>
        <v>34653.375002429922</v>
      </c>
      <c r="D271" s="291">
        <f>UH!C274+C$5</f>
        <v>115.15953032577031</v>
      </c>
      <c r="E271" s="106">
        <f t="shared" si="52"/>
        <v>34653.500002487795</v>
      </c>
      <c r="F271" s="289">
        <f>UH!D274+D$5</f>
        <v>47.372825990994976</v>
      </c>
      <c r="G271" s="117">
        <f t="shared" si="52"/>
        <v>34653.625002603534</v>
      </c>
      <c r="H271" s="292">
        <f>UH!E274+E$5</f>
        <v>41.672110885494845</v>
      </c>
      <c r="I271" s="90">
        <f t="shared" si="53"/>
        <v>34653.958335994736</v>
      </c>
      <c r="J271" s="113">
        <f>UH!F274+F$5</f>
        <v>16.296989494129075</v>
      </c>
      <c r="L271" s="475">
        <f t="shared" si="54"/>
        <v>34653.375002429922</v>
      </c>
      <c r="M271" s="100">
        <f t="shared" si="44"/>
        <v>79.502625887373739</v>
      </c>
      <c r="N271" s="91">
        <f t="shared" si="45"/>
        <v>115.17870158403633</v>
      </c>
      <c r="O271" s="91">
        <f t="shared" si="46"/>
        <v>47.373461237380887</v>
      </c>
      <c r="P271" s="91">
        <f t="shared" si="47"/>
        <v>41.67216534093928</v>
      </c>
      <c r="Q271" s="110">
        <f t="shared" si="48"/>
        <v>16.296989494591426</v>
      </c>
      <c r="R271" s="108">
        <f t="shared" si="51"/>
        <v>300.02394354432164</v>
      </c>
      <c r="S271" s="271" t="str">
        <f t="shared" si="49"/>
        <v/>
      </c>
    </row>
    <row r="272" spans="1:19" x14ac:dyDescent="0.3">
      <c r="A272" s="106">
        <f t="shared" si="52"/>
        <v>34653.500002545654</v>
      </c>
      <c r="B272" s="110">
        <f>UH!B273+B$5</f>
        <v>79.498543303610859</v>
      </c>
      <c r="C272" s="117">
        <f t="shared" si="52"/>
        <v>34653.416669096587</v>
      </c>
      <c r="D272" s="291">
        <f>UH!C275+C$5</f>
        <v>115.15953032577031</v>
      </c>
      <c r="E272" s="106">
        <f t="shared" si="52"/>
        <v>34653.54166915446</v>
      </c>
      <c r="F272" s="289">
        <f>UH!D275+D$5</f>
        <v>47.372825990994976</v>
      </c>
      <c r="G272" s="117">
        <f t="shared" si="52"/>
        <v>34653.666669270198</v>
      </c>
      <c r="H272" s="292">
        <f>UH!E275+E$5</f>
        <v>41.672110885494845</v>
      </c>
      <c r="I272" s="90">
        <f t="shared" si="53"/>
        <v>34654.0000026614</v>
      </c>
      <c r="J272" s="113">
        <f>UH!F275+F$5</f>
        <v>16.296989494129075</v>
      </c>
      <c r="L272" s="475">
        <f t="shared" si="54"/>
        <v>34653.416669096587</v>
      </c>
      <c r="M272" s="100">
        <f t="shared" si="44"/>
        <v>79.502625887373739</v>
      </c>
      <c r="N272" s="91">
        <f t="shared" si="45"/>
        <v>115.17870158403633</v>
      </c>
      <c r="O272" s="91">
        <f t="shared" si="46"/>
        <v>47.373461237380887</v>
      </c>
      <c r="P272" s="91">
        <f t="shared" si="47"/>
        <v>41.67216534093928</v>
      </c>
      <c r="Q272" s="110">
        <f t="shared" si="48"/>
        <v>16.296989494591426</v>
      </c>
      <c r="R272" s="108">
        <f t="shared" si="51"/>
        <v>300.02394354432164</v>
      </c>
      <c r="S272" s="271" t="str">
        <f t="shared" si="49"/>
        <v/>
      </c>
    </row>
    <row r="273" spans="1:19" x14ac:dyDescent="0.3">
      <c r="A273" s="106">
        <f t="shared" si="52"/>
        <v>34653.541669212318</v>
      </c>
      <c r="B273" s="110">
        <f>UH!B274+B$5</f>
        <v>79.498543303610859</v>
      </c>
      <c r="C273" s="117">
        <f t="shared" si="52"/>
        <v>34653.458335763251</v>
      </c>
      <c r="D273" s="291">
        <f>UH!C276+C$5</f>
        <v>115.15953032577031</v>
      </c>
      <c r="E273" s="106">
        <f t="shared" si="52"/>
        <v>34653.583335821124</v>
      </c>
      <c r="F273" s="289">
        <f>UH!D276+D$5</f>
        <v>47.372825990994976</v>
      </c>
      <c r="G273" s="117">
        <f t="shared" si="52"/>
        <v>34653.708335936863</v>
      </c>
      <c r="H273" s="292">
        <f>UH!E276+E$5</f>
        <v>41.672110885494845</v>
      </c>
      <c r="I273" s="90">
        <f t="shared" si="53"/>
        <v>34654.041669328064</v>
      </c>
      <c r="J273" s="113">
        <f>UH!F276+F$5</f>
        <v>16.296989494129075</v>
      </c>
      <c r="L273" s="475">
        <f t="shared" si="54"/>
        <v>34653.458335763251</v>
      </c>
      <c r="M273" s="100">
        <f t="shared" si="44"/>
        <v>79.502625887373739</v>
      </c>
      <c r="N273" s="91">
        <f t="shared" si="45"/>
        <v>115.17870158403633</v>
      </c>
      <c r="O273" s="91">
        <f t="shared" si="46"/>
        <v>47.373461237380887</v>
      </c>
      <c r="P273" s="91">
        <f t="shared" si="47"/>
        <v>41.67216534093928</v>
      </c>
      <c r="Q273" s="110">
        <f t="shared" si="48"/>
        <v>16.296989494591426</v>
      </c>
      <c r="R273" s="108">
        <f t="shared" si="51"/>
        <v>300.02394354432164</v>
      </c>
      <c r="S273" s="271" t="str">
        <f t="shared" si="49"/>
        <v/>
      </c>
    </row>
    <row r="274" spans="1:19" x14ac:dyDescent="0.3">
      <c r="A274" s="106">
        <f t="shared" si="52"/>
        <v>34653.583335878982</v>
      </c>
      <c r="B274" s="110">
        <f>UH!B275+B$5</f>
        <v>79.498543303610859</v>
      </c>
      <c r="C274" s="117">
        <f t="shared" si="52"/>
        <v>34653.500002429915</v>
      </c>
      <c r="D274" s="291">
        <f>UH!C277+C$5</f>
        <v>115.15953032577031</v>
      </c>
      <c r="E274" s="106">
        <f t="shared" si="52"/>
        <v>34653.625002487788</v>
      </c>
      <c r="F274" s="289">
        <f>UH!D277+D$5</f>
        <v>47.372825990994976</v>
      </c>
      <c r="G274" s="117">
        <f t="shared" si="52"/>
        <v>34653.750002603527</v>
      </c>
      <c r="H274" s="292">
        <f>UH!E277+E$5</f>
        <v>41.672110885494845</v>
      </c>
      <c r="I274" s="90">
        <f t="shared" si="53"/>
        <v>34654.083335994728</v>
      </c>
      <c r="J274" s="113">
        <f>UH!F277+F$5</f>
        <v>16.296989494129075</v>
      </c>
      <c r="L274" s="475">
        <f t="shared" si="54"/>
        <v>34653.500002429915</v>
      </c>
      <c r="M274" s="100">
        <f t="shared" si="44"/>
        <v>79.502625887373739</v>
      </c>
      <c r="N274" s="91">
        <f t="shared" si="45"/>
        <v>115.17870158403633</v>
      </c>
      <c r="O274" s="91">
        <f t="shared" si="46"/>
        <v>47.373461237380887</v>
      </c>
      <c r="P274" s="91">
        <f t="shared" si="47"/>
        <v>41.67216534093928</v>
      </c>
      <c r="Q274" s="110">
        <f t="shared" si="48"/>
        <v>16.296989494591426</v>
      </c>
      <c r="R274" s="108">
        <f t="shared" si="51"/>
        <v>300.02394354432164</v>
      </c>
      <c r="S274" s="271" t="str">
        <f t="shared" si="49"/>
        <v/>
      </c>
    </row>
    <row r="275" spans="1:19" x14ac:dyDescent="0.3">
      <c r="A275" s="106">
        <f t="shared" si="52"/>
        <v>34653.625002545647</v>
      </c>
      <c r="B275" s="110">
        <f>UH!B276+B$5</f>
        <v>79.498543303610859</v>
      </c>
      <c r="C275" s="117">
        <f t="shared" si="52"/>
        <v>34653.541669096579</v>
      </c>
      <c r="D275" s="291">
        <f>UH!C278+C$5</f>
        <v>115.15953032577031</v>
      </c>
      <c r="E275" s="106">
        <f t="shared" si="52"/>
        <v>34653.666669154452</v>
      </c>
      <c r="F275" s="289">
        <f>UH!D278+D$5</f>
        <v>47.372825990994976</v>
      </c>
      <c r="G275" s="117">
        <f t="shared" si="52"/>
        <v>34653.791669270191</v>
      </c>
      <c r="H275" s="292">
        <f>UH!E278+E$5</f>
        <v>41.672110885494845</v>
      </c>
      <c r="I275" s="90">
        <f t="shared" si="53"/>
        <v>34654.125002661393</v>
      </c>
      <c r="J275" s="113">
        <f>UH!F278+F$5</f>
        <v>16.296989494129075</v>
      </c>
      <c r="L275" s="475">
        <f t="shared" si="54"/>
        <v>34653.541669096579</v>
      </c>
      <c r="M275" s="100">
        <f t="shared" si="44"/>
        <v>79.502625887373739</v>
      </c>
      <c r="N275" s="91">
        <f t="shared" si="45"/>
        <v>115.17870158403633</v>
      </c>
      <c r="O275" s="91">
        <f t="shared" si="46"/>
        <v>47.373461237380887</v>
      </c>
      <c r="P275" s="91">
        <f t="shared" si="47"/>
        <v>41.67216534093928</v>
      </c>
      <c r="Q275" s="110">
        <f t="shared" si="48"/>
        <v>16.296989494591426</v>
      </c>
      <c r="R275" s="108">
        <f t="shared" si="51"/>
        <v>300.02394354432164</v>
      </c>
      <c r="S275" s="271" t="str">
        <f t="shared" si="49"/>
        <v/>
      </c>
    </row>
    <row r="276" spans="1:19" x14ac:dyDescent="0.3">
      <c r="A276" s="106">
        <f t="shared" si="52"/>
        <v>34653.666669212311</v>
      </c>
      <c r="B276" s="110">
        <f>UH!B277+B$5</f>
        <v>79.498543303610859</v>
      </c>
      <c r="C276" s="117">
        <f t="shared" si="52"/>
        <v>34653.583335763244</v>
      </c>
      <c r="D276" s="291">
        <f>UH!C279+C$5</f>
        <v>115.15953032577031</v>
      </c>
      <c r="E276" s="106">
        <f t="shared" si="52"/>
        <v>34653.708335821117</v>
      </c>
      <c r="F276" s="289">
        <f>UH!D279+D$5</f>
        <v>47.372825990994976</v>
      </c>
      <c r="G276" s="117">
        <f t="shared" si="52"/>
        <v>34653.833335936855</v>
      </c>
      <c r="H276" s="292">
        <f>UH!E279+E$5</f>
        <v>41.672110885494845</v>
      </c>
      <c r="I276" s="90">
        <f t="shared" si="53"/>
        <v>34654.166669328057</v>
      </c>
      <c r="J276" s="113">
        <f>UH!F279+F$5</f>
        <v>16.296989494129075</v>
      </c>
      <c r="L276" s="475">
        <f t="shared" si="54"/>
        <v>34653.583335763244</v>
      </c>
      <c r="M276" s="100">
        <f t="shared" si="44"/>
        <v>79.502625887373739</v>
      </c>
      <c r="N276" s="91">
        <f t="shared" si="45"/>
        <v>115.17870158403633</v>
      </c>
      <c r="O276" s="91">
        <f t="shared" si="46"/>
        <v>47.373461237380887</v>
      </c>
      <c r="P276" s="91">
        <f t="shared" si="47"/>
        <v>41.67216534093928</v>
      </c>
      <c r="Q276" s="110">
        <f t="shared" si="48"/>
        <v>16.296989494591426</v>
      </c>
      <c r="R276" s="108">
        <f t="shared" si="51"/>
        <v>300.02394354432164</v>
      </c>
      <c r="S276" s="271" t="str">
        <f t="shared" si="49"/>
        <v/>
      </c>
    </row>
    <row r="277" spans="1:19" x14ac:dyDescent="0.3">
      <c r="A277" s="106">
        <f t="shared" si="52"/>
        <v>34653.708335878975</v>
      </c>
      <c r="B277" s="110">
        <f>UH!B278+B$5</f>
        <v>79.498543303610859</v>
      </c>
      <c r="C277" s="117">
        <f t="shared" si="52"/>
        <v>34653.625002429908</v>
      </c>
      <c r="D277" s="291">
        <f>UH!C280+C$5</f>
        <v>115.15953032577031</v>
      </c>
      <c r="E277" s="106">
        <f t="shared" si="52"/>
        <v>34653.750002487781</v>
      </c>
      <c r="F277" s="289">
        <f>UH!D280+D$5</f>
        <v>47.372825990994976</v>
      </c>
      <c r="G277" s="117">
        <f t="shared" si="52"/>
        <v>34653.87500260352</v>
      </c>
      <c r="H277" s="292">
        <f>UH!E280+E$5</f>
        <v>41.672110885494845</v>
      </c>
      <c r="I277" s="90">
        <f t="shared" si="53"/>
        <v>34654.208335994721</v>
      </c>
      <c r="J277" s="113">
        <f>UH!F280+F$5</f>
        <v>16.296989494129075</v>
      </c>
      <c r="L277" s="475">
        <f t="shared" si="54"/>
        <v>34653.625002429908</v>
      </c>
      <c r="M277" s="100">
        <f t="shared" si="44"/>
        <v>79.502625887373739</v>
      </c>
      <c r="N277" s="91">
        <f t="shared" si="45"/>
        <v>115.17870158403633</v>
      </c>
      <c r="O277" s="91">
        <f t="shared" si="46"/>
        <v>47.373461237380887</v>
      </c>
      <c r="P277" s="91">
        <f t="shared" si="47"/>
        <v>41.67216534093928</v>
      </c>
      <c r="Q277" s="110">
        <f t="shared" si="48"/>
        <v>16.296989494591426</v>
      </c>
      <c r="R277" s="108">
        <f t="shared" si="51"/>
        <v>300.02394354432164</v>
      </c>
      <c r="S277" s="271" t="str">
        <f t="shared" si="49"/>
        <v/>
      </c>
    </row>
    <row r="278" spans="1:19" x14ac:dyDescent="0.3">
      <c r="A278" s="106">
        <f t="shared" si="52"/>
        <v>34653.750002545639</v>
      </c>
      <c r="B278" s="110">
        <f>UH!B279+B$5</f>
        <v>79.498543303610859</v>
      </c>
      <c r="C278" s="117">
        <f t="shared" si="52"/>
        <v>34653.666669096572</v>
      </c>
      <c r="D278" s="291">
        <f>UH!C281+C$5</f>
        <v>115.15953032577031</v>
      </c>
      <c r="E278" s="106">
        <f t="shared" si="52"/>
        <v>34653.791669154445</v>
      </c>
      <c r="F278" s="289">
        <f>UH!D281+D$5</f>
        <v>47.372825990994976</v>
      </c>
      <c r="G278" s="117">
        <f t="shared" si="52"/>
        <v>34653.916669270184</v>
      </c>
      <c r="H278" s="292">
        <f>UH!E281+E$5</f>
        <v>41.672110885494845</v>
      </c>
      <c r="I278" s="90">
        <f t="shared" si="53"/>
        <v>34654.250002661385</v>
      </c>
      <c r="J278" s="113">
        <f>UH!F281+F$5</f>
        <v>16.296989494129075</v>
      </c>
      <c r="L278" s="475">
        <f t="shared" si="54"/>
        <v>34653.666669096572</v>
      </c>
      <c r="M278" s="100">
        <f t="shared" si="44"/>
        <v>79.502625887373739</v>
      </c>
      <c r="N278" s="91">
        <f t="shared" si="45"/>
        <v>115.17870158403633</v>
      </c>
      <c r="O278" s="91">
        <f t="shared" si="46"/>
        <v>47.373461237380887</v>
      </c>
      <c r="P278" s="91">
        <f t="shared" si="47"/>
        <v>41.67216534093928</v>
      </c>
      <c r="Q278" s="110">
        <f t="shared" si="48"/>
        <v>16.296989494591426</v>
      </c>
      <c r="R278" s="108">
        <f t="shared" si="51"/>
        <v>300.02394354432164</v>
      </c>
      <c r="S278" s="271" t="str">
        <f t="shared" si="49"/>
        <v/>
      </c>
    </row>
    <row r="279" spans="1:19" x14ac:dyDescent="0.3">
      <c r="A279" s="106">
        <f t="shared" si="52"/>
        <v>34653.791669212304</v>
      </c>
      <c r="B279" s="110">
        <f>UH!B280+B$5</f>
        <v>79.498543303610859</v>
      </c>
      <c r="C279" s="117">
        <f t="shared" si="52"/>
        <v>34653.708335763236</v>
      </c>
      <c r="D279" s="291">
        <f>UH!C282+C$5</f>
        <v>115.15953032577031</v>
      </c>
      <c r="E279" s="106">
        <f t="shared" si="52"/>
        <v>34653.833335821109</v>
      </c>
      <c r="F279" s="289">
        <f>UH!D282+D$5</f>
        <v>47.372825990994976</v>
      </c>
      <c r="G279" s="117">
        <f t="shared" si="52"/>
        <v>34653.958335936848</v>
      </c>
      <c r="H279" s="292">
        <f>UH!E282+E$5</f>
        <v>41.672110885494845</v>
      </c>
      <c r="I279" s="90">
        <f t="shared" si="53"/>
        <v>34654.291669328049</v>
      </c>
      <c r="J279" s="113">
        <f>UH!F282+F$5</f>
        <v>16.296989494129075</v>
      </c>
      <c r="L279" s="475">
        <f t="shared" si="54"/>
        <v>34653.708335763236</v>
      </c>
      <c r="M279" s="100">
        <f t="shared" si="44"/>
        <v>79.502625887373739</v>
      </c>
      <c r="N279" s="91">
        <f t="shared" si="45"/>
        <v>115.17870158403633</v>
      </c>
      <c r="O279" s="91">
        <f t="shared" si="46"/>
        <v>47.373461237380887</v>
      </c>
      <c r="P279" s="91">
        <f t="shared" si="47"/>
        <v>41.67216534093928</v>
      </c>
      <c r="Q279" s="110">
        <f t="shared" si="48"/>
        <v>16.296989494591426</v>
      </c>
      <c r="R279" s="108">
        <f t="shared" si="51"/>
        <v>300.02394354432164</v>
      </c>
      <c r="S279" s="271" t="str">
        <f t="shared" si="49"/>
        <v/>
      </c>
    </row>
    <row r="280" spans="1:19" x14ac:dyDescent="0.3">
      <c r="A280" s="106">
        <f t="shared" si="52"/>
        <v>34653.833335878968</v>
      </c>
      <c r="B280" s="110">
        <f>UH!B281+B$5</f>
        <v>79.498543303610859</v>
      </c>
      <c r="C280" s="117">
        <f t="shared" si="52"/>
        <v>34653.750002429901</v>
      </c>
      <c r="D280" s="291">
        <f>UH!C283+C$5</f>
        <v>115.15953032577031</v>
      </c>
      <c r="E280" s="106">
        <f t="shared" si="52"/>
        <v>34653.875002487774</v>
      </c>
      <c r="F280" s="289">
        <f>UH!D283+D$5</f>
        <v>47.372825990994976</v>
      </c>
      <c r="G280" s="117">
        <f t="shared" si="52"/>
        <v>34654.000002603512</v>
      </c>
      <c r="H280" s="292">
        <f>UH!E283+E$5</f>
        <v>41.672110885494845</v>
      </c>
      <c r="I280" s="90">
        <f t="shared" si="53"/>
        <v>34654.333335994714</v>
      </c>
      <c r="J280" s="113">
        <f>UH!F283+F$5</f>
        <v>16.296989494129075</v>
      </c>
      <c r="L280" s="475">
        <f t="shared" si="54"/>
        <v>34653.750002429901</v>
      </c>
      <c r="M280" s="100">
        <f t="shared" si="44"/>
        <v>79.502625887373739</v>
      </c>
      <c r="N280" s="91">
        <f t="shared" si="45"/>
        <v>115.17870158403633</v>
      </c>
      <c r="O280" s="91">
        <f t="shared" si="46"/>
        <v>47.373461237380887</v>
      </c>
      <c r="P280" s="91">
        <f t="shared" si="47"/>
        <v>41.67216534093928</v>
      </c>
      <c r="Q280" s="110">
        <f t="shared" si="48"/>
        <v>16.296989494591426</v>
      </c>
      <c r="R280" s="108">
        <f t="shared" si="51"/>
        <v>300.02394354432164</v>
      </c>
      <c r="S280" s="271" t="str">
        <f t="shared" si="49"/>
        <v/>
      </c>
    </row>
    <row r="281" spans="1:19" x14ac:dyDescent="0.3">
      <c r="A281" s="106">
        <f t="shared" si="52"/>
        <v>34653.875002545632</v>
      </c>
      <c r="B281" s="110">
        <f>UH!B282+B$5</f>
        <v>79.498543303610859</v>
      </c>
      <c r="C281" s="117">
        <f t="shared" si="52"/>
        <v>34653.791669096565</v>
      </c>
      <c r="D281" s="291">
        <f>UH!C284+C$5</f>
        <v>115.15953032577031</v>
      </c>
      <c r="E281" s="106">
        <f t="shared" si="52"/>
        <v>34653.916669154438</v>
      </c>
      <c r="F281" s="289">
        <f>UH!D284+D$5</f>
        <v>47.372825990994976</v>
      </c>
      <c r="G281" s="117">
        <f t="shared" si="52"/>
        <v>34654.041669270176</v>
      </c>
      <c r="H281" s="292">
        <f>UH!E284+E$5</f>
        <v>41.672110885494845</v>
      </c>
      <c r="I281" s="90">
        <f t="shared" si="53"/>
        <v>34654.375002661378</v>
      </c>
      <c r="J281" s="113">
        <f>UH!F284+F$5</f>
        <v>16.296989494129075</v>
      </c>
      <c r="L281" s="475">
        <f t="shared" si="54"/>
        <v>34653.791669096565</v>
      </c>
      <c r="M281" s="100">
        <f t="shared" si="44"/>
        <v>79.502625887373739</v>
      </c>
      <c r="N281" s="91">
        <f t="shared" si="45"/>
        <v>115.17870158403633</v>
      </c>
      <c r="O281" s="91">
        <f t="shared" si="46"/>
        <v>47.373461237380887</v>
      </c>
      <c r="P281" s="91">
        <f t="shared" si="47"/>
        <v>41.67216534093928</v>
      </c>
      <c r="Q281" s="110">
        <f t="shared" si="48"/>
        <v>16.296989494591426</v>
      </c>
      <c r="R281" s="108">
        <f t="shared" si="51"/>
        <v>300.02394354432164</v>
      </c>
      <c r="S281" s="271" t="str">
        <f t="shared" si="49"/>
        <v/>
      </c>
    </row>
    <row r="282" spans="1:19" x14ac:dyDescent="0.3">
      <c r="A282" s="106">
        <f t="shared" si="52"/>
        <v>34653.916669212296</v>
      </c>
      <c r="B282" s="110">
        <f>UH!B283+B$5</f>
        <v>79.498543303610859</v>
      </c>
      <c r="C282" s="117">
        <f t="shared" si="52"/>
        <v>34653.833335763229</v>
      </c>
      <c r="D282" s="291">
        <f>UH!C285+C$5</f>
        <v>115.15953032577031</v>
      </c>
      <c r="E282" s="106">
        <f t="shared" si="52"/>
        <v>34653.958335821102</v>
      </c>
      <c r="F282" s="289">
        <f>UH!D285+D$5</f>
        <v>47.372825990994976</v>
      </c>
      <c r="G282" s="117">
        <f t="shared" si="52"/>
        <v>34654.083335936841</v>
      </c>
      <c r="H282" s="292">
        <f>UH!E285+E$5</f>
        <v>41.672110885494845</v>
      </c>
      <c r="I282" s="90">
        <f t="shared" si="53"/>
        <v>34654.416669328042</v>
      </c>
      <c r="J282" s="113">
        <f>UH!F285+F$5</f>
        <v>16.296989494129075</v>
      </c>
      <c r="L282" s="475">
        <f t="shared" si="54"/>
        <v>34653.833335763229</v>
      </c>
      <c r="M282" s="100">
        <f t="shared" si="44"/>
        <v>79.502625887373739</v>
      </c>
      <c r="N282" s="91">
        <f t="shared" si="45"/>
        <v>115.17870158403633</v>
      </c>
      <c r="O282" s="91">
        <f t="shared" si="46"/>
        <v>47.373461237380887</v>
      </c>
      <c r="P282" s="91">
        <f t="shared" si="47"/>
        <v>41.67216534093928</v>
      </c>
      <c r="Q282" s="110">
        <f t="shared" si="48"/>
        <v>16.296989494591426</v>
      </c>
      <c r="R282" s="108">
        <f t="shared" si="51"/>
        <v>300.02394354432164</v>
      </c>
      <c r="S282" s="271" t="str">
        <f t="shared" si="49"/>
        <v/>
      </c>
    </row>
    <row r="283" spans="1:19" x14ac:dyDescent="0.3">
      <c r="A283" s="106">
        <f t="shared" si="52"/>
        <v>34653.95833587896</v>
      </c>
      <c r="B283" s="110">
        <f>UH!B284+B$5</f>
        <v>79.498543303610859</v>
      </c>
      <c r="C283" s="117">
        <f t="shared" si="52"/>
        <v>34653.875002429893</v>
      </c>
      <c r="D283" s="291">
        <f>UH!C286+C$5</f>
        <v>115.15953032577031</v>
      </c>
      <c r="E283" s="106">
        <f t="shared" si="52"/>
        <v>34654.000002487766</v>
      </c>
      <c r="F283" s="289">
        <f>UH!D286+D$5</f>
        <v>47.372825990994976</v>
      </c>
      <c r="G283" s="117">
        <f t="shared" si="52"/>
        <v>34654.125002603505</v>
      </c>
      <c r="H283" s="292">
        <f>UH!E286+E$5</f>
        <v>41.672110885494845</v>
      </c>
      <c r="I283" s="90">
        <f t="shared" si="53"/>
        <v>34654.458335994706</v>
      </c>
      <c r="J283" s="113">
        <f>UH!F286+F$5</f>
        <v>16.296989494129075</v>
      </c>
      <c r="L283" s="475">
        <f t="shared" si="54"/>
        <v>34653.875002429893</v>
      </c>
      <c r="M283" s="100">
        <f t="shared" si="44"/>
        <v>79.502625887373739</v>
      </c>
      <c r="N283" s="91">
        <f t="shared" si="45"/>
        <v>115.17870158403633</v>
      </c>
      <c r="O283" s="91">
        <f t="shared" si="46"/>
        <v>47.373461237380887</v>
      </c>
      <c r="P283" s="91">
        <f t="shared" si="47"/>
        <v>41.67216534093928</v>
      </c>
      <c r="Q283" s="110">
        <f t="shared" si="48"/>
        <v>16.296989494591426</v>
      </c>
      <c r="R283" s="108">
        <f t="shared" si="51"/>
        <v>300.02394354432164</v>
      </c>
      <c r="S283" s="271" t="str">
        <f t="shared" si="49"/>
        <v/>
      </c>
    </row>
    <row r="284" spans="1:19" x14ac:dyDescent="0.3">
      <c r="A284" s="106">
        <f t="shared" si="52"/>
        <v>34654.000002545625</v>
      </c>
      <c r="B284" s="110">
        <f>UH!B285+B$5</f>
        <v>79.498543303610859</v>
      </c>
      <c r="C284" s="117">
        <f t="shared" si="52"/>
        <v>34653.916669096558</v>
      </c>
      <c r="D284" s="291">
        <f>UH!C287+C$5</f>
        <v>115.15953032577031</v>
      </c>
      <c r="E284" s="106">
        <f t="shared" si="52"/>
        <v>34654.041669154431</v>
      </c>
      <c r="F284" s="289">
        <f>UH!D287+D$5</f>
        <v>47.372825990994976</v>
      </c>
      <c r="G284" s="117">
        <f t="shared" si="52"/>
        <v>34654.166669270169</v>
      </c>
      <c r="H284" s="292">
        <f>UH!E287+E$5</f>
        <v>41.672110885494845</v>
      </c>
      <c r="I284" s="90">
        <f t="shared" si="53"/>
        <v>34654.500002661371</v>
      </c>
      <c r="J284" s="113">
        <f>UH!F287+F$5</f>
        <v>16.296989494129075</v>
      </c>
      <c r="L284" s="475">
        <f t="shared" si="54"/>
        <v>34653.916669096558</v>
      </c>
      <c r="M284" s="100">
        <f t="shared" si="44"/>
        <v>79.502625887373739</v>
      </c>
      <c r="N284" s="91">
        <f t="shared" si="45"/>
        <v>115.17870158403633</v>
      </c>
      <c r="O284" s="91">
        <f t="shared" si="46"/>
        <v>47.373461237380887</v>
      </c>
      <c r="P284" s="91">
        <f t="shared" si="47"/>
        <v>41.67216534093928</v>
      </c>
      <c r="Q284" s="110">
        <f t="shared" si="48"/>
        <v>16.296989494591426</v>
      </c>
      <c r="R284" s="108">
        <f t="shared" si="51"/>
        <v>300.02394354432164</v>
      </c>
      <c r="S284" s="271" t="str">
        <f t="shared" si="49"/>
        <v/>
      </c>
    </row>
    <row r="285" spans="1:19" x14ac:dyDescent="0.3">
      <c r="A285" s="106">
        <f t="shared" si="52"/>
        <v>34654.041669212289</v>
      </c>
      <c r="B285" s="110">
        <f>UH!B286+B$5</f>
        <v>79.498543303610859</v>
      </c>
      <c r="C285" s="117">
        <f t="shared" si="52"/>
        <v>34653.958335763222</v>
      </c>
      <c r="D285" s="291">
        <f>UH!C288+C$5</f>
        <v>115.15953032577031</v>
      </c>
      <c r="E285" s="106">
        <f t="shared" si="52"/>
        <v>34654.083335821095</v>
      </c>
      <c r="F285" s="289">
        <f>UH!D288+D$5</f>
        <v>47.372825990994976</v>
      </c>
      <c r="G285" s="117">
        <f t="shared" si="52"/>
        <v>34654.208335936833</v>
      </c>
      <c r="H285" s="292">
        <f>UH!E288+E$5</f>
        <v>41.672110885494845</v>
      </c>
      <c r="I285" s="90">
        <f t="shared" si="53"/>
        <v>34654.541669328035</v>
      </c>
      <c r="J285" s="113">
        <f>UH!F288+F$5</f>
        <v>16.296989494129075</v>
      </c>
      <c r="L285" s="475">
        <f t="shared" si="54"/>
        <v>34653.958335763222</v>
      </c>
      <c r="M285" s="100">
        <f t="shared" si="44"/>
        <v>79.502625887373739</v>
      </c>
      <c r="N285" s="91">
        <f t="shared" si="45"/>
        <v>115.17870158403633</v>
      </c>
      <c r="O285" s="91">
        <f t="shared" si="46"/>
        <v>47.373461237380887</v>
      </c>
      <c r="P285" s="91">
        <f t="shared" si="47"/>
        <v>41.67216534093928</v>
      </c>
      <c r="Q285" s="110">
        <f t="shared" si="48"/>
        <v>16.296989494591426</v>
      </c>
      <c r="R285" s="108">
        <f t="shared" si="51"/>
        <v>300.02394354432164</v>
      </c>
      <c r="S285" s="271" t="str">
        <f t="shared" si="49"/>
        <v/>
      </c>
    </row>
    <row r="286" spans="1:19" x14ac:dyDescent="0.3">
      <c r="A286" s="106">
        <f t="shared" si="52"/>
        <v>34654.083335878953</v>
      </c>
      <c r="B286" s="110">
        <f>UH!B287+B$5</f>
        <v>79.498543303610859</v>
      </c>
      <c r="C286" s="117">
        <f t="shared" si="52"/>
        <v>34654.000002429886</v>
      </c>
      <c r="D286" s="291">
        <f>UH!C289+C$5</f>
        <v>115.15953032577031</v>
      </c>
      <c r="E286" s="106">
        <f t="shared" si="52"/>
        <v>34654.125002487759</v>
      </c>
      <c r="F286" s="289">
        <f>UH!D289+D$5</f>
        <v>47.372825990994976</v>
      </c>
      <c r="G286" s="117">
        <f t="shared" si="52"/>
        <v>34654.250002603498</v>
      </c>
      <c r="H286" s="292">
        <f>UH!E289+E$5</f>
        <v>41.672110885494845</v>
      </c>
      <c r="I286" s="90">
        <f t="shared" si="53"/>
        <v>34654.583335994699</v>
      </c>
      <c r="J286" s="113">
        <f>UH!F289+F$5</f>
        <v>16.296989494129075</v>
      </c>
      <c r="L286" s="475">
        <f t="shared" si="54"/>
        <v>34654.000002429886</v>
      </c>
      <c r="M286" s="100">
        <f t="shared" si="44"/>
        <v>79.502625887373739</v>
      </c>
      <c r="N286" s="91">
        <f t="shared" si="45"/>
        <v>115.17870158403633</v>
      </c>
      <c r="O286" s="91">
        <f t="shared" si="46"/>
        <v>47.373461237380887</v>
      </c>
      <c r="P286" s="91">
        <f t="shared" si="47"/>
        <v>41.67216534093928</v>
      </c>
      <c r="Q286" s="110">
        <f t="shared" si="48"/>
        <v>16.296989494591426</v>
      </c>
      <c r="R286" s="108">
        <f t="shared" si="51"/>
        <v>300.02394354432164</v>
      </c>
      <c r="S286" s="271" t="str">
        <f t="shared" si="49"/>
        <v/>
      </c>
    </row>
    <row r="287" spans="1:19" x14ac:dyDescent="0.3">
      <c r="A287" s="106">
        <f t="shared" si="52"/>
        <v>34654.125002545617</v>
      </c>
      <c r="B287" s="110">
        <f>UH!B288+B$5</f>
        <v>79.498543303610859</v>
      </c>
      <c r="C287" s="117">
        <f t="shared" si="52"/>
        <v>34654.04166909655</v>
      </c>
      <c r="D287" s="291">
        <f>UH!C290+C$5</f>
        <v>115.15953032577031</v>
      </c>
      <c r="E287" s="106">
        <f t="shared" si="52"/>
        <v>34654.166669154423</v>
      </c>
      <c r="F287" s="289">
        <f>UH!D290+D$5</f>
        <v>47.372825990994976</v>
      </c>
      <c r="G287" s="117">
        <f t="shared" si="52"/>
        <v>34654.291669270162</v>
      </c>
      <c r="H287" s="292">
        <f>UH!E290+E$5</f>
        <v>41.672110885494845</v>
      </c>
      <c r="I287" s="90">
        <f t="shared" si="53"/>
        <v>34654.625002661363</v>
      </c>
      <c r="J287" s="113">
        <f>UH!F290+F$5</f>
        <v>16.296989494129075</v>
      </c>
      <c r="L287" s="475">
        <f t="shared" si="54"/>
        <v>34654.04166909655</v>
      </c>
      <c r="M287" s="100">
        <f t="shared" si="44"/>
        <v>79.502625887373739</v>
      </c>
      <c r="N287" s="91">
        <f t="shared" si="45"/>
        <v>115.17870158403633</v>
      </c>
      <c r="O287" s="91">
        <f t="shared" si="46"/>
        <v>47.373461237380887</v>
      </c>
      <c r="P287" s="91">
        <f t="shared" si="47"/>
        <v>41.67216534093928</v>
      </c>
      <c r="Q287" s="110">
        <f t="shared" si="48"/>
        <v>16.296989494591426</v>
      </c>
      <c r="R287" s="108">
        <f t="shared" si="51"/>
        <v>300.02394354432164</v>
      </c>
      <c r="S287" s="271" t="str">
        <f t="shared" si="49"/>
        <v/>
      </c>
    </row>
    <row r="288" spans="1:19" x14ac:dyDescent="0.3">
      <c r="A288" s="106">
        <f t="shared" si="52"/>
        <v>34654.166669212282</v>
      </c>
      <c r="B288" s="110">
        <f>UH!B289+B$5</f>
        <v>79.498543303610859</v>
      </c>
      <c r="C288" s="117">
        <f t="shared" si="52"/>
        <v>34654.083335763215</v>
      </c>
      <c r="D288" s="291">
        <f>UH!C291+C$5</f>
        <v>115.15953032577031</v>
      </c>
      <c r="E288" s="106">
        <f t="shared" si="52"/>
        <v>34654.208335821088</v>
      </c>
      <c r="F288" s="289">
        <f>UH!D291+D$5</f>
        <v>47.372825990994976</v>
      </c>
      <c r="G288" s="117">
        <f t="shared" si="52"/>
        <v>34654.333335936826</v>
      </c>
      <c r="H288" s="292">
        <f>UH!E291+E$5</f>
        <v>41.672110885494845</v>
      </c>
      <c r="I288" s="90">
        <f t="shared" si="53"/>
        <v>34654.666669328028</v>
      </c>
      <c r="J288" s="113">
        <f>UH!F291+F$5</f>
        <v>16.296989494129075</v>
      </c>
      <c r="L288" s="475">
        <f t="shared" si="54"/>
        <v>34654.083335763215</v>
      </c>
      <c r="M288" s="100">
        <f t="shared" si="44"/>
        <v>79.502625887373739</v>
      </c>
      <c r="N288" s="91">
        <f t="shared" si="45"/>
        <v>115.17870158403633</v>
      </c>
      <c r="O288" s="91">
        <f t="shared" si="46"/>
        <v>47.373461237380887</v>
      </c>
      <c r="P288" s="91">
        <f t="shared" si="47"/>
        <v>41.67216534093928</v>
      </c>
      <c r="Q288" s="110">
        <f t="shared" si="48"/>
        <v>16.296989494591426</v>
      </c>
      <c r="R288" s="108">
        <f t="shared" si="51"/>
        <v>300.02394354432164</v>
      </c>
      <c r="S288" s="271" t="str">
        <f t="shared" si="49"/>
        <v/>
      </c>
    </row>
    <row r="289" spans="1:19" x14ac:dyDescent="0.3">
      <c r="A289" s="106">
        <f t="shared" si="52"/>
        <v>34654.208335878946</v>
      </c>
      <c r="B289" s="110">
        <f>UH!B290+B$5</f>
        <v>79.498543303610859</v>
      </c>
      <c r="C289" s="117">
        <f t="shared" si="52"/>
        <v>34654.125002429879</v>
      </c>
      <c r="D289" s="291">
        <f>UH!C292+C$5</f>
        <v>115.15953032577031</v>
      </c>
      <c r="E289" s="106">
        <f t="shared" si="52"/>
        <v>34654.250002487752</v>
      </c>
      <c r="F289" s="289">
        <f>UH!D292+D$5</f>
        <v>47.372825990994976</v>
      </c>
      <c r="G289" s="117">
        <f t="shared" si="52"/>
        <v>34654.37500260349</v>
      </c>
      <c r="H289" s="292">
        <f>UH!E292+E$5</f>
        <v>41.672110885494845</v>
      </c>
      <c r="I289" s="90">
        <f t="shared" si="53"/>
        <v>34654.708335994692</v>
      </c>
      <c r="J289" s="113">
        <f>UH!F292+F$5</f>
        <v>16.296989494129075</v>
      </c>
      <c r="L289" s="475">
        <f t="shared" si="54"/>
        <v>34654.125002429879</v>
      </c>
      <c r="M289" s="100">
        <f t="shared" si="44"/>
        <v>79.502625887373739</v>
      </c>
      <c r="N289" s="91">
        <f t="shared" si="45"/>
        <v>115.17870158403633</v>
      </c>
      <c r="O289" s="91">
        <f t="shared" si="46"/>
        <v>47.373461237380887</v>
      </c>
      <c r="P289" s="91">
        <f t="shared" si="47"/>
        <v>41.67216534093928</v>
      </c>
      <c r="Q289" s="110">
        <f t="shared" si="48"/>
        <v>16.296989494591426</v>
      </c>
      <c r="R289" s="108">
        <f t="shared" si="51"/>
        <v>300.02394354432164</v>
      </c>
      <c r="S289" s="271" t="str">
        <f t="shared" si="49"/>
        <v/>
      </c>
    </row>
    <row r="290" spans="1:19" x14ac:dyDescent="0.3">
      <c r="A290" s="106">
        <f t="shared" si="52"/>
        <v>34654.25000254561</v>
      </c>
      <c r="B290" s="110">
        <f>UH!B291+B$5</f>
        <v>79.498543303610859</v>
      </c>
      <c r="C290" s="117">
        <f t="shared" si="52"/>
        <v>34654.166669096543</v>
      </c>
      <c r="D290" s="291">
        <f>UH!C293+C$5</f>
        <v>115.15953032577031</v>
      </c>
      <c r="E290" s="106">
        <f t="shared" si="52"/>
        <v>34654.291669154416</v>
      </c>
      <c r="F290" s="289">
        <f>UH!D293+D$5</f>
        <v>47.372825990994976</v>
      </c>
      <c r="G290" s="117">
        <f t="shared" si="52"/>
        <v>34654.416669270155</v>
      </c>
      <c r="H290" s="292">
        <f>UH!E293+E$5</f>
        <v>41.672110885494845</v>
      </c>
      <c r="I290" s="90">
        <f t="shared" si="53"/>
        <v>34654.750002661356</v>
      </c>
      <c r="J290" s="113">
        <f>UH!F293+F$5</f>
        <v>16.296989494129075</v>
      </c>
      <c r="L290" s="475">
        <f t="shared" si="54"/>
        <v>34654.166669096543</v>
      </c>
      <c r="M290" s="100">
        <f t="shared" si="44"/>
        <v>79.502625887373739</v>
      </c>
      <c r="N290" s="91">
        <f t="shared" si="45"/>
        <v>115.17870158403633</v>
      </c>
      <c r="O290" s="91">
        <f t="shared" si="46"/>
        <v>47.373461237380887</v>
      </c>
      <c r="P290" s="91">
        <f t="shared" si="47"/>
        <v>41.67216534093928</v>
      </c>
      <c r="Q290" s="110">
        <f t="shared" si="48"/>
        <v>16.296989494591426</v>
      </c>
      <c r="R290" s="108">
        <f t="shared" si="51"/>
        <v>300.02394354432164</v>
      </c>
      <c r="S290" s="271" t="str">
        <f t="shared" si="49"/>
        <v/>
      </c>
    </row>
    <row r="291" spans="1:19" x14ac:dyDescent="0.3">
      <c r="A291" s="106">
        <f t="shared" si="52"/>
        <v>34654.291669212274</v>
      </c>
      <c r="B291" s="110">
        <f>UH!B292+B$5</f>
        <v>79.498543303610859</v>
      </c>
      <c r="C291" s="117">
        <f t="shared" si="52"/>
        <v>34654.208335763207</v>
      </c>
      <c r="D291" s="291">
        <f>UH!C294+C$5</f>
        <v>115.15953032577031</v>
      </c>
      <c r="E291" s="106">
        <f t="shared" si="52"/>
        <v>34654.33333582108</v>
      </c>
      <c r="F291" s="289">
        <f>UH!D294+D$5</f>
        <v>47.372825990994976</v>
      </c>
      <c r="G291" s="117">
        <f t="shared" si="52"/>
        <v>34654.458335936819</v>
      </c>
      <c r="H291" s="292">
        <f>UH!E294+E$5</f>
        <v>41.672110885494845</v>
      </c>
      <c r="I291" s="90">
        <f t="shared" si="53"/>
        <v>34654.79166932802</v>
      </c>
      <c r="J291" s="113">
        <f>UH!F294+F$5</f>
        <v>16.296989494129075</v>
      </c>
      <c r="L291" s="475">
        <f t="shared" si="54"/>
        <v>34654.208335763207</v>
      </c>
      <c r="M291" s="100">
        <f t="shared" si="44"/>
        <v>79.502625887373739</v>
      </c>
      <c r="N291" s="91">
        <f t="shared" si="45"/>
        <v>115.17870158403633</v>
      </c>
      <c r="O291" s="91">
        <f t="shared" si="46"/>
        <v>47.373461237380887</v>
      </c>
      <c r="P291" s="91">
        <f t="shared" si="47"/>
        <v>41.67216534093928</v>
      </c>
      <c r="Q291" s="110">
        <f t="shared" si="48"/>
        <v>16.296989494591426</v>
      </c>
      <c r="R291" s="108">
        <f t="shared" si="51"/>
        <v>300.02394354432164</v>
      </c>
      <c r="S291" s="271" t="str">
        <f t="shared" si="49"/>
        <v/>
      </c>
    </row>
    <row r="292" spans="1:19" x14ac:dyDescent="0.3">
      <c r="A292" s="106">
        <f t="shared" si="52"/>
        <v>34654.333335878939</v>
      </c>
      <c r="B292" s="110">
        <f>UH!B293+B$5</f>
        <v>79.498543303610859</v>
      </c>
      <c r="C292" s="117">
        <f t="shared" si="52"/>
        <v>34654.250002429872</v>
      </c>
      <c r="D292" s="291">
        <f>UH!C295+C$5</f>
        <v>115.15953032577031</v>
      </c>
      <c r="E292" s="106">
        <f t="shared" si="52"/>
        <v>34654.375002487744</v>
      </c>
      <c r="F292" s="289">
        <f>UH!D295+D$5</f>
        <v>47.372825990994976</v>
      </c>
      <c r="G292" s="117">
        <f t="shared" si="52"/>
        <v>34654.500002603483</v>
      </c>
      <c r="H292" s="292">
        <f>UH!E295+E$5</f>
        <v>41.672110885494845</v>
      </c>
      <c r="I292" s="90">
        <f t="shared" si="53"/>
        <v>34654.833335994685</v>
      </c>
      <c r="J292" s="113">
        <f>UH!F295+F$5</f>
        <v>16.296989494129075</v>
      </c>
      <c r="L292" s="475">
        <f t="shared" si="54"/>
        <v>34654.250002429872</v>
      </c>
      <c r="M292" s="100">
        <f t="shared" si="44"/>
        <v>79.502625887373739</v>
      </c>
      <c r="N292" s="91">
        <f t="shared" si="45"/>
        <v>115.17870158403633</v>
      </c>
      <c r="O292" s="91">
        <f t="shared" si="46"/>
        <v>47.373461237380887</v>
      </c>
      <c r="P292" s="91">
        <f t="shared" si="47"/>
        <v>41.67216534093928</v>
      </c>
      <c r="Q292" s="110">
        <f t="shared" si="48"/>
        <v>16.296989494591426</v>
      </c>
      <c r="R292" s="108">
        <f t="shared" si="51"/>
        <v>300.02394354432164</v>
      </c>
      <c r="S292" s="271" t="str">
        <f t="shared" si="49"/>
        <v/>
      </c>
    </row>
    <row r="293" spans="1:19" x14ac:dyDescent="0.3">
      <c r="A293" s="106">
        <f t="shared" si="52"/>
        <v>34654.375002545603</v>
      </c>
      <c r="B293" s="110">
        <f>UH!B294+B$5</f>
        <v>79.498543303610859</v>
      </c>
      <c r="C293" s="117">
        <f t="shared" si="52"/>
        <v>34654.291669096536</v>
      </c>
      <c r="D293" s="291">
        <f>UH!C296+C$5</f>
        <v>115.15953032577031</v>
      </c>
      <c r="E293" s="106">
        <f t="shared" si="52"/>
        <v>34654.416669154409</v>
      </c>
      <c r="F293" s="289">
        <f>UH!D296+D$5</f>
        <v>47.372825990994976</v>
      </c>
      <c r="G293" s="117">
        <f t="shared" si="52"/>
        <v>34654.541669270147</v>
      </c>
      <c r="H293" s="292">
        <f>UH!E296+E$5</f>
        <v>41.672110885494845</v>
      </c>
      <c r="I293" s="90">
        <f t="shared" si="53"/>
        <v>34654.875002661349</v>
      </c>
      <c r="J293" s="113">
        <f>UH!F296+F$5</f>
        <v>16.296989494129075</v>
      </c>
      <c r="L293" s="475">
        <f t="shared" si="54"/>
        <v>34654.291669096536</v>
      </c>
      <c r="M293" s="100">
        <f t="shared" si="44"/>
        <v>79.502625887373739</v>
      </c>
      <c r="N293" s="91">
        <f t="shared" si="45"/>
        <v>115.17870158403633</v>
      </c>
      <c r="O293" s="91">
        <f t="shared" si="46"/>
        <v>47.373461237380887</v>
      </c>
      <c r="P293" s="91">
        <f t="shared" si="47"/>
        <v>41.67216534093928</v>
      </c>
      <c r="Q293" s="110">
        <f t="shared" si="48"/>
        <v>16.296989494591426</v>
      </c>
      <c r="R293" s="108">
        <f t="shared" si="51"/>
        <v>300.02394354432164</v>
      </c>
      <c r="S293" s="271" t="str">
        <f t="shared" si="49"/>
        <v/>
      </c>
    </row>
    <row r="294" spans="1:19" x14ac:dyDescent="0.3">
      <c r="A294" s="106">
        <f t="shared" si="52"/>
        <v>34654.416669212267</v>
      </c>
      <c r="B294" s="110">
        <f>UH!B295+B$5</f>
        <v>79.498543303610859</v>
      </c>
      <c r="C294" s="117">
        <f t="shared" si="52"/>
        <v>34654.3333357632</v>
      </c>
      <c r="D294" s="291">
        <f>UH!C297+C$5</f>
        <v>115.15953032577031</v>
      </c>
      <c r="E294" s="106">
        <f t="shared" si="52"/>
        <v>34654.458335821073</v>
      </c>
      <c r="F294" s="289">
        <f>UH!D297+D$5</f>
        <v>47.372825990994976</v>
      </c>
      <c r="G294" s="117">
        <f t="shared" si="52"/>
        <v>34654.583335936812</v>
      </c>
      <c r="H294" s="292">
        <f>UH!E297+E$5</f>
        <v>41.672110885494845</v>
      </c>
      <c r="I294" s="90">
        <f t="shared" si="53"/>
        <v>34654.916669328013</v>
      </c>
      <c r="J294" s="113">
        <f>UH!F297+F$5</f>
        <v>16.296989494129075</v>
      </c>
      <c r="L294" s="475">
        <f t="shared" si="54"/>
        <v>34654.3333357632</v>
      </c>
      <c r="M294" s="100">
        <f t="shared" si="44"/>
        <v>79.502625887373739</v>
      </c>
      <c r="N294" s="91">
        <f t="shared" si="45"/>
        <v>115.17870158403633</v>
      </c>
      <c r="O294" s="91">
        <f t="shared" si="46"/>
        <v>47.373461237380887</v>
      </c>
      <c r="P294" s="91">
        <f t="shared" si="47"/>
        <v>41.67216534093928</v>
      </c>
      <c r="Q294" s="110">
        <f t="shared" si="48"/>
        <v>16.296989494591426</v>
      </c>
      <c r="R294" s="108">
        <f t="shared" si="51"/>
        <v>300.02394354432164</v>
      </c>
      <c r="S294" s="271" t="str">
        <f t="shared" si="49"/>
        <v/>
      </c>
    </row>
    <row r="295" spans="1:19" x14ac:dyDescent="0.3">
      <c r="A295" s="106">
        <f t="shared" si="52"/>
        <v>34654.458335878931</v>
      </c>
      <c r="B295" s="110">
        <f>UH!B296+B$5</f>
        <v>79.498543303610859</v>
      </c>
      <c r="C295" s="117">
        <f t="shared" si="52"/>
        <v>34654.375002429864</v>
      </c>
      <c r="D295" s="291">
        <f>UH!C298+C$5</f>
        <v>115.15953032577031</v>
      </c>
      <c r="E295" s="106">
        <f t="shared" si="52"/>
        <v>34654.500002487737</v>
      </c>
      <c r="F295" s="289">
        <f>UH!D298+D$5</f>
        <v>47.372825990994976</v>
      </c>
      <c r="G295" s="117">
        <f t="shared" si="52"/>
        <v>34654.625002603476</v>
      </c>
      <c r="H295" s="292">
        <f>UH!E298+E$5</f>
        <v>41.672110885494845</v>
      </c>
      <c r="I295" s="90">
        <f t="shared" si="53"/>
        <v>34654.958335994677</v>
      </c>
      <c r="J295" s="113">
        <f>UH!F298+F$5</f>
        <v>16.296989494129075</v>
      </c>
      <c r="L295" s="475">
        <f t="shared" si="54"/>
        <v>34654.375002429864</v>
      </c>
      <c r="M295" s="100">
        <f t="shared" si="44"/>
        <v>79.502625887373739</v>
      </c>
      <c r="N295" s="91">
        <f t="shared" si="45"/>
        <v>115.17870158403633</v>
      </c>
      <c r="O295" s="91">
        <f t="shared" si="46"/>
        <v>47.373461237380887</v>
      </c>
      <c r="P295" s="91">
        <f t="shared" si="47"/>
        <v>41.67216534093928</v>
      </c>
      <c r="Q295" s="110">
        <f t="shared" si="48"/>
        <v>16.296989494591426</v>
      </c>
      <c r="R295" s="108">
        <f t="shared" si="51"/>
        <v>300.02394354432164</v>
      </c>
      <c r="S295" s="271" t="str">
        <f t="shared" si="49"/>
        <v/>
      </c>
    </row>
    <row r="296" spans="1:19" x14ac:dyDescent="0.3">
      <c r="A296" s="106">
        <f t="shared" si="52"/>
        <v>34654.500002545596</v>
      </c>
      <c r="B296" s="110">
        <f>UH!B297+B$5</f>
        <v>79.498543303610859</v>
      </c>
      <c r="C296" s="117">
        <f t="shared" si="52"/>
        <v>34654.416669096528</v>
      </c>
      <c r="D296" s="291">
        <f>UH!C299+C$5</f>
        <v>115.15953032577031</v>
      </c>
      <c r="E296" s="106">
        <f t="shared" si="52"/>
        <v>34654.541669154401</v>
      </c>
      <c r="F296" s="289">
        <f>UH!D299+D$5</f>
        <v>47.372825990994976</v>
      </c>
      <c r="G296" s="117">
        <f t="shared" si="52"/>
        <v>34654.66666927014</v>
      </c>
      <c r="H296" s="292">
        <f>UH!E299+E$5</f>
        <v>41.672110885494845</v>
      </c>
      <c r="I296" s="90">
        <f t="shared" si="53"/>
        <v>34655.000002661342</v>
      </c>
      <c r="J296" s="113">
        <f>UH!F299+F$5</f>
        <v>16.296989494129075</v>
      </c>
      <c r="L296" s="475">
        <f t="shared" si="54"/>
        <v>34654.416669096528</v>
      </c>
      <c r="M296" s="100">
        <f t="shared" si="44"/>
        <v>79.502625887373739</v>
      </c>
      <c r="N296" s="91">
        <f t="shared" si="45"/>
        <v>115.17870158403633</v>
      </c>
      <c r="O296" s="91">
        <f t="shared" si="46"/>
        <v>47.373461237380887</v>
      </c>
      <c r="P296" s="91">
        <f t="shared" si="47"/>
        <v>41.67216534093928</v>
      </c>
      <c r="Q296" s="110">
        <f t="shared" si="48"/>
        <v>16.296989494591426</v>
      </c>
      <c r="R296" s="108">
        <f t="shared" si="51"/>
        <v>300.02394354432164</v>
      </c>
      <c r="S296" s="271" t="str">
        <f t="shared" si="49"/>
        <v/>
      </c>
    </row>
    <row r="297" spans="1:19" x14ac:dyDescent="0.3">
      <c r="A297" s="106">
        <f t="shared" si="52"/>
        <v>34654.54166921226</v>
      </c>
      <c r="B297" s="110">
        <f>UH!B298+B$5</f>
        <v>79.498543303610859</v>
      </c>
      <c r="C297" s="117">
        <f t="shared" si="52"/>
        <v>34654.458335763193</v>
      </c>
      <c r="D297" s="291">
        <f>UH!C300+C$5</f>
        <v>115.15953032577031</v>
      </c>
      <c r="E297" s="106">
        <f t="shared" si="52"/>
        <v>34654.583335821066</v>
      </c>
      <c r="F297" s="289">
        <f>UH!D300+D$5</f>
        <v>47.372825990994976</v>
      </c>
      <c r="G297" s="117">
        <f t="shared" si="52"/>
        <v>34654.708335936804</v>
      </c>
      <c r="H297" s="292">
        <f>UH!E300+E$5</f>
        <v>41.672110885494845</v>
      </c>
      <c r="I297" s="90">
        <f t="shared" si="53"/>
        <v>34655.041669328006</v>
      </c>
      <c r="J297" s="113">
        <f>UH!F300+F$5</f>
        <v>16.296989494129075</v>
      </c>
      <c r="L297" s="475">
        <f t="shared" si="54"/>
        <v>34654.458335763193</v>
      </c>
      <c r="M297" s="100">
        <f t="shared" si="44"/>
        <v>79.502625887373739</v>
      </c>
      <c r="N297" s="91">
        <f t="shared" si="45"/>
        <v>115.17870158403633</v>
      </c>
      <c r="O297" s="91">
        <f t="shared" si="46"/>
        <v>47.373461237380887</v>
      </c>
      <c r="P297" s="91">
        <f t="shared" si="47"/>
        <v>41.67216534093928</v>
      </c>
      <c r="Q297" s="110">
        <f t="shared" si="48"/>
        <v>16.296989494591426</v>
      </c>
      <c r="R297" s="108">
        <f t="shared" si="51"/>
        <v>300.02394354432164</v>
      </c>
      <c r="S297" s="271" t="str">
        <f t="shared" si="49"/>
        <v/>
      </c>
    </row>
    <row r="298" spans="1:19" x14ac:dyDescent="0.3">
      <c r="A298" s="106">
        <f t="shared" si="52"/>
        <v>34654.583335878924</v>
      </c>
      <c r="B298" s="110">
        <f>UH!B299+B$5</f>
        <v>79.498543303610859</v>
      </c>
      <c r="C298" s="117">
        <f t="shared" si="52"/>
        <v>34654.500002429857</v>
      </c>
      <c r="D298" s="291">
        <f>UH!C301+C$5</f>
        <v>115.15953032577031</v>
      </c>
      <c r="E298" s="106">
        <f t="shared" si="52"/>
        <v>34654.62500248773</v>
      </c>
      <c r="F298" s="289">
        <f>UH!D301+D$5</f>
        <v>47.372825990994976</v>
      </c>
      <c r="G298" s="117">
        <f t="shared" si="52"/>
        <v>34654.750002603469</v>
      </c>
      <c r="H298" s="292">
        <f>UH!E301+E$5</f>
        <v>41.672110885494845</v>
      </c>
      <c r="I298" s="90">
        <f t="shared" si="53"/>
        <v>34655.08333599467</v>
      </c>
      <c r="J298" s="113">
        <f>UH!F301+F$5</f>
        <v>16.296989494129075</v>
      </c>
      <c r="L298" s="475">
        <f t="shared" si="54"/>
        <v>34654.500002429857</v>
      </c>
      <c r="M298" s="100">
        <f t="shared" si="44"/>
        <v>79.502625887373739</v>
      </c>
      <c r="N298" s="91">
        <f t="shared" si="45"/>
        <v>115.17870158403633</v>
      </c>
      <c r="O298" s="91">
        <f t="shared" si="46"/>
        <v>47.373461237380887</v>
      </c>
      <c r="P298" s="91">
        <f t="shared" si="47"/>
        <v>41.67216534093928</v>
      </c>
      <c r="Q298" s="110">
        <f t="shared" si="48"/>
        <v>16.296989494591426</v>
      </c>
      <c r="R298" s="108">
        <f t="shared" si="51"/>
        <v>300.02394354432164</v>
      </c>
      <c r="S298" s="271" t="str">
        <f t="shared" si="49"/>
        <v/>
      </c>
    </row>
    <row r="299" spans="1:19" x14ac:dyDescent="0.3">
      <c r="A299" s="106">
        <f t="shared" si="52"/>
        <v>34654.625002545588</v>
      </c>
      <c r="B299" s="110">
        <f>UH!B300+B$5</f>
        <v>79.498543303610859</v>
      </c>
      <c r="C299" s="117">
        <f t="shared" si="52"/>
        <v>34654.541669096521</v>
      </c>
      <c r="D299" s="291">
        <f>UH!C302+C$5</f>
        <v>115.15953032577031</v>
      </c>
      <c r="E299" s="106">
        <f t="shared" si="52"/>
        <v>34654.666669154394</v>
      </c>
      <c r="F299" s="289">
        <f>UH!D302+D$5</f>
        <v>47.372825990994976</v>
      </c>
      <c r="G299" s="117">
        <f t="shared" si="52"/>
        <v>34654.791669270133</v>
      </c>
      <c r="H299" s="292">
        <f>UH!E302+E$5</f>
        <v>41.672110885494845</v>
      </c>
      <c r="I299" s="90">
        <f t="shared" si="53"/>
        <v>34655.125002661334</v>
      </c>
      <c r="J299" s="113">
        <f>UH!F302+F$5</f>
        <v>16.296989494129075</v>
      </c>
      <c r="L299" s="475">
        <f t="shared" si="54"/>
        <v>34654.541669096521</v>
      </c>
      <c r="M299" s="100">
        <f t="shared" si="44"/>
        <v>79.502625887373739</v>
      </c>
      <c r="N299" s="91">
        <f t="shared" si="45"/>
        <v>115.17870158403633</v>
      </c>
      <c r="O299" s="91">
        <f t="shared" si="46"/>
        <v>47.373461237380887</v>
      </c>
      <c r="P299" s="91">
        <f t="shared" si="47"/>
        <v>41.67216534093928</v>
      </c>
      <c r="Q299" s="110">
        <f t="shared" si="48"/>
        <v>16.296989494591426</v>
      </c>
      <c r="R299" s="108">
        <f t="shared" si="51"/>
        <v>300.02394354432164</v>
      </c>
      <c r="S299" s="271" t="str">
        <f t="shared" si="49"/>
        <v/>
      </c>
    </row>
    <row r="300" spans="1:19" x14ac:dyDescent="0.3">
      <c r="A300" s="106">
        <f t="shared" si="52"/>
        <v>34654.666669212253</v>
      </c>
      <c r="B300" s="110">
        <f>UH!B301+B$5</f>
        <v>79.498543303610859</v>
      </c>
      <c r="C300" s="117">
        <f t="shared" si="52"/>
        <v>34654.583335763185</v>
      </c>
      <c r="D300" s="291">
        <f>UH!C303+C$5</f>
        <v>115.15953032577031</v>
      </c>
      <c r="E300" s="106">
        <f t="shared" si="52"/>
        <v>34654.708335821058</v>
      </c>
      <c r="F300" s="289">
        <f>UH!D303+D$5</f>
        <v>47.372825990994976</v>
      </c>
      <c r="G300" s="117">
        <f t="shared" si="52"/>
        <v>34654.833335936797</v>
      </c>
      <c r="H300" s="292">
        <f>UH!E303+E$5</f>
        <v>41.672110885494845</v>
      </c>
      <c r="I300" s="90">
        <f t="shared" si="53"/>
        <v>34655.166669327999</v>
      </c>
      <c r="J300" s="113">
        <f>UH!F303+F$5</f>
        <v>16.296989494129075</v>
      </c>
      <c r="L300" s="475">
        <f t="shared" si="54"/>
        <v>34654.583335763185</v>
      </c>
      <c r="M300" s="100">
        <f t="shared" si="44"/>
        <v>79.502625887373739</v>
      </c>
      <c r="N300" s="91">
        <f t="shared" si="45"/>
        <v>115.17870158403633</v>
      </c>
      <c r="O300" s="91">
        <f t="shared" si="46"/>
        <v>47.373461237380887</v>
      </c>
      <c r="P300" s="91">
        <f t="shared" si="47"/>
        <v>41.67216534093928</v>
      </c>
      <c r="Q300" s="110">
        <f t="shared" si="48"/>
        <v>16.296989494591426</v>
      </c>
      <c r="R300" s="108">
        <f t="shared" si="51"/>
        <v>300.02394354432164</v>
      </c>
      <c r="S300" s="271" t="str">
        <f t="shared" si="49"/>
        <v/>
      </c>
    </row>
    <row r="301" spans="1:19" x14ac:dyDescent="0.3">
      <c r="A301" s="106">
        <f t="shared" si="52"/>
        <v>34654.708335878917</v>
      </c>
      <c r="B301" s="110">
        <f>UH!B302+B$5</f>
        <v>79.498543303610859</v>
      </c>
      <c r="C301" s="117">
        <f t="shared" si="52"/>
        <v>34654.62500242985</v>
      </c>
      <c r="D301" s="291">
        <f>UH!C304+C$5</f>
        <v>115.15953032577031</v>
      </c>
      <c r="E301" s="106">
        <f t="shared" si="52"/>
        <v>34654.750002487723</v>
      </c>
      <c r="F301" s="289">
        <f>UH!D304+D$5</f>
        <v>47.372825990994976</v>
      </c>
      <c r="G301" s="117">
        <f t="shared" si="52"/>
        <v>34654.875002603461</v>
      </c>
      <c r="H301" s="292">
        <f>UH!E304+E$5</f>
        <v>41.672110885494845</v>
      </c>
      <c r="I301" s="90">
        <f t="shared" si="53"/>
        <v>34655.208335994663</v>
      </c>
      <c r="J301" s="113">
        <f>UH!F304+F$5</f>
        <v>16.296989494129075</v>
      </c>
      <c r="L301" s="475">
        <f t="shared" si="54"/>
        <v>34654.62500242985</v>
      </c>
      <c r="M301" s="100">
        <f t="shared" si="44"/>
        <v>79.502625887373739</v>
      </c>
      <c r="N301" s="91">
        <f t="shared" si="45"/>
        <v>115.17870158403633</v>
      </c>
      <c r="O301" s="91">
        <f t="shared" si="46"/>
        <v>47.373461237380887</v>
      </c>
      <c r="P301" s="91">
        <f t="shared" si="47"/>
        <v>41.67216534093928</v>
      </c>
      <c r="Q301" s="110">
        <f t="shared" si="48"/>
        <v>16.296989494591426</v>
      </c>
      <c r="R301" s="108">
        <f t="shared" si="51"/>
        <v>300.02394354432164</v>
      </c>
      <c r="S301" s="271" t="str">
        <f t="shared" si="49"/>
        <v/>
      </c>
    </row>
    <row r="302" spans="1:19" x14ac:dyDescent="0.3">
      <c r="A302" s="106">
        <f t="shared" si="52"/>
        <v>34654.750002545581</v>
      </c>
      <c r="B302" s="110">
        <f>UH!B303+B$5</f>
        <v>79.498543303610859</v>
      </c>
      <c r="C302" s="117">
        <f t="shared" si="52"/>
        <v>34654.666669096514</v>
      </c>
      <c r="D302" s="291">
        <f>UH!C305+C$5</f>
        <v>115.15953032577031</v>
      </c>
      <c r="E302" s="106">
        <f t="shared" si="52"/>
        <v>34654.791669154387</v>
      </c>
      <c r="F302" s="289">
        <f>UH!D305+D$5</f>
        <v>47.372825990994976</v>
      </c>
      <c r="G302" s="117">
        <f t="shared" si="52"/>
        <v>34654.916669270126</v>
      </c>
      <c r="H302" s="292">
        <f>UH!E305+E$5</f>
        <v>41.672110885494845</v>
      </c>
      <c r="I302" s="90">
        <f t="shared" si="53"/>
        <v>34655.250002661327</v>
      </c>
      <c r="J302" s="113">
        <f>UH!F305+F$5</f>
        <v>16.296989494129075</v>
      </c>
      <c r="L302" s="475">
        <f t="shared" si="54"/>
        <v>34654.666669096514</v>
      </c>
      <c r="M302" s="100">
        <f t="shared" si="44"/>
        <v>79.502625887373739</v>
      </c>
      <c r="N302" s="91">
        <f t="shared" si="45"/>
        <v>115.17870158403633</v>
      </c>
      <c r="O302" s="91">
        <f t="shared" si="46"/>
        <v>47.373461237380887</v>
      </c>
      <c r="P302" s="91">
        <f t="shared" si="47"/>
        <v>41.67216534093928</v>
      </c>
      <c r="Q302" s="110">
        <f t="shared" si="48"/>
        <v>16.296989494591426</v>
      </c>
      <c r="R302" s="108">
        <f t="shared" si="51"/>
        <v>300.02394354432164</v>
      </c>
      <c r="S302" s="271" t="str">
        <f t="shared" si="49"/>
        <v/>
      </c>
    </row>
    <row r="303" spans="1:19" x14ac:dyDescent="0.3">
      <c r="A303" s="106">
        <f t="shared" si="52"/>
        <v>34654.791669212245</v>
      </c>
      <c r="B303" s="110">
        <f>UH!B304+B$5</f>
        <v>79.498543303610859</v>
      </c>
      <c r="C303" s="117">
        <f t="shared" si="52"/>
        <v>34654.708335763178</v>
      </c>
      <c r="D303" s="291">
        <f>UH!C306+C$5</f>
        <v>115.15953032577031</v>
      </c>
      <c r="E303" s="106">
        <f t="shared" si="52"/>
        <v>34654.833335821051</v>
      </c>
      <c r="F303" s="289">
        <f>UH!D306+D$5</f>
        <v>47.372825990994976</v>
      </c>
      <c r="G303" s="117">
        <f t="shared" si="52"/>
        <v>34654.95833593679</v>
      </c>
      <c r="H303" s="292">
        <f>UH!E306+E$5</f>
        <v>41.672110885494845</v>
      </c>
      <c r="I303" s="90">
        <f t="shared" si="53"/>
        <v>34655.291669327991</v>
      </c>
      <c r="J303" s="113">
        <f>UH!F306+F$5</f>
        <v>16.296989494129075</v>
      </c>
      <c r="L303" s="475">
        <f t="shared" si="54"/>
        <v>34654.708335763178</v>
      </c>
      <c r="M303" s="100">
        <f t="shared" si="44"/>
        <v>79.502625887373739</v>
      </c>
      <c r="N303" s="91">
        <f t="shared" si="45"/>
        <v>115.17870158403633</v>
      </c>
      <c r="O303" s="91">
        <f t="shared" si="46"/>
        <v>47.373461237380887</v>
      </c>
      <c r="P303" s="91">
        <f t="shared" si="47"/>
        <v>41.67216534093928</v>
      </c>
      <c r="Q303" s="110">
        <f t="shared" si="48"/>
        <v>16.296989494591426</v>
      </c>
      <c r="R303" s="108">
        <f t="shared" si="51"/>
        <v>300.02394354432164</v>
      </c>
      <c r="S303" s="271" t="str">
        <f t="shared" si="49"/>
        <v/>
      </c>
    </row>
    <row r="304" spans="1:19" x14ac:dyDescent="0.3">
      <c r="A304" s="106">
        <f t="shared" si="52"/>
        <v>34654.83333587891</v>
      </c>
      <c r="B304" s="110">
        <f>UH!B305+B$5</f>
        <v>79.498543303610859</v>
      </c>
      <c r="C304" s="117">
        <f t="shared" si="52"/>
        <v>34654.750002429842</v>
      </c>
      <c r="D304" s="291">
        <f>UH!C307+C$5</f>
        <v>115.15953032577031</v>
      </c>
      <c r="E304" s="106">
        <f t="shared" si="52"/>
        <v>34654.875002487715</v>
      </c>
      <c r="F304" s="289">
        <f>UH!D307+D$5</f>
        <v>47.372825990994976</v>
      </c>
      <c r="G304" s="117">
        <f t="shared" si="52"/>
        <v>34655.000002603454</v>
      </c>
      <c r="H304" s="292">
        <f>UH!E307+E$5</f>
        <v>41.672110885494845</v>
      </c>
      <c r="I304" s="90">
        <f t="shared" si="53"/>
        <v>34655.333335994655</v>
      </c>
      <c r="J304" s="113">
        <f>UH!F307+F$5</f>
        <v>16.296989494129075</v>
      </c>
      <c r="L304" s="475">
        <f t="shared" si="54"/>
        <v>34654.750002429842</v>
      </c>
      <c r="M304" s="100">
        <f t="shared" si="44"/>
        <v>79.502625887373739</v>
      </c>
      <c r="N304" s="91">
        <f t="shared" si="45"/>
        <v>115.17870158403633</v>
      </c>
      <c r="O304" s="91">
        <f t="shared" si="46"/>
        <v>47.373461237380887</v>
      </c>
      <c r="P304" s="91">
        <f t="shared" si="47"/>
        <v>41.67216534093928</v>
      </c>
      <c r="Q304" s="110">
        <f t="shared" si="48"/>
        <v>16.296989494591426</v>
      </c>
      <c r="R304" s="108">
        <f t="shared" si="51"/>
        <v>300.02394354432164</v>
      </c>
      <c r="S304" s="271" t="str">
        <f t="shared" si="49"/>
        <v/>
      </c>
    </row>
    <row r="305" spans="1:19" x14ac:dyDescent="0.3">
      <c r="A305" s="106">
        <f t="shared" si="52"/>
        <v>34654.875002545574</v>
      </c>
      <c r="B305" s="110">
        <f>UH!B306+B$5</f>
        <v>79.498543303610859</v>
      </c>
      <c r="C305" s="117">
        <f t="shared" si="52"/>
        <v>34654.791669096507</v>
      </c>
      <c r="D305" s="291">
        <f>UH!C308+C$5</f>
        <v>115.15953032577031</v>
      </c>
      <c r="E305" s="106">
        <f t="shared" si="52"/>
        <v>34654.91666915438</v>
      </c>
      <c r="F305" s="289">
        <f>UH!D308+D$5</f>
        <v>47.372825990994976</v>
      </c>
      <c r="G305" s="117">
        <f t="shared" si="52"/>
        <v>34655.041669270118</v>
      </c>
      <c r="H305" s="292">
        <f>UH!E308+E$5</f>
        <v>41.672110885494845</v>
      </c>
      <c r="I305" s="90">
        <f t="shared" si="53"/>
        <v>34655.37500266132</v>
      </c>
      <c r="J305" s="113">
        <f>UH!F308+F$5</f>
        <v>16.296989494129075</v>
      </c>
      <c r="L305" s="475">
        <f t="shared" si="54"/>
        <v>34654.791669096507</v>
      </c>
      <c r="M305" s="100">
        <f t="shared" si="44"/>
        <v>79.502625887373739</v>
      </c>
      <c r="N305" s="91">
        <f t="shared" si="45"/>
        <v>115.17870158403633</v>
      </c>
      <c r="O305" s="91">
        <f t="shared" si="46"/>
        <v>47.373461237380887</v>
      </c>
      <c r="P305" s="91">
        <f t="shared" si="47"/>
        <v>41.67216534093928</v>
      </c>
      <c r="Q305" s="110">
        <f t="shared" si="48"/>
        <v>16.296989494591426</v>
      </c>
      <c r="R305" s="108">
        <f t="shared" si="51"/>
        <v>300.02394354432164</v>
      </c>
      <c r="S305" s="271" t="str">
        <f t="shared" si="49"/>
        <v/>
      </c>
    </row>
    <row r="306" spans="1:19" x14ac:dyDescent="0.3">
      <c r="A306" s="106">
        <f t="shared" si="52"/>
        <v>34654.916669212238</v>
      </c>
      <c r="B306" s="110">
        <f>UH!B307+B$5</f>
        <v>79.498543303610859</v>
      </c>
      <c r="C306" s="117">
        <f t="shared" si="52"/>
        <v>34654.833335763171</v>
      </c>
      <c r="D306" s="291">
        <f>UH!C309+C$5</f>
        <v>115.15953032577031</v>
      </c>
      <c r="E306" s="106">
        <f t="shared" si="52"/>
        <v>34654.958335821044</v>
      </c>
      <c r="F306" s="289">
        <f>UH!D309+D$5</f>
        <v>47.372825990994976</v>
      </c>
      <c r="G306" s="117">
        <f t="shared" si="52"/>
        <v>34655.083335936783</v>
      </c>
      <c r="H306" s="292">
        <f>UH!E309+E$5</f>
        <v>41.672110885494845</v>
      </c>
      <c r="I306" s="90">
        <f t="shared" si="53"/>
        <v>34655.416669327984</v>
      </c>
      <c r="J306" s="113">
        <f>UH!F309+F$5</f>
        <v>16.296989494129075</v>
      </c>
      <c r="L306" s="475">
        <f t="shared" si="54"/>
        <v>34654.833335763171</v>
      </c>
      <c r="M306" s="100">
        <f t="shared" si="44"/>
        <v>79.502625887373739</v>
      </c>
      <c r="N306" s="91">
        <f t="shared" si="45"/>
        <v>115.17870158403633</v>
      </c>
      <c r="O306" s="91">
        <f t="shared" si="46"/>
        <v>47.373461237380887</v>
      </c>
      <c r="P306" s="91">
        <f t="shared" si="47"/>
        <v>41.67216534093928</v>
      </c>
      <c r="Q306" s="110">
        <f t="shared" si="48"/>
        <v>16.296989494591426</v>
      </c>
      <c r="R306" s="108">
        <f t="shared" si="51"/>
        <v>300.02394354432164</v>
      </c>
      <c r="S306" s="271" t="str">
        <f t="shared" si="49"/>
        <v/>
      </c>
    </row>
    <row r="307" spans="1:19" x14ac:dyDescent="0.3">
      <c r="A307" s="106">
        <f t="shared" si="52"/>
        <v>34654.958335878902</v>
      </c>
      <c r="B307" s="110">
        <f>UH!B308+B$5</f>
        <v>79.498543303610859</v>
      </c>
      <c r="C307" s="117">
        <f t="shared" si="52"/>
        <v>34654.875002429835</v>
      </c>
      <c r="D307" s="291">
        <f>UH!C310+C$5</f>
        <v>115.15953032577031</v>
      </c>
      <c r="E307" s="106">
        <f t="shared" si="52"/>
        <v>34655.000002487708</v>
      </c>
      <c r="F307" s="289">
        <f>UH!D310+D$5</f>
        <v>47.372825990994976</v>
      </c>
      <c r="G307" s="117">
        <f t="shared" si="52"/>
        <v>34655.125002603447</v>
      </c>
      <c r="H307" s="292">
        <f>UH!E310+E$5</f>
        <v>41.672110885494845</v>
      </c>
      <c r="I307" s="90">
        <f t="shared" si="53"/>
        <v>34655.458335994648</v>
      </c>
      <c r="J307" s="113">
        <f>UH!F310+F$5</f>
        <v>16.296989494129075</v>
      </c>
      <c r="L307" s="475">
        <f t="shared" si="54"/>
        <v>34654.875002429835</v>
      </c>
      <c r="M307" s="100">
        <f t="shared" si="44"/>
        <v>79.502625887373739</v>
      </c>
      <c r="N307" s="91">
        <f t="shared" si="45"/>
        <v>115.17870158403633</v>
      </c>
      <c r="O307" s="91">
        <f t="shared" si="46"/>
        <v>47.373461237380887</v>
      </c>
      <c r="P307" s="91">
        <f t="shared" si="47"/>
        <v>41.67216534093928</v>
      </c>
      <c r="Q307" s="110">
        <f t="shared" si="48"/>
        <v>16.296989494591426</v>
      </c>
      <c r="R307" s="108">
        <f t="shared" si="51"/>
        <v>300.02394354432164</v>
      </c>
      <c r="S307" s="271" t="str">
        <f t="shared" si="49"/>
        <v/>
      </c>
    </row>
    <row r="308" spans="1:19" x14ac:dyDescent="0.3">
      <c r="A308" s="106">
        <f t="shared" si="52"/>
        <v>34655.000002545567</v>
      </c>
      <c r="B308" s="110">
        <f>UH!B309+B$5</f>
        <v>79.498543303610859</v>
      </c>
      <c r="C308" s="117">
        <f t="shared" si="52"/>
        <v>34654.916669096499</v>
      </c>
      <c r="D308" s="291">
        <f>UH!C311+C$5</f>
        <v>115.15953032577031</v>
      </c>
      <c r="E308" s="106">
        <f t="shared" si="52"/>
        <v>34655.041669154372</v>
      </c>
      <c r="F308" s="289">
        <f>UH!D311+D$5</f>
        <v>47.372825990994976</v>
      </c>
      <c r="G308" s="117">
        <f t="shared" si="52"/>
        <v>34655.166669270111</v>
      </c>
      <c r="H308" s="292">
        <f>UH!E311+E$5</f>
        <v>41.672110885494845</v>
      </c>
      <c r="I308" s="90">
        <f t="shared" si="53"/>
        <v>34655.500002661312</v>
      </c>
      <c r="J308" s="113">
        <f>UH!F311+F$5</f>
        <v>16.296989494129075</v>
      </c>
      <c r="L308" s="475">
        <f t="shared" si="54"/>
        <v>34654.916669096499</v>
      </c>
      <c r="M308" s="100">
        <f t="shared" si="44"/>
        <v>79.502625887373739</v>
      </c>
      <c r="N308" s="91">
        <f t="shared" si="45"/>
        <v>115.17870158403633</v>
      </c>
      <c r="O308" s="91">
        <f t="shared" si="46"/>
        <v>47.373461237380887</v>
      </c>
      <c r="P308" s="91">
        <f t="shared" si="47"/>
        <v>41.67216534093928</v>
      </c>
      <c r="Q308" s="110">
        <f t="shared" si="48"/>
        <v>16.296989494591426</v>
      </c>
      <c r="R308" s="108">
        <f t="shared" si="51"/>
        <v>300.02394354432164</v>
      </c>
      <c r="S308" s="271" t="str">
        <f t="shared" si="49"/>
        <v/>
      </c>
    </row>
    <row r="309" spans="1:19" x14ac:dyDescent="0.3">
      <c r="A309" s="106">
        <f t="shared" si="52"/>
        <v>34655.041669212231</v>
      </c>
      <c r="B309" s="110">
        <f>UH!B310+B$5</f>
        <v>79.498543303610859</v>
      </c>
      <c r="C309" s="117">
        <f t="shared" si="52"/>
        <v>34654.958335763164</v>
      </c>
      <c r="D309" s="291">
        <f>UH!C312+C$5</f>
        <v>115.15953032577031</v>
      </c>
      <c r="E309" s="106">
        <f t="shared" si="52"/>
        <v>34655.083335821037</v>
      </c>
      <c r="F309" s="289">
        <f>UH!D312+D$5</f>
        <v>47.372825990994976</v>
      </c>
      <c r="G309" s="117">
        <f t="shared" si="52"/>
        <v>34655.208335936775</v>
      </c>
      <c r="H309" s="292">
        <f>UH!E312+E$5</f>
        <v>41.672110885494845</v>
      </c>
      <c r="I309" s="90">
        <f t="shared" si="53"/>
        <v>34655.541669327977</v>
      </c>
      <c r="J309" s="113">
        <f>UH!F312+F$5</f>
        <v>16.296989494129075</v>
      </c>
      <c r="L309" s="475">
        <f t="shared" si="54"/>
        <v>34654.958335763164</v>
      </c>
      <c r="M309" s="100">
        <f t="shared" si="44"/>
        <v>79.502625887373739</v>
      </c>
      <c r="N309" s="91">
        <f t="shared" si="45"/>
        <v>115.17870158403633</v>
      </c>
      <c r="O309" s="91">
        <f t="shared" si="46"/>
        <v>47.373461237380887</v>
      </c>
      <c r="P309" s="91">
        <f t="shared" si="47"/>
        <v>41.67216534093928</v>
      </c>
      <c r="Q309" s="110">
        <f t="shared" si="48"/>
        <v>16.296989494591426</v>
      </c>
      <c r="R309" s="108">
        <f t="shared" si="51"/>
        <v>300.02394354432164</v>
      </c>
      <c r="S309" s="271" t="str">
        <f t="shared" si="49"/>
        <v/>
      </c>
    </row>
    <row r="310" spans="1:19" x14ac:dyDescent="0.3">
      <c r="A310" s="106">
        <f t="shared" si="52"/>
        <v>34655.083335878895</v>
      </c>
      <c r="B310" s="110">
        <f>UH!B311+B$5</f>
        <v>79.498543303610859</v>
      </c>
      <c r="C310" s="117">
        <f t="shared" si="52"/>
        <v>34655.000002429828</v>
      </c>
      <c r="D310" s="291">
        <f>UH!C313+C$5</f>
        <v>115.15953032577031</v>
      </c>
      <c r="E310" s="106">
        <f t="shared" si="52"/>
        <v>34655.125002487701</v>
      </c>
      <c r="F310" s="289">
        <f>UH!D313+D$5</f>
        <v>47.372825990994976</v>
      </c>
      <c r="G310" s="117">
        <f t="shared" si="52"/>
        <v>34655.250002603439</v>
      </c>
      <c r="H310" s="292">
        <f>UH!E313+E$5</f>
        <v>41.672110885494845</v>
      </c>
      <c r="I310" s="90">
        <f t="shared" si="53"/>
        <v>34655.583335994641</v>
      </c>
      <c r="J310" s="113">
        <f>UH!F313+F$5</f>
        <v>16.296989494129075</v>
      </c>
      <c r="L310" s="475">
        <f t="shared" si="54"/>
        <v>34655.000002429828</v>
      </c>
      <c r="M310" s="100">
        <f t="shared" si="44"/>
        <v>79.502625887373739</v>
      </c>
      <c r="N310" s="91">
        <f t="shared" si="45"/>
        <v>115.17870158403633</v>
      </c>
      <c r="O310" s="91">
        <f t="shared" si="46"/>
        <v>47.373461237380887</v>
      </c>
      <c r="P310" s="91">
        <f t="shared" si="47"/>
        <v>41.67216534093928</v>
      </c>
      <c r="Q310" s="110">
        <f t="shared" si="48"/>
        <v>16.296989494591426</v>
      </c>
      <c r="R310" s="108">
        <f t="shared" si="51"/>
        <v>300.02394354432164</v>
      </c>
      <c r="S310" s="271" t="str">
        <f t="shared" si="49"/>
        <v/>
      </c>
    </row>
    <row r="311" spans="1:19" x14ac:dyDescent="0.3">
      <c r="A311" s="106">
        <f t="shared" si="52"/>
        <v>34655.125002545559</v>
      </c>
      <c r="B311" s="110">
        <f>UH!B312+B$5</f>
        <v>79.498543303610859</v>
      </c>
      <c r="C311" s="117">
        <f t="shared" si="52"/>
        <v>34655.041669096492</v>
      </c>
      <c r="D311" s="291">
        <f>UH!C314+C$5</f>
        <v>115.15953032577031</v>
      </c>
      <c r="E311" s="106">
        <f t="shared" si="52"/>
        <v>34655.166669154365</v>
      </c>
      <c r="F311" s="289">
        <f>UH!D314+D$5</f>
        <v>47.372825990994976</v>
      </c>
      <c r="G311" s="117">
        <f t="shared" si="52"/>
        <v>34655.291669270104</v>
      </c>
      <c r="H311" s="292">
        <f>UH!E314+E$5</f>
        <v>41.672110885494845</v>
      </c>
      <c r="I311" s="90">
        <f t="shared" si="53"/>
        <v>34655.625002661305</v>
      </c>
      <c r="J311" s="113">
        <f>UH!F314+F$5</f>
        <v>16.296989494129075</v>
      </c>
      <c r="L311" s="475">
        <f t="shared" si="54"/>
        <v>34655.041669096492</v>
      </c>
      <c r="M311" s="100">
        <f t="shared" si="44"/>
        <v>79.502625887373739</v>
      </c>
      <c r="N311" s="91">
        <f t="shared" si="45"/>
        <v>115.17870158403633</v>
      </c>
      <c r="O311" s="91">
        <f t="shared" si="46"/>
        <v>47.373461237380887</v>
      </c>
      <c r="P311" s="91">
        <f t="shared" si="47"/>
        <v>41.67216534093928</v>
      </c>
      <c r="Q311" s="110">
        <f t="shared" si="48"/>
        <v>16.296989494591426</v>
      </c>
      <c r="R311" s="108">
        <f t="shared" si="51"/>
        <v>300.02394354432164</v>
      </c>
      <c r="S311" s="271" t="str">
        <f t="shared" si="49"/>
        <v/>
      </c>
    </row>
    <row r="312" spans="1:19" x14ac:dyDescent="0.3">
      <c r="A312" s="106">
        <f t="shared" si="52"/>
        <v>34655.166669212223</v>
      </c>
      <c r="B312" s="110">
        <f>UH!B313+B$5</f>
        <v>79.498543303610859</v>
      </c>
      <c r="C312" s="117">
        <f t="shared" si="52"/>
        <v>34655.083335763156</v>
      </c>
      <c r="D312" s="291">
        <f>UH!C315+C$5</f>
        <v>115.15953032577031</v>
      </c>
      <c r="E312" s="106">
        <f t="shared" si="52"/>
        <v>34655.208335821029</v>
      </c>
      <c r="F312" s="289">
        <f>UH!D315+D$5</f>
        <v>47.372825990994976</v>
      </c>
      <c r="G312" s="117">
        <f t="shared" si="52"/>
        <v>34655.333335936768</v>
      </c>
      <c r="H312" s="292">
        <f>UH!E315+E$5</f>
        <v>41.672110885494845</v>
      </c>
      <c r="I312" s="90">
        <f t="shared" si="53"/>
        <v>34655.666669327969</v>
      </c>
      <c r="J312" s="113">
        <f>UH!F315+F$5</f>
        <v>16.296989494129075</v>
      </c>
      <c r="L312" s="475">
        <f t="shared" si="54"/>
        <v>34655.083335763156</v>
      </c>
      <c r="M312" s="100">
        <f t="shared" si="44"/>
        <v>79.502625887373739</v>
      </c>
      <c r="N312" s="91">
        <f t="shared" si="45"/>
        <v>115.17870158403633</v>
      </c>
      <c r="O312" s="91">
        <f t="shared" si="46"/>
        <v>47.373461237380887</v>
      </c>
      <c r="P312" s="91">
        <f t="shared" si="47"/>
        <v>41.67216534093928</v>
      </c>
      <c r="Q312" s="110">
        <f t="shared" si="48"/>
        <v>16.296989494591426</v>
      </c>
      <c r="R312" s="108">
        <f t="shared" si="51"/>
        <v>300.02394354432164</v>
      </c>
      <c r="S312" s="271" t="str">
        <f t="shared" si="49"/>
        <v/>
      </c>
    </row>
    <row r="313" spans="1:19" x14ac:dyDescent="0.3">
      <c r="A313" s="106">
        <f t="shared" si="52"/>
        <v>34655.208335878888</v>
      </c>
      <c r="B313" s="110">
        <f>UH!B314+B$5</f>
        <v>79.498543303610859</v>
      </c>
      <c r="C313" s="117">
        <f t="shared" si="52"/>
        <v>34655.125002429821</v>
      </c>
      <c r="D313" s="291">
        <f>UH!C316+C$5</f>
        <v>115.15953032577031</v>
      </c>
      <c r="E313" s="106">
        <f t="shared" si="52"/>
        <v>34655.250002487694</v>
      </c>
      <c r="F313" s="289">
        <f>UH!D316+D$5</f>
        <v>47.372825990994976</v>
      </c>
      <c r="G313" s="117">
        <f t="shared" si="52"/>
        <v>34655.375002603432</v>
      </c>
      <c r="H313" s="292">
        <f>UH!E316+E$5</f>
        <v>41.672110885494845</v>
      </c>
      <c r="I313" s="90">
        <f t="shared" si="53"/>
        <v>34655.708335994634</v>
      </c>
      <c r="J313" s="113">
        <f>UH!F316+F$5</f>
        <v>16.296989494129075</v>
      </c>
      <c r="L313" s="475">
        <f t="shared" si="54"/>
        <v>34655.125002429821</v>
      </c>
      <c r="M313" s="100">
        <f t="shared" si="44"/>
        <v>79.502625887373739</v>
      </c>
      <c r="N313" s="91">
        <f t="shared" si="45"/>
        <v>115.17870158403633</v>
      </c>
      <c r="O313" s="91">
        <f t="shared" si="46"/>
        <v>47.373461237380887</v>
      </c>
      <c r="P313" s="91">
        <f t="shared" si="47"/>
        <v>41.67216534093928</v>
      </c>
      <c r="Q313" s="110">
        <f t="shared" si="48"/>
        <v>16.296989494591426</v>
      </c>
      <c r="R313" s="108">
        <f t="shared" si="51"/>
        <v>300.02394354432164</v>
      </c>
      <c r="S313" s="271" t="str">
        <f t="shared" si="49"/>
        <v/>
      </c>
    </row>
    <row r="314" spans="1:19" x14ac:dyDescent="0.3">
      <c r="A314" s="106">
        <f t="shared" si="52"/>
        <v>34655.250002545552</v>
      </c>
      <c r="B314" s="110">
        <f>UH!B315+B$5</f>
        <v>79.498543303610859</v>
      </c>
      <c r="C314" s="117">
        <f t="shared" si="52"/>
        <v>34655.166669096485</v>
      </c>
      <c r="D314" s="291">
        <f>UH!C317+C$5</f>
        <v>115.15953032577031</v>
      </c>
      <c r="E314" s="106">
        <f t="shared" si="52"/>
        <v>34655.291669154358</v>
      </c>
      <c r="F314" s="289">
        <f>UH!D317+D$5</f>
        <v>47.372825990994976</v>
      </c>
      <c r="G314" s="117">
        <f t="shared" si="52"/>
        <v>34655.416669270096</v>
      </c>
      <c r="H314" s="292">
        <f>UH!E317+E$5</f>
        <v>41.672110885494845</v>
      </c>
      <c r="I314" s="90">
        <f t="shared" si="53"/>
        <v>34655.750002661298</v>
      </c>
      <c r="J314" s="113">
        <f>UH!F317+F$5</f>
        <v>16.296989494129075</v>
      </c>
      <c r="L314" s="475">
        <f t="shared" si="54"/>
        <v>34655.166669096485</v>
      </c>
      <c r="M314" s="100">
        <f t="shared" si="44"/>
        <v>79.502625887373739</v>
      </c>
      <c r="N314" s="91">
        <f t="shared" si="45"/>
        <v>115.17870158403633</v>
      </c>
      <c r="O314" s="91">
        <f t="shared" si="46"/>
        <v>47.373461237380887</v>
      </c>
      <c r="P314" s="91">
        <f t="shared" si="47"/>
        <v>41.67216534093928</v>
      </c>
      <c r="Q314" s="110">
        <f t="shared" si="48"/>
        <v>16.296989494591426</v>
      </c>
      <c r="R314" s="108">
        <f t="shared" si="51"/>
        <v>300.02394354432164</v>
      </c>
      <c r="S314" s="271" t="str">
        <f t="shared" si="49"/>
        <v/>
      </c>
    </row>
    <row r="315" spans="1:19" x14ac:dyDescent="0.3">
      <c r="A315" s="106">
        <f t="shared" si="52"/>
        <v>34655.291669212216</v>
      </c>
      <c r="B315" s="110">
        <f>UH!B316+B$5</f>
        <v>79.498543303610859</v>
      </c>
      <c r="C315" s="117">
        <f t="shared" si="52"/>
        <v>34655.208335763149</v>
      </c>
      <c r="D315" s="291">
        <f>UH!C318+C$5</f>
        <v>115.15953032577031</v>
      </c>
      <c r="E315" s="106">
        <f t="shared" si="52"/>
        <v>34655.333335821022</v>
      </c>
      <c r="F315" s="289">
        <f>UH!D318+D$5</f>
        <v>47.372825990994976</v>
      </c>
      <c r="G315" s="117">
        <f t="shared" si="52"/>
        <v>34655.458335936761</v>
      </c>
      <c r="H315" s="292">
        <f>UH!E318+E$5</f>
        <v>41.672110885494845</v>
      </c>
      <c r="I315" s="90">
        <f t="shared" si="53"/>
        <v>34655.791669327962</v>
      </c>
      <c r="J315" s="113">
        <f>UH!F318+F$5</f>
        <v>16.296989494129075</v>
      </c>
      <c r="L315" s="475">
        <f t="shared" si="54"/>
        <v>34655.208335763149</v>
      </c>
      <c r="M315" s="100">
        <f t="shared" si="44"/>
        <v>79.502625887373739</v>
      </c>
      <c r="N315" s="91">
        <f t="shared" si="45"/>
        <v>115.17870158403633</v>
      </c>
      <c r="O315" s="91">
        <f t="shared" si="46"/>
        <v>47.373461237380887</v>
      </c>
      <c r="P315" s="91">
        <f t="shared" si="47"/>
        <v>41.67216534093928</v>
      </c>
      <c r="Q315" s="110">
        <f t="shared" si="48"/>
        <v>16.296989494591426</v>
      </c>
      <c r="R315" s="108">
        <f t="shared" si="51"/>
        <v>300.02394354432164</v>
      </c>
      <c r="S315" s="271" t="str">
        <f t="shared" si="49"/>
        <v/>
      </c>
    </row>
    <row r="316" spans="1:19" x14ac:dyDescent="0.3">
      <c r="A316" s="106">
        <f t="shared" si="52"/>
        <v>34655.33333587888</v>
      </c>
      <c r="B316" s="110">
        <f>UH!B317+B$5</f>
        <v>79.498543303610859</v>
      </c>
      <c r="C316" s="117">
        <f t="shared" si="52"/>
        <v>34655.250002429813</v>
      </c>
      <c r="D316" s="291">
        <f>UH!C319+C$5</f>
        <v>115.15953032577031</v>
      </c>
      <c r="E316" s="106">
        <f t="shared" si="52"/>
        <v>34655.375002487686</v>
      </c>
      <c r="F316" s="289">
        <f>UH!D319+D$5</f>
        <v>47.372825990994976</v>
      </c>
      <c r="G316" s="117">
        <f t="shared" si="52"/>
        <v>34655.500002603425</v>
      </c>
      <c r="H316" s="292">
        <f>UH!E319+E$5</f>
        <v>41.672110885494845</v>
      </c>
      <c r="I316" s="90">
        <f t="shared" si="53"/>
        <v>34655.833335994626</v>
      </c>
      <c r="J316" s="113">
        <f>UH!F319+F$5</f>
        <v>16.296989494129075</v>
      </c>
      <c r="L316" s="475">
        <f t="shared" si="54"/>
        <v>34655.250002429813</v>
      </c>
      <c r="M316" s="100">
        <f t="shared" si="44"/>
        <v>79.502625887373739</v>
      </c>
      <c r="N316" s="91">
        <f t="shared" si="45"/>
        <v>115.17870158403633</v>
      </c>
      <c r="O316" s="91">
        <f t="shared" si="46"/>
        <v>47.373461237380887</v>
      </c>
      <c r="P316" s="91">
        <f t="shared" si="47"/>
        <v>41.67216534093928</v>
      </c>
      <c r="Q316" s="110">
        <f t="shared" si="48"/>
        <v>16.296989494591426</v>
      </c>
      <c r="R316" s="108">
        <f t="shared" si="51"/>
        <v>300.02394354432164</v>
      </c>
      <c r="S316" s="271" t="str">
        <f t="shared" si="49"/>
        <v/>
      </c>
    </row>
    <row r="317" spans="1:19" x14ac:dyDescent="0.3">
      <c r="A317" s="106">
        <f t="shared" si="52"/>
        <v>34655.375002545545</v>
      </c>
      <c r="B317" s="110">
        <f>UH!B318+B$5</f>
        <v>79.498543303610859</v>
      </c>
      <c r="C317" s="117">
        <f t="shared" si="52"/>
        <v>34655.291669096478</v>
      </c>
      <c r="D317" s="291">
        <f>UH!C320+C$5</f>
        <v>115.15953032577031</v>
      </c>
      <c r="E317" s="106">
        <f t="shared" si="52"/>
        <v>34655.416669154351</v>
      </c>
      <c r="F317" s="289">
        <f>UH!D320+D$5</f>
        <v>47.372825990994976</v>
      </c>
      <c r="G317" s="117">
        <f t="shared" si="52"/>
        <v>34655.541669270089</v>
      </c>
      <c r="H317" s="292">
        <f>UH!E320+E$5</f>
        <v>41.672110885494845</v>
      </c>
      <c r="I317" s="90">
        <f t="shared" si="53"/>
        <v>34655.875002661291</v>
      </c>
      <c r="J317" s="113">
        <f>UH!F320+F$5</f>
        <v>16.296989494129075</v>
      </c>
      <c r="L317" s="475">
        <f t="shared" si="54"/>
        <v>34655.291669096478</v>
      </c>
      <c r="M317" s="100">
        <f t="shared" si="44"/>
        <v>79.502625887373739</v>
      </c>
      <c r="N317" s="91">
        <f t="shared" si="45"/>
        <v>115.17870158403633</v>
      </c>
      <c r="O317" s="91">
        <f t="shared" si="46"/>
        <v>47.373461237380887</v>
      </c>
      <c r="P317" s="91">
        <f t="shared" si="47"/>
        <v>41.67216534093928</v>
      </c>
      <c r="Q317" s="110">
        <f t="shared" si="48"/>
        <v>16.296989494591426</v>
      </c>
      <c r="R317" s="108">
        <f t="shared" si="51"/>
        <v>300.02394354432164</v>
      </c>
      <c r="S317" s="271" t="str">
        <f t="shared" si="49"/>
        <v/>
      </c>
    </row>
    <row r="318" spans="1:19" x14ac:dyDescent="0.3">
      <c r="A318" s="106">
        <f t="shared" si="52"/>
        <v>34655.416669212209</v>
      </c>
      <c r="B318" s="110">
        <f>UH!B319+B$5</f>
        <v>79.498543303610859</v>
      </c>
      <c r="C318" s="117">
        <f t="shared" si="52"/>
        <v>34655.333335763142</v>
      </c>
      <c r="D318" s="291">
        <f>UH!C321+C$5</f>
        <v>115.15953032577031</v>
      </c>
      <c r="E318" s="106">
        <f t="shared" si="52"/>
        <v>34655.458335821015</v>
      </c>
      <c r="F318" s="289">
        <f>UH!D321+D$5</f>
        <v>47.372825990994976</v>
      </c>
      <c r="G318" s="117">
        <f t="shared" si="52"/>
        <v>34655.583335936753</v>
      </c>
      <c r="H318" s="292">
        <f>UH!E321+E$5</f>
        <v>41.672110885494845</v>
      </c>
      <c r="I318" s="90">
        <f t="shared" si="53"/>
        <v>34655.916669327955</v>
      </c>
      <c r="J318" s="113">
        <f>UH!F321+F$5</f>
        <v>16.296989494129075</v>
      </c>
      <c r="L318" s="475">
        <f t="shared" si="54"/>
        <v>34655.333335763142</v>
      </c>
      <c r="M318" s="100">
        <f t="shared" si="44"/>
        <v>79.502625887373739</v>
      </c>
      <c r="N318" s="91">
        <f t="shared" si="45"/>
        <v>115.17870158403633</v>
      </c>
      <c r="O318" s="91">
        <f t="shared" si="46"/>
        <v>47.373461237380887</v>
      </c>
      <c r="P318" s="91">
        <f t="shared" si="47"/>
        <v>41.67216534093928</v>
      </c>
      <c r="Q318" s="110">
        <f t="shared" si="48"/>
        <v>16.296989494591426</v>
      </c>
      <c r="R318" s="108">
        <f t="shared" si="51"/>
        <v>300.02394354432164</v>
      </c>
      <c r="S318" s="271" t="str">
        <f t="shared" si="49"/>
        <v/>
      </c>
    </row>
    <row r="319" spans="1:19" x14ac:dyDescent="0.3">
      <c r="A319" s="106">
        <f t="shared" si="52"/>
        <v>34655.458335878873</v>
      </c>
      <c r="B319" s="110">
        <f>UH!B320+B$5</f>
        <v>79.498543303610859</v>
      </c>
      <c r="C319" s="117">
        <f t="shared" si="52"/>
        <v>34655.375002429806</v>
      </c>
      <c r="D319" s="291">
        <f>UH!C322+C$5</f>
        <v>115.15953032577031</v>
      </c>
      <c r="E319" s="106">
        <f t="shared" si="52"/>
        <v>34655.500002487679</v>
      </c>
      <c r="F319" s="289">
        <f>UH!D322+D$5</f>
        <v>47.372825990994976</v>
      </c>
      <c r="G319" s="117">
        <f t="shared" si="52"/>
        <v>34655.625002603418</v>
      </c>
      <c r="H319" s="292">
        <f>UH!E322+E$5</f>
        <v>41.672110885494845</v>
      </c>
      <c r="I319" s="90">
        <f t="shared" si="53"/>
        <v>34655.958335994619</v>
      </c>
      <c r="J319" s="113">
        <f>UH!F322+F$5</f>
        <v>16.296989494129075</v>
      </c>
      <c r="L319" s="475">
        <f t="shared" si="54"/>
        <v>34655.375002429806</v>
      </c>
      <c r="M319" s="100">
        <f t="shared" si="44"/>
        <v>79.502625887373739</v>
      </c>
      <c r="N319" s="91">
        <f t="shared" si="45"/>
        <v>115.17870158403633</v>
      </c>
      <c r="O319" s="91">
        <f t="shared" si="46"/>
        <v>47.373461237380887</v>
      </c>
      <c r="P319" s="91">
        <f t="shared" si="47"/>
        <v>41.67216534093928</v>
      </c>
      <c r="Q319" s="110">
        <f t="shared" si="48"/>
        <v>16.296989494591426</v>
      </c>
      <c r="R319" s="108">
        <f t="shared" si="51"/>
        <v>300.02394354432164</v>
      </c>
      <c r="S319" s="271" t="str">
        <f t="shared" si="49"/>
        <v/>
      </c>
    </row>
    <row r="320" spans="1:19" x14ac:dyDescent="0.3">
      <c r="A320" s="106">
        <f t="shared" si="52"/>
        <v>34655.500002545537</v>
      </c>
      <c r="B320" s="110">
        <f>UH!B321+B$5</f>
        <v>79.498543303610859</v>
      </c>
      <c r="C320" s="117">
        <f t="shared" si="52"/>
        <v>34655.41666909647</v>
      </c>
      <c r="D320" s="291">
        <f>UH!C323+C$5</f>
        <v>115.15953032577031</v>
      </c>
      <c r="E320" s="106">
        <f t="shared" si="52"/>
        <v>34655.541669154343</v>
      </c>
      <c r="F320" s="289">
        <f>UH!D323+D$5</f>
        <v>47.372825990994976</v>
      </c>
      <c r="G320" s="117">
        <f t="shared" si="52"/>
        <v>34655.666669270082</v>
      </c>
      <c r="H320" s="292">
        <f>UH!E323+E$5</f>
        <v>41.672110885494845</v>
      </c>
      <c r="I320" s="90">
        <f t="shared" si="53"/>
        <v>34656.000002661283</v>
      </c>
      <c r="J320" s="113">
        <f>UH!F323+F$5</f>
        <v>16.296989494129075</v>
      </c>
      <c r="L320" s="475">
        <f t="shared" si="54"/>
        <v>34655.41666909647</v>
      </c>
      <c r="M320" s="100">
        <f t="shared" si="44"/>
        <v>79.502625887373739</v>
      </c>
      <c r="N320" s="91">
        <f t="shared" si="45"/>
        <v>115.17870158403633</v>
      </c>
      <c r="O320" s="91">
        <f t="shared" si="46"/>
        <v>47.373461237380887</v>
      </c>
      <c r="P320" s="91">
        <f t="shared" si="47"/>
        <v>41.67216534093928</v>
      </c>
      <c r="Q320" s="110">
        <f t="shared" si="48"/>
        <v>16.296989494591426</v>
      </c>
      <c r="R320" s="108">
        <f t="shared" si="51"/>
        <v>300.02394354432164</v>
      </c>
      <c r="S320" s="271" t="str">
        <f t="shared" si="49"/>
        <v/>
      </c>
    </row>
    <row r="321" spans="1:19" x14ac:dyDescent="0.3">
      <c r="A321" s="106">
        <f t="shared" si="52"/>
        <v>34655.541669212202</v>
      </c>
      <c r="B321" s="110">
        <f>UH!B322+B$5</f>
        <v>79.498543303610859</v>
      </c>
      <c r="C321" s="117">
        <f t="shared" si="52"/>
        <v>34655.458335763135</v>
      </c>
      <c r="D321" s="291">
        <f>UH!C324+C$5</f>
        <v>115.15953032577031</v>
      </c>
      <c r="E321" s="106">
        <f t="shared" si="52"/>
        <v>34655.583335821007</v>
      </c>
      <c r="F321" s="289">
        <f>UH!D324+D$5</f>
        <v>47.372825990994976</v>
      </c>
      <c r="G321" s="117">
        <f t="shared" si="52"/>
        <v>34655.708335936746</v>
      </c>
      <c r="H321" s="292">
        <f>UH!E324+E$5</f>
        <v>41.672110885494845</v>
      </c>
      <c r="I321" s="90">
        <f t="shared" si="53"/>
        <v>34656.041669327948</v>
      </c>
      <c r="J321" s="113">
        <f>UH!F324+F$5</f>
        <v>16.296989494129075</v>
      </c>
      <c r="L321" s="475">
        <f t="shared" si="54"/>
        <v>34655.458335763135</v>
      </c>
      <c r="M321" s="100">
        <f t="shared" si="44"/>
        <v>79.502625887373739</v>
      </c>
      <c r="N321" s="91">
        <f t="shared" si="45"/>
        <v>115.17870158403633</v>
      </c>
      <c r="O321" s="91">
        <f t="shared" si="46"/>
        <v>47.373461237380887</v>
      </c>
      <c r="P321" s="91">
        <f t="shared" si="47"/>
        <v>41.67216534093928</v>
      </c>
      <c r="Q321" s="110">
        <f t="shared" si="48"/>
        <v>16.296989494591426</v>
      </c>
      <c r="R321" s="108">
        <f t="shared" si="51"/>
        <v>300.02394354432164</v>
      </c>
      <c r="S321" s="271" t="str">
        <f t="shared" si="49"/>
        <v/>
      </c>
    </row>
    <row r="322" spans="1:19" x14ac:dyDescent="0.3">
      <c r="A322" s="106">
        <f t="shared" si="52"/>
        <v>34655.583335878866</v>
      </c>
      <c r="B322" s="110">
        <f>UH!B323+B$5</f>
        <v>79.498543303610859</v>
      </c>
      <c r="C322" s="117">
        <f t="shared" si="52"/>
        <v>34655.500002429799</v>
      </c>
      <c r="D322" s="291">
        <f>UH!C325+C$5</f>
        <v>115.15953032577031</v>
      </c>
      <c r="E322" s="106">
        <f t="shared" si="52"/>
        <v>34655.625002487672</v>
      </c>
      <c r="F322" s="289">
        <f>UH!D325+D$5</f>
        <v>47.372825990994976</v>
      </c>
      <c r="G322" s="117">
        <f t="shared" si="52"/>
        <v>34655.75000260341</v>
      </c>
      <c r="H322" s="292">
        <f>UH!E325+E$5</f>
        <v>41.672110885494845</v>
      </c>
      <c r="I322" s="90">
        <f t="shared" si="53"/>
        <v>34656.083335994612</v>
      </c>
      <c r="J322" s="113">
        <f>UH!F325+F$5</f>
        <v>16.296989494129075</v>
      </c>
      <c r="L322" s="475">
        <f t="shared" si="54"/>
        <v>34655.500002429799</v>
      </c>
      <c r="M322" s="100">
        <f t="shared" si="44"/>
        <v>79.502625887373739</v>
      </c>
      <c r="N322" s="91">
        <f t="shared" si="45"/>
        <v>115.17870158403633</v>
      </c>
      <c r="O322" s="91">
        <f t="shared" si="46"/>
        <v>47.373461237380887</v>
      </c>
      <c r="P322" s="91">
        <f t="shared" si="47"/>
        <v>41.67216534093928</v>
      </c>
      <c r="Q322" s="110">
        <f t="shared" si="48"/>
        <v>16.296989494591426</v>
      </c>
      <c r="R322" s="108">
        <f t="shared" si="51"/>
        <v>300.02394354432164</v>
      </c>
      <c r="S322" s="271" t="str">
        <f t="shared" si="49"/>
        <v/>
      </c>
    </row>
    <row r="323" spans="1:19" x14ac:dyDescent="0.3">
      <c r="A323" s="106">
        <f t="shared" si="52"/>
        <v>34655.62500254553</v>
      </c>
      <c r="B323" s="110">
        <f>UH!B324+B$5</f>
        <v>79.498543303610859</v>
      </c>
      <c r="C323" s="117">
        <f t="shared" si="52"/>
        <v>34655.541669096463</v>
      </c>
      <c r="D323" s="291">
        <f>UH!C326+C$5</f>
        <v>115.15953032577031</v>
      </c>
      <c r="E323" s="106">
        <f t="shared" si="52"/>
        <v>34655.666669154336</v>
      </c>
      <c r="F323" s="289">
        <f>UH!D326+D$5</f>
        <v>47.372825990994976</v>
      </c>
      <c r="G323" s="117">
        <f t="shared" si="52"/>
        <v>34655.791669270075</v>
      </c>
      <c r="H323" s="292">
        <f>UH!E326+E$5</f>
        <v>41.672110885494845</v>
      </c>
      <c r="I323" s="90">
        <f t="shared" si="53"/>
        <v>34656.125002661276</v>
      </c>
      <c r="J323" s="113">
        <f>UH!F326+F$5</f>
        <v>16.296989494129075</v>
      </c>
      <c r="L323" s="475">
        <f t="shared" si="54"/>
        <v>34655.541669096463</v>
      </c>
      <c r="M323" s="100">
        <f t="shared" si="44"/>
        <v>79.502625887373739</v>
      </c>
      <c r="N323" s="91">
        <f t="shared" si="45"/>
        <v>115.17870158403633</v>
      </c>
      <c r="O323" s="91">
        <f t="shared" si="46"/>
        <v>47.373461237380887</v>
      </c>
      <c r="P323" s="91">
        <f t="shared" si="47"/>
        <v>41.67216534093928</v>
      </c>
      <c r="Q323" s="110">
        <f t="shared" si="48"/>
        <v>16.296989494591426</v>
      </c>
      <c r="R323" s="108">
        <f t="shared" si="51"/>
        <v>300.02394354432164</v>
      </c>
      <c r="S323" s="271" t="str">
        <f t="shared" si="49"/>
        <v/>
      </c>
    </row>
    <row r="324" spans="1:19" x14ac:dyDescent="0.3">
      <c r="A324" s="106">
        <f t="shared" si="52"/>
        <v>34655.666669212194</v>
      </c>
      <c r="B324" s="110">
        <f>UH!B325+B$5</f>
        <v>79.498543303610859</v>
      </c>
      <c r="C324" s="117">
        <f t="shared" si="52"/>
        <v>34655.583335763127</v>
      </c>
      <c r="D324" s="291">
        <f>UH!C327+C$5</f>
        <v>115.15953032577031</v>
      </c>
      <c r="E324" s="106">
        <f t="shared" si="52"/>
        <v>34655.708335821</v>
      </c>
      <c r="F324" s="289">
        <f>UH!D327+D$5</f>
        <v>47.372825990994976</v>
      </c>
      <c r="G324" s="117">
        <f t="shared" si="52"/>
        <v>34655.833335936739</v>
      </c>
      <c r="H324" s="292">
        <f>UH!E327+E$5</f>
        <v>41.672110885494845</v>
      </c>
      <c r="I324" s="90">
        <f t="shared" si="53"/>
        <v>34656.16666932794</v>
      </c>
      <c r="J324" s="113">
        <f>UH!F327+F$5</f>
        <v>16.296989494129075</v>
      </c>
      <c r="L324" s="475">
        <f t="shared" si="54"/>
        <v>34655.583335763127</v>
      </c>
      <c r="M324" s="100">
        <f t="shared" si="44"/>
        <v>79.502625887373739</v>
      </c>
      <c r="N324" s="91">
        <f t="shared" si="45"/>
        <v>115.17870158403633</v>
      </c>
      <c r="O324" s="91">
        <f t="shared" si="46"/>
        <v>47.373461237380887</v>
      </c>
      <c r="P324" s="91">
        <f t="shared" si="47"/>
        <v>41.67216534093928</v>
      </c>
      <c r="Q324" s="110">
        <f t="shared" si="48"/>
        <v>16.296989494591426</v>
      </c>
      <c r="R324" s="108">
        <f t="shared" si="51"/>
        <v>300.02394354432164</v>
      </c>
      <c r="S324" s="271" t="str">
        <f t="shared" si="49"/>
        <v/>
      </c>
    </row>
    <row r="325" spans="1:19" x14ac:dyDescent="0.3">
      <c r="A325" s="106">
        <f t="shared" si="52"/>
        <v>34655.708335878859</v>
      </c>
      <c r="B325" s="110">
        <f>UH!B326+B$5</f>
        <v>79.498543303610859</v>
      </c>
      <c r="C325" s="117">
        <f t="shared" si="52"/>
        <v>34655.625002429791</v>
      </c>
      <c r="D325" s="291">
        <f>UH!C328+C$5</f>
        <v>115.15953032577031</v>
      </c>
      <c r="E325" s="106">
        <f t="shared" si="52"/>
        <v>34655.750002487664</v>
      </c>
      <c r="F325" s="289">
        <f>UH!D328+D$5</f>
        <v>47.372825990994976</v>
      </c>
      <c r="G325" s="117">
        <f t="shared" si="52"/>
        <v>34655.875002603403</v>
      </c>
      <c r="H325" s="292">
        <f>UH!E328+E$5</f>
        <v>41.672110885494845</v>
      </c>
      <c r="I325" s="90">
        <f t="shared" si="53"/>
        <v>34656.208335994605</v>
      </c>
      <c r="J325" s="113">
        <f>UH!F328+F$5</f>
        <v>16.296989494129075</v>
      </c>
      <c r="L325" s="475">
        <f t="shared" si="54"/>
        <v>34655.625002429791</v>
      </c>
      <c r="M325" s="100">
        <f t="shared" si="44"/>
        <v>79.502625887373739</v>
      </c>
      <c r="N325" s="91">
        <f t="shared" si="45"/>
        <v>115.17870158403633</v>
      </c>
      <c r="O325" s="91">
        <f t="shared" si="46"/>
        <v>47.373461237380887</v>
      </c>
      <c r="P325" s="91">
        <f t="shared" si="47"/>
        <v>41.67216534093928</v>
      </c>
      <c r="Q325" s="110">
        <f t="shared" si="48"/>
        <v>16.296989494591426</v>
      </c>
      <c r="R325" s="108">
        <f t="shared" si="51"/>
        <v>300.02394354432164</v>
      </c>
      <c r="S325" s="271" t="str">
        <f t="shared" si="49"/>
        <v/>
      </c>
    </row>
    <row r="326" spans="1:19" x14ac:dyDescent="0.3">
      <c r="A326" s="106">
        <f t="shared" si="52"/>
        <v>34655.750002545523</v>
      </c>
      <c r="B326" s="110">
        <f>UH!B327+B$5</f>
        <v>79.498543303610859</v>
      </c>
      <c r="C326" s="117">
        <f t="shared" si="52"/>
        <v>34655.666669096456</v>
      </c>
      <c r="D326" s="291">
        <f>UH!C329+C$5</f>
        <v>115.15953032577031</v>
      </c>
      <c r="E326" s="106">
        <f t="shared" si="52"/>
        <v>34655.791669154329</v>
      </c>
      <c r="F326" s="289">
        <f>UH!D329+D$5</f>
        <v>47.372825990994976</v>
      </c>
      <c r="G326" s="117">
        <f t="shared" si="52"/>
        <v>34655.916669270067</v>
      </c>
      <c r="H326" s="292">
        <f>UH!E329+E$5</f>
        <v>41.672110885494845</v>
      </c>
      <c r="I326" s="90">
        <f t="shared" si="53"/>
        <v>34656.250002661269</v>
      </c>
      <c r="J326" s="113">
        <f>UH!F329+F$5</f>
        <v>16.296989494129075</v>
      </c>
      <c r="L326" s="475">
        <f t="shared" si="54"/>
        <v>34655.666669096456</v>
      </c>
      <c r="M326" s="100">
        <f t="shared" si="44"/>
        <v>79.502625887373739</v>
      </c>
      <c r="N326" s="91">
        <f t="shared" si="45"/>
        <v>115.17870158403633</v>
      </c>
      <c r="O326" s="91">
        <f t="shared" si="46"/>
        <v>47.373461237380887</v>
      </c>
      <c r="P326" s="91">
        <f t="shared" si="47"/>
        <v>41.67216534093928</v>
      </c>
      <c r="Q326" s="110">
        <f t="shared" si="48"/>
        <v>16.296989494591426</v>
      </c>
      <c r="R326" s="108">
        <f t="shared" si="51"/>
        <v>300.02394354432164</v>
      </c>
      <c r="S326" s="271" t="str">
        <f t="shared" si="49"/>
        <v/>
      </c>
    </row>
    <row r="327" spans="1:19" x14ac:dyDescent="0.3">
      <c r="A327" s="106">
        <f t="shared" si="52"/>
        <v>34655.791669212187</v>
      </c>
      <c r="B327" s="110">
        <f>UH!B328+B$5</f>
        <v>79.498543303610859</v>
      </c>
      <c r="C327" s="117">
        <f t="shared" si="52"/>
        <v>34655.70833576312</v>
      </c>
      <c r="D327" s="291">
        <f>UH!C330+C$5</f>
        <v>115.15953032577031</v>
      </c>
      <c r="E327" s="106">
        <f t="shared" si="52"/>
        <v>34655.833335820993</v>
      </c>
      <c r="F327" s="289">
        <f>UH!D330+D$5</f>
        <v>47.372825990994976</v>
      </c>
      <c r="G327" s="117">
        <f t="shared" si="52"/>
        <v>34655.958335936732</v>
      </c>
      <c r="H327" s="292">
        <f>UH!E330+E$5</f>
        <v>41.672110885494845</v>
      </c>
      <c r="I327" s="90">
        <f t="shared" si="53"/>
        <v>34656.291669327933</v>
      </c>
      <c r="J327" s="113">
        <f>UH!F330+F$5</f>
        <v>16.296989494129075</v>
      </c>
      <c r="L327" s="475">
        <f t="shared" si="54"/>
        <v>34655.70833576312</v>
      </c>
      <c r="M327" s="100">
        <f t="shared" si="44"/>
        <v>79.502625887373739</v>
      </c>
      <c r="N327" s="91">
        <f t="shared" si="45"/>
        <v>115.17870158403633</v>
      </c>
      <c r="O327" s="91">
        <f t="shared" si="46"/>
        <v>47.373461237380887</v>
      </c>
      <c r="P327" s="91">
        <f t="shared" si="47"/>
        <v>41.67216534093928</v>
      </c>
      <c r="Q327" s="110">
        <f t="shared" si="48"/>
        <v>16.296989494591426</v>
      </c>
      <c r="R327" s="108">
        <f t="shared" si="51"/>
        <v>300.02394354432164</v>
      </c>
      <c r="S327" s="271" t="str">
        <f t="shared" si="49"/>
        <v/>
      </c>
    </row>
    <row r="328" spans="1:19" x14ac:dyDescent="0.3">
      <c r="A328" s="106">
        <f t="shared" si="52"/>
        <v>34655.833335878851</v>
      </c>
      <c r="B328" s="110">
        <f>UH!B329+B$5</f>
        <v>79.498543303610859</v>
      </c>
      <c r="C328" s="117">
        <f t="shared" si="52"/>
        <v>34655.750002429784</v>
      </c>
      <c r="D328" s="291">
        <f>UH!C331+C$5</f>
        <v>115.15953032577031</v>
      </c>
      <c r="E328" s="106">
        <f t="shared" si="52"/>
        <v>34655.875002487657</v>
      </c>
      <c r="F328" s="289">
        <f>UH!D331+D$5</f>
        <v>47.372825990994976</v>
      </c>
      <c r="G328" s="117">
        <f t="shared" si="52"/>
        <v>34656.000002603396</v>
      </c>
      <c r="H328" s="292">
        <f>UH!E331+E$5</f>
        <v>41.672110885494845</v>
      </c>
      <c r="I328" s="90">
        <f t="shared" si="53"/>
        <v>34656.333335994597</v>
      </c>
      <c r="J328" s="113">
        <f>UH!F331+F$5</f>
        <v>16.296989494129075</v>
      </c>
      <c r="L328" s="475">
        <f t="shared" si="54"/>
        <v>34655.750002429784</v>
      </c>
      <c r="M328" s="100">
        <f t="shared" si="44"/>
        <v>79.502625887373739</v>
      </c>
      <c r="N328" s="91">
        <f t="shared" si="45"/>
        <v>115.17870158403633</v>
      </c>
      <c r="O328" s="91">
        <f t="shared" si="46"/>
        <v>47.373461237380887</v>
      </c>
      <c r="P328" s="91">
        <f t="shared" si="47"/>
        <v>41.67216534093928</v>
      </c>
      <c r="Q328" s="110">
        <f t="shared" si="48"/>
        <v>16.296989494591426</v>
      </c>
      <c r="R328" s="108">
        <f t="shared" si="51"/>
        <v>300.02394354432164</v>
      </c>
      <c r="S328" s="271" t="str">
        <f t="shared" si="49"/>
        <v/>
      </c>
    </row>
    <row r="329" spans="1:19" x14ac:dyDescent="0.3">
      <c r="A329" s="106">
        <f t="shared" si="52"/>
        <v>34655.875002545516</v>
      </c>
      <c r="B329" s="110">
        <f>UH!B330+B$5</f>
        <v>79.498543303610859</v>
      </c>
      <c r="C329" s="117">
        <f t="shared" si="52"/>
        <v>34655.791669096448</v>
      </c>
      <c r="D329" s="291">
        <f>UH!C332+C$5</f>
        <v>115.15953032577031</v>
      </c>
      <c r="E329" s="106">
        <f t="shared" si="52"/>
        <v>34655.916669154321</v>
      </c>
      <c r="F329" s="289">
        <f>UH!D332+D$5</f>
        <v>47.372825990994976</v>
      </c>
      <c r="G329" s="117">
        <f t="shared" si="52"/>
        <v>34656.04166927006</v>
      </c>
      <c r="H329" s="292">
        <f>UH!E332+E$5</f>
        <v>41.672110885494845</v>
      </c>
      <c r="I329" s="90">
        <f t="shared" si="53"/>
        <v>34656.375002661262</v>
      </c>
      <c r="J329" s="113">
        <f>UH!F332+F$5</f>
        <v>16.296989494129075</v>
      </c>
      <c r="L329" s="475">
        <f t="shared" si="54"/>
        <v>34655.791669096448</v>
      </c>
      <c r="M329" s="100">
        <f t="shared" ref="M329:M339" si="55">IFERROR(VLOOKUP($L329,A$9:B$169,2,TRUE),B$5)</f>
        <v>79.502625887373739</v>
      </c>
      <c r="N329" s="91">
        <f t="shared" ref="N329:N339" si="56">IFERROR(VLOOKUP($L329,C$9:D$169,2,TRUE),C$5)</f>
        <v>115.17870158403633</v>
      </c>
      <c r="O329" s="91">
        <f t="shared" ref="O329:O339" si="57">IFERROR(VLOOKUP($L329,E$9:F$169,2,TRUE),D$5)</f>
        <v>47.373461237380887</v>
      </c>
      <c r="P329" s="91">
        <f t="shared" ref="P329:P339" si="58">IFERROR(VLOOKUP($L329,G$9:H$169,2,TRUE),E$5)</f>
        <v>41.67216534093928</v>
      </c>
      <c r="Q329" s="110">
        <f t="shared" ref="Q329:Q339" si="59">IFERROR(VLOOKUP($L329,I$9:J$169,2,TRUE),F$5)</f>
        <v>16.296989494591426</v>
      </c>
      <c r="R329" s="108">
        <f t="shared" si="51"/>
        <v>300.02394354432164</v>
      </c>
      <c r="S329" s="271" t="str">
        <f t="shared" ref="S329:S339" si="60">IF(R329=R$4,L329,"")</f>
        <v/>
      </c>
    </row>
    <row r="330" spans="1:19" x14ac:dyDescent="0.3">
      <c r="A330" s="106">
        <f t="shared" si="52"/>
        <v>34655.91666921218</v>
      </c>
      <c r="B330" s="110">
        <f>UH!B331+B$5</f>
        <v>79.498543303610859</v>
      </c>
      <c r="C330" s="117">
        <f t="shared" si="52"/>
        <v>34655.833335763113</v>
      </c>
      <c r="D330" s="291">
        <f>UH!C333+C$5</f>
        <v>115.15953032577031</v>
      </c>
      <c r="E330" s="106">
        <f t="shared" si="52"/>
        <v>34655.958335820986</v>
      </c>
      <c r="F330" s="289">
        <f>UH!D333+D$5</f>
        <v>47.372825990994976</v>
      </c>
      <c r="G330" s="117">
        <f t="shared" ref="G330" si="61">G329+1/24</f>
        <v>34656.083335936724</v>
      </c>
      <c r="H330" s="292">
        <f>UH!E333+E$5</f>
        <v>41.672110885494845</v>
      </c>
      <c r="I330" s="90">
        <f t="shared" si="53"/>
        <v>34656.416669327926</v>
      </c>
      <c r="J330" s="113">
        <f>UH!F333+F$5</f>
        <v>16.296989494129075</v>
      </c>
      <c r="L330" s="475">
        <f t="shared" si="54"/>
        <v>34655.833335763113</v>
      </c>
      <c r="M330" s="100">
        <f t="shared" si="55"/>
        <v>79.502625887373739</v>
      </c>
      <c r="N330" s="91">
        <f t="shared" si="56"/>
        <v>115.17870158403633</v>
      </c>
      <c r="O330" s="91">
        <f t="shared" si="57"/>
        <v>47.373461237380887</v>
      </c>
      <c r="P330" s="91">
        <f t="shared" si="58"/>
        <v>41.67216534093928</v>
      </c>
      <c r="Q330" s="110">
        <f t="shared" si="59"/>
        <v>16.296989494591426</v>
      </c>
      <c r="R330" s="108">
        <f t="shared" ref="R330:R339" si="62">SUM(M330:Q330)</f>
        <v>300.02394354432164</v>
      </c>
      <c r="S330" s="271" t="str">
        <f t="shared" si="60"/>
        <v/>
      </c>
    </row>
    <row r="331" spans="1:19" x14ac:dyDescent="0.3">
      <c r="A331" s="106">
        <f t="shared" ref="A331:I339" si="63">A330+1/24</f>
        <v>34655.958335878844</v>
      </c>
      <c r="B331" s="110">
        <f>UH!B332+B$5</f>
        <v>79.498543303610859</v>
      </c>
      <c r="C331" s="117">
        <f t="shared" si="63"/>
        <v>34655.875002429777</v>
      </c>
      <c r="D331" s="291">
        <f>UH!C334+C$5</f>
        <v>115.15953032577031</v>
      </c>
      <c r="E331" s="106">
        <f t="shared" si="63"/>
        <v>34656.00000248765</v>
      </c>
      <c r="F331" s="289">
        <f>UH!D334+D$5</f>
        <v>47.372825990994976</v>
      </c>
      <c r="G331" s="117">
        <f t="shared" si="63"/>
        <v>34656.125002603389</v>
      </c>
      <c r="H331" s="292">
        <f>UH!E334+E$5</f>
        <v>41.672110885494845</v>
      </c>
      <c r="I331" s="90">
        <f t="shared" si="63"/>
        <v>34656.45833599459</v>
      </c>
      <c r="J331" s="113">
        <f>UH!F334+F$5</f>
        <v>16.296989494129075</v>
      </c>
      <c r="L331" s="475">
        <f t="shared" ref="L331:L339" si="64">L330+1/24</f>
        <v>34655.875002429777</v>
      </c>
      <c r="M331" s="100">
        <f t="shared" si="55"/>
        <v>79.502625887373739</v>
      </c>
      <c r="N331" s="91">
        <f t="shared" si="56"/>
        <v>115.17870158403633</v>
      </c>
      <c r="O331" s="91">
        <f t="shared" si="57"/>
        <v>47.373461237380887</v>
      </c>
      <c r="P331" s="91">
        <f t="shared" si="58"/>
        <v>41.67216534093928</v>
      </c>
      <c r="Q331" s="110">
        <f t="shared" si="59"/>
        <v>16.296989494591426</v>
      </c>
      <c r="R331" s="108">
        <f t="shared" si="62"/>
        <v>300.02394354432164</v>
      </c>
      <c r="S331" s="271" t="str">
        <f t="shared" si="60"/>
        <v/>
      </c>
    </row>
    <row r="332" spans="1:19" x14ac:dyDescent="0.3">
      <c r="A332" s="106">
        <f t="shared" si="63"/>
        <v>34656.000002545508</v>
      </c>
      <c r="B332" s="110">
        <f>UH!B333+B$5</f>
        <v>79.498543303610859</v>
      </c>
      <c r="C332" s="117">
        <f t="shared" si="63"/>
        <v>34655.916669096441</v>
      </c>
      <c r="D332" s="291">
        <f>UH!C335+C$5</f>
        <v>115.15953032577031</v>
      </c>
      <c r="E332" s="106">
        <f t="shared" si="63"/>
        <v>34656.041669154314</v>
      </c>
      <c r="F332" s="289">
        <f>UH!D335+D$5</f>
        <v>47.372825990994976</v>
      </c>
      <c r="G332" s="117">
        <f t="shared" si="63"/>
        <v>34656.166669270053</v>
      </c>
      <c r="H332" s="292">
        <f>UH!E335+E$5</f>
        <v>41.672110885494845</v>
      </c>
      <c r="I332" s="90">
        <f t="shared" si="63"/>
        <v>34656.500002661254</v>
      </c>
      <c r="J332" s="113">
        <f>UH!F335+F$5</f>
        <v>16.296989494129075</v>
      </c>
      <c r="L332" s="475">
        <f t="shared" si="64"/>
        <v>34655.916669096441</v>
      </c>
      <c r="M332" s="100">
        <f t="shared" si="55"/>
        <v>79.502625887373739</v>
      </c>
      <c r="N332" s="91">
        <f t="shared" si="56"/>
        <v>115.17870158403633</v>
      </c>
      <c r="O332" s="91">
        <f t="shared" si="57"/>
        <v>47.373461237380887</v>
      </c>
      <c r="P332" s="91">
        <f t="shared" si="58"/>
        <v>41.67216534093928</v>
      </c>
      <c r="Q332" s="110">
        <f t="shared" si="59"/>
        <v>16.296989494591426</v>
      </c>
      <c r="R332" s="108">
        <f t="shared" si="62"/>
        <v>300.02394354432164</v>
      </c>
      <c r="S332" s="271" t="str">
        <f t="shared" si="60"/>
        <v/>
      </c>
    </row>
    <row r="333" spans="1:19" x14ac:dyDescent="0.3">
      <c r="A333" s="106">
        <f t="shared" si="63"/>
        <v>34656.041669212173</v>
      </c>
      <c r="B333" s="110">
        <f>UH!B334+B$5</f>
        <v>79.498543303610859</v>
      </c>
      <c r="C333" s="117">
        <f t="shared" si="63"/>
        <v>34655.958335763105</v>
      </c>
      <c r="D333" s="291">
        <f>UH!C336+C$5</f>
        <v>115.15953032577031</v>
      </c>
      <c r="E333" s="106">
        <f t="shared" si="63"/>
        <v>34656.083335820978</v>
      </c>
      <c r="F333" s="289">
        <f>UH!D336+D$5</f>
        <v>47.372825990994976</v>
      </c>
      <c r="G333" s="117">
        <f t="shared" si="63"/>
        <v>34656.208335936717</v>
      </c>
      <c r="H333" s="292">
        <f>UH!E336+E$5</f>
        <v>41.672110885494845</v>
      </c>
      <c r="I333" s="90">
        <f t="shared" si="63"/>
        <v>34656.541669327918</v>
      </c>
      <c r="J333" s="113">
        <f>UH!F336+F$5</f>
        <v>16.296989494129075</v>
      </c>
      <c r="L333" s="475">
        <f t="shared" si="64"/>
        <v>34655.958335763105</v>
      </c>
      <c r="M333" s="100">
        <f t="shared" si="55"/>
        <v>79.502625887373739</v>
      </c>
      <c r="N333" s="91">
        <f t="shared" si="56"/>
        <v>115.17870158403633</v>
      </c>
      <c r="O333" s="91">
        <f t="shared" si="57"/>
        <v>47.373461237380887</v>
      </c>
      <c r="P333" s="91">
        <f t="shared" si="58"/>
        <v>41.67216534093928</v>
      </c>
      <c r="Q333" s="110">
        <f t="shared" si="59"/>
        <v>16.296989494591426</v>
      </c>
      <c r="R333" s="108">
        <f t="shared" si="62"/>
        <v>300.02394354432164</v>
      </c>
      <c r="S333" s="271" t="str">
        <f t="shared" si="60"/>
        <v/>
      </c>
    </row>
    <row r="334" spans="1:19" x14ac:dyDescent="0.3">
      <c r="A334" s="106">
        <f t="shared" si="63"/>
        <v>34656.083335878837</v>
      </c>
      <c r="B334" s="110">
        <f>UH!B335+B$5</f>
        <v>79.498543303610859</v>
      </c>
      <c r="C334" s="117">
        <f t="shared" si="63"/>
        <v>34656.00000242977</v>
      </c>
      <c r="D334" s="291">
        <f>UH!C337+C$5</f>
        <v>115.15953032577031</v>
      </c>
      <c r="E334" s="106">
        <f t="shared" si="63"/>
        <v>34656.125002487643</v>
      </c>
      <c r="F334" s="289">
        <f>UH!D337+D$5</f>
        <v>47.372825990994976</v>
      </c>
      <c r="G334" s="117">
        <f t="shared" si="63"/>
        <v>34656.250002603381</v>
      </c>
      <c r="H334" s="292">
        <f>UH!E337+E$5</f>
        <v>41.672110885494845</v>
      </c>
      <c r="I334" s="90">
        <f t="shared" si="63"/>
        <v>34656.583335994583</v>
      </c>
      <c r="J334" s="113">
        <f>UH!F337+F$5</f>
        <v>16.296989494129075</v>
      </c>
      <c r="L334" s="475">
        <f t="shared" si="64"/>
        <v>34656.00000242977</v>
      </c>
      <c r="M334" s="100">
        <f t="shared" si="55"/>
        <v>79.502625887373739</v>
      </c>
      <c r="N334" s="91">
        <f t="shared" si="56"/>
        <v>115.17870158403633</v>
      </c>
      <c r="O334" s="91">
        <f t="shared" si="57"/>
        <v>47.373461237380887</v>
      </c>
      <c r="P334" s="91">
        <f t="shared" si="58"/>
        <v>41.67216534093928</v>
      </c>
      <c r="Q334" s="110">
        <f t="shared" si="59"/>
        <v>16.296989494591426</v>
      </c>
      <c r="R334" s="108">
        <f t="shared" si="62"/>
        <v>300.02394354432164</v>
      </c>
      <c r="S334" s="271" t="str">
        <f t="shared" si="60"/>
        <v/>
      </c>
    </row>
    <row r="335" spans="1:19" x14ac:dyDescent="0.3">
      <c r="A335" s="106">
        <f t="shared" si="63"/>
        <v>34656.125002545501</v>
      </c>
      <c r="B335" s="110">
        <f>UH!B336+B$5</f>
        <v>79.498543303610859</v>
      </c>
      <c r="C335" s="117">
        <f t="shared" si="63"/>
        <v>34656.041669096434</v>
      </c>
      <c r="D335" s="291">
        <f>UH!C338+C$5</f>
        <v>115.15953032577031</v>
      </c>
      <c r="E335" s="106">
        <f t="shared" si="63"/>
        <v>34656.166669154307</v>
      </c>
      <c r="F335" s="289">
        <f>UH!D338+D$5</f>
        <v>47.372825990994976</v>
      </c>
      <c r="G335" s="117">
        <f t="shared" si="63"/>
        <v>34656.291669270046</v>
      </c>
      <c r="H335" s="292">
        <f>UH!E338+E$5</f>
        <v>41.672110885494845</v>
      </c>
      <c r="I335" s="90">
        <f t="shared" si="63"/>
        <v>34656.625002661247</v>
      </c>
      <c r="J335" s="113">
        <f>UH!F338+F$5</f>
        <v>16.296989494129075</v>
      </c>
      <c r="L335" s="475">
        <f t="shared" si="64"/>
        <v>34656.041669096434</v>
      </c>
      <c r="M335" s="100">
        <f t="shared" si="55"/>
        <v>79.502625887373739</v>
      </c>
      <c r="N335" s="91">
        <f t="shared" si="56"/>
        <v>115.17870158403633</v>
      </c>
      <c r="O335" s="91">
        <f t="shared" si="57"/>
        <v>47.373461237380887</v>
      </c>
      <c r="P335" s="91">
        <f t="shared" si="58"/>
        <v>41.67216534093928</v>
      </c>
      <c r="Q335" s="110">
        <f t="shared" si="59"/>
        <v>16.296989494591426</v>
      </c>
      <c r="R335" s="108">
        <f t="shared" si="62"/>
        <v>300.02394354432164</v>
      </c>
      <c r="S335" s="271" t="str">
        <f t="shared" si="60"/>
        <v/>
      </c>
    </row>
    <row r="336" spans="1:19" x14ac:dyDescent="0.3">
      <c r="A336" s="106">
        <f t="shared" si="63"/>
        <v>34656.166669212165</v>
      </c>
      <c r="B336" s="110">
        <f>UH!B337+B$5</f>
        <v>79.498543303610859</v>
      </c>
      <c r="C336" s="117">
        <f t="shared" si="63"/>
        <v>34656.083335763098</v>
      </c>
      <c r="D336" s="291">
        <f>UH!C339+C$5</f>
        <v>115.15953032577031</v>
      </c>
      <c r="E336" s="106">
        <f t="shared" si="63"/>
        <v>34656.208335820971</v>
      </c>
      <c r="F336" s="289">
        <f>UH!D339+D$5</f>
        <v>47.372825990994976</v>
      </c>
      <c r="G336" s="117">
        <f t="shared" si="63"/>
        <v>34656.33333593671</v>
      </c>
      <c r="H336" s="292">
        <f>UH!E339+E$5</f>
        <v>41.672110885494845</v>
      </c>
      <c r="I336" s="90">
        <f t="shared" si="63"/>
        <v>34656.666669327911</v>
      </c>
      <c r="J336" s="113">
        <f>UH!F339+F$5</f>
        <v>16.296989494129075</v>
      </c>
      <c r="L336" s="475">
        <f t="shared" si="64"/>
        <v>34656.083335763098</v>
      </c>
      <c r="M336" s="100">
        <f t="shared" si="55"/>
        <v>79.502625887373739</v>
      </c>
      <c r="N336" s="91">
        <f t="shared" si="56"/>
        <v>115.17870158403633</v>
      </c>
      <c r="O336" s="91">
        <f t="shared" si="57"/>
        <v>47.373461237380887</v>
      </c>
      <c r="P336" s="91">
        <f t="shared" si="58"/>
        <v>41.67216534093928</v>
      </c>
      <c r="Q336" s="110">
        <f t="shared" si="59"/>
        <v>16.296989494591426</v>
      </c>
      <c r="R336" s="108">
        <f t="shared" si="62"/>
        <v>300.02394354432164</v>
      </c>
      <c r="S336" s="271" t="str">
        <f t="shared" si="60"/>
        <v/>
      </c>
    </row>
    <row r="337" spans="1:19" x14ac:dyDescent="0.3">
      <c r="A337" s="106">
        <f t="shared" si="63"/>
        <v>34656.20833587883</v>
      </c>
      <c r="B337" s="110">
        <f>UH!B338+B$5</f>
        <v>79.498543303610859</v>
      </c>
      <c r="C337" s="117">
        <f t="shared" si="63"/>
        <v>34656.125002429762</v>
      </c>
      <c r="D337" s="291">
        <f>UH!C340+C$5</f>
        <v>115.15953032577031</v>
      </c>
      <c r="E337" s="106">
        <f t="shared" si="63"/>
        <v>34656.250002487635</v>
      </c>
      <c r="F337" s="289">
        <f>UH!D340+D$5</f>
        <v>47.372825990994976</v>
      </c>
      <c r="G337" s="117">
        <f t="shared" si="63"/>
        <v>34656.375002603374</v>
      </c>
      <c r="H337" s="292">
        <f>UH!E340+E$5</f>
        <v>41.672110885494845</v>
      </c>
      <c r="I337" s="90">
        <f t="shared" si="63"/>
        <v>34656.708335994575</v>
      </c>
      <c r="J337" s="113">
        <f>UH!F340+F$5</f>
        <v>16.296989494129075</v>
      </c>
      <c r="L337" s="475">
        <f t="shared" si="64"/>
        <v>34656.125002429762</v>
      </c>
      <c r="M337" s="100">
        <f t="shared" si="55"/>
        <v>79.502625887373739</v>
      </c>
      <c r="N337" s="91">
        <f t="shared" si="56"/>
        <v>115.17870158403633</v>
      </c>
      <c r="O337" s="91">
        <f t="shared" si="57"/>
        <v>47.373461237380887</v>
      </c>
      <c r="P337" s="91">
        <f t="shared" si="58"/>
        <v>41.67216534093928</v>
      </c>
      <c r="Q337" s="110">
        <f t="shared" si="59"/>
        <v>16.296989494591426</v>
      </c>
      <c r="R337" s="108">
        <f t="shared" si="62"/>
        <v>300.02394354432164</v>
      </c>
      <c r="S337" s="271" t="str">
        <f t="shared" si="60"/>
        <v/>
      </c>
    </row>
    <row r="338" spans="1:19" x14ac:dyDescent="0.3">
      <c r="A338" s="106">
        <f t="shared" si="63"/>
        <v>34656.250002545494</v>
      </c>
      <c r="B338" s="110">
        <f>UH!B339+B$5</f>
        <v>79.498543303610859</v>
      </c>
      <c r="C338" s="117">
        <f t="shared" si="63"/>
        <v>34656.166669096427</v>
      </c>
      <c r="D338" s="291">
        <f>UH!C341+C$5</f>
        <v>115.15953032577031</v>
      </c>
      <c r="E338" s="106">
        <f t="shared" si="63"/>
        <v>34656.2916691543</v>
      </c>
      <c r="F338" s="289">
        <f>UH!D341+D$5</f>
        <v>47.372825990994976</v>
      </c>
      <c r="G338" s="117">
        <f t="shared" si="63"/>
        <v>34656.416669270038</v>
      </c>
      <c r="H338" s="292">
        <f>UH!E341+E$5</f>
        <v>41.672110885494845</v>
      </c>
      <c r="I338" s="90">
        <f t="shared" si="63"/>
        <v>34656.75000266124</v>
      </c>
      <c r="J338" s="113">
        <f>UH!F341+F$5</f>
        <v>16.296989494129075</v>
      </c>
      <c r="L338" s="475">
        <f t="shared" si="64"/>
        <v>34656.166669096427</v>
      </c>
      <c r="M338" s="100">
        <f t="shared" si="55"/>
        <v>79.502625887373739</v>
      </c>
      <c r="N338" s="91">
        <f t="shared" si="56"/>
        <v>115.17870158403633</v>
      </c>
      <c r="O338" s="91">
        <f t="shared" si="57"/>
        <v>47.373461237380887</v>
      </c>
      <c r="P338" s="91">
        <f t="shared" si="58"/>
        <v>41.67216534093928</v>
      </c>
      <c r="Q338" s="110">
        <f t="shared" si="59"/>
        <v>16.296989494591426</v>
      </c>
      <c r="R338" s="108">
        <f t="shared" si="62"/>
        <v>300.02394354432164</v>
      </c>
      <c r="S338" s="271" t="str">
        <f t="shared" si="60"/>
        <v/>
      </c>
    </row>
    <row r="339" spans="1:19" ht="15" thickBot="1" x14ac:dyDescent="0.35">
      <c r="A339" s="107">
        <f t="shared" si="63"/>
        <v>34656.291669212158</v>
      </c>
      <c r="B339" s="67">
        <f>UH!B340+B$5</f>
        <v>79.498543303610859</v>
      </c>
      <c r="C339" s="118">
        <f t="shared" si="63"/>
        <v>34656.208335763091</v>
      </c>
      <c r="D339" s="291">
        <f>UH!C342+C$5</f>
        <v>115.15953032577031</v>
      </c>
      <c r="E339" s="107">
        <f t="shared" si="63"/>
        <v>34656.333335820964</v>
      </c>
      <c r="F339" s="289">
        <f>UH!D342+D$5</f>
        <v>47.372825990994976</v>
      </c>
      <c r="G339" s="118">
        <f t="shared" si="63"/>
        <v>34656.458335936702</v>
      </c>
      <c r="H339" s="292">
        <f>UH!E342+E$5</f>
        <v>41.672110885494845</v>
      </c>
      <c r="I339" s="116">
        <f t="shared" si="63"/>
        <v>34656.791669327904</v>
      </c>
      <c r="J339" s="113">
        <f>UH!F342+F$5</f>
        <v>16.296989494129075</v>
      </c>
      <c r="L339" s="476">
        <f t="shared" si="64"/>
        <v>34656.208335763091</v>
      </c>
      <c r="M339" s="83">
        <f t="shared" si="55"/>
        <v>79.502625887373739</v>
      </c>
      <c r="N339" s="99">
        <f t="shared" si="56"/>
        <v>115.17870158403633</v>
      </c>
      <c r="O339" s="99">
        <f t="shared" si="57"/>
        <v>47.373461237380887</v>
      </c>
      <c r="P339" s="99">
        <f t="shared" si="58"/>
        <v>41.67216534093928</v>
      </c>
      <c r="Q339" s="67">
        <f t="shared" si="59"/>
        <v>16.296989494591426</v>
      </c>
      <c r="R339" s="109">
        <f t="shared" si="62"/>
        <v>300.02394354432164</v>
      </c>
      <c r="S339" s="272" t="str">
        <f t="shared" si="60"/>
        <v/>
      </c>
    </row>
  </sheetData>
  <mergeCells count="6">
    <mergeCell ref="I7:J7"/>
    <mergeCell ref="A1:F1"/>
    <mergeCell ref="A7:B7"/>
    <mergeCell ref="C7:D7"/>
    <mergeCell ref="E7:F7"/>
    <mergeCell ref="G7:H7"/>
  </mergeCells>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9"/>
  <sheetViews>
    <sheetView topLeftCell="A2" zoomScale="90" zoomScaleNormal="90" workbookViewId="0">
      <selection activeCell="B18" sqref="B18"/>
    </sheetView>
  </sheetViews>
  <sheetFormatPr defaultColWidth="11.44140625" defaultRowHeight="14.4" x14ac:dyDescent="0.3"/>
  <cols>
    <col min="1" max="1" width="21.33203125" customWidth="1"/>
    <col min="2" max="2" width="30.6640625" style="63" customWidth="1"/>
    <col min="3" max="3" width="27.88671875" style="63" customWidth="1"/>
    <col min="4" max="4" width="25.109375" style="63" customWidth="1"/>
    <col min="5" max="5" width="33.33203125" customWidth="1"/>
  </cols>
  <sheetData>
    <row r="1" spans="1:7" ht="50.25" customHeight="1" x14ac:dyDescent="0.3">
      <c r="A1" s="569" t="s">
        <v>238</v>
      </c>
      <c r="B1" s="569"/>
      <c r="C1" s="569"/>
      <c r="D1" s="569"/>
      <c r="E1" s="569"/>
    </row>
    <row r="2" spans="1:7" x14ac:dyDescent="0.3">
      <c r="A2" s="68"/>
      <c r="B2" s="68"/>
      <c r="C2" s="68"/>
      <c r="D2" s="68"/>
    </row>
    <row r="3" spans="1:7" ht="38.25" customHeight="1" thickBot="1" x14ac:dyDescent="0.35">
      <c r="A3" s="566" t="s">
        <v>250</v>
      </c>
      <c r="B3" s="566"/>
      <c r="C3" s="566"/>
      <c r="D3" s="566"/>
      <c r="E3" s="566"/>
    </row>
    <row r="4" spans="1:7" x14ac:dyDescent="0.3">
      <c r="A4" s="407"/>
      <c r="B4" s="526" t="s">
        <v>240</v>
      </c>
      <c r="C4" s="526" t="s">
        <v>239</v>
      </c>
      <c r="D4" s="526" t="s">
        <v>245</v>
      </c>
      <c r="E4" s="527" t="s">
        <v>241</v>
      </c>
    </row>
    <row r="5" spans="1:7" x14ac:dyDescent="0.3">
      <c r="A5" s="459" t="s">
        <v>216</v>
      </c>
      <c r="B5" s="276">
        <f>Q!B17</f>
        <v>222118703.37778163</v>
      </c>
      <c r="C5" s="276">
        <v>222000000</v>
      </c>
      <c r="D5" s="491">
        <f>B5-C5</f>
        <v>118703.37778162956</v>
      </c>
      <c r="E5" s="144">
        <f>100/C5*D5</f>
        <v>5.3469989991725024E-2</v>
      </c>
    </row>
    <row r="6" spans="1:7" x14ac:dyDescent="0.3">
      <c r="A6" s="459" t="s">
        <v>217</v>
      </c>
      <c r="B6" s="143">
        <f>UH_Timing!R4</f>
        <v>3887.6196339130915</v>
      </c>
      <c r="C6" s="143">
        <v>3036.36</v>
      </c>
      <c r="D6" s="491">
        <f t="shared" ref="D6" si="0">B6-C6</f>
        <v>851.25963391309142</v>
      </c>
      <c r="E6" s="144">
        <f t="shared" ref="E6" si="1">100/C6*D6</f>
        <v>28.035530500767081</v>
      </c>
    </row>
    <row r="7" spans="1:7" ht="15" thickBot="1" x14ac:dyDescent="0.35">
      <c r="A7" s="446" t="s">
        <v>218</v>
      </c>
      <c r="B7" s="492">
        <f>UH_Timing!R5</f>
        <v>34643.666669097154</v>
      </c>
      <c r="C7" s="492">
        <v>34643.666666666664</v>
      </c>
      <c r="D7" s="493">
        <f>(B7-C7)*24</f>
        <v>5.833175964653492E-5</v>
      </c>
      <c r="E7" s="150">
        <f>24/C7*D7</f>
        <v>4.0410336613238735E-8</v>
      </c>
      <c r="F7" s="68"/>
      <c r="G7" s="68"/>
    </row>
    <row r="8" spans="1:7" x14ac:dyDescent="0.3">
      <c r="A8" s="68"/>
      <c r="B8" s="68"/>
      <c r="C8" s="68"/>
      <c r="D8" s="68"/>
      <c r="E8" s="68"/>
      <c r="F8" s="68"/>
      <c r="G8" s="68"/>
    </row>
    <row r="9" spans="1:7" ht="38.25" customHeight="1" thickBot="1" x14ac:dyDescent="0.35">
      <c r="A9" s="596" t="s">
        <v>251</v>
      </c>
      <c r="B9" s="596"/>
      <c r="C9" s="596"/>
      <c r="D9" s="596"/>
      <c r="E9" s="596"/>
      <c r="F9" s="68"/>
      <c r="G9" s="68"/>
    </row>
    <row r="10" spans="1:7" ht="22.5" customHeight="1" x14ac:dyDescent="0.3">
      <c r="A10" s="498" t="s">
        <v>246</v>
      </c>
      <c r="B10" s="526" t="s">
        <v>239</v>
      </c>
      <c r="C10" s="411" t="s">
        <v>253</v>
      </c>
      <c r="D10" s="411" t="s">
        <v>243</v>
      </c>
      <c r="E10" s="515" t="s">
        <v>254</v>
      </c>
      <c r="F10" s="68"/>
      <c r="G10" s="68"/>
    </row>
    <row r="11" spans="1:7" ht="57.6" x14ac:dyDescent="0.3">
      <c r="A11" s="495" t="s">
        <v>242</v>
      </c>
      <c r="B11" s="494" t="s">
        <v>280</v>
      </c>
      <c r="C11" s="479" t="s">
        <v>277</v>
      </c>
      <c r="D11" s="479" t="s">
        <v>278</v>
      </c>
      <c r="E11" s="496" t="s">
        <v>279</v>
      </c>
      <c r="F11" s="68"/>
      <c r="G11" s="68"/>
    </row>
    <row r="12" spans="1:7" x14ac:dyDescent="0.3">
      <c r="A12" s="459" t="s">
        <v>216</v>
      </c>
      <c r="B12" s="276">
        <v>222000000</v>
      </c>
      <c r="C12" s="143">
        <v>118703.38</v>
      </c>
      <c r="D12" s="143">
        <v>118703.38</v>
      </c>
      <c r="E12" s="144">
        <v>-78975490.069999993</v>
      </c>
      <c r="F12" s="68"/>
      <c r="G12" s="68"/>
    </row>
    <row r="13" spans="1:7" x14ac:dyDescent="0.3">
      <c r="A13" s="459" t="s">
        <v>217</v>
      </c>
      <c r="B13" s="143">
        <v>3036.36</v>
      </c>
      <c r="C13" s="143">
        <v>581.26</v>
      </c>
      <c r="D13" s="143">
        <v>71.709999999999994</v>
      </c>
      <c r="E13" s="144">
        <v>-808.18</v>
      </c>
      <c r="F13" s="68"/>
      <c r="G13" s="68"/>
    </row>
    <row r="14" spans="1:7" ht="15" thickBot="1" x14ac:dyDescent="0.35">
      <c r="A14" s="446" t="s">
        <v>218</v>
      </c>
      <c r="B14" s="492">
        <v>34643.666666666664</v>
      </c>
      <c r="C14" s="149">
        <v>0</v>
      </c>
      <c r="D14" s="149">
        <v>-1</v>
      </c>
      <c r="E14" s="150">
        <v>2</v>
      </c>
      <c r="F14" s="68"/>
      <c r="G14" s="68"/>
    </row>
    <row r="15" spans="1:7" x14ac:dyDescent="0.3">
      <c r="A15" s="68"/>
      <c r="B15" s="68"/>
      <c r="C15" s="68"/>
      <c r="D15" s="68"/>
      <c r="E15" s="68"/>
      <c r="F15" s="68"/>
      <c r="G15" s="68"/>
    </row>
    <row r="16" spans="1:7" ht="37.5" customHeight="1" thickBot="1" x14ac:dyDescent="0.35">
      <c r="A16" s="596" t="s">
        <v>252</v>
      </c>
      <c r="B16" s="596"/>
      <c r="C16" s="596"/>
      <c r="D16" s="596"/>
      <c r="E16" s="596"/>
      <c r="F16" s="73"/>
      <c r="G16" s="68"/>
    </row>
    <row r="17" spans="1:8" ht="15.6" x14ac:dyDescent="0.3">
      <c r="A17" s="498" t="s">
        <v>244</v>
      </c>
      <c r="B17" s="526" t="s">
        <v>239</v>
      </c>
      <c r="C17" s="411" t="s">
        <v>268</v>
      </c>
      <c r="D17" s="411" t="s">
        <v>269</v>
      </c>
      <c r="E17" s="515" t="s">
        <v>270</v>
      </c>
      <c r="F17" s="484"/>
      <c r="G17" s="68"/>
    </row>
    <row r="18" spans="1:8" ht="50.4" customHeight="1" x14ac:dyDescent="0.3">
      <c r="A18" s="495" t="s">
        <v>242</v>
      </c>
      <c r="B18" s="497" t="s">
        <v>280</v>
      </c>
      <c r="C18" s="479" t="s">
        <v>277</v>
      </c>
      <c r="D18" s="479" t="s">
        <v>278</v>
      </c>
      <c r="E18" s="496" t="s">
        <v>279</v>
      </c>
      <c r="F18" s="68"/>
      <c r="G18" s="68"/>
    </row>
    <row r="19" spans="1:8" x14ac:dyDescent="0.3">
      <c r="A19" s="459" t="s">
        <v>216</v>
      </c>
      <c r="B19" s="276">
        <v>222000000</v>
      </c>
      <c r="C19" s="491">
        <v>0.05</v>
      </c>
      <c r="D19" s="143">
        <v>0.05</v>
      </c>
      <c r="E19" s="144">
        <v>-35.57</v>
      </c>
      <c r="F19" s="68"/>
      <c r="G19" s="68"/>
    </row>
    <row r="20" spans="1:8" x14ac:dyDescent="0.3">
      <c r="A20" s="459" t="s">
        <v>217</v>
      </c>
      <c r="B20" s="143">
        <v>3036.36</v>
      </c>
      <c r="C20" s="491">
        <v>28.04</v>
      </c>
      <c r="D20" s="143">
        <v>2.36</v>
      </c>
      <c r="E20" s="144">
        <v>-26.62</v>
      </c>
      <c r="F20" s="68"/>
      <c r="G20" s="68"/>
    </row>
    <row r="21" spans="1:8" ht="15" thickBot="1" x14ac:dyDescent="0.35">
      <c r="A21" s="446" t="s">
        <v>218</v>
      </c>
      <c r="B21" s="492">
        <v>34643.666666666664</v>
      </c>
      <c r="C21" s="493">
        <v>0</v>
      </c>
      <c r="D21" s="149">
        <v>0</v>
      </c>
      <c r="E21" s="150">
        <v>0</v>
      </c>
      <c r="F21" s="68"/>
      <c r="G21" s="68"/>
    </row>
    <row r="22" spans="1:8" x14ac:dyDescent="0.3">
      <c r="A22" s="68"/>
      <c r="B22" s="68"/>
      <c r="C22" s="500"/>
      <c r="D22" s="500"/>
      <c r="E22" s="500"/>
      <c r="F22" s="68"/>
      <c r="G22" s="68"/>
      <c r="H22" s="68"/>
    </row>
    <row r="23" spans="1:8" x14ac:dyDescent="0.3">
      <c r="A23" s="68"/>
      <c r="B23" s="68"/>
      <c r="C23" s="68"/>
      <c r="D23" s="68"/>
      <c r="E23" s="68"/>
      <c r="F23" s="68"/>
      <c r="G23" s="68"/>
      <c r="H23" s="68"/>
    </row>
    <row r="24" spans="1:8" x14ac:dyDescent="0.3">
      <c r="A24" s="68"/>
      <c r="B24" s="68"/>
      <c r="C24" s="68"/>
      <c r="D24" s="68"/>
      <c r="E24" s="68"/>
      <c r="F24" s="68"/>
      <c r="G24" s="68"/>
      <c r="H24" s="68"/>
    </row>
    <row r="25" spans="1:8" x14ac:dyDescent="0.3">
      <c r="A25" s="68"/>
      <c r="B25" s="68"/>
      <c r="C25" s="68"/>
      <c r="D25" s="68"/>
      <c r="E25" s="68"/>
      <c r="F25" s="68"/>
      <c r="G25" s="68"/>
      <c r="H25" s="68"/>
    </row>
    <row r="26" spans="1:8" x14ac:dyDescent="0.3">
      <c r="A26" s="68"/>
      <c r="B26" s="68"/>
      <c r="C26" s="68"/>
      <c r="D26" s="68"/>
      <c r="E26" s="68"/>
      <c r="F26" s="68"/>
      <c r="G26" s="68"/>
      <c r="H26" s="68"/>
    </row>
    <row r="27" spans="1:8" x14ac:dyDescent="0.3">
      <c r="A27" s="68"/>
      <c r="B27" s="68"/>
      <c r="C27" s="68"/>
      <c r="D27" s="68"/>
      <c r="E27" s="68"/>
      <c r="F27" s="68"/>
      <c r="H27" s="68"/>
    </row>
    <row r="28" spans="1:8" x14ac:dyDescent="0.3">
      <c r="A28" s="68"/>
      <c r="B28" s="68"/>
      <c r="C28" s="68"/>
      <c r="D28" s="68"/>
      <c r="E28" s="68"/>
      <c r="F28" s="68"/>
      <c r="G28" s="68"/>
      <c r="H28" s="68"/>
    </row>
    <row r="29" spans="1:8" x14ac:dyDescent="0.3">
      <c r="A29" s="68"/>
      <c r="B29" s="68"/>
      <c r="C29" s="68"/>
      <c r="D29" s="68"/>
      <c r="E29" s="68"/>
      <c r="F29" s="68"/>
      <c r="G29" s="68"/>
      <c r="H29" s="68"/>
    </row>
  </sheetData>
  <mergeCells count="4">
    <mergeCell ref="A1:E1"/>
    <mergeCell ref="A3:E3"/>
    <mergeCell ref="A9:E9"/>
    <mergeCell ref="A16:E16"/>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9"/>
  <sheetViews>
    <sheetView workbookViewId="0">
      <selection activeCell="N5" sqref="N5"/>
    </sheetView>
  </sheetViews>
  <sheetFormatPr defaultColWidth="11.44140625" defaultRowHeight="14.4" x14ac:dyDescent="0.3"/>
  <cols>
    <col min="1" max="1" width="20.5546875" style="64" customWidth="1"/>
    <col min="2" max="2" width="19.44140625" customWidth="1"/>
    <col min="3" max="3" width="7.33203125" customWidth="1"/>
    <col min="4" max="4" width="18.88671875" customWidth="1"/>
    <col min="5" max="5" width="21.44140625" customWidth="1"/>
    <col min="6" max="6" width="18.109375" customWidth="1"/>
    <col min="7" max="7" width="16.33203125" customWidth="1"/>
    <col min="8" max="8" width="20.6640625" bestFit="1" customWidth="1"/>
    <col min="9" max="9" width="7" customWidth="1"/>
    <col min="10" max="10" width="18.88671875" customWidth="1"/>
    <col min="11" max="11" width="23" customWidth="1"/>
    <col min="12" max="12" width="16.5546875" customWidth="1"/>
    <col min="13" max="13" width="15.44140625" customWidth="1"/>
    <col min="14" max="14" width="14.6640625" customWidth="1"/>
  </cols>
  <sheetData>
    <row r="1" spans="1:19" ht="37.5" customHeight="1" thickBot="1" x14ac:dyDescent="0.5">
      <c r="A1" s="607" t="s">
        <v>230</v>
      </c>
      <c r="B1" s="607"/>
      <c r="C1" s="607"/>
      <c r="E1" s="608" t="s">
        <v>256</v>
      </c>
      <c r="F1" s="608"/>
      <c r="G1" s="608"/>
      <c r="H1" s="608"/>
      <c r="I1" s="299"/>
      <c r="K1" s="606" t="s">
        <v>211</v>
      </c>
      <c r="L1" s="606"/>
      <c r="M1" s="606"/>
      <c r="N1" s="606"/>
      <c r="O1" s="606"/>
      <c r="Q1" s="68"/>
      <c r="R1" s="68"/>
      <c r="S1" s="68"/>
    </row>
    <row r="2" spans="1:19" ht="21.75" customHeight="1" x14ac:dyDescent="0.3">
      <c r="A2" s="607"/>
      <c r="B2" s="607"/>
      <c r="C2" s="607"/>
      <c r="E2" s="407"/>
      <c r="F2" s="477" t="s">
        <v>212</v>
      </c>
      <c r="G2" s="477" t="s">
        <v>213</v>
      </c>
      <c r="H2" s="478" t="s">
        <v>214</v>
      </c>
      <c r="J2" s="68"/>
      <c r="K2" s="407"/>
      <c r="L2" s="477" t="s">
        <v>212</v>
      </c>
      <c r="M2" s="477" t="s">
        <v>213</v>
      </c>
      <c r="N2" s="478" t="s">
        <v>214</v>
      </c>
      <c r="O2" s="68"/>
      <c r="Q2" s="68"/>
      <c r="R2" s="68"/>
      <c r="S2" s="68"/>
    </row>
    <row r="3" spans="1:19" x14ac:dyDescent="0.3">
      <c r="A3" s="607"/>
      <c r="B3" s="607"/>
      <c r="C3" s="607"/>
      <c r="E3" s="459" t="s">
        <v>216</v>
      </c>
      <c r="F3" s="276">
        <v>270000000</v>
      </c>
      <c r="G3" s="276">
        <f>Q!B17</f>
        <v>222118703.37778163</v>
      </c>
      <c r="H3" s="144">
        <f>ABS(G3-F3)</f>
        <v>47881296.62221837</v>
      </c>
      <c r="J3" s="68"/>
      <c r="K3" s="459" t="s">
        <v>216</v>
      </c>
      <c r="L3" s="276">
        <v>270000000</v>
      </c>
      <c r="M3" s="276">
        <v>222000000</v>
      </c>
      <c r="N3" s="144">
        <v>47881296.619999997</v>
      </c>
      <c r="O3" s="68"/>
      <c r="Q3" s="68"/>
      <c r="R3" s="68"/>
      <c r="S3" s="68"/>
    </row>
    <row r="4" spans="1:19" x14ac:dyDescent="0.3">
      <c r="A4" s="607"/>
      <c r="B4" s="607"/>
      <c r="C4" s="607"/>
      <c r="E4" s="459" t="s">
        <v>217</v>
      </c>
      <c r="F4" s="277">
        <v>3680</v>
      </c>
      <c r="G4" s="143">
        <f>UH_Timing!R4</f>
        <v>3887.6196339130915</v>
      </c>
      <c r="H4" s="144">
        <f>ABS(G4-F4)</f>
        <v>207.61963391309155</v>
      </c>
      <c r="J4" s="68"/>
      <c r="K4" s="459" t="s">
        <v>217</v>
      </c>
      <c r="L4" s="277">
        <v>3680</v>
      </c>
      <c r="M4" s="143">
        <v>3036.36</v>
      </c>
      <c r="N4" s="144">
        <v>643.64</v>
      </c>
      <c r="O4" s="68"/>
      <c r="Q4" s="68"/>
      <c r="R4" s="68"/>
      <c r="S4" s="68"/>
    </row>
    <row r="5" spans="1:19" ht="15" thickBot="1" x14ac:dyDescent="0.35">
      <c r="A5" s="607"/>
      <c r="B5" s="607"/>
      <c r="C5" s="607"/>
      <c r="E5" s="446" t="s">
        <v>218</v>
      </c>
      <c r="F5" s="278">
        <v>34643.75</v>
      </c>
      <c r="G5" s="278">
        <f>UH_Timing!R5</f>
        <v>34643.666669097154</v>
      </c>
      <c r="H5" s="150">
        <f>ABS(G5-F5)/24</f>
        <v>3.472120951907224E-3</v>
      </c>
      <c r="J5" s="68"/>
      <c r="K5" s="446" t="s">
        <v>218</v>
      </c>
      <c r="L5" s="278">
        <v>34643.75</v>
      </c>
      <c r="M5" s="278">
        <v>34643.666666666664</v>
      </c>
      <c r="N5" s="150">
        <v>0</v>
      </c>
      <c r="O5" s="68"/>
    </row>
    <row r="6" spans="1:19" ht="24" thickBot="1" x14ac:dyDescent="0.5">
      <c r="A6" s="607"/>
      <c r="B6" s="607"/>
      <c r="C6" s="607"/>
      <c r="G6" s="101"/>
      <c r="I6" s="101"/>
      <c r="J6" s="68"/>
      <c r="K6" s="68"/>
      <c r="L6" s="68"/>
      <c r="M6" s="101"/>
      <c r="N6" s="68"/>
      <c r="O6" s="68"/>
      <c r="P6" s="68"/>
      <c r="Q6" s="68"/>
      <c r="R6" s="68"/>
      <c r="S6" s="68"/>
    </row>
    <row r="7" spans="1:19" x14ac:dyDescent="0.3">
      <c r="A7" s="607"/>
      <c r="B7" s="607"/>
      <c r="C7" s="607"/>
      <c r="E7" s="513" t="s">
        <v>71</v>
      </c>
      <c r="F7" s="514" t="s">
        <v>110</v>
      </c>
      <c r="G7" s="411" t="s">
        <v>69</v>
      </c>
      <c r="H7" s="515" t="s">
        <v>70</v>
      </c>
      <c r="J7" s="68"/>
      <c r="K7" s="513" t="s">
        <v>71</v>
      </c>
      <c r="L7" s="514" t="s">
        <v>110</v>
      </c>
      <c r="M7" s="411" t="s">
        <v>69</v>
      </c>
      <c r="N7" s="515" t="s">
        <v>70</v>
      </c>
      <c r="O7" s="68"/>
      <c r="P7" s="68"/>
      <c r="Q7" s="68"/>
      <c r="R7" s="68"/>
      <c r="S7" s="68"/>
    </row>
    <row r="8" spans="1:19" ht="15" thickBot="1" x14ac:dyDescent="0.35">
      <c r="E8" s="273">
        <f>(1-G8/H8)</f>
        <v>-0.71122906898527116</v>
      </c>
      <c r="F8" s="274">
        <f>AVERAGE(F11:F111)</f>
        <v>817.01281495893966</v>
      </c>
      <c r="G8" s="99">
        <f>SUM(G$11:G$111)</f>
        <v>100544698.58641198</v>
      </c>
      <c r="H8" s="67">
        <f>SUM(H$11:H$111)</f>
        <v>58755838.367117748</v>
      </c>
      <c r="J8" s="68"/>
      <c r="K8" s="273">
        <f>(1-M8/N8)</f>
        <v>0.26832702619995474</v>
      </c>
      <c r="L8" s="274">
        <f>AVERAGE(L11:L111)</f>
        <v>817.01281495893966</v>
      </c>
      <c r="M8" s="99">
        <f>SUM(M$11:M$111)</f>
        <v>42990058.986183837</v>
      </c>
      <c r="N8" s="67">
        <f>SUM(N$11:N$111)</f>
        <v>58755838.367117748</v>
      </c>
      <c r="O8" s="68"/>
      <c r="P8" s="68"/>
      <c r="Q8" s="68"/>
      <c r="R8" s="68"/>
      <c r="S8" s="68"/>
    </row>
    <row r="9" spans="1:19" ht="54" customHeight="1" thickBot="1" x14ac:dyDescent="0.35">
      <c r="A9" s="96" t="s">
        <v>109</v>
      </c>
      <c r="D9" s="566" t="s">
        <v>257</v>
      </c>
      <c r="E9" s="566"/>
      <c r="F9" s="566"/>
      <c r="G9" s="566"/>
      <c r="H9" s="566"/>
      <c r="I9" s="504"/>
      <c r="J9" s="566" t="s">
        <v>258</v>
      </c>
      <c r="K9" s="566"/>
      <c r="L9" s="566"/>
      <c r="M9" s="566"/>
      <c r="N9" s="566"/>
      <c r="O9" s="68"/>
      <c r="P9" s="68"/>
      <c r="Q9" s="68"/>
      <c r="R9" s="68"/>
      <c r="S9" s="68"/>
    </row>
    <row r="10" spans="1:19" ht="43.8" thickBot="1" x14ac:dyDescent="0.35">
      <c r="A10" s="508" t="s">
        <v>72</v>
      </c>
      <c r="B10" s="509" t="s">
        <v>231</v>
      </c>
      <c r="D10" s="505" t="s">
        <v>111</v>
      </c>
      <c r="E10" s="367" t="s">
        <v>259</v>
      </c>
      <c r="F10" s="368" t="s">
        <v>232</v>
      </c>
      <c r="G10" s="368" t="s">
        <v>73</v>
      </c>
      <c r="H10" s="369" t="s">
        <v>74</v>
      </c>
      <c r="J10" s="505" t="s">
        <v>111</v>
      </c>
      <c r="K10" s="367" t="s">
        <v>260</v>
      </c>
      <c r="L10" s="368" t="s">
        <v>232</v>
      </c>
      <c r="M10" s="368" t="s">
        <v>73</v>
      </c>
      <c r="N10" s="369" t="s">
        <v>74</v>
      </c>
      <c r="O10" s="68"/>
      <c r="P10" s="68"/>
      <c r="Q10" s="68"/>
      <c r="R10" s="68"/>
      <c r="S10" s="68"/>
    </row>
    <row r="11" spans="1:19" x14ac:dyDescent="0.3">
      <c r="A11" s="510">
        <v>34641.541668287035</v>
      </c>
      <c r="B11" s="92">
        <v>300</v>
      </c>
      <c r="D11" s="506">
        <f>UH_Timing!L9</f>
        <v>34642.458335763891</v>
      </c>
      <c r="E11" s="100">
        <f>UH_Timing!R9</f>
        <v>300.00000000000011</v>
      </c>
      <c r="F11" s="91">
        <f>IFERROR(VLOOKUP(D11,$A11:$B111,2,TRUE),0)</f>
        <v>300</v>
      </c>
      <c r="G11" s="102">
        <f>(E11-F11)^2</f>
        <v>1.2924697071141057E-26</v>
      </c>
      <c r="H11" s="103">
        <f t="shared" ref="H11:H42" si="0">(F11-F$8)^2</f>
        <v>267302.25083176675</v>
      </c>
      <c r="J11" s="506">
        <f>UH_Timing!L9</f>
        <v>34642.458335763891</v>
      </c>
      <c r="K11" s="100">
        <v>300</v>
      </c>
      <c r="L11" s="91">
        <f>IFERROR(VLOOKUP(J11,$A11:$B111,2,TRUE),0)</f>
        <v>300</v>
      </c>
      <c r="M11" s="102">
        <f>(K11-L11)^2</f>
        <v>0</v>
      </c>
      <c r="N11" s="103">
        <f t="shared" ref="N11:N42" si="1">(L11-L$8)^2</f>
        <v>267302.25083176675</v>
      </c>
      <c r="O11" s="68"/>
      <c r="P11" s="68"/>
      <c r="Q11" s="68"/>
      <c r="R11" s="68"/>
      <c r="S11" s="68"/>
    </row>
    <row r="12" spans="1:19" x14ac:dyDescent="0.3">
      <c r="A12" s="511">
        <v>34641.58333483796</v>
      </c>
      <c r="B12" s="93">
        <v>300</v>
      </c>
      <c r="D12" s="506">
        <f>UH_Timing!L10</f>
        <v>34642.500002430555</v>
      </c>
      <c r="E12" s="100">
        <f>UH_Timing!R10</f>
        <v>300.16610708233122</v>
      </c>
      <c r="F12" s="91">
        <f t="shared" ref="F12:F75" si="2">IFERROR(VLOOKUP(D12,$A12:$B112,2,TRUE),0)</f>
        <v>300</v>
      </c>
      <c r="G12" s="102">
        <f t="shared" ref="G12:G75" si="3">(E12-F12)^2</f>
        <v>2.759156280059168E-2</v>
      </c>
      <c r="H12" s="103">
        <f t="shared" si="0"/>
        <v>267302.25083176675</v>
      </c>
      <c r="J12" s="506">
        <f>UH_Timing!L10</f>
        <v>34642.500002430555</v>
      </c>
      <c r="K12" s="100">
        <v>300.13</v>
      </c>
      <c r="L12" s="91">
        <f t="shared" ref="L12:L75" si="4">IFERROR(VLOOKUP(J12,$A12:$B112,2,TRUE),0)</f>
        <v>300</v>
      </c>
      <c r="M12" s="102">
        <f t="shared" ref="M12:M75" si="5">(K12-L12)^2</f>
        <v>1.6899999999998819E-2</v>
      </c>
      <c r="N12" s="103">
        <f t="shared" si="1"/>
        <v>267302.25083176675</v>
      </c>
      <c r="O12" s="68"/>
      <c r="P12" s="68"/>
      <c r="Q12" s="68"/>
      <c r="R12" s="68"/>
      <c r="S12" s="68"/>
    </row>
    <row r="13" spans="1:19" x14ac:dyDescent="0.3">
      <c r="A13" s="511">
        <v>34641.625001388886</v>
      </c>
      <c r="B13" s="93">
        <v>300</v>
      </c>
      <c r="D13" s="506">
        <f>UH_Timing!L11</f>
        <v>34642.54166909722</v>
      </c>
      <c r="E13" s="100">
        <f>UH_Timing!R11</f>
        <v>301.9820394923297</v>
      </c>
      <c r="F13" s="91">
        <f t="shared" si="2"/>
        <v>300</v>
      </c>
      <c r="G13" s="102">
        <f t="shared" si="3"/>
        <v>3.9284805491545924</v>
      </c>
      <c r="H13" s="103">
        <f t="shared" si="0"/>
        <v>267302.25083176675</v>
      </c>
      <c r="J13" s="506">
        <f>UH_Timing!L11</f>
        <v>34642.54166909722</v>
      </c>
      <c r="K13" s="100">
        <v>301.51</v>
      </c>
      <c r="L13" s="91">
        <f t="shared" si="4"/>
        <v>300</v>
      </c>
      <c r="M13" s="102">
        <f t="shared" si="5"/>
        <v>2.2800999999999725</v>
      </c>
      <c r="N13" s="103">
        <f t="shared" si="1"/>
        <v>267302.25083176675</v>
      </c>
      <c r="O13" s="68"/>
      <c r="P13" s="68"/>
      <c r="Q13" s="68"/>
      <c r="R13" s="68"/>
      <c r="S13" s="68"/>
    </row>
    <row r="14" spans="1:19" x14ac:dyDescent="0.3">
      <c r="A14" s="511">
        <v>34641.666667939811</v>
      </c>
      <c r="B14" s="93">
        <v>300</v>
      </c>
      <c r="D14" s="506">
        <f>UH_Timing!L12</f>
        <v>34642.583335763884</v>
      </c>
      <c r="E14" s="100">
        <f>UH_Timing!R12</f>
        <v>307.99498071041285</v>
      </c>
      <c r="F14" s="91">
        <f t="shared" si="2"/>
        <v>300</v>
      </c>
      <c r="G14" s="102">
        <f t="shared" si="3"/>
        <v>63.919716559873507</v>
      </c>
      <c r="H14" s="103">
        <f t="shared" si="0"/>
        <v>267302.25083176675</v>
      </c>
      <c r="J14" s="506">
        <f>UH_Timing!L12</f>
        <v>34642.583335763884</v>
      </c>
      <c r="K14" s="100">
        <v>306.10000000000002</v>
      </c>
      <c r="L14" s="91">
        <f t="shared" si="4"/>
        <v>300</v>
      </c>
      <c r="M14" s="102">
        <f t="shared" si="5"/>
        <v>37.210000000000278</v>
      </c>
      <c r="N14" s="103">
        <f t="shared" si="1"/>
        <v>267302.25083176675</v>
      </c>
      <c r="O14" s="68"/>
      <c r="P14" s="68"/>
      <c r="Q14" s="68"/>
      <c r="R14" s="68"/>
      <c r="S14" s="68"/>
    </row>
    <row r="15" spans="1:19" x14ac:dyDescent="0.3">
      <c r="A15" s="511">
        <v>34641.708334490744</v>
      </c>
      <c r="B15" s="93">
        <v>300</v>
      </c>
      <c r="D15" s="506">
        <f>UH_Timing!L13</f>
        <v>34642.625002430548</v>
      </c>
      <c r="E15" s="100">
        <f>UH_Timing!R13</f>
        <v>320.85093723846467</v>
      </c>
      <c r="F15" s="91">
        <f t="shared" si="2"/>
        <v>300</v>
      </c>
      <c r="G15" s="102">
        <f t="shared" si="3"/>
        <v>434.76158372239252</v>
      </c>
      <c r="H15" s="103">
        <f t="shared" si="0"/>
        <v>267302.25083176675</v>
      </c>
      <c r="J15" s="506">
        <f>UH_Timing!L13</f>
        <v>34642.625002430548</v>
      </c>
      <c r="K15" s="100">
        <v>315.89999999999998</v>
      </c>
      <c r="L15" s="91">
        <f t="shared" si="4"/>
        <v>300</v>
      </c>
      <c r="M15" s="102">
        <f t="shared" si="5"/>
        <v>252.80999999999926</v>
      </c>
      <c r="N15" s="103">
        <f t="shared" si="1"/>
        <v>267302.25083176675</v>
      </c>
      <c r="O15" s="68"/>
      <c r="P15" s="68"/>
      <c r="Q15" s="68"/>
      <c r="R15" s="68"/>
      <c r="S15" s="68"/>
    </row>
    <row r="16" spans="1:19" x14ac:dyDescent="0.3">
      <c r="A16" s="511">
        <v>34641.75000104167</v>
      </c>
      <c r="B16" s="93">
        <v>300</v>
      </c>
      <c r="D16" s="506">
        <f>UH_Timing!L14</f>
        <v>34642.666669097212</v>
      </c>
      <c r="E16" s="100">
        <f>UH_Timing!R14</f>
        <v>344.02951332666692</v>
      </c>
      <c r="F16" s="91">
        <f t="shared" si="2"/>
        <v>300</v>
      </c>
      <c r="G16" s="102">
        <f t="shared" si="3"/>
        <v>1938.5980437831395</v>
      </c>
      <c r="H16" s="103">
        <f t="shared" si="0"/>
        <v>267302.25083176675</v>
      </c>
      <c r="J16" s="506">
        <f>UH_Timing!L14</f>
        <v>34642.666669097212</v>
      </c>
      <c r="K16" s="100">
        <v>333.58</v>
      </c>
      <c r="L16" s="91">
        <f t="shared" si="4"/>
        <v>300</v>
      </c>
      <c r="M16" s="102">
        <f t="shared" si="5"/>
        <v>1127.616399999999</v>
      </c>
      <c r="N16" s="103">
        <f t="shared" si="1"/>
        <v>267302.25083176675</v>
      </c>
      <c r="O16" s="68"/>
      <c r="P16" s="68"/>
      <c r="Q16" s="68"/>
      <c r="R16" s="68"/>
      <c r="S16" s="68"/>
    </row>
    <row r="17" spans="1:19" x14ac:dyDescent="0.3">
      <c r="A17" s="511">
        <v>34641.791667592595</v>
      </c>
      <c r="B17" s="93">
        <v>300</v>
      </c>
      <c r="D17" s="506">
        <f>UH_Timing!L15</f>
        <v>34642.708335763877</v>
      </c>
      <c r="E17" s="100">
        <f>UH_Timing!R15</f>
        <v>382.14502184496587</v>
      </c>
      <c r="F17" s="91">
        <f t="shared" si="2"/>
        <v>300</v>
      </c>
      <c r="G17" s="102">
        <f t="shared" si="3"/>
        <v>6747.8046139099197</v>
      </c>
      <c r="H17" s="103">
        <f t="shared" si="0"/>
        <v>267302.25083176675</v>
      </c>
      <c r="J17" s="506">
        <f>UH_Timing!L15</f>
        <v>34642.708335763877</v>
      </c>
      <c r="K17" s="100">
        <v>362.64</v>
      </c>
      <c r="L17" s="91">
        <f t="shared" si="4"/>
        <v>300</v>
      </c>
      <c r="M17" s="102">
        <f t="shared" si="5"/>
        <v>3923.7695999999983</v>
      </c>
      <c r="N17" s="103">
        <f t="shared" si="1"/>
        <v>267302.25083176675</v>
      </c>
      <c r="O17" s="68"/>
      <c r="P17" s="68"/>
      <c r="Q17" s="68"/>
      <c r="R17" s="68"/>
      <c r="S17" s="68"/>
    </row>
    <row r="18" spans="1:19" x14ac:dyDescent="0.3">
      <c r="A18" s="511">
        <v>34641.833334143521</v>
      </c>
      <c r="B18" s="93">
        <v>300</v>
      </c>
      <c r="D18" s="506">
        <f>UH_Timing!L16</f>
        <v>34642.750002430541</v>
      </c>
      <c r="E18" s="100">
        <f>UH_Timing!R16</f>
        <v>439.54133498256499</v>
      </c>
      <c r="F18" s="91">
        <f t="shared" si="2"/>
        <v>300</v>
      </c>
      <c r="G18" s="102">
        <f t="shared" si="3"/>
        <v>19471.784168716415</v>
      </c>
      <c r="H18" s="103">
        <f t="shared" si="0"/>
        <v>267302.25083176675</v>
      </c>
      <c r="J18" s="506">
        <f>UH_Timing!L16</f>
        <v>34642.750002430541</v>
      </c>
      <c r="K18" s="100">
        <v>406.42</v>
      </c>
      <c r="L18" s="91">
        <f t="shared" si="4"/>
        <v>300</v>
      </c>
      <c r="M18" s="102">
        <f t="shared" si="5"/>
        <v>11325.216400000003</v>
      </c>
      <c r="N18" s="103">
        <f t="shared" si="1"/>
        <v>267302.25083176675</v>
      </c>
      <c r="O18" s="68"/>
      <c r="P18" s="68"/>
      <c r="Q18" s="68"/>
      <c r="R18" s="68"/>
      <c r="S18" s="68"/>
    </row>
    <row r="19" spans="1:19" x14ac:dyDescent="0.3">
      <c r="A19" s="511">
        <v>34641.875000694446</v>
      </c>
      <c r="B19" s="93">
        <v>300</v>
      </c>
      <c r="D19" s="506">
        <f>UH_Timing!L17</f>
        <v>34642.791669097205</v>
      </c>
      <c r="E19" s="100">
        <f>UH_Timing!R17</f>
        <v>519.27222187659618</v>
      </c>
      <c r="F19" s="91">
        <f t="shared" si="2"/>
        <v>320</v>
      </c>
      <c r="G19" s="102">
        <f t="shared" si="3"/>
        <v>39709.418411635379</v>
      </c>
      <c r="H19" s="103">
        <f t="shared" si="0"/>
        <v>247021.73823340918</v>
      </c>
      <c r="J19" s="506">
        <f>UH_Timing!L17</f>
        <v>34642.791669097205</v>
      </c>
      <c r="K19" s="100">
        <v>467.23</v>
      </c>
      <c r="L19" s="91">
        <f t="shared" si="4"/>
        <v>320</v>
      </c>
      <c r="M19" s="102">
        <f t="shared" si="5"/>
        <v>21676.672900000005</v>
      </c>
      <c r="N19" s="103">
        <f t="shared" si="1"/>
        <v>247021.73823340918</v>
      </c>
      <c r="O19" s="68"/>
      <c r="P19" s="68"/>
      <c r="Q19" s="68"/>
      <c r="R19" s="68"/>
      <c r="S19" s="68"/>
    </row>
    <row r="20" spans="1:19" x14ac:dyDescent="0.3">
      <c r="A20" s="511">
        <v>34641.916667245372</v>
      </c>
      <c r="B20" s="93">
        <v>300</v>
      </c>
      <c r="D20" s="506">
        <f>UH_Timing!L18</f>
        <v>34642.833335763869</v>
      </c>
      <c r="E20" s="100">
        <f>UH_Timing!R18</f>
        <v>624.0465957310588</v>
      </c>
      <c r="F20" s="91">
        <f t="shared" si="2"/>
        <v>320</v>
      </c>
      <c r="G20" s="102">
        <f t="shared" si="3"/>
        <v>92444.332375645899</v>
      </c>
      <c r="H20" s="103">
        <f t="shared" si="0"/>
        <v>247021.73823340918</v>
      </c>
      <c r="J20" s="506">
        <f>UH_Timing!L18</f>
        <v>34642.833335763869</v>
      </c>
      <c r="K20" s="100">
        <v>547.14</v>
      </c>
      <c r="L20" s="91">
        <f t="shared" si="4"/>
        <v>320</v>
      </c>
      <c r="M20" s="102">
        <f t="shared" si="5"/>
        <v>51592.579599999997</v>
      </c>
      <c r="N20" s="103">
        <f t="shared" si="1"/>
        <v>247021.73823340918</v>
      </c>
      <c r="O20" s="68"/>
      <c r="P20" s="68"/>
      <c r="Q20" s="68"/>
      <c r="R20" s="68"/>
      <c r="S20" s="68"/>
    </row>
    <row r="21" spans="1:19" x14ac:dyDescent="0.3">
      <c r="A21" s="511">
        <v>34641.958333796298</v>
      </c>
      <c r="B21" s="93">
        <v>300</v>
      </c>
      <c r="D21" s="506">
        <f>UH_Timing!L19</f>
        <v>34642.875002430534</v>
      </c>
      <c r="E21" s="100">
        <f>UH_Timing!R19</f>
        <v>755.76226227614654</v>
      </c>
      <c r="F21" s="91">
        <f t="shared" si="2"/>
        <v>300</v>
      </c>
      <c r="G21" s="102">
        <f t="shared" si="3"/>
        <v>207719.23971507099</v>
      </c>
      <c r="H21" s="103">
        <f t="shared" si="0"/>
        <v>267302.25083176675</v>
      </c>
      <c r="J21" s="506">
        <f>UH_Timing!L19</f>
        <v>34642.875002430534</v>
      </c>
      <c r="K21" s="100">
        <v>647.6</v>
      </c>
      <c r="L21" s="91">
        <f t="shared" si="4"/>
        <v>300</v>
      </c>
      <c r="M21" s="102">
        <f t="shared" si="5"/>
        <v>120825.76000000001</v>
      </c>
      <c r="N21" s="103">
        <f t="shared" si="1"/>
        <v>267302.25083176675</v>
      </c>
      <c r="O21" s="68"/>
      <c r="P21" s="68"/>
      <c r="Q21" s="68"/>
      <c r="R21" s="68"/>
      <c r="S21" s="68"/>
    </row>
    <row r="22" spans="1:19" x14ac:dyDescent="0.3">
      <c r="A22" s="511">
        <v>34642.000000347223</v>
      </c>
      <c r="B22" s="93">
        <v>300</v>
      </c>
      <c r="D22" s="506">
        <f>UH_Timing!L20</f>
        <v>34642.916669097198</v>
      </c>
      <c r="E22" s="100">
        <f>UH_Timing!R20</f>
        <v>914.40072891261582</v>
      </c>
      <c r="F22" s="91">
        <f t="shared" si="2"/>
        <v>300</v>
      </c>
      <c r="G22" s="102">
        <f t="shared" si="3"/>
        <v>377488.25568835362</v>
      </c>
      <c r="H22" s="103">
        <f t="shared" si="0"/>
        <v>267302.25083176675</v>
      </c>
      <c r="J22" s="506">
        <f>UH_Timing!L20</f>
        <v>34642.916669097198</v>
      </c>
      <c r="K22" s="100">
        <v>768.6</v>
      </c>
      <c r="L22" s="91">
        <f t="shared" si="4"/>
        <v>300</v>
      </c>
      <c r="M22" s="102">
        <f t="shared" si="5"/>
        <v>219585.96000000002</v>
      </c>
      <c r="N22" s="103">
        <f t="shared" si="1"/>
        <v>267302.25083176675</v>
      </c>
      <c r="O22" s="68"/>
      <c r="P22" s="68"/>
      <c r="Q22" s="68"/>
      <c r="R22" s="68"/>
      <c r="S22" s="68"/>
    </row>
    <row r="23" spans="1:19" x14ac:dyDescent="0.3">
      <c r="A23" s="511">
        <v>34642.041666898149</v>
      </c>
      <c r="B23" s="93">
        <v>300</v>
      </c>
      <c r="D23" s="506">
        <f>UH_Timing!L21</f>
        <v>34642.958335763862</v>
      </c>
      <c r="E23" s="100">
        <f>UH_Timing!R21</f>
        <v>1097.9231649112692</v>
      </c>
      <c r="F23" s="91">
        <f t="shared" si="2"/>
        <v>300</v>
      </c>
      <c r="G23" s="102">
        <f t="shared" si="3"/>
        <v>636681.37710201647</v>
      </c>
      <c r="H23" s="103">
        <f t="shared" si="0"/>
        <v>267302.25083176675</v>
      </c>
      <c r="J23" s="506">
        <f>UH_Timing!L21</f>
        <v>34642.958335763862</v>
      </c>
      <c r="K23" s="100">
        <v>908.58</v>
      </c>
      <c r="L23" s="91">
        <f t="shared" si="4"/>
        <v>300</v>
      </c>
      <c r="M23" s="102">
        <f t="shared" si="5"/>
        <v>370369.61640000006</v>
      </c>
      <c r="N23" s="103">
        <f t="shared" si="1"/>
        <v>267302.25083176675</v>
      </c>
      <c r="O23" s="68"/>
      <c r="P23" s="68"/>
      <c r="Q23" s="68"/>
      <c r="R23" s="68"/>
      <c r="S23" s="68"/>
    </row>
    <row r="24" spans="1:19" x14ac:dyDescent="0.3">
      <c r="A24" s="511">
        <v>34642.083333449074</v>
      </c>
      <c r="B24" s="93">
        <v>300</v>
      </c>
      <c r="D24" s="506">
        <f>UH_Timing!L22</f>
        <v>34643.000002430526</v>
      </c>
      <c r="E24" s="100">
        <f>UH_Timing!R22</f>
        <v>1302.6057551269548</v>
      </c>
      <c r="F24" s="91">
        <f t="shared" si="2"/>
        <v>400</v>
      </c>
      <c r="G24" s="102">
        <f t="shared" si="3"/>
        <v>814697.14918830036</v>
      </c>
      <c r="H24" s="103">
        <f t="shared" si="0"/>
        <v>173899.68783997884</v>
      </c>
      <c r="J24" s="506">
        <f>UH_Timing!L22</f>
        <v>34643.000002430526</v>
      </c>
      <c r="K24" s="100">
        <v>1064.71</v>
      </c>
      <c r="L24" s="91">
        <f t="shared" si="4"/>
        <v>400</v>
      </c>
      <c r="M24" s="102">
        <f t="shared" si="5"/>
        <v>441839.38410000002</v>
      </c>
      <c r="N24" s="103">
        <f t="shared" si="1"/>
        <v>173899.68783997884</v>
      </c>
      <c r="O24" s="68"/>
      <c r="P24" s="68"/>
      <c r="Q24" s="68"/>
      <c r="R24" s="68"/>
      <c r="S24" s="68"/>
    </row>
    <row r="25" spans="1:19" x14ac:dyDescent="0.3">
      <c r="A25" s="511">
        <v>34642.125</v>
      </c>
      <c r="B25" s="93">
        <v>300</v>
      </c>
      <c r="D25" s="506">
        <f>UH_Timing!L23</f>
        <v>34643.041669097191</v>
      </c>
      <c r="E25" s="100">
        <f>UH_Timing!R23</f>
        <v>1523.5283364502081</v>
      </c>
      <c r="F25" s="91">
        <f t="shared" si="2"/>
        <v>500</v>
      </c>
      <c r="G25" s="102">
        <f t="shared" si="3"/>
        <v>1047610.2555165305</v>
      </c>
      <c r="H25" s="103">
        <f t="shared" si="0"/>
        <v>100497.12484819091</v>
      </c>
      <c r="J25" s="506">
        <f>UH_Timing!L23</f>
        <v>34643.041669097191</v>
      </c>
      <c r="K25" s="100">
        <v>1233.22</v>
      </c>
      <c r="L25" s="91">
        <f t="shared" si="4"/>
        <v>500</v>
      </c>
      <c r="M25" s="102">
        <f t="shared" si="5"/>
        <v>537611.56839999999</v>
      </c>
      <c r="N25" s="103">
        <f t="shared" si="1"/>
        <v>100497.12484819091</v>
      </c>
      <c r="O25" s="68"/>
      <c r="P25" s="68"/>
      <c r="Q25" s="68"/>
      <c r="R25" s="68"/>
      <c r="S25" s="68"/>
    </row>
    <row r="26" spans="1:19" x14ac:dyDescent="0.3">
      <c r="A26" s="511">
        <v>34642.166666550926</v>
      </c>
      <c r="B26" s="93">
        <v>300</v>
      </c>
      <c r="D26" s="506">
        <f>UH_Timing!L24</f>
        <v>34643.083335763855</v>
      </c>
      <c r="E26" s="100">
        <f>UH_Timing!R24</f>
        <v>1755.0778381645246</v>
      </c>
      <c r="F26" s="91">
        <f t="shared" si="2"/>
        <v>525</v>
      </c>
      <c r="G26" s="102">
        <f t="shared" si="3"/>
        <v>1513091.4879435103</v>
      </c>
      <c r="H26" s="103">
        <f t="shared" si="0"/>
        <v>85271.484100243935</v>
      </c>
      <c r="J26" s="506">
        <f>UH_Timing!L24</f>
        <v>34643.083335763855</v>
      </c>
      <c r="K26" s="100">
        <v>1409.83</v>
      </c>
      <c r="L26" s="91">
        <f t="shared" si="4"/>
        <v>525</v>
      </c>
      <c r="M26" s="102">
        <f t="shared" si="5"/>
        <v>782924.12889999989</v>
      </c>
      <c r="N26" s="103">
        <f t="shared" si="1"/>
        <v>85271.484100243935</v>
      </c>
      <c r="O26" s="68"/>
      <c r="P26" s="68"/>
      <c r="Q26" s="68"/>
      <c r="R26" s="68"/>
      <c r="S26" s="68"/>
    </row>
    <row r="27" spans="1:19" x14ac:dyDescent="0.3">
      <c r="A27" s="511">
        <v>34642.208333101851</v>
      </c>
      <c r="B27" s="93">
        <v>300</v>
      </c>
      <c r="D27" s="506">
        <f>UH_Timing!L25</f>
        <v>34643.125002430519</v>
      </c>
      <c r="E27" s="100">
        <f>UH_Timing!R25</f>
        <v>1991.5824451326635</v>
      </c>
      <c r="F27" s="91">
        <f t="shared" si="2"/>
        <v>550</v>
      </c>
      <c r="G27" s="102">
        <f t="shared" si="3"/>
        <v>2078159.9461146686</v>
      </c>
      <c r="H27" s="103">
        <f t="shared" si="0"/>
        <v>71295.843352296943</v>
      </c>
      <c r="J27" s="506">
        <f>UH_Timing!L25</f>
        <v>34643.125002430519</v>
      </c>
      <c r="K27" s="100">
        <v>1590.23</v>
      </c>
      <c r="L27" s="91">
        <f t="shared" si="4"/>
        <v>550</v>
      </c>
      <c r="M27" s="102">
        <f t="shared" si="5"/>
        <v>1082078.4529000001</v>
      </c>
      <c r="N27" s="103">
        <f t="shared" si="1"/>
        <v>71295.843352296943</v>
      </c>
      <c r="O27" s="68"/>
      <c r="P27" s="68"/>
      <c r="Q27" s="68"/>
      <c r="R27" s="68"/>
      <c r="S27" s="68"/>
    </row>
    <row r="28" spans="1:19" x14ac:dyDescent="0.3">
      <c r="A28" s="511">
        <v>34642.249999652777</v>
      </c>
      <c r="B28" s="93">
        <v>300</v>
      </c>
      <c r="D28" s="506">
        <f>UH_Timing!L26</f>
        <v>34643.166669097183</v>
      </c>
      <c r="E28" s="100">
        <f>UH_Timing!R26</f>
        <v>2228.7235019558238</v>
      </c>
      <c r="F28" s="91">
        <f t="shared" si="2"/>
        <v>575</v>
      </c>
      <c r="G28" s="102">
        <f t="shared" si="3"/>
        <v>2734801.4209210337</v>
      </c>
      <c r="H28" s="103">
        <f t="shared" si="0"/>
        <v>58570.202604349965</v>
      </c>
      <c r="J28" s="506">
        <f>UH_Timing!L26</f>
        <v>34643.166669097183</v>
      </c>
      <c r="K28" s="100">
        <v>1771.11</v>
      </c>
      <c r="L28" s="91">
        <f t="shared" si="4"/>
        <v>575</v>
      </c>
      <c r="M28" s="102">
        <f t="shared" si="5"/>
        <v>1430679.1320999998</v>
      </c>
      <c r="N28" s="103">
        <f t="shared" si="1"/>
        <v>58570.202604349965</v>
      </c>
      <c r="O28" s="68"/>
      <c r="P28" s="68"/>
      <c r="Q28" s="68"/>
      <c r="R28" s="68"/>
      <c r="S28" s="68"/>
    </row>
    <row r="29" spans="1:19" x14ac:dyDescent="0.3">
      <c r="A29" s="511">
        <v>34642.291666203702</v>
      </c>
      <c r="B29" s="93">
        <v>300</v>
      </c>
      <c r="D29" s="506">
        <f>UH_Timing!L27</f>
        <v>34643.208335763848</v>
      </c>
      <c r="E29" s="100">
        <f>UH_Timing!R27</f>
        <v>2462.9238751166026</v>
      </c>
      <c r="F29" s="91">
        <f t="shared" si="2"/>
        <v>590</v>
      </c>
      <c r="G29" s="102">
        <f t="shared" si="3"/>
        <v>3507843.8419817914</v>
      </c>
      <c r="H29" s="103">
        <f t="shared" si="0"/>
        <v>51534.818155581779</v>
      </c>
      <c r="J29" s="506">
        <f>UH_Timing!L27</f>
        <v>34643.208335763848</v>
      </c>
      <c r="K29" s="100">
        <v>1949.75</v>
      </c>
      <c r="L29" s="91">
        <f t="shared" si="4"/>
        <v>590</v>
      </c>
      <c r="M29" s="102">
        <f t="shared" si="5"/>
        <v>1848920.0625</v>
      </c>
      <c r="N29" s="103">
        <f t="shared" si="1"/>
        <v>51534.818155581779</v>
      </c>
      <c r="O29" s="68"/>
      <c r="P29" s="68"/>
      <c r="Q29" s="68"/>
      <c r="R29" s="68"/>
      <c r="S29" s="68"/>
    </row>
    <row r="30" spans="1:19" x14ac:dyDescent="0.3">
      <c r="A30" s="511">
        <v>34642.333332754628</v>
      </c>
      <c r="B30" s="93">
        <v>300</v>
      </c>
      <c r="D30" s="506">
        <f>UH_Timing!L28</f>
        <v>34643.250002430512</v>
      </c>
      <c r="E30" s="100">
        <f>UH_Timing!R28</f>
        <v>2690.3102806445354</v>
      </c>
      <c r="F30" s="91">
        <f t="shared" si="2"/>
        <v>600</v>
      </c>
      <c r="G30" s="102">
        <f t="shared" si="3"/>
        <v>4369397.0693682367</v>
      </c>
      <c r="H30" s="103">
        <f t="shared" si="0"/>
        <v>47094.561856402986</v>
      </c>
      <c r="J30" s="506">
        <f>UH_Timing!L28</f>
        <v>34643.250002430512</v>
      </c>
      <c r="K30" s="100">
        <v>2132.1799999999998</v>
      </c>
      <c r="L30" s="91">
        <f t="shared" si="4"/>
        <v>600</v>
      </c>
      <c r="M30" s="102">
        <f t="shared" si="5"/>
        <v>2347575.5523999995</v>
      </c>
      <c r="N30" s="103">
        <f t="shared" si="1"/>
        <v>47094.561856402986</v>
      </c>
      <c r="O30" s="68"/>
      <c r="P30" s="68"/>
      <c r="Q30" s="68"/>
      <c r="R30" s="68"/>
      <c r="S30" s="68"/>
    </row>
    <row r="31" spans="1:19" x14ac:dyDescent="0.3">
      <c r="A31" s="511">
        <v>34642.374999305554</v>
      </c>
      <c r="B31" s="93">
        <v>300</v>
      </c>
      <c r="D31" s="506">
        <f>UH_Timing!L29</f>
        <v>34643.291669097176</v>
      </c>
      <c r="E31" s="100">
        <f>UH_Timing!R29</f>
        <v>2906.7294876362666</v>
      </c>
      <c r="F31" s="91">
        <f t="shared" si="2"/>
        <v>600</v>
      </c>
      <c r="G31" s="102">
        <f t="shared" si="3"/>
        <v>5321000.9291306734</v>
      </c>
      <c r="H31" s="103">
        <f t="shared" si="0"/>
        <v>47094.561856402986</v>
      </c>
      <c r="J31" s="506">
        <f>UH_Timing!L29</f>
        <v>34643.291669097176</v>
      </c>
      <c r="K31" s="100">
        <v>2288.25</v>
      </c>
      <c r="L31" s="91">
        <f t="shared" si="4"/>
        <v>600</v>
      </c>
      <c r="M31" s="102">
        <f t="shared" si="5"/>
        <v>2850188.0625</v>
      </c>
      <c r="N31" s="103">
        <f t="shared" si="1"/>
        <v>47094.561856402986</v>
      </c>
      <c r="O31" s="68"/>
      <c r="P31" s="68"/>
      <c r="Q31" s="68"/>
      <c r="R31" s="68"/>
      <c r="S31" s="68"/>
    </row>
    <row r="32" spans="1:19" x14ac:dyDescent="0.3">
      <c r="A32" s="511">
        <v>34642.416665856479</v>
      </c>
      <c r="B32" s="93">
        <v>300</v>
      </c>
      <c r="D32" s="506">
        <f>UH_Timing!L30</f>
        <v>34643.33333576384</v>
      </c>
      <c r="E32" s="100">
        <f>UH_Timing!R30</f>
        <v>3108.080219339628</v>
      </c>
      <c r="F32" s="91">
        <f t="shared" si="2"/>
        <v>650</v>
      </c>
      <c r="G32" s="102">
        <f t="shared" si="3"/>
        <v>6042158.3647087533</v>
      </c>
      <c r="H32" s="103">
        <f t="shared" si="0"/>
        <v>27893.280360509019</v>
      </c>
      <c r="J32" s="506">
        <f>UH_Timing!L30</f>
        <v>34643.33333576384</v>
      </c>
      <c r="K32" s="100">
        <v>2441.83</v>
      </c>
      <c r="L32" s="91">
        <f t="shared" si="4"/>
        <v>650</v>
      </c>
      <c r="M32" s="102">
        <f t="shared" si="5"/>
        <v>3210654.7488999995</v>
      </c>
      <c r="N32" s="103">
        <f t="shared" si="1"/>
        <v>27893.280360509019</v>
      </c>
      <c r="O32" s="68"/>
      <c r="P32" s="68"/>
      <c r="Q32" s="68"/>
      <c r="R32" s="68"/>
      <c r="S32" s="68"/>
    </row>
    <row r="33" spans="1:19" x14ac:dyDescent="0.3">
      <c r="A33" s="511">
        <v>34642.458332407405</v>
      </c>
      <c r="B33" s="93">
        <v>300</v>
      </c>
      <c r="D33" s="506">
        <f>UH_Timing!L31</f>
        <v>34643.375002430505</v>
      </c>
      <c r="E33" s="100">
        <f>UH_Timing!R31</f>
        <v>3290.6585420099955</v>
      </c>
      <c r="F33" s="91">
        <f t="shared" si="2"/>
        <v>700</v>
      </c>
      <c r="G33" s="102">
        <f t="shared" si="3"/>
        <v>6711511.6812893553</v>
      </c>
      <c r="H33" s="103">
        <f t="shared" si="0"/>
        <v>13691.998864615052</v>
      </c>
      <c r="J33" s="506">
        <f>UH_Timing!L31</f>
        <v>34643.375002430505</v>
      </c>
      <c r="K33" s="100">
        <v>2581.08</v>
      </c>
      <c r="L33" s="91">
        <f t="shared" si="4"/>
        <v>700</v>
      </c>
      <c r="M33" s="102">
        <f t="shared" si="5"/>
        <v>3538461.9663999998</v>
      </c>
      <c r="N33" s="103">
        <f t="shared" si="1"/>
        <v>13691.998864615052</v>
      </c>
      <c r="O33" s="68"/>
      <c r="P33" s="68"/>
      <c r="Q33" s="68"/>
      <c r="R33" s="68"/>
      <c r="S33" s="68"/>
    </row>
    <row r="34" spans="1:19" x14ac:dyDescent="0.3">
      <c r="A34" s="511">
        <v>34642.49999895833</v>
      </c>
      <c r="B34" s="93">
        <v>300</v>
      </c>
      <c r="D34" s="506">
        <f>UH_Timing!L32</f>
        <v>34643.416669097169</v>
      </c>
      <c r="E34" s="100">
        <f>UH_Timing!R32</f>
        <v>3451.413644399549</v>
      </c>
      <c r="F34" s="91">
        <f t="shared" si="2"/>
        <v>750</v>
      </c>
      <c r="G34" s="102">
        <f t="shared" si="3"/>
        <v>7297635.6781480527</v>
      </c>
      <c r="H34" s="103">
        <f t="shared" si="0"/>
        <v>4490.717368721087</v>
      </c>
      <c r="J34" s="506">
        <f>UH_Timing!L32</f>
        <v>34643.416669097169</v>
      </c>
      <c r="K34" s="100">
        <v>2703.69</v>
      </c>
      <c r="L34" s="91">
        <f t="shared" si="4"/>
        <v>750</v>
      </c>
      <c r="M34" s="102">
        <f t="shared" si="5"/>
        <v>3816904.6161000002</v>
      </c>
      <c r="N34" s="103">
        <f t="shared" si="1"/>
        <v>4490.717368721087</v>
      </c>
      <c r="O34" s="68"/>
      <c r="P34" s="68"/>
      <c r="Q34" s="68"/>
      <c r="R34" s="68"/>
      <c r="S34" s="68"/>
    </row>
    <row r="35" spans="1:19" x14ac:dyDescent="0.3">
      <c r="A35" s="511">
        <v>34642.541665509256</v>
      </c>
      <c r="B35" s="93">
        <v>300</v>
      </c>
      <c r="D35" s="506">
        <f>UH_Timing!L33</f>
        <v>34643.458335763833</v>
      </c>
      <c r="E35" s="100">
        <f>UH_Timing!R33</f>
        <v>3588.0924493535581</v>
      </c>
      <c r="F35" s="91">
        <f t="shared" si="2"/>
        <v>850</v>
      </c>
      <c r="G35" s="102">
        <f t="shared" si="3"/>
        <v>7497150.2612069668</v>
      </c>
      <c r="H35" s="103">
        <f t="shared" si="0"/>
        <v>1088.1543769331552</v>
      </c>
      <c r="J35" s="506">
        <f>UH_Timing!L33</f>
        <v>34643.458335763833</v>
      </c>
      <c r="K35" s="100">
        <v>2807.93</v>
      </c>
      <c r="L35" s="91">
        <f t="shared" si="4"/>
        <v>850</v>
      </c>
      <c r="M35" s="102">
        <f t="shared" si="5"/>
        <v>3833489.8848999995</v>
      </c>
      <c r="N35" s="103">
        <f t="shared" si="1"/>
        <v>1088.1543769331552</v>
      </c>
      <c r="O35" s="68"/>
      <c r="P35" s="68"/>
      <c r="Q35" s="68"/>
      <c r="R35" s="68"/>
      <c r="S35" s="68"/>
    </row>
    <row r="36" spans="1:19" x14ac:dyDescent="0.3">
      <c r="A36" s="511">
        <v>34642.583332060189</v>
      </c>
      <c r="B36" s="93">
        <v>300</v>
      </c>
      <c r="D36" s="506">
        <f>UH_Timing!L34</f>
        <v>34643.500002430497</v>
      </c>
      <c r="E36" s="100">
        <f>UH_Timing!R34</f>
        <v>3699.285263473153</v>
      </c>
      <c r="F36" s="91">
        <f t="shared" si="2"/>
        <v>1000</v>
      </c>
      <c r="G36" s="102">
        <f t="shared" si="3"/>
        <v>7286140.9336033287</v>
      </c>
      <c r="H36" s="103">
        <f t="shared" si="0"/>
        <v>33484.309889251257</v>
      </c>
      <c r="J36" s="506">
        <f>UH_Timing!L34</f>
        <v>34643.500002430497</v>
      </c>
      <c r="K36" s="100">
        <v>2892.74</v>
      </c>
      <c r="L36" s="91">
        <f t="shared" si="4"/>
        <v>1000</v>
      </c>
      <c r="M36" s="102">
        <f t="shared" si="5"/>
        <v>3582464.7075999994</v>
      </c>
      <c r="N36" s="103">
        <f t="shared" si="1"/>
        <v>33484.309889251257</v>
      </c>
      <c r="O36" s="68"/>
      <c r="P36" s="68"/>
      <c r="Q36" s="68"/>
      <c r="R36" s="68"/>
      <c r="S36" s="68"/>
    </row>
    <row r="37" spans="1:19" x14ac:dyDescent="0.3">
      <c r="A37" s="511">
        <v>34642.624998611114</v>
      </c>
      <c r="B37" s="93">
        <v>300</v>
      </c>
      <c r="D37" s="506">
        <f>UH_Timing!L35</f>
        <v>34643.541669097162</v>
      </c>
      <c r="E37" s="100">
        <f>UH_Timing!R35</f>
        <v>3784.3961796749199</v>
      </c>
      <c r="F37" s="91">
        <f t="shared" si="2"/>
        <v>1250</v>
      </c>
      <c r="G37" s="102">
        <f t="shared" si="3"/>
        <v>6423163.995550829</v>
      </c>
      <c r="H37" s="103">
        <f t="shared" si="0"/>
        <v>187477.90240978144</v>
      </c>
      <c r="J37" s="506">
        <f>UH_Timing!L35</f>
        <v>34643.541669097162</v>
      </c>
      <c r="K37" s="100">
        <v>2957.65</v>
      </c>
      <c r="L37" s="91">
        <f t="shared" si="4"/>
        <v>1250</v>
      </c>
      <c r="M37" s="102">
        <f t="shared" si="5"/>
        <v>2916068.5225000004</v>
      </c>
      <c r="N37" s="103">
        <f t="shared" si="1"/>
        <v>187477.90240978144</v>
      </c>
      <c r="O37" s="68"/>
      <c r="P37" s="68"/>
      <c r="Q37" s="68"/>
      <c r="R37" s="68"/>
      <c r="S37" s="68"/>
    </row>
    <row r="38" spans="1:19" x14ac:dyDescent="0.3">
      <c r="A38" s="511">
        <v>34642.66666516204</v>
      </c>
      <c r="B38" s="93">
        <v>300</v>
      </c>
      <c r="D38" s="506">
        <f>UH_Timing!L36</f>
        <v>34643.583335763826</v>
      </c>
      <c r="E38" s="100">
        <f>UH_Timing!R36</f>
        <v>3843.563069915735</v>
      </c>
      <c r="F38" s="91">
        <f t="shared" si="2"/>
        <v>1750</v>
      </c>
      <c r="G38" s="102">
        <f t="shared" si="3"/>
        <v>4383006.3277149964</v>
      </c>
      <c r="H38" s="103">
        <f t="shared" si="0"/>
        <v>870465.08745084179</v>
      </c>
      <c r="J38" s="506">
        <f>UH_Timing!L36</f>
        <v>34643.583335763826</v>
      </c>
      <c r="K38" s="100">
        <v>3002.77</v>
      </c>
      <c r="L38" s="91">
        <f t="shared" si="4"/>
        <v>1750</v>
      </c>
      <c r="M38" s="102">
        <f t="shared" si="5"/>
        <v>1569432.6728999999</v>
      </c>
      <c r="N38" s="103">
        <f t="shared" si="1"/>
        <v>870465.08745084179</v>
      </c>
      <c r="O38" s="68"/>
      <c r="P38" s="68"/>
      <c r="Q38" s="68"/>
      <c r="R38" s="68"/>
      <c r="S38" s="68"/>
    </row>
    <row r="39" spans="1:19" x14ac:dyDescent="0.3">
      <c r="A39" s="511">
        <v>34642.708331712965</v>
      </c>
      <c r="B39" s="93">
        <v>300</v>
      </c>
      <c r="D39" s="506">
        <f>UH_Timing!L37</f>
        <v>34643.62500243049</v>
      </c>
      <c r="E39" s="100">
        <f>UH_Timing!R37</f>
        <v>3877.548686742738</v>
      </c>
      <c r="F39" s="91">
        <f t="shared" si="2"/>
        <v>2250</v>
      </c>
      <c r="G39" s="102">
        <f t="shared" si="3"/>
        <v>2648914.727718011</v>
      </c>
      <c r="H39" s="103">
        <f t="shared" si="0"/>
        <v>2053452.2724919023</v>
      </c>
      <c r="J39" s="506">
        <f>UH_Timing!L37</f>
        <v>34643.62500243049</v>
      </c>
      <c r="K39" s="100">
        <v>3028.68</v>
      </c>
      <c r="L39" s="91">
        <f t="shared" si="4"/>
        <v>2250</v>
      </c>
      <c r="M39" s="102">
        <f t="shared" si="5"/>
        <v>606342.5423999998</v>
      </c>
      <c r="N39" s="103">
        <f t="shared" si="1"/>
        <v>2053452.2724919023</v>
      </c>
      <c r="O39" s="68"/>
      <c r="P39" s="68"/>
      <c r="Q39" s="68"/>
      <c r="R39" s="68"/>
      <c r="S39" s="68"/>
    </row>
    <row r="40" spans="1:19" x14ac:dyDescent="0.3">
      <c r="A40" s="511">
        <v>34642.749998263891</v>
      </c>
      <c r="B40" s="93">
        <v>300</v>
      </c>
      <c r="D40" s="506">
        <f>UH_Timing!L38</f>
        <v>34643.666669097154</v>
      </c>
      <c r="E40" s="100">
        <f>UH_Timing!R38</f>
        <v>3887.6196339130915</v>
      </c>
      <c r="F40" s="91">
        <f t="shared" si="2"/>
        <v>2750</v>
      </c>
      <c r="G40" s="102">
        <f t="shared" si="3"/>
        <v>1294178.4314645564</v>
      </c>
      <c r="H40" s="103">
        <f t="shared" si="0"/>
        <v>3736439.4575329628</v>
      </c>
      <c r="J40" s="506">
        <f>UH_Timing!L38</f>
        <v>34643.666669097154</v>
      </c>
      <c r="K40" s="100">
        <v>3036.36</v>
      </c>
      <c r="L40" s="91">
        <f t="shared" si="4"/>
        <v>2750</v>
      </c>
      <c r="M40" s="102">
        <f t="shared" si="5"/>
        <v>82002.049600000071</v>
      </c>
      <c r="N40" s="103">
        <f t="shared" si="1"/>
        <v>3736439.4575329628</v>
      </c>
      <c r="O40" s="68"/>
      <c r="P40" s="68"/>
      <c r="Q40" s="68"/>
      <c r="R40" s="68"/>
      <c r="S40" s="68"/>
    </row>
    <row r="41" spans="1:19" x14ac:dyDescent="0.3">
      <c r="A41" s="511">
        <v>34642.791664872682</v>
      </c>
      <c r="B41" s="93">
        <v>320</v>
      </c>
      <c r="D41" s="506">
        <f>UH_Timing!L39</f>
        <v>34643.708335763818</v>
      </c>
      <c r="E41" s="100">
        <f>UH_Timing!R39</f>
        <v>3875.4252223291128</v>
      </c>
      <c r="F41" s="91">
        <f t="shared" si="2"/>
        <v>3300</v>
      </c>
      <c r="G41" s="102">
        <f t="shared" si="3"/>
        <v>331114.18649250886</v>
      </c>
      <c r="H41" s="103">
        <f t="shared" si="0"/>
        <v>6165225.3610781291</v>
      </c>
      <c r="J41" s="506">
        <f>UH_Timing!L39</f>
        <v>34643.708335763818</v>
      </c>
      <c r="K41" s="100">
        <v>3027.05</v>
      </c>
      <c r="L41" s="91">
        <f t="shared" si="4"/>
        <v>3300</v>
      </c>
      <c r="M41" s="102">
        <f t="shared" si="5"/>
        <v>74501.702499999898</v>
      </c>
      <c r="N41" s="103">
        <f t="shared" si="1"/>
        <v>6165225.3610781291</v>
      </c>
      <c r="O41" s="68"/>
      <c r="P41" s="68"/>
      <c r="Q41" s="68"/>
      <c r="R41" s="68"/>
      <c r="S41" s="68"/>
    </row>
    <row r="42" spans="1:19" x14ac:dyDescent="0.3">
      <c r="A42" s="511">
        <v>34642.833331481481</v>
      </c>
      <c r="B42" s="93">
        <v>320</v>
      </c>
      <c r="D42" s="506">
        <f>UH_Timing!L40</f>
        <v>34643.750002430483</v>
      </c>
      <c r="E42" s="100">
        <f>UH_Timing!R40</f>
        <v>3842.8841283972693</v>
      </c>
      <c r="F42" s="91">
        <f t="shared" si="2"/>
        <v>3680</v>
      </c>
      <c r="G42" s="102">
        <f t="shared" si="3"/>
        <v>26531.239283738094</v>
      </c>
      <c r="H42" s="103">
        <f t="shared" si="0"/>
        <v>8196695.6217093356</v>
      </c>
      <c r="J42" s="506">
        <f>UH_Timing!L40</f>
        <v>34643.750002430483</v>
      </c>
      <c r="K42" s="100">
        <v>3002.23</v>
      </c>
      <c r="L42" s="91">
        <f t="shared" si="4"/>
        <v>3680</v>
      </c>
      <c r="M42" s="102">
        <f t="shared" si="5"/>
        <v>459372.17289999995</v>
      </c>
      <c r="N42" s="103">
        <f t="shared" si="1"/>
        <v>8196695.6217093356</v>
      </c>
      <c r="O42" s="68"/>
      <c r="P42" s="68"/>
      <c r="Q42" s="68"/>
      <c r="R42" s="68"/>
      <c r="S42" s="68"/>
    </row>
    <row r="43" spans="1:19" x14ac:dyDescent="0.3">
      <c r="A43" s="511">
        <v>34642.874998090279</v>
      </c>
      <c r="B43" s="93">
        <v>300</v>
      </c>
      <c r="D43" s="506">
        <f>UH_Timing!L41</f>
        <v>34643.791669097147</v>
      </c>
      <c r="E43" s="100">
        <f>UH_Timing!R41</f>
        <v>3792.0835171290032</v>
      </c>
      <c r="F43" s="91">
        <f t="shared" si="2"/>
        <v>3250</v>
      </c>
      <c r="G43" s="102">
        <f t="shared" si="3"/>
        <v>293854.53954295034</v>
      </c>
      <c r="H43" s="103">
        <f t="shared" ref="H43:H74" si="6">(F43-F$8)^2</f>
        <v>5919426.6425740235</v>
      </c>
      <c r="J43" s="506">
        <f>UH_Timing!L41</f>
        <v>34643.791669097147</v>
      </c>
      <c r="K43" s="100">
        <v>2963.47</v>
      </c>
      <c r="L43" s="91">
        <f t="shared" si="4"/>
        <v>3250</v>
      </c>
      <c r="M43" s="102">
        <f t="shared" si="5"/>
        <v>82099.440900000118</v>
      </c>
      <c r="N43" s="103">
        <f t="shared" ref="N43:N74" si="7">(L43-L$8)^2</f>
        <v>5919426.6425740235</v>
      </c>
      <c r="O43" s="68"/>
      <c r="P43" s="68"/>
      <c r="Q43" s="68"/>
      <c r="R43" s="68"/>
      <c r="S43" s="68"/>
    </row>
    <row r="44" spans="1:19" x14ac:dyDescent="0.3">
      <c r="A44" s="511">
        <v>34642.916664699071</v>
      </c>
      <c r="B44" s="93">
        <v>300</v>
      </c>
      <c r="D44" s="506">
        <f>UH_Timing!L42</f>
        <v>34643.833335763811</v>
      </c>
      <c r="E44" s="100">
        <f>UH_Timing!R42</f>
        <v>3725.192867495467</v>
      </c>
      <c r="F44" s="91">
        <f t="shared" si="2"/>
        <v>2900</v>
      </c>
      <c r="G44" s="102">
        <f t="shared" si="3"/>
        <v>680943.26856539131</v>
      </c>
      <c r="H44" s="103">
        <f t="shared" si="6"/>
        <v>4338835.6130452808</v>
      </c>
      <c r="J44" s="506">
        <f>UH_Timing!L42</f>
        <v>34643.833335763811</v>
      </c>
      <c r="K44" s="100">
        <v>2912.45</v>
      </c>
      <c r="L44" s="91">
        <f t="shared" si="4"/>
        <v>2900</v>
      </c>
      <c r="M44" s="102">
        <f t="shared" si="5"/>
        <v>155.00249999999548</v>
      </c>
      <c r="N44" s="103">
        <f t="shared" si="7"/>
        <v>4338835.6130452808</v>
      </c>
      <c r="O44" s="68"/>
      <c r="P44" s="68"/>
      <c r="Q44" s="68"/>
      <c r="R44" s="68"/>
      <c r="S44" s="68"/>
    </row>
    <row r="45" spans="1:19" x14ac:dyDescent="0.3">
      <c r="A45" s="511">
        <v>34642.958331307869</v>
      </c>
      <c r="B45" s="93">
        <v>300</v>
      </c>
      <c r="D45" s="506">
        <f>UH_Timing!L43</f>
        <v>34643.875002430475</v>
      </c>
      <c r="E45" s="100">
        <f>UH_Timing!R43</f>
        <v>3644.3930339648073</v>
      </c>
      <c r="F45" s="91">
        <f t="shared" si="2"/>
        <v>2580</v>
      </c>
      <c r="G45" s="102">
        <f t="shared" si="3"/>
        <v>1132932.5307528074</v>
      </c>
      <c r="H45" s="103">
        <f t="shared" si="6"/>
        <v>3108123.8146190024</v>
      </c>
      <c r="J45" s="506">
        <f>UH_Timing!L43</f>
        <v>34643.875002430475</v>
      </c>
      <c r="K45" s="100">
        <v>2850.82</v>
      </c>
      <c r="L45" s="91">
        <f t="shared" si="4"/>
        <v>2580</v>
      </c>
      <c r="M45" s="102">
        <f t="shared" si="5"/>
        <v>73343.472400000086</v>
      </c>
      <c r="N45" s="103">
        <f t="shared" si="7"/>
        <v>3108123.8146190024</v>
      </c>
      <c r="O45" s="68"/>
      <c r="P45" s="68"/>
      <c r="Q45" s="68"/>
      <c r="R45" s="68"/>
      <c r="S45" s="68"/>
    </row>
    <row r="46" spans="1:19" x14ac:dyDescent="0.3">
      <c r="A46" s="511">
        <v>34642.999997916668</v>
      </c>
      <c r="B46" s="93">
        <v>400</v>
      </c>
      <c r="D46" s="506">
        <f>UH_Timing!L44</f>
        <v>34643.91666909714</v>
      </c>
      <c r="E46" s="100">
        <f>UH_Timing!R44</f>
        <v>3551.8199566466442</v>
      </c>
      <c r="F46" s="91">
        <f t="shared" si="2"/>
        <v>2400</v>
      </c>
      <c r="G46" s="102">
        <f t="shared" si="3"/>
        <v>1326689.2125294772</v>
      </c>
      <c r="H46" s="103">
        <f t="shared" si="6"/>
        <v>2505848.4280042206</v>
      </c>
      <c r="J46" s="506">
        <f>UH_Timing!L44</f>
        <v>34643.91666909714</v>
      </c>
      <c r="K46" s="100">
        <v>2780.2</v>
      </c>
      <c r="L46" s="91">
        <f t="shared" si="4"/>
        <v>2400</v>
      </c>
      <c r="M46" s="102">
        <f t="shared" si="5"/>
        <v>144552.03999999986</v>
      </c>
      <c r="N46" s="103">
        <f t="shared" si="7"/>
        <v>2505848.4280042206</v>
      </c>
      <c r="O46" s="68"/>
      <c r="P46" s="68"/>
      <c r="Q46" s="68"/>
      <c r="R46" s="68"/>
      <c r="S46" s="68"/>
    </row>
    <row r="47" spans="1:19" x14ac:dyDescent="0.3">
      <c r="A47" s="511">
        <v>34643.041664525466</v>
      </c>
      <c r="B47" s="93">
        <v>500</v>
      </c>
      <c r="D47" s="506">
        <f>UH_Timing!L45</f>
        <v>34643.958335763804</v>
      </c>
      <c r="E47" s="100">
        <f>UH_Timing!R45</f>
        <v>3449.5217559789139</v>
      </c>
      <c r="F47" s="91">
        <f t="shared" si="2"/>
        <v>2230</v>
      </c>
      <c r="G47" s="102">
        <f t="shared" si="3"/>
        <v>1487233.3133058937</v>
      </c>
      <c r="H47" s="103">
        <f t="shared" si="6"/>
        <v>1996532.78509026</v>
      </c>
      <c r="J47" s="506">
        <f>UH_Timing!L45</f>
        <v>34643.958335763804</v>
      </c>
      <c r="K47" s="100">
        <v>2702.17</v>
      </c>
      <c r="L47" s="91">
        <f t="shared" si="4"/>
        <v>2230</v>
      </c>
      <c r="M47" s="102">
        <f t="shared" si="5"/>
        <v>222944.50890000007</v>
      </c>
      <c r="N47" s="103">
        <f t="shared" si="7"/>
        <v>1996532.78509026</v>
      </c>
      <c r="O47" s="68"/>
      <c r="P47" s="68"/>
      <c r="Q47" s="68"/>
      <c r="R47" s="68"/>
      <c r="S47" s="68"/>
    </row>
    <row r="48" spans="1:19" x14ac:dyDescent="0.3">
      <c r="A48" s="511">
        <v>34643.083331134258</v>
      </c>
      <c r="B48" s="93">
        <v>525</v>
      </c>
      <c r="D48" s="506">
        <f>UH_Timing!L46</f>
        <v>34644.000002430468</v>
      </c>
      <c r="E48" s="100">
        <f>UH_Timing!R46</f>
        <v>3339.4275961257927</v>
      </c>
      <c r="F48" s="91">
        <f t="shared" si="2"/>
        <v>2050</v>
      </c>
      <c r="G48" s="102">
        <f t="shared" si="3"/>
        <v>1662623.5256507404</v>
      </c>
      <c r="H48" s="103">
        <f t="shared" si="6"/>
        <v>1520257.3984754782</v>
      </c>
      <c r="J48" s="506">
        <f>UH_Timing!L46</f>
        <v>34644.000002430468</v>
      </c>
      <c r="K48" s="100">
        <v>2618.1999999999998</v>
      </c>
      <c r="L48" s="91">
        <f t="shared" si="4"/>
        <v>2050</v>
      </c>
      <c r="M48" s="102">
        <f t="shared" si="5"/>
        <v>322851.23999999982</v>
      </c>
      <c r="N48" s="103">
        <f t="shared" si="7"/>
        <v>1520257.3984754782</v>
      </c>
      <c r="O48" s="68"/>
      <c r="P48" s="68"/>
      <c r="Q48" s="68"/>
      <c r="R48" s="68"/>
      <c r="S48" s="68"/>
    </row>
    <row r="49" spans="1:19" x14ac:dyDescent="0.3">
      <c r="A49" s="511">
        <v>34643.124997743056</v>
      </c>
      <c r="B49" s="93">
        <v>550</v>
      </c>
      <c r="D49" s="506">
        <f>UH_Timing!L47</f>
        <v>34644.041669097132</v>
      </c>
      <c r="E49" s="100">
        <f>UH_Timing!R47</f>
        <v>3223.3265756744081</v>
      </c>
      <c r="F49" s="91">
        <f t="shared" si="2"/>
        <v>1850</v>
      </c>
      <c r="G49" s="102">
        <f t="shared" si="3"/>
        <v>1886025.8834535957</v>
      </c>
      <c r="H49" s="103">
        <f t="shared" si="6"/>
        <v>1067062.524459054</v>
      </c>
      <c r="J49" s="506">
        <f>UH_Timing!L47</f>
        <v>34644.041669097132</v>
      </c>
      <c r="K49" s="100">
        <v>2529.64</v>
      </c>
      <c r="L49" s="91">
        <f t="shared" si="4"/>
        <v>1850</v>
      </c>
      <c r="M49" s="102">
        <f t="shared" si="5"/>
        <v>461910.52959999983</v>
      </c>
      <c r="N49" s="103">
        <f t="shared" si="7"/>
        <v>1067062.524459054</v>
      </c>
      <c r="O49" s="68"/>
      <c r="P49" s="68"/>
      <c r="Q49" s="68"/>
      <c r="R49" s="68"/>
      <c r="S49" s="68"/>
    </row>
    <row r="50" spans="1:19" x14ac:dyDescent="0.3">
      <c r="A50" s="511">
        <v>34643.166664351855</v>
      </c>
      <c r="B50" s="93">
        <v>575</v>
      </c>
      <c r="D50" s="506">
        <f>UH_Timing!L48</f>
        <v>34644.083335763797</v>
      </c>
      <c r="E50" s="100">
        <f>UH_Timing!R48</f>
        <v>3102.8549279849326</v>
      </c>
      <c r="F50" s="91">
        <f t="shared" si="2"/>
        <v>1800</v>
      </c>
      <c r="G50" s="102">
        <f t="shared" si="3"/>
        <v>1697430.963374624</v>
      </c>
      <c r="H50" s="103">
        <f t="shared" si="6"/>
        <v>966263.80595494783</v>
      </c>
      <c r="J50" s="506">
        <f>UH_Timing!L48</f>
        <v>34644.083335763797</v>
      </c>
      <c r="K50" s="100">
        <v>2437.75</v>
      </c>
      <c r="L50" s="91">
        <f t="shared" si="4"/>
        <v>1800</v>
      </c>
      <c r="M50" s="102">
        <f t="shared" si="5"/>
        <v>406725.0625</v>
      </c>
      <c r="N50" s="103">
        <f t="shared" si="7"/>
        <v>966263.80595494783</v>
      </c>
      <c r="O50" s="68"/>
      <c r="P50" s="68"/>
      <c r="Q50" s="68"/>
      <c r="R50" s="68"/>
      <c r="S50" s="68"/>
    </row>
    <row r="51" spans="1:19" x14ac:dyDescent="0.3">
      <c r="A51" s="511">
        <v>34643.208330960646</v>
      </c>
      <c r="B51" s="93">
        <v>590</v>
      </c>
      <c r="D51" s="506">
        <f>UH_Timing!L49</f>
        <v>34644.125002430461</v>
      </c>
      <c r="E51" s="100">
        <f>UH_Timing!R49</f>
        <v>2979.4899291228085</v>
      </c>
      <c r="F51" s="91">
        <f t="shared" si="2"/>
        <v>1750</v>
      </c>
      <c r="G51" s="102">
        <f t="shared" si="3"/>
        <v>1511645.4858144086</v>
      </c>
      <c r="H51" s="103">
        <f t="shared" si="6"/>
        <v>870465.08745084179</v>
      </c>
      <c r="J51" s="506">
        <f>UH_Timing!L49</f>
        <v>34644.125002430461</v>
      </c>
      <c r="K51" s="100">
        <v>2343.66</v>
      </c>
      <c r="L51" s="91">
        <f t="shared" si="4"/>
        <v>1750</v>
      </c>
      <c r="M51" s="102">
        <f t="shared" si="5"/>
        <v>352432.1955999998</v>
      </c>
      <c r="N51" s="103">
        <f t="shared" si="7"/>
        <v>870465.08745084179</v>
      </c>
      <c r="O51" s="68"/>
      <c r="P51" s="68"/>
      <c r="Q51" s="68"/>
      <c r="R51" s="68"/>
      <c r="S51" s="68"/>
    </row>
    <row r="52" spans="1:19" x14ac:dyDescent="0.3">
      <c r="A52" s="511">
        <v>34643.249997569445</v>
      </c>
      <c r="B52" s="93">
        <v>600</v>
      </c>
      <c r="D52" s="506">
        <f>UH_Timing!L50</f>
        <v>34644.166669097125</v>
      </c>
      <c r="E52" s="100">
        <f>UH_Timing!R50</f>
        <v>2854.549077180066</v>
      </c>
      <c r="F52" s="91">
        <f t="shared" si="2"/>
        <v>1600</v>
      </c>
      <c r="G52" s="102">
        <f t="shared" si="3"/>
        <v>1573893.3870533551</v>
      </c>
      <c r="H52" s="103">
        <f t="shared" si="6"/>
        <v>613068.93193852366</v>
      </c>
      <c r="J52" s="506">
        <f>UH_Timing!L50</f>
        <v>34644.166669097125</v>
      </c>
      <c r="K52" s="100">
        <v>2248.36</v>
      </c>
      <c r="L52" s="91">
        <f t="shared" si="4"/>
        <v>1600</v>
      </c>
      <c r="M52" s="102">
        <f t="shared" si="5"/>
        <v>420370.68960000016</v>
      </c>
      <c r="N52" s="103">
        <f t="shared" si="7"/>
        <v>613068.93193852366</v>
      </c>
      <c r="O52" s="68"/>
      <c r="P52" s="68"/>
      <c r="Q52" s="68"/>
      <c r="R52" s="68"/>
      <c r="S52" s="68"/>
    </row>
    <row r="53" spans="1:19" x14ac:dyDescent="0.3">
      <c r="A53" s="511">
        <v>34643.291664178243</v>
      </c>
      <c r="B53" s="93">
        <v>600</v>
      </c>
      <c r="D53" s="506">
        <f>UH_Timing!L51</f>
        <v>34644.208335763789</v>
      </c>
      <c r="E53" s="100">
        <f>UH_Timing!R51</f>
        <v>2729.193294188105</v>
      </c>
      <c r="F53" s="91">
        <f t="shared" si="2"/>
        <v>1500</v>
      </c>
      <c r="G53" s="102">
        <f t="shared" si="3"/>
        <v>1510916.1544770054</v>
      </c>
      <c r="H53" s="103">
        <f t="shared" si="6"/>
        <v>466471.49493031163</v>
      </c>
      <c r="J53" s="506">
        <f>UH_Timing!L51</f>
        <v>34644.208335763789</v>
      </c>
      <c r="K53" s="100">
        <v>2152.75</v>
      </c>
      <c r="L53" s="91">
        <f t="shared" si="4"/>
        <v>1500</v>
      </c>
      <c r="M53" s="102">
        <f t="shared" si="5"/>
        <v>426082.5625</v>
      </c>
      <c r="N53" s="103">
        <f t="shared" si="7"/>
        <v>466471.49493031163</v>
      </c>
      <c r="O53" s="68"/>
      <c r="P53" s="68"/>
      <c r="Q53" s="68"/>
      <c r="R53" s="68"/>
      <c r="S53" s="68"/>
    </row>
    <row r="54" spans="1:19" x14ac:dyDescent="0.3">
      <c r="A54" s="511">
        <v>34643.333330787034</v>
      </c>
      <c r="B54" s="93">
        <v>650</v>
      </c>
      <c r="D54" s="506">
        <f>UH_Timing!L52</f>
        <v>34644.250002430454</v>
      </c>
      <c r="E54" s="100">
        <f>UH_Timing!R52</f>
        <v>2604.4330916630984</v>
      </c>
      <c r="F54" s="91">
        <f t="shared" si="2"/>
        <v>1370</v>
      </c>
      <c r="G54" s="102">
        <f t="shared" si="3"/>
        <v>1523825.0577929155</v>
      </c>
      <c r="H54" s="103">
        <f t="shared" si="6"/>
        <v>305794.82681963593</v>
      </c>
      <c r="J54" s="506">
        <f>UH_Timing!L52</f>
        <v>34644.250002430454</v>
      </c>
      <c r="K54" s="100">
        <v>2057.59</v>
      </c>
      <c r="L54" s="91">
        <f t="shared" si="4"/>
        <v>1370</v>
      </c>
      <c r="M54" s="102">
        <f t="shared" si="5"/>
        <v>472780.00810000021</v>
      </c>
      <c r="N54" s="103">
        <f t="shared" si="7"/>
        <v>305794.82681963593</v>
      </c>
      <c r="O54" s="68"/>
      <c r="P54" s="68"/>
      <c r="Q54" s="68"/>
      <c r="R54" s="68"/>
      <c r="S54" s="68"/>
    </row>
    <row r="55" spans="1:19" x14ac:dyDescent="0.3">
      <c r="A55" s="511">
        <v>34643.374997395833</v>
      </c>
      <c r="B55" s="93">
        <v>700</v>
      </c>
      <c r="D55" s="506">
        <f>UH_Timing!L53</f>
        <v>34644.291669097118</v>
      </c>
      <c r="E55" s="100">
        <f>UH_Timing!R53</f>
        <v>2481.1368212141169</v>
      </c>
      <c r="F55" s="91">
        <f t="shared" si="2"/>
        <v>1300</v>
      </c>
      <c r="G55" s="102">
        <f t="shared" si="3"/>
        <v>1395084.1904277888</v>
      </c>
      <c r="H55" s="103">
        <f t="shared" si="6"/>
        <v>233276.62091388745</v>
      </c>
      <c r="J55" s="506">
        <f>UH_Timing!L53</f>
        <v>34644.291669097118</v>
      </c>
      <c r="K55" s="100">
        <v>1963.55</v>
      </c>
      <c r="L55" s="91">
        <f t="shared" si="4"/>
        <v>1300</v>
      </c>
      <c r="M55" s="102">
        <f t="shared" si="5"/>
        <v>440298.60249999992</v>
      </c>
      <c r="N55" s="103">
        <f t="shared" si="7"/>
        <v>233276.62091388745</v>
      </c>
      <c r="O55" s="68"/>
      <c r="P55" s="68"/>
      <c r="Q55" s="68"/>
      <c r="R55" s="68"/>
      <c r="S55" s="68"/>
    </row>
    <row r="56" spans="1:19" x14ac:dyDescent="0.3">
      <c r="A56" s="511">
        <v>34643.416664004631</v>
      </c>
      <c r="B56" s="93">
        <v>750</v>
      </c>
      <c r="D56" s="506">
        <f>UH_Timing!L54</f>
        <v>34644.333335763782</v>
      </c>
      <c r="E56" s="100">
        <f>UH_Timing!R54</f>
        <v>2360.040295830745</v>
      </c>
      <c r="F56" s="91">
        <f t="shared" si="2"/>
        <v>1230</v>
      </c>
      <c r="G56" s="102">
        <f t="shared" si="3"/>
        <v>1276991.0702012377</v>
      </c>
      <c r="H56" s="103">
        <f t="shared" si="6"/>
        <v>170558.41500813901</v>
      </c>
      <c r="J56" s="506">
        <f>UH_Timing!L54</f>
        <v>34644.333335763782</v>
      </c>
      <c r="K56" s="100">
        <v>1871.18</v>
      </c>
      <c r="L56" s="91">
        <f t="shared" si="4"/>
        <v>1230</v>
      </c>
      <c r="M56" s="102">
        <f t="shared" si="5"/>
        <v>411111.79240000009</v>
      </c>
      <c r="N56" s="103">
        <f t="shared" si="7"/>
        <v>170558.41500813901</v>
      </c>
      <c r="O56" s="68"/>
      <c r="P56" s="68"/>
      <c r="Q56" s="68"/>
      <c r="R56" s="68"/>
      <c r="S56" s="68"/>
    </row>
    <row r="57" spans="1:19" x14ac:dyDescent="0.3">
      <c r="A57" s="511">
        <v>34643.458330613423</v>
      </c>
      <c r="B57" s="93">
        <v>850</v>
      </c>
      <c r="D57" s="506">
        <f>UH_Timing!L55</f>
        <v>34644.375002430446</v>
      </c>
      <c r="E57" s="100">
        <f>UH_Timing!R55</f>
        <v>2241.7572122561619</v>
      </c>
      <c r="F57" s="91">
        <f t="shared" si="2"/>
        <v>1150</v>
      </c>
      <c r="G57" s="102">
        <f t="shared" si="3"/>
        <v>1191933.8105133462</v>
      </c>
      <c r="H57" s="103">
        <f t="shared" si="6"/>
        <v>110880.46540156937</v>
      </c>
      <c r="J57" s="506">
        <f>UH_Timing!L55</f>
        <v>34644.375002430446</v>
      </c>
      <c r="K57" s="100">
        <v>1780.97</v>
      </c>
      <c r="L57" s="91">
        <f t="shared" si="4"/>
        <v>1150</v>
      </c>
      <c r="M57" s="102">
        <f t="shared" si="5"/>
        <v>398123.14090000006</v>
      </c>
      <c r="N57" s="103">
        <f t="shared" si="7"/>
        <v>110880.46540156937</v>
      </c>
      <c r="O57" s="68"/>
      <c r="P57" s="68"/>
      <c r="Q57" s="68"/>
      <c r="R57" s="68"/>
      <c r="S57" s="68"/>
    </row>
    <row r="58" spans="1:19" x14ac:dyDescent="0.3">
      <c r="A58" s="511">
        <v>34643.499997222221</v>
      </c>
      <c r="B58" s="93">
        <v>1000</v>
      </c>
      <c r="D58" s="506">
        <f>UH_Timing!L56</f>
        <v>34644.416669097111</v>
      </c>
      <c r="E58" s="100">
        <f>UH_Timing!R56</f>
        <v>2126.7899294119084</v>
      </c>
      <c r="F58" s="91">
        <f t="shared" si="2"/>
        <v>1100</v>
      </c>
      <c r="G58" s="102">
        <f t="shared" si="3"/>
        <v>1054297.5591417118</v>
      </c>
      <c r="H58" s="103">
        <f t="shared" si="6"/>
        <v>80081.746897463323</v>
      </c>
      <c r="J58" s="506">
        <f>UH_Timing!L56</f>
        <v>34644.416669097111</v>
      </c>
      <c r="K58" s="100">
        <v>1693.28</v>
      </c>
      <c r="L58" s="91">
        <f t="shared" si="4"/>
        <v>1100</v>
      </c>
      <c r="M58" s="102">
        <f t="shared" si="5"/>
        <v>351981.15839999996</v>
      </c>
      <c r="N58" s="103">
        <f t="shared" si="7"/>
        <v>80081.746897463323</v>
      </c>
      <c r="O58" s="68"/>
      <c r="P58" s="68"/>
      <c r="Q58" s="68"/>
      <c r="R58" s="68"/>
      <c r="S58" s="68"/>
    </row>
    <row r="59" spans="1:19" x14ac:dyDescent="0.3">
      <c r="A59" s="511">
        <v>34643.54166383102</v>
      </c>
      <c r="B59" s="93">
        <v>1250</v>
      </c>
      <c r="D59" s="506">
        <f>UH_Timing!L57</f>
        <v>34644.458335763775</v>
      </c>
      <c r="E59" s="100">
        <f>UH_Timing!R57</f>
        <v>2015.5402628297552</v>
      </c>
      <c r="F59" s="91">
        <f t="shared" si="2"/>
        <v>1050</v>
      </c>
      <c r="G59" s="102">
        <f t="shared" si="3"/>
        <v>932267.99914535275</v>
      </c>
      <c r="H59" s="103">
        <f t="shared" si="6"/>
        <v>54283.028393357294</v>
      </c>
      <c r="J59" s="506">
        <f>UH_Timing!L57</f>
        <v>34644.458335763775</v>
      </c>
      <c r="K59" s="100">
        <v>1608.43</v>
      </c>
      <c r="L59" s="91">
        <f t="shared" si="4"/>
        <v>1050</v>
      </c>
      <c r="M59" s="102">
        <f t="shared" si="5"/>
        <v>311844.06490000006</v>
      </c>
      <c r="N59" s="103">
        <f t="shared" si="7"/>
        <v>54283.028393357294</v>
      </c>
      <c r="O59" s="68"/>
      <c r="P59" s="68"/>
      <c r="Q59" s="68"/>
      <c r="R59" s="68"/>
      <c r="S59" s="68"/>
    </row>
    <row r="60" spans="1:19" x14ac:dyDescent="0.3">
      <c r="A60" s="511">
        <v>34643.583330439818</v>
      </c>
      <c r="B60" s="93">
        <v>1750</v>
      </c>
      <c r="D60" s="506">
        <f>UH_Timing!L58</f>
        <v>34644.500002430439</v>
      </c>
      <c r="E60" s="100">
        <f>UH_Timing!R58</f>
        <v>1908.3200419887769</v>
      </c>
      <c r="F60" s="91">
        <f t="shared" si="2"/>
        <v>1030</v>
      </c>
      <c r="G60" s="102">
        <f t="shared" si="3"/>
        <v>771446.09615916677</v>
      </c>
      <c r="H60" s="103">
        <f t="shared" si="6"/>
        <v>45363.540991714879</v>
      </c>
      <c r="J60" s="506">
        <f>UH_Timing!L58</f>
        <v>34644.500002430439</v>
      </c>
      <c r="K60" s="100">
        <v>1526.65</v>
      </c>
      <c r="L60" s="91">
        <f t="shared" si="4"/>
        <v>1030</v>
      </c>
      <c r="M60" s="102">
        <f t="shared" si="5"/>
        <v>246661.22250000009</v>
      </c>
      <c r="N60" s="103">
        <f t="shared" si="7"/>
        <v>45363.540991714879</v>
      </c>
      <c r="O60" s="68"/>
      <c r="P60" s="68"/>
      <c r="Q60" s="68"/>
      <c r="R60" s="68"/>
      <c r="S60" s="68"/>
    </row>
    <row r="61" spans="1:19" x14ac:dyDescent="0.3">
      <c r="A61" s="511">
        <v>34643.62499704861</v>
      </c>
      <c r="B61" s="93">
        <v>2250</v>
      </c>
      <c r="D61" s="506">
        <f>UH_Timing!L59</f>
        <v>34644.541669097103</v>
      </c>
      <c r="E61" s="100">
        <f>UH_Timing!R59</f>
        <v>1805.3612483126874</v>
      </c>
      <c r="F61" s="91">
        <f t="shared" si="2"/>
        <v>975</v>
      </c>
      <c r="G61" s="102">
        <f t="shared" si="3"/>
        <v>689499.80269940454</v>
      </c>
      <c r="H61" s="103">
        <f t="shared" si="6"/>
        <v>24959.950637198242</v>
      </c>
      <c r="J61" s="506">
        <f>UH_Timing!L59</f>
        <v>34644.541669097103</v>
      </c>
      <c r="K61" s="100">
        <v>1448.12</v>
      </c>
      <c r="L61" s="91">
        <f t="shared" si="4"/>
        <v>975</v>
      </c>
      <c r="M61" s="102">
        <f t="shared" si="5"/>
        <v>223842.53439999989</v>
      </c>
      <c r="N61" s="103">
        <f t="shared" si="7"/>
        <v>24959.950637198242</v>
      </c>
      <c r="O61" s="68"/>
      <c r="P61" s="68"/>
      <c r="Q61" s="68"/>
      <c r="R61" s="68"/>
      <c r="S61" s="68"/>
    </row>
    <row r="62" spans="1:19" x14ac:dyDescent="0.3">
      <c r="A62" s="511">
        <v>34643.666663657408</v>
      </c>
      <c r="B62" s="93">
        <v>2750</v>
      </c>
      <c r="D62" s="506">
        <f>UH_Timing!L60</f>
        <v>34644.583335763768</v>
      </c>
      <c r="E62" s="100">
        <f>UH_Timing!R60</f>
        <v>1706.8256084648785</v>
      </c>
      <c r="F62" s="91">
        <f t="shared" si="2"/>
        <v>900</v>
      </c>
      <c r="G62" s="102">
        <f t="shared" si="3"/>
        <v>650967.56247472146</v>
      </c>
      <c r="H62" s="103">
        <f t="shared" si="6"/>
        <v>6886.8728810391895</v>
      </c>
      <c r="J62" s="506">
        <f>UH_Timing!L60</f>
        <v>34644.583335763768</v>
      </c>
      <c r="K62" s="100">
        <v>1372.97</v>
      </c>
      <c r="L62" s="91">
        <f t="shared" si="4"/>
        <v>900</v>
      </c>
      <c r="M62" s="102">
        <f t="shared" si="5"/>
        <v>223700.62090000004</v>
      </c>
      <c r="N62" s="103">
        <f t="shared" si="7"/>
        <v>6886.8728810391895</v>
      </c>
      <c r="O62" s="68"/>
      <c r="P62" s="68"/>
      <c r="Q62" s="68"/>
      <c r="R62" s="68"/>
      <c r="S62" s="68"/>
    </row>
    <row r="63" spans="1:19" x14ac:dyDescent="0.3">
      <c r="A63" s="511">
        <v>34643.708330266207</v>
      </c>
      <c r="B63" s="93">
        <v>3300</v>
      </c>
      <c r="D63" s="506">
        <f>UH_Timing!L61</f>
        <v>34644.625002430432</v>
      </c>
      <c r="E63" s="100">
        <f>UH_Timing!R61</f>
        <v>1612.8135625651446</v>
      </c>
      <c r="F63" s="91">
        <f t="shared" si="2"/>
        <v>875</v>
      </c>
      <c r="G63" s="102">
        <f t="shared" si="3"/>
        <v>544368.85310507054</v>
      </c>
      <c r="H63" s="103">
        <f t="shared" si="6"/>
        <v>3362.5136289861725</v>
      </c>
      <c r="J63" s="506">
        <f>UH_Timing!L61</f>
        <v>34644.625002430432</v>
      </c>
      <c r="K63" s="100">
        <v>1301.27</v>
      </c>
      <c r="L63" s="91">
        <f t="shared" si="4"/>
        <v>875</v>
      </c>
      <c r="M63" s="102">
        <f t="shared" si="5"/>
        <v>181706.11289999998</v>
      </c>
      <c r="N63" s="103">
        <f t="shared" si="7"/>
        <v>3362.5136289861725</v>
      </c>
      <c r="O63" s="68"/>
      <c r="P63" s="68"/>
      <c r="Q63" s="68"/>
      <c r="R63" s="68"/>
      <c r="S63" s="68"/>
    </row>
    <row r="64" spans="1:19" x14ac:dyDescent="0.3">
      <c r="A64" s="511">
        <v>34643.75</v>
      </c>
      <c r="B64" s="93">
        <v>3680</v>
      </c>
      <c r="D64" s="506">
        <f>UH_Timing!L62</f>
        <v>34644.666669097096</v>
      </c>
      <c r="E64" s="100">
        <f>UH_Timing!R62</f>
        <v>1523.3725619824754</v>
      </c>
      <c r="F64" s="91">
        <f t="shared" si="2"/>
        <v>875</v>
      </c>
      <c r="G64" s="102">
        <f t="shared" si="3"/>
        <v>420386.97913171892</v>
      </c>
      <c r="H64" s="103">
        <f t="shared" si="6"/>
        <v>3362.5136289861725</v>
      </c>
      <c r="J64" s="506">
        <f>UH_Timing!L62</f>
        <v>34644.666669097096</v>
      </c>
      <c r="K64" s="100">
        <v>1233.05</v>
      </c>
      <c r="L64" s="91">
        <f t="shared" si="4"/>
        <v>875</v>
      </c>
      <c r="M64" s="102">
        <f t="shared" si="5"/>
        <v>128199.80249999996</v>
      </c>
      <c r="N64" s="103">
        <f t="shared" si="7"/>
        <v>3362.5136289861725</v>
      </c>
      <c r="O64" s="68"/>
      <c r="P64" s="68"/>
      <c r="Q64" s="68"/>
      <c r="R64" s="68"/>
      <c r="S64" s="68"/>
    </row>
    <row r="65" spans="1:19" x14ac:dyDescent="0.3">
      <c r="A65" s="511">
        <v>34643.791663483797</v>
      </c>
      <c r="B65" s="93">
        <v>3250</v>
      </c>
      <c r="D65" s="506">
        <f>UH_Timing!L63</f>
        <v>34644.70833576376</v>
      </c>
      <c r="E65" s="100">
        <f>UH_Timing!R63</f>
        <v>1438.5046781760293</v>
      </c>
      <c r="F65" s="91">
        <f t="shared" si="2"/>
        <v>850</v>
      </c>
      <c r="G65" s="102">
        <f t="shared" si="3"/>
        <v>346337.75623507181</v>
      </c>
      <c r="H65" s="103">
        <f t="shared" si="6"/>
        <v>1088.1543769331552</v>
      </c>
      <c r="J65" s="506">
        <f>UH_Timing!L63</f>
        <v>34644.70833576376</v>
      </c>
      <c r="K65" s="100">
        <v>1168.32</v>
      </c>
      <c r="L65" s="91">
        <f t="shared" si="4"/>
        <v>850</v>
      </c>
      <c r="M65" s="102">
        <f t="shared" si="5"/>
        <v>101327.62239999996</v>
      </c>
      <c r="N65" s="103">
        <f t="shared" si="7"/>
        <v>1088.1543769331552</v>
      </c>
      <c r="O65" s="68"/>
      <c r="P65" s="68"/>
      <c r="Q65" s="68"/>
      <c r="R65" s="68"/>
      <c r="S65" s="68"/>
    </row>
    <row r="66" spans="1:19" x14ac:dyDescent="0.3">
      <c r="A66" s="511">
        <v>34643.833330092595</v>
      </c>
      <c r="B66" s="93">
        <v>2900</v>
      </c>
      <c r="D66" s="506">
        <f>UH_Timing!L64</f>
        <v>34644.750002430425</v>
      </c>
      <c r="E66" s="100">
        <f>UH_Timing!R64</f>
        <v>1358.1735241866993</v>
      </c>
      <c r="F66" s="91">
        <f t="shared" si="2"/>
        <v>825</v>
      </c>
      <c r="G66" s="102">
        <f t="shared" si="3"/>
        <v>284274.00689366483</v>
      </c>
      <c r="H66" s="103">
        <f t="shared" si="6"/>
        <v>63.795124880138111</v>
      </c>
      <c r="J66" s="506">
        <f>UH_Timing!L64</f>
        <v>34644.750002430425</v>
      </c>
      <c r="K66" s="100">
        <v>1107.05</v>
      </c>
      <c r="L66" s="91">
        <f t="shared" si="4"/>
        <v>825</v>
      </c>
      <c r="M66" s="102">
        <f t="shared" si="5"/>
        <v>79552.20249999997</v>
      </c>
      <c r="N66" s="103">
        <f t="shared" si="7"/>
        <v>63.795124880138111</v>
      </c>
      <c r="O66" s="68"/>
      <c r="P66" s="68"/>
      <c r="Q66" s="68"/>
      <c r="R66" s="68"/>
      <c r="S66" s="68"/>
    </row>
    <row r="67" spans="1:19" x14ac:dyDescent="0.3">
      <c r="A67" s="511">
        <v>34643.874996701386</v>
      </c>
      <c r="B67" s="93">
        <v>2580</v>
      </c>
      <c r="D67" s="506">
        <f>UH_Timing!L65</f>
        <v>34644.791669097089</v>
      </c>
      <c r="E67" s="100">
        <f>UH_Timing!R65</f>
        <v>1282.3105051311447</v>
      </c>
      <c r="F67" s="91">
        <f t="shared" si="2"/>
        <v>825</v>
      </c>
      <c r="G67" s="102">
        <f t="shared" si="3"/>
        <v>209132.89810330275</v>
      </c>
      <c r="H67" s="103">
        <f t="shared" si="6"/>
        <v>63.795124880138111</v>
      </c>
      <c r="J67" s="506">
        <f>UH_Timing!L65</f>
        <v>34644.791669097089</v>
      </c>
      <c r="K67" s="100">
        <v>1049.19</v>
      </c>
      <c r="L67" s="91">
        <f t="shared" si="4"/>
        <v>825</v>
      </c>
      <c r="M67" s="102">
        <f t="shared" si="5"/>
        <v>50261.156100000022</v>
      </c>
      <c r="N67" s="103">
        <f t="shared" si="7"/>
        <v>63.795124880138111</v>
      </c>
      <c r="O67" s="68"/>
      <c r="P67" s="68"/>
      <c r="Q67" s="68"/>
      <c r="R67" s="68"/>
      <c r="S67" s="68"/>
    </row>
    <row r="68" spans="1:19" x14ac:dyDescent="0.3">
      <c r="A68" s="511">
        <v>34643.916663310185</v>
      </c>
      <c r="B68" s="93">
        <v>2400</v>
      </c>
      <c r="D68" s="506">
        <f>UH_Timing!L66</f>
        <v>34644.833335763753</v>
      </c>
      <c r="E68" s="100">
        <f>UH_Timing!R66</f>
        <v>1210.820424518884</v>
      </c>
      <c r="F68" s="91">
        <f t="shared" si="2"/>
        <v>783.75</v>
      </c>
      <c r="G68" s="102">
        <f t="shared" si="3"/>
        <v>182389.1474987398</v>
      </c>
      <c r="H68" s="103">
        <f t="shared" si="6"/>
        <v>1106.4148589926599</v>
      </c>
      <c r="J68" s="506">
        <f>UH_Timing!L66</f>
        <v>34644.833335763753</v>
      </c>
      <c r="K68" s="100">
        <v>994.67</v>
      </c>
      <c r="L68" s="91">
        <f t="shared" si="4"/>
        <v>783.75</v>
      </c>
      <c r="M68" s="102">
        <f t="shared" si="5"/>
        <v>44487.246399999982</v>
      </c>
      <c r="N68" s="103">
        <f t="shared" si="7"/>
        <v>1106.4148589926599</v>
      </c>
      <c r="O68" s="68"/>
      <c r="P68" s="68"/>
      <c r="Q68" s="68"/>
      <c r="R68" s="68"/>
      <c r="S68" s="68"/>
    </row>
    <row r="69" spans="1:19" x14ac:dyDescent="0.3">
      <c r="A69" s="511">
        <v>34643.958329918984</v>
      </c>
      <c r="B69" s="93">
        <v>2230</v>
      </c>
      <c r="D69" s="506">
        <f>UH_Timing!L67</f>
        <v>34644.875002430417</v>
      </c>
      <c r="E69" s="100">
        <f>UH_Timing!R67</f>
        <v>1143.5864803146762</v>
      </c>
      <c r="F69" s="91">
        <f t="shared" si="2"/>
        <v>742.5</v>
      </c>
      <c r="G69" s="102">
        <f t="shared" si="3"/>
        <v>160870.36469121516</v>
      </c>
      <c r="H69" s="103">
        <f t="shared" si="6"/>
        <v>5552.1595931051816</v>
      </c>
      <c r="J69" s="506">
        <f>UH_Timing!L67</f>
        <v>34644.875002430417</v>
      </c>
      <c r="K69" s="100">
        <v>943.39</v>
      </c>
      <c r="L69" s="91">
        <f t="shared" si="4"/>
        <v>742.5</v>
      </c>
      <c r="M69" s="102">
        <f t="shared" si="5"/>
        <v>40356.792099999991</v>
      </c>
      <c r="N69" s="103">
        <f t="shared" si="7"/>
        <v>5552.1595931051816</v>
      </c>
      <c r="O69" s="68"/>
      <c r="P69" s="68"/>
      <c r="Q69" s="68"/>
      <c r="R69" s="68"/>
      <c r="S69" s="68"/>
    </row>
    <row r="70" spans="1:19" x14ac:dyDescent="0.3">
      <c r="A70" s="511">
        <v>34643.999996585648</v>
      </c>
      <c r="B70" s="93">
        <v>2050</v>
      </c>
      <c r="D70" s="506">
        <f>UH_Timing!L68</f>
        <v>34644.916669097081</v>
      </c>
      <c r="E70" s="100">
        <f>UH_Timing!R68</f>
        <v>1080.4746891522336</v>
      </c>
      <c r="F70" s="91">
        <f t="shared" si="2"/>
        <v>703.3125</v>
      </c>
      <c r="G70" s="102">
        <f t="shared" si="3"/>
        <v>142251.31692610527</v>
      </c>
      <c r="H70" s="103">
        <f t="shared" si="6"/>
        <v>12927.761621762078</v>
      </c>
      <c r="J70" s="506">
        <f>UH_Timing!L68</f>
        <v>34644.916669097081</v>
      </c>
      <c r="K70" s="100">
        <v>895.25</v>
      </c>
      <c r="L70" s="91">
        <f t="shared" si="4"/>
        <v>703.3125</v>
      </c>
      <c r="M70" s="102">
        <f t="shared" si="5"/>
        <v>36840.00390625</v>
      </c>
      <c r="N70" s="103">
        <f t="shared" si="7"/>
        <v>12927.761621762078</v>
      </c>
      <c r="O70" s="68"/>
      <c r="P70" s="68"/>
      <c r="Q70" s="68"/>
      <c r="R70" s="68"/>
      <c r="S70" s="68"/>
    </row>
    <row r="71" spans="1:19" x14ac:dyDescent="0.3">
      <c r="A71" s="511">
        <v>34644.041663252312</v>
      </c>
      <c r="B71" s="93">
        <v>1850</v>
      </c>
      <c r="D71" s="506">
        <f>UH_Timing!L69</f>
        <v>34644.958335763746</v>
      </c>
      <c r="E71" s="100">
        <f>UH_Timing!R69</f>
        <v>1021.3377795796282</v>
      </c>
      <c r="F71" s="91">
        <f t="shared" si="2"/>
        <v>666.1875</v>
      </c>
      <c r="G71" s="102">
        <f t="shared" si="3"/>
        <v>126131.72108548808</v>
      </c>
      <c r="H71" s="103">
        <f t="shared" si="6"/>
        <v>22748.275632463348</v>
      </c>
      <c r="J71" s="506">
        <f>UH_Timing!L69</f>
        <v>34644.958335763746</v>
      </c>
      <c r="K71" s="100">
        <v>850.15</v>
      </c>
      <c r="L71" s="91">
        <f t="shared" si="4"/>
        <v>666.1875</v>
      </c>
      <c r="M71" s="102">
        <f t="shared" si="5"/>
        <v>33842.201406249995</v>
      </c>
      <c r="N71" s="103">
        <f t="shared" si="7"/>
        <v>22748.275632463348</v>
      </c>
      <c r="O71" s="68"/>
      <c r="P71" s="68"/>
      <c r="Q71" s="68"/>
      <c r="R71" s="68"/>
      <c r="S71" s="68"/>
    </row>
    <row r="72" spans="1:19" x14ac:dyDescent="0.3">
      <c r="A72" s="511">
        <v>34644.083329918984</v>
      </c>
      <c r="B72" s="93">
        <v>1800</v>
      </c>
      <c r="D72" s="506">
        <f>UH_Timing!L70</f>
        <v>34645.00000243041</v>
      </c>
      <c r="E72" s="100">
        <f>UH_Timing!R70</f>
        <v>966.01859617054993</v>
      </c>
      <c r="F72" s="91">
        <f t="shared" si="2"/>
        <v>631.02187500000002</v>
      </c>
      <c r="G72" s="102">
        <f t="shared" si="3"/>
        <v>112222.80319501917</v>
      </c>
      <c r="H72" s="103">
        <f t="shared" si="6"/>
        <v>34592.629746809886</v>
      </c>
      <c r="J72" s="506">
        <f>UH_Timing!L70</f>
        <v>34645.00000243041</v>
      </c>
      <c r="K72" s="100">
        <v>807.96</v>
      </c>
      <c r="L72" s="91">
        <f t="shared" si="4"/>
        <v>631.02187500000002</v>
      </c>
      <c r="M72" s="102">
        <f t="shared" si="5"/>
        <v>31307.100078515628</v>
      </c>
      <c r="N72" s="103">
        <f t="shared" si="7"/>
        <v>34592.629746809886</v>
      </c>
      <c r="O72" s="68"/>
      <c r="P72" s="68"/>
      <c r="Q72" s="68"/>
      <c r="R72" s="68"/>
      <c r="S72" s="68"/>
    </row>
    <row r="73" spans="1:19" x14ac:dyDescent="0.3">
      <c r="A73" s="511">
        <v>34644.124996585648</v>
      </c>
      <c r="B73" s="93">
        <v>1750</v>
      </c>
      <c r="D73" s="506">
        <f>UH_Timing!L71</f>
        <v>34645.041669097074</v>
      </c>
      <c r="E73" s="100">
        <f>UH_Timing!R71</f>
        <v>914.35305615859966</v>
      </c>
      <c r="F73" s="91">
        <f t="shared" si="2"/>
        <v>597.71249999999998</v>
      </c>
      <c r="G73" s="102">
        <f t="shared" si="3"/>
        <v>100261.24180442732</v>
      </c>
      <c r="H73" s="103">
        <f t="shared" si="6"/>
        <v>48092.628141090143</v>
      </c>
      <c r="J73" s="506">
        <f>UH_Timing!L71</f>
        <v>34645.041669097074</v>
      </c>
      <c r="K73" s="100">
        <v>768.55</v>
      </c>
      <c r="L73" s="91">
        <f t="shared" si="4"/>
        <v>597.71249999999998</v>
      </c>
      <c r="M73" s="102">
        <f t="shared" si="5"/>
        <v>29185.451406249991</v>
      </c>
      <c r="N73" s="103">
        <f t="shared" si="7"/>
        <v>48092.628141090143</v>
      </c>
      <c r="O73" s="68"/>
      <c r="P73" s="68"/>
      <c r="Q73" s="68"/>
      <c r="R73" s="68"/>
      <c r="S73" s="68"/>
    </row>
    <row r="74" spans="1:19" x14ac:dyDescent="0.3">
      <c r="A74" s="511">
        <v>34644.166663252312</v>
      </c>
      <c r="B74" s="93">
        <v>1600</v>
      </c>
      <c r="D74" s="506">
        <f>UH_Timing!L72</f>
        <v>34645.083335763738</v>
      </c>
      <c r="E74" s="100">
        <f>UH_Timing!R72</f>
        <v>866.17269925201799</v>
      </c>
      <c r="F74" s="91">
        <f t="shared" si="2"/>
        <v>566.16140625000003</v>
      </c>
      <c r="G74" s="102">
        <f t="shared" si="3"/>
        <v>90006.775928742674</v>
      </c>
      <c r="H74" s="103">
        <f t="shared" si="6"/>
        <v>62926.429251259477</v>
      </c>
      <c r="J74" s="506">
        <f>UH_Timing!L72</f>
        <v>34645.083335763738</v>
      </c>
      <c r="K74" s="100">
        <v>731.81</v>
      </c>
      <c r="L74" s="91">
        <f t="shared" si="4"/>
        <v>566.16140625000003</v>
      </c>
      <c r="M74" s="102">
        <f t="shared" si="5"/>
        <v>27439.456611352511</v>
      </c>
      <c r="N74" s="103">
        <f t="shared" si="7"/>
        <v>62926.429251259477</v>
      </c>
      <c r="O74" s="68"/>
      <c r="P74" s="68"/>
      <c r="Q74" s="68"/>
      <c r="R74" s="68"/>
      <c r="S74" s="68"/>
    </row>
    <row r="75" spans="1:19" x14ac:dyDescent="0.3">
      <c r="A75" s="511">
        <v>34644.208329918984</v>
      </c>
      <c r="B75" s="93">
        <v>1500</v>
      </c>
      <c r="D75" s="506">
        <f>UH_Timing!L73</f>
        <v>34645.125002430403</v>
      </c>
      <c r="E75" s="100">
        <f>UH_Timing!R73</f>
        <v>821.30686970509328</v>
      </c>
      <c r="F75" s="91">
        <f t="shared" si="2"/>
        <v>536.27578125000002</v>
      </c>
      <c r="G75" s="102">
        <f t="shared" si="3"/>
        <v>81242.721385895202</v>
      </c>
      <c r="H75" s="103">
        <f t="shared" ref="H75:H111" si="8">(F75-F$8)^2</f>
        <v>78813.282095694303</v>
      </c>
      <c r="J75" s="506">
        <f>UH_Timing!L73</f>
        <v>34645.125002430403</v>
      </c>
      <c r="K75" s="100">
        <v>697.59</v>
      </c>
      <c r="L75" s="91">
        <f t="shared" si="4"/>
        <v>536.27578125000002</v>
      </c>
      <c r="M75" s="102">
        <f t="shared" si="5"/>
        <v>26022.277170922855</v>
      </c>
      <c r="N75" s="103">
        <f t="shared" ref="N75:N111" si="9">(L75-L$8)^2</f>
        <v>78813.282095694303</v>
      </c>
      <c r="O75" s="68"/>
      <c r="P75" s="68"/>
      <c r="Q75" s="68"/>
      <c r="R75" s="68"/>
      <c r="S75" s="68"/>
    </row>
    <row r="76" spans="1:19" x14ac:dyDescent="0.3">
      <c r="A76" s="511">
        <v>34644.249996585648</v>
      </c>
      <c r="B76" s="93">
        <v>1370</v>
      </c>
      <c r="D76" s="506">
        <f>UH_Timing!L74</f>
        <v>34645.166669097067</v>
      </c>
      <c r="E76" s="100">
        <f>UH_Timing!R74</f>
        <v>779.58456774768456</v>
      </c>
      <c r="F76" s="91">
        <f t="shared" ref="F76:F111" si="10">IFERROR(VLOOKUP(D76,$A76:$B176,2,TRUE),0)</f>
        <v>507.96771093750004</v>
      </c>
      <c r="G76" s="102">
        <f t="shared" ref="G76:G111" si="11">(E76-F76)^2</f>
        <v>73775.716903444278</v>
      </c>
      <c r="H76" s="103">
        <f t="shared" si="8"/>
        <v>95508.876319622432</v>
      </c>
      <c r="J76" s="506">
        <f>UH_Timing!L74</f>
        <v>34645.166669097067</v>
      </c>
      <c r="K76" s="100">
        <v>665.77</v>
      </c>
      <c r="L76" s="91">
        <f t="shared" ref="L76:L111" si="12">IFERROR(VLOOKUP(J76,$A76:$B176,2,TRUE),0)</f>
        <v>507.96771093750004</v>
      </c>
      <c r="M76" s="102">
        <f t="shared" ref="M76:M111" si="13">(K76-L76)^2</f>
        <v>24901.562433364787</v>
      </c>
      <c r="N76" s="103">
        <f t="shared" si="9"/>
        <v>95508.876319622432</v>
      </c>
      <c r="O76" s="68"/>
      <c r="P76" s="68"/>
      <c r="Q76" s="68"/>
      <c r="R76" s="68"/>
      <c r="S76" s="68"/>
    </row>
    <row r="77" spans="1:19" x14ac:dyDescent="0.3">
      <c r="A77" s="511">
        <v>34644.291663252312</v>
      </c>
      <c r="B77" s="93">
        <v>1300</v>
      </c>
      <c r="D77" s="506">
        <f>UH_Timing!L75</f>
        <v>34645.208335763731</v>
      </c>
      <c r="E77" s="100">
        <f>UH_Timing!R75</f>
        <v>740.83600525035354</v>
      </c>
      <c r="F77" s="91">
        <f t="shared" si="10"/>
        <v>481.15392187500004</v>
      </c>
      <c r="G77" s="102">
        <f t="shared" si="11"/>
        <v>67434.784426164042</v>
      </c>
      <c r="H77" s="103">
        <f t="shared" si="8"/>
        <v>112801.19606356918</v>
      </c>
      <c r="J77" s="506">
        <f>UH_Timing!L75</f>
        <v>34645.208335763731</v>
      </c>
      <c r="K77" s="100">
        <v>636.22</v>
      </c>
      <c r="L77" s="91">
        <f t="shared" si="12"/>
        <v>481.15392187500004</v>
      </c>
      <c r="M77" s="102">
        <f t="shared" si="13"/>
        <v>24045.488585068601</v>
      </c>
      <c r="N77" s="103">
        <f t="shared" si="9"/>
        <v>112801.19606356918</v>
      </c>
      <c r="O77" s="68"/>
      <c r="P77" s="68"/>
      <c r="Q77" s="68"/>
      <c r="R77" s="68"/>
      <c r="S77" s="68"/>
    </row>
    <row r="78" spans="1:19" x14ac:dyDescent="0.3">
      <c r="A78" s="511">
        <v>34644.333329918984</v>
      </c>
      <c r="B78" s="93">
        <v>1230</v>
      </c>
      <c r="D78" s="506">
        <f>UH_Timing!L76</f>
        <v>34645.250002430395</v>
      </c>
      <c r="E78" s="100">
        <f>UH_Timing!R76</f>
        <v>704.89389813994126</v>
      </c>
      <c r="F78" s="91">
        <f t="shared" si="10"/>
        <v>455.755536328125</v>
      </c>
      <c r="G78" s="102">
        <f t="shared" si="11"/>
        <v>62069.923326275464</v>
      </c>
      <c r="H78" s="103">
        <f t="shared" si="8"/>
        <v>130506.82136374206</v>
      </c>
      <c r="J78" s="506">
        <f>UH_Timing!L76</f>
        <v>34645.250002430395</v>
      </c>
      <c r="K78" s="100">
        <v>608.79999999999995</v>
      </c>
      <c r="L78" s="91">
        <f t="shared" si="12"/>
        <v>455.755536328125</v>
      </c>
      <c r="M78" s="102">
        <f t="shared" si="13"/>
        <v>23422.60786061185</v>
      </c>
      <c r="N78" s="103">
        <f t="shared" si="9"/>
        <v>130506.82136374206</v>
      </c>
      <c r="O78" s="68"/>
      <c r="P78" s="68"/>
      <c r="Q78" s="68"/>
      <c r="R78" s="68"/>
      <c r="S78" s="68"/>
    </row>
    <row r="79" spans="1:19" x14ac:dyDescent="0.3">
      <c r="A79" s="511">
        <v>34644.374996585648</v>
      </c>
      <c r="B79" s="93">
        <v>1150</v>
      </c>
      <c r="D79" s="506">
        <f>UH_Timing!L77</f>
        <v>34645.29166909706</v>
      </c>
      <c r="E79" s="100">
        <f>UH_Timing!R77</f>
        <v>671.59452566217601</v>
      </c>
      <c r="F79" s="91">
        <f t="shared" si="10"/>
        <v>431.69784023437501</v>
      </c>
      <c r="G79" s="102">
        <f t="shared" si="11"/>
        <v>57550.419679245308</v>
      </c>
      <c r="H79" s="103">
        <f t="shared" si="8"/>
        <v>148467.62974699191</v>
      </c>
      <c r="J79" s="506">
        <f>UH_Timing!L77</f>
        <v>34645.29166909706</v>
      </c>
      <c r="K79" s="100">
        <v>583.41</v>
      </c>
      <c r="L79" s="91">
        <f t="shared" si="12"/>
        <v>431.69784023437501</v>
      </c>
      <c r="M79" s="102">
        <f t="shared" si="13"/>
        <v>23016.579420750513</v>
      </c>
      <c r="N79" s="103">
        <f t="shared" si="9"/>
        <v>148467.62974699191</v>
      </c>
      <c r="O79" s="68"/>
      <c r="P79" s="68"/>
      <c r="Q79" s="68"/>
      <c r="R79" s="68"/>
      <c r="S79" s="68"/>
    </row>
    <row r="80" spans="1:19" x14ac:dyDescent="0.3">
      <c r="A80" s="511">
        <v>34644.416663252312</v>
      </c>
      <c r="B80" s="93">
        <v>1100</v>
      </c>
      <c r="D80" s="506">
        <f>UH_Timing!L78</f>
        <v>34645.333335763724</v>
      </c>
      <c r="E80" s="100">
        <f>UH_Timing!R78</f>
        <v>640.77858417599145</v>
      </c>
      <c r="F80" s="91">
        <f t="shared" si="10"/>
        <v>408.91006341796879</v>
      </c>
      <c r="G80" s="102">
        <f t="shared" si="11"/>
        <v>53763.010918513588</v>
      </c>
      <c r="H80" s="103">
        <f t="shared" si="8"/>
        <v>166547.8558153114</v>
      </c>
      <c r="J80" s="506">
        <f>UH_Timing!L78</f>
        <v>34645.333335763724</v>
      </c>
      <c r="K80" s="100">
        <v>559.91</v>
      </c>
      <c r="L80" s="91">
        <f t="shared" si="12"/>
        <v>408.91006341796879</v>
      </c>
      <c r="M80" s="102">
        <f t="shared" si="13"/>
        <v>22800.980847777439</v>
      </c>
      <c r="N80" s="103">
        <f t="shared" si="9"/>
        <v>166547.8558153114</v>
      </c>
      <c r="O80" s="68"/>
      <c r="P80" s="68"/>
      <c r="Q80" s="68"/>
      <c r="R80" s="68"/>
      <c r="S80" s="68"/>
    </row>
    <row r="81" spans="1:19" x14ac:dyDescent="0.3">
      <c r="A81" s="511">
        <v>34644.458329918984</v>
      </c>
      <c r="B81" s="93">
        <v>1050</v>
      </c>
      <c r="D81" s="506">
        <f>UH_Timing!L79</f>
        <v>34645.375002430388</v>
      </c>
      <c r="E81" s="100">
        <f>UH_Timing!R79</f>
        <v>612.29186080385159</v>
      </c>
      <c r="F81" s="91">
        <f t="shared" si="10"/>
        <v>387.32517140625004</v>
      </c>
      <c r="G81" s="102">
        <f t="shared" si="11"/>
        <v>50610.011338516932</v>
      </c>
      <c r="H81" s="103">
        <f t="shared" si="8"/>
        <v>184631.47102186325</v>
      </c>
      <c r="J81" s="506">
        <f>UH_Timing!L79</f>
        <v>34645.375002430388</v>
      </c>
      <c r="K81" s="100">
        <v>538.17999999999995</v>
      </c>
      <c r="L81" s="91">
        <f t="shared" si="12"/>
        <v>387.32517140625004</v>
      </c>
      <c r="M81" s="102">
        <f t="shared" si="13"/>
        <v>22757.179310049665</v>
      </c>
      <c r="N81" s="103">
        <f t="shared" si="9"/>
        <v>184631.47102186325</v>
      </c>
      <c r="O81" s="68"/>
      <c r="P81" s="68"/>
      <c r="Q81" s="68"/>
      <c r="R81" s="68"/>
      <c r="S81" s="68"/>
    </row>
    <row r="82" spans="1:19" x14ac:dyDescent="0.3">
      <c r="A82" s="511">
        <v>34644.499996585648</v>
      </c>
      <c r="B82" s="93">
        <v>1030</v>
      </c>
      <c r="D82" s="506">
        <f>UH_Timing!L80</f>
        <v>34645.416669097052</v>
      </c>
      <c r="E82" s="100">
        <f>UH_Timing!R80</f>
        <v>585.98574998568427</v>
      </c>
      <c r="F82" s="91">
        <f t="shared" si="10"/>
        <v>366.87966823535157</v>
      </c>
      <c r="G82" s="102">
        <f t="shared" si="11"/>
        <v>48007.475059983473</v>
      </c>
      <c r="H82" s="103">
        <f t="shared" si="8"/>
        <v>202619.84977927929</v>
      </c>
      <c r="J82" s="506">
        <f>UH_Timing!L80</f>
        <v>34645.416669097052</v>
      </c>
      <c r="K82" s="100">
        <v>518.12</v>
      </c>
      <c r="L82" s="91">
        <f t="shared" si="12"/>
        <v>366.87966823535157</v>
      </c>
      <c r="M82" s="102">
        <f t="shared" si="13"/>
        <v>22873.637952280926</v>
      </c>
      <c r="N82" s="103">
        <f t="shared" si="9"/>
        <v>202619.84977927929</v>
      </c>
      <c r="O82" s="68"/>
      <c r="P82" s="68"/>
      <c r="Q82" s="68"/>
      <c r="R82" s="68"/>
      <c r="S82" s="68"/>
    </row>
    <row r="83" spans="1:19" x14ac:dyDescent="0.3">
      <c r="A83" s="511">
        <v>34644.541663252312</v>
      </c>
      <c r="B83" s="93">
        <v>975</v>
      </c>
      <c r="D83" s="506">
        <f>UH_Timing!L81</f>
        <v>34645.458335763717</v>
      </c>
      <c r="E83" s="100">
        <f>UH_Timing!R81</f>
        <v>561.71763381323001</v>
      </c>
      <c r="F83" s="91">
        <f t="shared" si="10"/>
        <v>347.51340966503909</v>
      </c>
      <c r="G83" s="102">
        <f t="shared" si="11"/>
        <v>45883.449642928419</v>
      </c>
      <c r="H83" s="103">
        <f t="shared" si="8"/>
        <v>220429.69157132632</v>
      </c>
      <c r="J83" s="506">
        <f>UH_Timing!L81</f>
        <v>34645.458335763717</v>
      </c>
      <c r="K83" s="100">
        <v>499.61</v>
      </c>
      <c r="L83" s="91">
        <f t="shared" si="12"/>
        <v>347.51340966503909</v>
      </c>
      <c r="M83" s="102">
        <f t="shared" si="13"/>
        <v>23133.372791520927</v>
      </c>
      <c r="N83" s="103">
        <f t="shared" si="9"/>
        <v>220429.69157132632</v>
      </c>
      <c r="O83" s="68"/>
      <c r="P83" s="68"/>
      <c r="Q83" s="68"/>
      <c r="R83" s="68"/>
      <c r="S83" s="68"/>
    </row>
    <row r="84" spans="1:19" x14ac:dyDescent="0.3">
      <c r="A84" s="511">
        <v>34644.583329918984</v>
      </c>
      <c r="B84" s="93">
        <v>900</v>
      </c>
      <c r="D84" s="506">
        <f>UH_Timing!L82</f>
        <v>34645.500002430381</v>
      </c>
      <c r="E84" s="100">
        <f>UH_Timing!R82</f>
        <v>539.35114497106133</v>
      </c>
      <c r="F84" s="91">
        <f t="shared" si="10"/>
        <v>329.16942625327152</v>
      </c>
      <c r="G84" s="102">
        <f t="shared" si="11"/>
        <v>44176.354883164116</v>
      </c>
      <c r="H84" s="103">
        <f t="shared" si="8"/>
        <v>237991.17190382961</v>
      </c>
      <c r="J84" s="506">
        <f>UH_Timing!L82</f>
        <v>34645.500002430381</v>
      </c>
      <c r="K84" s="100">
        <v>482.55</v>
      </c>
      <c r="L84" s="91">
        <f t="shared" si="12"/>
        <v>329.16942625327152</v>
      </c>
      <c r="M84" s="102">
        <f t="shared" si="13"/>
        <v>23525.600402875614</v>
      </c>
      <c r="N84" s="103">
        <f t="shared" si="9"/>
        <v>237991.17190382961</v>
      </c>
      <c r="O84" s="68"/>
      <c r="P84" s="68"/>
      <c r="Q84" s="68"/>
      <c r="R84" s="68"/>
      <c r="S84" s="68"/>
    </row>
    <row r="85" spans="1:19" x14ac:dyDescent="0.3">
      <c r="A85" s="511">
        <v>34644.624996585648</v>
      </c>
      <c r="B85" s="93">
        <v>875</v>
      </c>
      <c r="D85" s="506">
        <f>UH_Timing!L83</f>
        <v>34645.541669097045</v>
      </c>
      <c r="E85" s="100">
        <f>UH_Timing!R83</f>
        <v>518.75632918873248</v>
      </c>
      <c r="F85" s="91">
        <f t="shared" si="10"/>
        <v>300</v>
      </c>
      <c r="G85" s="102">
        <f t="shared" si="11"/>
        <v>47854.331560129089</v>
      </c>
      <c r="H85" s="103">
        <f t="shared" si="8"/>
        <v>267302.25083176675</v>
      </c>
      <c r="J85" s="506">
        <f>UH_Timing!L83</f>
        <v>34645.541669097045</v>
      </c>
      <c r="K85" s="100">
        <v>466.84</v>
      </c>
      <c r="L85" s="91">
        <f t="shared" si="12"/>
        <v>300</v>
      </c>
      <c r="M85" s="102">
        <f t="shared" si="13"/>
        <v>27835.585599999991</v>
      </c>
      <c r="N85" s="103">
        <f t="shared" si="9"/>
        <v>267302.25083176675</v>
      </c>
      <c r="O85" s="68"/>
      <c r="P85" s="68"/>
      <c r="Q85" s="68"/>
      <c r="R85" s="68"/>
      <c r="S85" s="68"/>
    </row>
    <row r="86" spans="1:19" x14ac:dyDescent="0.3">
      <c r="A86" s="511">
        <v>34644.666663252312</v>
      </c>
      <c r="B86" s="93">
        <v>875</v>
      </c>
      <c r="D86" s="506">
        <f>UH_Timing!L84</f>
        <v>34645.583335763709</v>
      </c>
      <c r="E86" s="100">
        <f>UH_Timing!R84</f>
        <v>499.80972231944804</v>
      </c>
      <c r="F86" s="91">
        <f t="shared" si="10"/>
        <v>300</v>
      </c>
      <c r="G86" s="102">
        <f t="shared" si="11"/>
        <v>39923.925133374934</v>
      </c>
      <c r="H86" s="103">
        <f t="shared" si="8"/>
        <v>267302.25083176675</v>
      </c>
      <c r="J86" s="506">
        <f>UH_Timing!L84</f>
        <v>34645.583335763709</v>
      </c>
      <c r="K86" s="100">
        <v>452.39</v>
      </c>
      <c r="L86" s="91">
        <f t="shared" si="12"/>
        <v>300</v>
      </c>
      <c r="M86" s="102">
        <f t="shared" si="13"/>
        <v>23222.712099999997</v>
      </c>
      <c r="N86" s="103">
        <f t="shared" si="9"/>
        <v>267302.25083176675</v>
      </c>
      <c r="O86" s="68"/>
      <c r="P86" s="68"/>
      <c r="Q86" s="68"/>
      <c r="R86" s="68"/>
      <c r="S86" s="68"/>
    </row>
    <row r="87" spans="1:19" x14ac:dyDescent="0.3">
      <c r="A87" s="511">
        <v>34644.708329918984</v>
      </c>
      <c r="B87" s="93">
        <v>850</v>
      </c>
      <c r="D87" s="506">
        <f>UH_Timing!L85</f>
        <v>34645.625002430374</v>
      </c>
      <c r="E87" s="100">
        <f>UH_Timing!R85</f>
        <v>482.39435550488508</v>
      </c>
      <c r="F87" s="91">
        <f t="shared" si="10"/>
        <v>300</v>
      </c>
      <c r="G87" s="102">
        <f t="shared" si="11"/>
        <v>33267.700920042407</v>
      </c>
      <c r="H87" s="103">
        <f t="shared" si="8"/>
        <v>267302.25083176675</v>
      </c>
      <c r="J87" s="506">
        <f>UH_Timing!L85</f>
        <v>34645.625002430374</v>
      </c>
      <c r="K87" s="100">
        <v>439.11</v>
      </c>
      <c r="L87" s="91">
        <f t="shared" si="12"/>
        <v>300</v>
      </c>
      <c r="M87" s="102">
        <f t="shared" si="13"/>
        <v>19351.592100000005</v>
      </c>
      <c r="N87" s="103">
        <f t="shared" si="9"/>
        <v>267302.25083176675</v>
      </c>
      <c r="O87" s="68"/>
      <c r="P87" s="68"/>
      <c r="Q87" s="68"/>
      <c r="R87" s="68"/>
      <c r="S87" s="68"/>
    </row>
    <row r="88" spans="1:19" x14ac:dyDescent="0.3">
      <c r="A88" s="511">
        <v>34644.749996585648</v>
      </c>
      <c r="B88" s="93">
        <v>825</v>
      </c>
      <c r="D88" s="506">
        <f>UH_Timing!L86</f>
        <v>34645.666669097038</v>
      </c>
      <c r="E88" s="100">
        <f>UH_Timing!R86</f>
        <v>466.39970036146894</v>
      </c>
      <c r="F88" s="91">
        <f t="shared" si="10"/>
        <v>300</v>
      </c>
      <c r="G88" s="102">
        <f t="shared" si="11"/>
        <v>27688.860280386649</v>
      </c>
      <c r="H88" s="103">
        <f t="shared" si="8"/>
        <v>267302.25083176675</v>
      </c>
      <c r="J88" s="506">
        <f>UH_Timing!L86</f>
        <v>34645.666669097038</v>
      </c>
      <c r="K88" s="100">
        <v>426.91</v>
      </c>
      <c r="L88" s="91">
        <f t="shared" si="12"/>
        <v>300</v>
      </c>
      <c r="M88" s="102">
        <f t="shared" si="13"/>
        <v>16106.148100000006</v>
      </c>
      <c r="N88" s="103">
        <f t="shared" si="9"/>
        <v>267302.25083176675</v>
      </c>
      <c r="O88" s="68"/>
      <c r="P88" s="68"/>
      <c r="Q88" s="68"/>
      <c r="R88" s="68"/>
      <c r="S88" s="68"/>
    </row>
    <row r="89" spans="1:19" x14ac:dyDescent="0.3">
      <c r="A89" s="511">
        <v>34644.791663252312</v>
      </c>
      <c r="B89" s="93">
        <v>825</v>
      </c>
      <c r="D89" s="506">
        <f>UH_Timing!L87</f>
        <v>34645.708335763702</v>
      </c>
      <c r="E89" s="100">
        <f>UH_Timing!R87</f>
        <v>451.72156472671446</v>
      </c>
      <c r="F89" s="91">
        <f t="shared" si="10"/>
        <v>300</v>
      </c>
      <c r="G89" s="102">
        <f t="shared" si="11"/>
        <v>23019.433203122608</v>
      </c>
      <c r="H89" s="103">
        <f t="shared" si="8"/>
        <v>267302.25083176675</v>
      </c>
      <c r="J89" s="506">
        <f>UH_Timing!L87</f>
        <v>34645.708335763702</v>
      </c>
      <c r="K89" s="100">
        <v>415.72</v>
      </c>
      <c r="L89" s="91">
        <f t="shared" si="12"/>
        <v>300</v>
      </c>
      <c r="M89" s="102">
        <f t="shared" si="13"/>
        <v>13391.118400000007</v>
      </c>
      <c r="N89" s="103">
        <f t="shared" si="9"/>
        <v>267302.25083176675</v>
      </c>
      <c r="O89" s="68"/>
      <c r="P89" s="68"/>
      <c r="Q89" s="68"/>
      <c r="R89" s="68"/>
      <c r="S89" s="68"/>
    </row>
    <row r="90" spans="1:19" x14ac:dyDescent="0.3">
      <c r="A90" s="511">
        <v>34644.833329861111</v>
      </c>
      <c r="B90" s="93">
        <v>783.75</v>
      </c>
      <c r="D90" s="506">
        <f>UH_Timing!L88</f>
        <v>34645.750002430366</v>
      </c>
      <c r="E90" s="100">
        <f>UH_Timing!R88</f>
        <v>438.26194823018085</v>
      </c>
      <c r="F90" s="91">
        <f t="shared" si="10"/>
        <v>300</v>
      </c>
      <c r="G90" s="102">
        <f t="shared" si="11"/>
        <v>19116.366328405209</v>
      </c>
      <c r="H90" s="103">
        <f t="shared" si="8"/>
        <v>267302.25083176675</v>
      </c>
      <c r="J90" s="506">
        <f>UH_Timing!L88</f>
        <v>34645.750002430366</v>
      </c>
      <c r="K90" s="100">
        <v>405.45</v>
      </c>
      <c r="L90" s="91">
        <f t="shared" si="12"/>
        <v>300</v>
      </c>
      <c r="M90" s="102">
        <f t="shared" si="13"/>
        <v>11119.702499999998</v>
      </c>
      <c r="N90" s="103">
        <f t="shared" si="9"/>
        <v>267302.25083176675</v>
      </c>
      <c r="O90" s="68"/>
      <c r="P90" s="68"/>
      <c r="Q90" s="68"/>
      <c r="R90" s="68"/>
      <c r="S90" s="68"/>
    </row>
    <row r="91" spans="1:19" x14ac:dyDescent="0.3">
      <c r="A91" s="511">
        <v>34644.874996527775</v>
      </c>
      <c r="B91" s="93">
        <v>742.5</v>
      </c>
      <c r="D91" s="506">
        <f>UH_Timing!L89</f>
        <v>34645.791669097031</v>
      </c>
      <c r="E91" s="100">
        <f>UH_Timing!R89</f>
        <v>425.92886579616669</v>
      </c>
      <c r="F91" s="91">
        <f t="shared" si="10"/>
        <v>300</v>
      </c>
      <c r="G91" s="102">
        <f t="shared" si="11"/>
        <v>15858.079240708961</v>
      </c>
      <c r="H91" s="103">
        <f t="shared" si="8"/>
        <v>267302.25083176675</v>
      </c>
      <c r="J91" s="506">
        <f>UH_Timing!L89</f>
        <v>34645.791669097031</v>
      </c>
      <c r="K91" s="100">
        <v>396.04</v>
      </c>
      <c r="L91" s="91">
        <f t="shared" si="12"/>
        <v>300</v>
      </c>
      <c r="M91" s="102">
        <f t="shared" si="13"/>
        <v>9223.6816000000035</v>
      </c>
      <c r="N91" s="103">
        <f t="shared" si="9"/>
        <v>267302.25083176675</v>
      </c>
      <c r="O91" s="68"/>
      <c r="P91" s="68"/>
      <c r="Q91" s="68"/>
      <c r="R91" s="68"/>
      <c r="S91" s="68"/>
    </row>
    <row r="92" spans="1:19" x14ac:dyDescent="0.3">
      <c r="A92" s="511">
        <v>34644.916663194446</v>
      </c>
      <c r="B92" s="93">
        <v>703.3125</v>
      </c>
      <c r="D92" s="506">
        <f>UH_Timing!L90</f>
        <v>34645.833335763695</v>
      </c>
      <c r="E92" s="100">
        <f>UH_Timing!R90</f>
        <v>414.63614613799996</v>
      </c>
      <c r="F92" s="91">
        <f t="shared" si="10"/>
        <v>300</v>
      </c>
      <c r="G92" s="102">
        <f t="shared" si="11"/>
        <v>13141.446001372882</v>
      </c>
      <c r="H92" s="103">
        <f t="shared" si="8"/>
        <v>267302.25083176675</v>
      </c>
      <c r="J92" s="506">
        <f>UH_Timing!L90</f>
        <v>34645.833335763695</v>
      </c>
      <c r="K92" s="100">
        <v>387.43</v>
      </c>
      <c r="L92" s="91">
        <f t="shared" si="12"/>
        <v>300</v>
      </c>
      <c r="M92" s="102">
        <f t="shared" si="13"/>
        <v>7644.0049000000008</v>
      </c>
      <c r="N92" s="103">
        <f t="shared" si="9"/>
        <v>267302.25083176675</v>
      </c>
      <c r="O92" s="68"/>
      <c r="P92" s="68"/>
      <c r="Q92" s="68"/>
      <c r="R92" s="68"/>
      <c r="S92" s="68"/>
    </row>
    <row r="93" spans="1:19" x14ac:dyDescent="0.3">
      <c r="A93" s="511">
        <v>34644.958329861111</v>
      </c>
      <c r="B93" s="93">
        <v>666.1875</v>
      </c>
      <c r="D93" s="506">
        <f>UH_Timing!L91</f>
        <v>34645.875002430359</v>
      </c>
      <c r="E93" s="100">
        <f>UH_Timing!R91</f>
        <v>404.30321135977943</v>
      </c>
      <c r="F93" s="91">
        <f t="shared" si="10"/>
        <v>300</v>
      </c>
      <c r="G93" s="102">
        <f t="shared" si="11"/>
        <v>10879.15989996282</v>
      </c>
      <c r="H93" s="103">
        <f t="shared" si="8"/>
        <v>267302.25083176675</v>
      </c>
      <c r="J93" s="506">
        <f>UH_Timing!L91</f>
        <v>34645.875002430359</v>
      </c>
      <c r="K93" s="100">
        <v>379.55</v>
      </c>
      <c r="L93" s="91">
        <f t="shared" si="12"/>
        <v>300</v>
      </c>
      <c r="M93" s="102">
        <f t="shared" si="13"/>
        <v>6328.2025000000021</v>
      </c>
      <c r="N93" s="103">
        <f t="shared" si="9"/>
        <v>267302.25083176675</v>
      </c>
      <c r="O93" s="68"/>
      <c r="P93" s="68"/>
      <c r="Q93" s="68"/>
      <c r="R93" s="68"/>
      <c r="S93" s="68"/>
    </row>
    <row r="94" spans="1:19" x14ac:dyDescent="0.3">
      <c r="A94" s="511">
        <v>34644.999996527775</v>
      </c>
      <c r="B94" s="93">
        <v>631.02187500000002</v>
      </c>
      <c r="D94" s="506">
        <f>UH_Timing!L92</f>
        <v>34645.916669097023</v>
      </c>
      <c r="E94" s="100">
        <f>UH_Timing!R92</f>
        <v>394.85484293370803</v>
      </c>
      <c r="F94" s="91">
        <f t="shared" si="10"/>
        <v>300</v>
      </c>
      <c r="G94" s="102">
        <f t="shared" si="11"/>
        <v>8997.4412279784192</v>
      </c>
      <c r="H94" s="103">
        <f t="shared" si="8"/>
        <v>267302.25083176675</v>
      </c>
      <c r="J94" s="506">
        <f>UH_Timing!L92</f>
        <v>34645.916669097023</v>
      </c>
      <c r="K94" s="100">
        <v>372.35</v>
      </c>
      <c r="L94" s="91">
        <f t="shared" si="12"/>
        <v>300</v>
      </c>
      <c r="M94" s="102">
        <f t="shared" si="13"/>
        <v>5234.5225000000037</v>
      </c>
      <c r="N94" s="103">
        <f t="shared" si="9"/>
        <v>267302.25083176675</v>
      </c>
      <c r="O94" s="68"/>
      <c r="P94" s="68"/>
      <c r="Q94" s="68"/>
      <c r="R94" s="68"/>
      <c r="S94" s="68"/>
    </row>
    <row r="95" spans="1:19" x14ac:dyDescent="0.3">
      <c r="A95" s="511">
        <v>34645.041663194446</v>
      </c>
      <c r="B95" s="93">
        <v>597.71249999999998</v>
      </c>
      <c r="D95" s="506">
        <f>UH_Timing!L93</f>
        <v>34645.958335763688</v>
      </c>
      <c r="E95" s="100">
        <f>UH_Timing!R93</f>
        <v>386.22093856273693</v>
      </c>
      <c r="F95" s="91">
        <f t="shared" si="10"/>
        <v>300</v>
      </c>
      <c r="G95" s="102">
        <f t="shared" si="11"/>
        <v>7434.0502466392563</v>
      </c>
      <c r="H95" s="103">
        <f t="shared" si="8"/>
        <v>267302.25083176675</v>
      </c>
      <c r="J95" s="506">
        <f>UH_Timing!L93</f>
        <v>34645.958335763688</v>
      </c>
      <c r="K95" s="100">
        <v>365.76</v>
      </c>
      <c r="L95" s="91">
        <f t="shared" si="12"/>
        <v>300</v>
      </c>
      <c r="M95" s="102">
        <f t="shared" si="13"/>
        <v>4324.3775999999989</v>
      </c>
      <c r="N95" s="103">
        <f t="shared" si="9"/>
        <v>267302.25083176675</v>
      </c>
      <c r="O95" s="68"/>
      <c r="P95" s="68"/>
      <c r="Q95" s="68"/>
      <c r="R95" s="68"/>
      <c r="S95" s="68"/>
    </row>
    <row r="96" spans="1:19" x14ac:dyDescent="0.3">
      <c r="A96" s="511">
        <v>34645.083329861111</v>
      </c>
      <c r="B96" s="93">
        <v>566.16140625000003</v>
      </c>
      <c r="D96" s="506">
        <f>UH_Timing!L94</f>
        <v>34646.000002430352</v>
      </c>
      <c r="E96" s="100">
        <f>UH_Timing!R94</f>
        <v>378.33626376222043</v>
      </c>
      <c r="F96" s="91">
        <f t="shared" si="10"/>
        <v>300</v>
      </c>
      <c r="G96" s="102">
        <f t="shared" si="11"/>
        <v>6136.5702202241691</v>
      </c>
      <c r="H96" s="103">
        <f t="shared" si="8"/>
        <v>267302.25083176675</v>
      </c>
      <c r="J96" s="506">
        <f>UH_Timing!L94</f>
        <v>34646.000002430352</v>
      </c>
      <c r="K96" s="100">
        <v>359.75</v>
      </c>
      <c r="L96" s="91">
        <f t="shared" si="12"/>
        <v>300</v>
      </c>
      <c r="M96" s="102">
        <f t="shared" si="13"/>
        <v>3570.0625</v>
      </c>
      <c r="N96" s="103">
        <f t="shared" si="9"/>
        <v>267302.25083176675</v>
      </c>
      <c r="O96" s="68"/>
      <c r="P96" s="68"/>
      <c r="Q96" s="68"/>
      <c r="R96" s="68"/>
      <c r="S96" s="68"/>
    </row>
    <row r="97" spans="1:19" x14ac:dyDescent="0.3">
      <c r="A97" s="511">
        <v>34645.124996527775</v>
      </c>
      <c r="B97" s="93">
        <v>536.27578125000002</v>
      </c>
      <c r="D97" s="506">
        <f>UH_Timing!L95</f>
        <v>34646.041669097016</v>
      </c>
      <c r="E97" s="100">
        <f>UH_Timing!R95</f>
        <v>371.14020139399685</v>
      </c>
      <c r="F97" s="91">
        <f t="shared" si="10"/>
        <v>300</v>
      </c>
      <c r="G97" s="102">
        <f t="shared" si="11"/>
        <v>5060.9282543784311</v>
      </c>
      <c r="H97" s="103">
        <f t="shared" si="8"/>
        <v>267302.25083176675</v>
      </c>
      <c r="J97" s="506">
        <f>UH_Timing!L95</f>
        <v>34646.041669097016</v>
      </c>
      <c r="K97" s="100">
        <v>354.26</v>
      </c>
      <c r="L97" s="91">
        <f t="shared" si="12"/>
        <v>300</v>
      </c>
      <c r="M97" s="102">
        <f t="shared" si="13"/>
        <v>2944.1475999999989</v>
      </c>
      <c r="N97" s="103">
        <f t="shared" si="9"/>
        <v>267302.25083176675</v>
      </c>
      <c r="O97" s="68"/>
      <c r="P97" s="68"/>
      <c r="Q97" s="68"/>
      <c r="R97" s="68"/>
      <c r="S97" s="68"/>
    </row>
    <row r="98" spans="1:19" x14ac:dyDescent="0.3">
      <c r="A98" s="511">
        <v>34645.166663136573</v>
      </c>
      <c r="B98" s="93">
        <v>507.96771093750004</v>
      </c>
      <c r="D98" s="506">
        <f>UH_Timing!L96</f>
        <v>34646.08333576368</v>
      </c>
      <c r="E98" s="100">
        <f>UH_Timing!R96</f>
        <v>364.57650185530866</v>
      </c>
      <c r="F98" s="91">
        <f t="shared" si="10"/>
        <v>300</v>
      </c>
      <c r="G98" s="102">
        <f t="shared" si="11"/>
        <v>4170.1245918686836</v>
      </c>
      <c r="H98" s="103">
        <f t="shared" si="8"/>
        <v>267302.25083176675</v>
      </c>
      <c r="J98" s="506">
        <f>UH_Timing!L96</f>
        <v>34646.08333576368</v>
      </c>
      <c r="K98" s="100">
        <v>349.25</v>
      </c>
      <c r="L98" s="91">
        <f t="shared" si="12"/>
        <v>300</v>
      </c>
      <c r="M98" s="102">
        <f t="shared" si="13"/>
        <v>2425.5625</v>
      </c>
      <c r="N98" s="103">
        <f t="shared" si="9"/>
        <v>267302.25083176675</v>
      </c>
      <c r="O98" s="68"/>
      <c r="P98" s="68"/>
      <c r="Q98" s="68"/>
      <c r="R98" s="68"/>
      <c r="S98" s="68"/>
    </row>
    <row r="99" spans="1:19" x14ac:dyDescent="0.3">
      <c r="A99" s="511">
        <v>34645.208329803238</v>
      </c>
      <c r="B99" s="93">
        <v>481.15392187500004</v>
      </c>
      <c r="D99" s="506">
        <f>UH_Timing!L97</f>
        <v>34646.125002430344</v>
      </c>
      <c r="E99" s="100">
        <f>UH_Timing!R97</f>
        <v>358.59303615714754</v>
      </c>
      <c r="F99" s="91">
        <f t="shared" si="10"/>
        <v>300</v>
      </c>
      <c r="G99" s="102">
        <f t="shared" si="11"/>
        <v>3433.1438861127986</v>
      </c>
      <c r="H99" s="103">
        <f t="shared" si="8"/>
        <v>267302.25083176675</v>
      </c>
      <c r="J99" s="506">
        <f>UH_Timing!L97</f>
        <v>34646.125002430344</v>
      </c>
      <c r="K99" s="100">
        <v>344.69</v>
      </c>
      <c r="L99" s="91">
        <f t="shared" si="12"/>
        <v>300</v>
      </c>
      <c r="M99" s="102">
        <f t="shared" si="13"/>
        <v>1997.1960999999999</v>
      </c>
      <c r="N99" s="103">
        <f t="shared" si="9"/>
        <v>267302.25083176675</v>
      </c>
      <c r="O99" s="68"/>
      <c r="P99" s="68"/>
      <c r="Q99" s="68"/>
      <c r="R99" s="68"/>
      <c r="S99" s="68"/>
    </row>
    <row r="100" spans="1:19" x14ac:dyDescent="0.3">
      <c r="A100" s="511">
        <v>34645.249996469909</v>
      </c>
      <c r="B100" s="93">
        <v>455.755536328125</v>
      </c>
      <c r="D100" s="506">
        <f>UH_Timing!L98</f>
        <v>34646.166669097009</v>
      </c>
      <c r="E100" s="100">
        <f>UH_Timing!R98</f>
        <v>353.14155371612884</v>
      </c>
      <c r="F100" s="91">
        <f t="shared" si="10"/>
        <v>300</v>
      </c>
      <c r="G100" s="102">
        <f t="shared" si="11"/>
        <v>2824.0247313642071</v>
      </c>
      <c r="H100" s="103">
        <f t="shared" si="8"/>
        <v>267302.25083176675</v>
      </c>
      <c r="J100" s="506">
        <f>UH_Timing!L98</f>
        <v>34646.166669097009</v>
      </c>
      <c r="K100" s="100">
        <v>340.53</v>
      </c>
      <c r="L100" s="91">
        <f t="shared" si="12"/>
        <v>300</v>
      </c>
      <c r="M100" s="102">
        <f t="shared" si="13"/>
        <v>1642.6808999999978</v>
      </c>
      <c r="N100" s="103">
        <f t="shared" si="9"/>
        <v>267302.25083176675</v>
      </c>
      <c r="O100" s="68"/>
      <c r="P100" s="68"/>
      <c r="Q100" s="68"/>
      <c r="R100" s="68"/>
      <c r="S100" s="68"/>
    </row>
    <row r="101" spans="1:19" x14ac:dyDescent="0.3">
      <c r="A101" s="511">
        <v>34645.291663136573</v>
      </c>
      <c r="B101" s="93">
        <v>431.69784023437501</v>
      </c>
      <c r="D101" s="506">
        <f>UH_Timing!L99</f>
        <v>34646.208335763673</v>
      </c>
      <c r="E101" s="100">
        <f>UH_Timing!R99</f>
        <v>348.17744632542053</v>
      </c>
      <c r="F101" s="91">
        <f t="shared" si="10"/>
        <v>300</v>
      </c>
      <c r="G101" s="102">
        <f t="shared" si="11"/>
        <v>2321.0663344387763</v>
      </c>
      <c r="H101" s="103">
        <f t="shared" si="8"/>
        <v>267302.25083176675</v>
      </c>
      <c r="J101" s="506">
        <f>UH_Timing!L99</f>
        <v>34646.208335763673</v>
      </c>
      <c r="K101" s="100">
        <v>336.75</v>
      </c>
      <c r="L101" s="91">
        <f t="shared" si="12"/>
        <v>300</v>
      </c>
      <c r="M101" s="102">
        <f t="shared" si="13"/>
        <v>1350.5625</v>
      </c>
      <c r="N101" s="103">
        <f t="shared" si="9"/>
        <v>267302.25083176675</v>
      </c>
      <c r="O101" s="68"/>
      <c r="P101" s="68"/>
      <c r="Q101" s="68"/>
      <c r="R101" s="68"/>
      <c r="S101" s="68"/>
    </row>
    <row r="102" spans="1:19" x14ac:dyDescent="0.3">
      <c r="A102" s="511">
        <v>34645.333329803238</v>
      </c>
      <c r="B102" s="93">
        <v>408.91006341796879</v>
      </c>
      <c r="D102" s="506">
        <f>UH_Timing!L100</f>
        <v>34646.250002430337</v>
      </c>
      <c r="E102" s="100">
        <f>UH_Timing!R100</f>
        <v>343.65951945845546</v>
      </c>
      <c r="F102" s="91">
        <f t="shared" si="10"/>
        <v>300</v>
      </c>
      <c r="G102" s="102">
        <f t="shared" si="11"/>
        <v>1906.1536393432511</v>
      </c>
      <c r="H102" s="103">
        <f t="shared" si="8"/>
        <v>267302.25083176675</v>
      </c>
      <c r="J102" s="506">
        <f>UH_Timing!L100</f>
        <v>34646.250002430337</v>
      </c>
      <c r="K102" s="100">
        <v>333.3</v>
      </c>
      <c r="L102" s="91">
        <f t="shared" si="12"/>
        <v>300</v>
      </c>
      <c r="M102" s="102">
        <f t="shared" si="13"/>
        <v>1108.8900000000008</v>
      </c>
      <c r="N102" s="103">
        <f t="shared" si="9"/>
        <v>267302.25083176675</v>
      </c>
      <c r="O102" s="68"/>
      <c r="P102" s="68"/>
      <c r="Q102" s="68"/>
      <c r="R102" s="68"/>
      <c r="S102" s="68"/>
    </row>
    <row r="103" spans="1:19" x14ac:dyDescent="0.3">
      <c r="A103" s="511">
        <v>34645.374996469909</v>
      </c>
      <c r="B103" s="93">
        <v>387.32517140625004</v>
      </c>
      <c r="D103" s="506">
        <f>UH_Timing!L101</f>
        <v>34646.291669097001</v>
      </c>
      <c r="E103" s="100">
        <f>UH_Timing!R101</f>
        <v>339.54977178938975</v>
      </c>
      <c r="F103" s="91">
        <f t="shared" si="10"/>
        <v>300</v>
      </c>
      <c r="G103" s="102">
        <f t="shared" si="11"/>
        <v>1564.1844485928095</v>
      </c>
      <c r="H103" s="103">
        <f t="shared" si="8"/>
        <v>267302.25083176675</v>
      </c>
      <c r="J103" s="506">
        <f>UH_Timing!L101</f>
        <v>34646.291669097001</v>
      </c>
      <c r="K103" s="100">
        <v>330.17</v>
      </c>
      <c r="L103" s="91">
        <f t="shared" si="12"/>
        <v>300</v>
      </c>
      <c r="M103" s="102">
        <f t="shared" si="13"/>
        <v>910.22890000000098</v>
      </c>
      <c r="N103" s="103">
        <f t="shared" si="9"/>
        <v>267302.25083176675</v>
      </c>
      <c r="O103" s="68"/>
      <c r="P103" s="68"/>
      <c r="Q103" s="68"/>
      <c r="R103" s="68"/>
      <c r="S103" s="68"/>
    </row>
    <row r="104" spans="1:19" x14ac:dyDescent="0.3">
      <c r="A104" s="511">
        <v>34645.416663136573</v>
      </c>
      <c r="B104" s="93">
        <v>366.87966823535157</v>
      </c>
      <c r="D104" s="506">
        <f>UH_Timing!L102</f>
        <v>34646.333335763666</v>
      </c>
      <c r="E104" s="100">
        <f>UH_Timing!R102</f>
        <v>335.81318358213406</v>
      </c>
      <c r="F104" s="91">
        <f t="shared" si="10"/>
        <v>300</v>
      </c>
      <c r="G104" s="102">
        <f t="shared" si="11"/>
        <v>1282.5841182876366</v>
      </c>
      <c r="H104" s="103">
        <f t="shared" si="8"/>
        <v>267302.25083176675</v>
      </c>
      <c r="J104" s="506">
        <f>UH_Timing!L102</f>
        <v>34646.333335763666</v>
      </c>
      <c r="K104" s="100">
        <v>327.32</v>
      </c>
      <c r="L104" s="91">
        <f t="shared" si="12"/>
        <v>300</v>
      </c>
      <c r="M104" s="102">
        <f t="shared" si="13"/>
        <v>746.38239999999962</v>
      </c>
      <c r="N104" s="103">
        <f t="shared" si="9"/>
        <v>267302.25083176675</v>
      </c>
      <c r="O104" s="68"/>
      <c r="P104" s="68"/>
      <c r="Q104" s="68"/>
      <c r="R104" s="68"/>
      <c r="S104" s="68"/>
    </row>
    <row r="105" spans="1:19" x14ac:dyDescent="0.3">
      <c r="A105" s="511">
        <v>34645.458329803238</v>
      </c>
      <c r="B105" s="93">
        <v>347.51340966503909</v>
      </c>
      <c r="D105" s="506">
        <f>UH_Timing!L103</f>
        <v>34646.37500243033</v>
      </c>
      <c r="E105" s="100">
        <f>UH_Timing!R103</f>
        <v>332.41751440121328</v>
      </c>
      <c r="F105" s="91">
        <f t="shared" si="10"/>
        <v>300</v>
      </c>
      <c r="G105" s="102">
        <f t="shared" si="11"/>
        <v>1050.8952399528705</v>
      </c>
      <c r="H105" s="103">
        <f t="shared" si="8"/>
        <v>267302.25083176675</v>
      </c>
      <c r="J105" s="506">
        <f>UH_Timing!L103</f>
        <v>34646.37500243033</v>
      </c>
      <c r="K105" s="100">
        <v>324.73</v>
      </c>
      <c r="L105" s="91">
        <f t="shared" si="12"/>
        <v>300</v>
      </c>
      <c r="M105" s="102">
        <f t="shared" si="13"/>
        <v>611.57290000000091</v>
      </c>
      <c r="N105" s="103">
        <f t="shared" si="9"/>
        <v>267302.25083176675</v>
      </c>
      <c r="O105" s="68"/>
      <c r="P105" s="68"/>
      <c r="Q105" s="68"/>
      <c r="R105" s="68"/>
      <c r="S105" s="68"/>
    </row>
    <row r="106" spans="1:19" x14ac:dyDescent="0.3">
      <c r="A106" s="511">
        <v>34645.499996469909</v>
      </c>
      <c r="B106" s="93">
        <v>329.16942625327152</v>
      </c>
      <c r="D106" s="506">
        <f>UH_Timing!L104</f>
        <v>34646.416669096994</v>
      </c>
      <c r="E106" s="100">
        <f>UH_Timing!R104</f>
        <v>329.33311042897486</v>
      </c>
      <c r="F106" s="91">
        <f t="shared" si="10"/>
        <v>300</v>
      </c>
      <c r="G106" s="102">
        <f t="shared" si="11"/>
        <v>860.43136743843388</v>
      </c>
      <c r="H106" s="103">
        <f t="shared" si="8"/>
        <v>267302.25083176675</v>
      </c>
      <c r="J106" s="506">
        <f>UH_Timing!L104</f>
        <v>34646.416669096994</v>
      </c>
      <c r="K106" s="100">
        <v>322.37</v>
      </c>
      <c r="L106" s="91">
        <f t="shared" si="12"/>
        <v>300</v>
      </c>
      <c r="M106" s="102">
        <f t="shared" si="13"/>
        <v>500.41690000000023</v>
      </c>
      <c r="N106" s="103">
        <f t="shared" si="9"/>
        <v>267302.25083176675</v>
      </c>
      <c r="O106" s="68"/>
      <c r="P106" s="68"/>
      <c r="Q106" s="68"/>
      <c r="R106" s="68"/>
      <c r="S106" s="68"/>
    </row>
    <row r="107" spans="1:19" x14ac:dyDescent="0.3">
      <c r="A107" s="511">
        <v>34645.541663136573</v>
      </c>
      <c r="B107" s="93">
        <v>300</v>
      </c>
      <c r="D107" s="506">
        <f>UH_Timing!L105</f>
        <v>34646.458335763658</v>
      </c>
      <c r="E107" s="100">
        <f>UH_Timing!R105</f>
        <v>326.53272153136112</v>
      </c>
      <c r="F107" s="91">
        <f t="shared" si="10"/>
        <v>300</v>
      </c>
      <c r="G107" s="102">
        <f t="shared" si="11"/>
        <v>703.98531186075388</v>
      </c>
      <c r="H107" s="103">
        <f t="shared" si="8"/>
        <v>267302.25083176675</v>
      </c>
      <c r="J107" s="506">
        <f>UH_Timing!L105</f>
        <v>34646.458335763658</v>
      </c>
      <c r="K107" s="100">
        <v>320.24</v>
      </c>
      <c r="L107" s="91">
        <f t="shared" si="12"/>
        <v>300</v>
      </c>
      <c r="M107" s="102">
        <f t="shared" si="13"/>
        <v>409.65760000000034</v>
      </c>
      <c r="N107" s="103">
        <f t="shared" si="9"/>
        <v>267302.25083176675</v>
      </c>
      <c r="O107" s="68"/>
      <c r="P107" s="68"/>
      <c r="Q107" s="68"/>
      <c r="R107" s="68"/>
      <c r="S107" s="68"/>
    </row>
    <row r="108" spans="1:19" x14ac:dyDescent="0.3">
      <c r="A108" s="511">
        <v>34645.583329803238</v>
      </c>
      <c r="B108" s="93">
        <v>300</v>
      </c>
      <c r="D108" s="506">
        <f>UH_Timing!L106</f>
        <v>34646.500002430323</v>
      </c>
      <c r="E108" s="100">
        <f>UH_Timing!R106</f>
        <v>323.99132809546956</v>
      </c>
      <c r="F108" s="91">
        <f t="shared" si="10"/>
        <v>300</v>
      </c>
      <c r="G108" s="102">
        <f t="shared" si="11"/>
        <v>575.58382378446686</v>
      </c>
      <c r="H108" s="103">
        <f t="shared" si="8"/>
        <v>267302.25083176675</v>
      </c>
      <c r="J108" s="506">
        <f>UH_Timing!L106</f>
        <v>34646.500002430323</v>
      </c>
      <c r="K108" s="100">
        <v>318.3</v>
      </c>
      <c r="L108" s="91">
        <f t="shared" si="12"/>
        <v>300</v>
      </c>
      <c r="M108" s="102">
        <f t="shared" si="13"/>
        <v>334.89000000000044</v>
      </c>
      <c r="N108" s="103">
        <f t="shared" si="9"/>
        <v>267302.25083176675</v>
      </c>
      <c r="O108" s="68"/>
      <c r="P108" s="68"/>
      <c r="Q108" s="68"/>
      <c r="R108" s="68"/>
      <c r="S108" s="68"/>
    </row>
    <row r="109" spans="1:19" x14ac:dyDescent="0.3">
      <c r="A109" s="511">
        <v>34645.624996469909</v>
      </c>
      <c r="B109" s="93">
        <v>300</v>
      </c>
      <c r="D109" s="506">
        <f>UH_Timing!L107</f>
        <v>34646.541669096987</v>
      </c>
      <c r="E109" s="100">
        <f>UH_Timing!R107</f>
        <v>321.68597756363152</v>
      </c>
      <c r="F109" s="91">
        <f t="shared" si="10"/>
        <v>300</v>
      </c>
      <c r="G109" s="102">
        <f t="shared" si="11"/>
        <v>470.28162289032991</v>
      </c>
      <c r="H109" s="103">
        <f t="shared" si="8"/>
        <v>267302.25083176675</v>
      </c>
      <c r="J109" s="506">
        <f>UH_Timing!L107</f>
        <v>34646.541669096987</v>
      </c>
      <c r="K109" s="100">
        <v>316.54000000000002</v>
      </c>
      <c r="L109" s="91">
        <f t="shared" si="12"/>
        <v>300</v>
      </c>
      <c r="M109" s="102">
        <f t="shared" si="13"/>
        <v>273.57160000000067</v>
      </c>
      <c r="N109" s="103">
        <f t="shared" si="9"/>
        <v>267302.25083176675</v>
      </c>
      <c r="O109" s="68"/>
      <c r="P109" s="68"/>
      <c r="Q109" s="68"/>
      <c r="R109" s="68"/>
      <c r="S109" s="68"/>
    </row>
    <row r="110" spans="1:19" x14ac:dyDescent="0.3">
      <c r="A110" s="511">
        <v>34645.666663136573</v>
      </c>
      <c r="B110" s="93">
        <v>300</v>
      </c>
      <c r="D110" s="506">
        <f>UH_Timing!L108</f>
        <v>34646.583335763651</v>
      </c>
      <c r="E110" s="100">
        <f>UH_Timing!R108</f>
        <v>319.59563050818889</v>
      </c>
      <c r="F110" s="91">
        <f t="shared" si="10"/>
        <v>300</v>
      </c>
      <c r="G110" s="102">
        <f t="shared" si="11"/>
        <v>383.98873501346316</v>
      </c>
      <c r="H110" s="103">
        <f t="shared" si="8"/>
        <v>267302.25083176675</v>
      </c>
      <c r="J110" s="506">
        <f>UH_Timing!L108</f>
        <v>34646.583335763651</v>
      </c>
      <c r="K110" s="100">
        <v>314.95</v>
      </c>
      <c r="L110" s="91">
        <f t="shared" si="12"/>
        <v>300</v>
      </c>
      <c r="M110" s="102">
        <f t="shared" si="13"/>
        <v>223.50249999999966</v>
      </c>
      <c r="N110" s="103">
        <f t="shared" si="9"/>
        <v>267302.25083176675</v>
      </c>
      <c r="O110" s="68"/>
      <c r="P110" s="68"/>
      <c r="Q110" s="68"/>
      <c r="R110" s="68"/>
      <c r="S110" s="68"/>
    </row>
    <row r="111" spans="1:19" ht="15" thickBot="1" x14ac:dyDescent="0.35">
      <c r="A111" s="512">
        <v>34645.708329803238</v>
      </c>
      <c r="B111" s="94">
        <v>300</v>
      </c>
      <c r="D111" s="507">
        <f>UH_Timing!L109</f>
        <v>34646.625002430315</v>
      </c>
      <c r="E111" s="83">
        <f>UH_Timing!R109</f>
        <v>317.70101602623566</v>
      </c>
      <c r="F111" s="91">
        <f t="shared" si="10"/>
        <v>300</v>
      </c>
      <c r="G111" s="104">
        <f t="shared" si="11"/>
        <v>313.32596836105182</v>
      </c>
      <c r="H111" s="105">
        <f t="shared" si="8"/>
        <v>267302.25083176675</v>
      </c>
      <c r="J111" s="507">
        <f>UH_Timing!L109</f>
        <v>34646.625002430315</v>
      </c>
      <c r="K111" s="83">
        <v>313.5</v>
      </c>
      <c r="L111" s="91">
        <f t="shared" si="12"/>
        <v>300</v>
      </c>
      <c r="M111" s="104">
        <f t="shared" si="13"/>
        <v>182.25</v>
      </c>
      <c r="N111" s="105">
        <f t="shared" si="9"/>
        <v>267302.25083176675</v>
      </c>
      <c r="O111" s="68"/>
      <c r="P111" s="68"/>
      <c r="Q111" s="68"/>
      <c r="R111" s="68"/>
      <c r="S111" s="68"/>
    </row>
    <row r="112" spans="1:19" x14ac:dyDescent="0.3">
      <c r="A112" s="97"/>
      <c r="B112" s="68"/>
      <c r="C112" s="68"/>
      <c r="K112" s="68"/>
      <c r="L112" s="68"/>
      <c r="M112" s="68"/>
      <c r="N112" s="68"/>
      <c r="O112" s="68"/>
      <c r="P112" s="68"/>
      <c r="Q112" s="68"/>
      <c r="R112" s="68"/>
      <c r="S112" s="68"/>
    </row>
    <row r="113" spans="1:19" x14ac:dyDescent="0.3">
      <c r="A113" s="97"/>
      <c r="B113" s="68"/>
      <c r="C113" s="68"/>
      <c r="K113" s="68"/>
      <c r="L113" s="68"/>
      <c r="M113" s="68"/>
      <c r="N113" s="68"/>
      <c r="O113" s="68"/>
      <c r="P113" s="68"/>
      <c r="Q113" s="68"/>
      <c r="R113" s="68"/>
      <c r="S113" s="68"/>
    </row>
    <row r="114" spans="1:19" x14ac:dyDescent="0.3">
      <c r="A114" s="97"/>
      <c r="B114" s="68"/>
      <c r="C114" s="68"/>
      <c r="K114" s="68"/>
      <c r="L114" s="68"/>
      <c r="M114" s="68"/>
      <c r="N114" s="68"/>
      <c r="O114" s="68"/>
      <c r="P114" s="68"/>
      <c r="Q114" s="68"/>
      <c r="R114" s="68"/>
      <c r="S114" s="68"/>
    </row>
    <row r="115" spans="1:19" x14ac:dyDescent="0.3">
      <c r="A115" s="97"/>
      <c r="B115" s="68"/>
      <c r="C115" s="68"/>
      <c r="K115" s="68"/>
      <c r="L115" s="68"/>
      <c r="M115" s="68"/>
      <c r="N115" s="68"/>
      <c r="O115" s="68"/>
      <c r="P115" s="68"/>
      <c r="Q115" s="68"/>
      <c r="R115" s="68"/>
      <c r="S115" s="68"/>
    </row>
    <row r="116" spans="1:19" x14ac:dyDescent="0.3">
      <c r="A116" s="97"/>
      <c r="B116" s="68"/>
      <c r="C116" s="68"/>
      <c r="K116" s="68"/>
      <c r="L116" s="68"/>
      <c r="M116" s="68"/>
      <c r="N116" s="68"/>
      <c r="O116" s="68"/>
      <c r="P116" s="68"/>
      <c r="Q116" s="68"/>
      <c r="R116" s="68"/>
      <c r="S116" s="68"/>
    </row>
    <row r="117" spans="1:19" x14ac:dyDescent="0.3">
      <c r="A117" s="97"/>
      <c r="B117" s="68"/>
      <c r="C117" s="68"/>
      <c r="K117" s="68"/>
      <c r="L117" s="68"/>
      <c r="M117" s="68"/>
      <c r="N117" s="68"/>
      <c r="O117" s="68"/>
      <c r="P117" s="68"/>
      <c r="Q117" s="68"/>
      <c r="R117" s="68"/>
      <c r="S117" s="68"/>
    </row>
    <row r="118" spans="1:19" x14ac:dyDescent="0.3">
      <c r="A118" s="97"/>
      <c r="B118" s="68"/>
      <c r="C118" s="68"/>
      <c r="K118" s="68"/>
      <c r="L118" s="68"/>
      <c r="M118" s="68"/>
      <c r="N118" s="68"/>
      <c r="O118" s="68"/>
      <c r="P118" s="68"/>
      <c r="Q118" s="68"/>
      <c r="R118" s="68"/>
      <c r="S118" s="68"/>
    </row>
    <row r="119" spans="1:19" x14ac:dyDescent="0.3">
      <c r="A119" s="97"/>
      <c r="B119" s="68"/>
      <c r="C119" s="68"/>
      <c r="K119" s="68"/>
      <c r="L119" s="68"/>
      <c r="M119" s="68"/>
      <c r="N119" s="68"/>
      <c r="O119" s="68"/>
      <c r="P119" s="68"/>
      <c r="Q119" s="68"/>
      <c r="R119" s="68"/>
      <c r="S119" s="68"/>
    </row>
    <row r="120" spans="1:19" x14ac:dyDescent="0.3">
      <c r="A120" s="97"/>
      <c r="B120" s="68"/>
      <c r="C120" s="68"/>
      <c r="K120" s="68"/>
      <c r="L120" s="68"/>
      <c r="M120" s="68"/>
      <c r="N120" s="68"/>
      <c r="O120" s="68"/>
      <c r="P120" s="68"/>
      <c r="Q120" s="68"/>
      <c r="R120" s="68"/>
      <c r="S120" s="68"/>
    </row>
    <row r="121" spans="1:19" x14ac:dyDescent="0.3">
      <c r="A121" s="97"/>
      <c r="B121" s="68"/>
      <c r="C121" s="68"/>
      <c r="K121" s="68"/>
      <c r="L121" s="68"/>
      <c r="M121" s="68"/>
      <c r="N121" s="68"/>
      <c r="O121" s="68"/>
      <c r="P121" s="68"/>
      <c r="Q121" s="68"/>
      <c r="R121" s="68"/>
      <c r="S121" s="68"/>
    </row>
    <row r="122" spans="1:19" x14ac:dyDescent="0.3">
      <c r="A122" s="97"/>
      <c r="B122" s="68"/>
      <c r="C122" s="68"/>
      <c r="K122" s="68"/>
      <c r="L122" s="68"/>
      <c r="M122" s="68"/>
      <c r="N122" s="68"/>
      <c r="O122" s="68"/>
      <c r="P122" s="68"/>
      <c r="Q122" s="68"/>
      <c r="R122" s="68"/>
      <c r="S122" s="68"/>
    </row>
    <row r="123" spans="1:19" x14ac:dyDescent="0.3">
      <c r="A123" s="97"/>
      <c r="B123" s="68"/>
      <c r="C123" s="68"/>
      <c r="K123" s="68"/>
      <c r="L123" s="68"/>
      <c r="M123" s="68"/>
      <c r="N123" s="68"/>
      <c r="O123" s="68"/>
      <c r="P123" s="68"/>
      <c r="Q123" s="68"/>
      <c r="R123" s="68"/>
      <c r="S123" s="68"/>
    </row>
    <row r="124" spans="1:19" x14ac:dyDescent="0.3">
      <c r="A124" s="97"/>
      <c r="B124" s="68"/>
      <c r="C124" s="68"/>
      <c r="K124" s="68"/>
      <c r="L124" s="68"/>
      <c r="M124" s="68"/>
      <c r="N124" s="68"/>
      <c r="O124" s="68"/>
      <c r="P124" s="68"/>
      <c r="Q124" s="68"/>
      <c r="R124" s="68"/>
      <c r="S124" s="68"/>
    </row>
    <row r="125" spans="1:19" x14ac:dyDescent="0.3">
      <c r="A125" s="97"/>
      <c r="B125" s="68"/>
      <c r="C125" s="68"/>
      <c r="K125" s="68"/>
      <c r="L125" s="68"/>
      <c r="M125" s="68"/>
      <c r="N125" s="68"/>
      <c r="O125" s="68"/>
      <c r="P125" s="68"/>
      <c r="Q125" s="68"/>
      <c r="R125" s="68"/>
      <c r="S125" s="68"/>
    </row>
    <row r="126" spans="1:19" x14ac:dyDescent="0.3">
      <c r="A126" s="97"/>
      <c r="B126" s="68"/>
      <c r="C126" s="68"/>
      <c r="K126" s="68"/>
      <c r="L126" s="68"/>
      <c r="M126" s="68"/>
      <c r="N126" s="68"/>
      <c r="O126" s="68"/>
      <c r="P126" s="68"/>
      <c r="Q126" s="68"/>
      <c r="R126" s="68"/>
      <c r="S126" s="68"/>
    </row>
    <row r="127" spans="1:19" x14ac:dyDescent="0.3">
      <c r="A127" s="97"/>
      <c r="B127" s="68"/>
      <c r="C127" s="68"/>
      <c r="K127" s="68"/>
      <c r="L127" s="68"/>
      <c r="M127" s="68"/>
      <c r="N127" s="68"/>
      <c r="O127" s="68"/>
      <c r="P127" s="68"/>
      <c r="Q127" s="68"/>
      <c r="R127" s="68"/>
      <c r="S127" s="68"/>
    </row>
    <row r="128" spans="1:19" x14ac:dyDescent="0.3">
      <c r="A128" s="97"/>
      <c r="B128" s="68"/>
      <c r="C128" s="68"/>
      <c r="K128" s="68"/>
      <c r="L128" s="68"/>
      <c r="M128" s="68"/>
      <c r="N128" s="68"/>
      <c r="O128" s="68"/>
      <c r="P128" s="68"/>
      <c r="Q128" s="68"/>
      <c r="R128" s="68"/>
      <c r="S128" s="68"/>
    </row>
    <row r="129" spans="1:19" x14ac:dyDescent="0.3">
      <c r="A129" s="97"/>
      <c r="B129" s="68"/>
      <c r="C129" s="68"/>
      <c r="K129" s="68"/>
      <c r="L129" s="68"/>
      <c r="M129" s="68"/>
      <c r="N129" s="68"/>
      <c r="O129" s="68"/>
      <c r="P129" s="68"/>
      <c r="Q129" s="68"/>
      <c r="R129" s="68"/>
      <c r="S129" s="68"/>
    </row>
    <row r="130" spans="1:19" x14ac:dyDescent="0.3">
      <c r="A130" s="97"/>
      <c r="B130" s="68"/>
      <c r="C130" s="68"/>
      <c r="K130" s="68"/>
      <c r="L130" s="68"/>
      <c r="M130" s="68"/>
      <c r="N130" s="68"/>
      <c r="O130" s="68"/>
      <c r="P130" s="68"/>
      <c r="Q130" s="68"/>
      <c r="R130" s="68"/>
      <c r="S130" s="68"/>
    </row>
    <row r="131" spans="1:19" x14ac:dyDescent="0.3">
      <c r="A131" s="97"/>
      <c r="B131" s="68"/>
      <c r="C131" s="68"/>
      <c r="K131" s="68"/>
      <c r="L131" s="68"/>
      <c r="M131" s="68"/>
      <c r="N131" s="68"/>
      <c r="O131" s="68"/>
      <c r="P131" s="68"/>
      <c r="Q131" s="68"/>
      <c r="R131" s="68"/>
      <c r="S131" s="68"/>
    </row>
    <row r="132" spans="1:19" x14ac:dyDescent="0.3">
      <c r="A132" s="97"/>
      <c r="B132" s="68"/>
      <c r="C132" s="68"/>
      <c r="K132" s="68"/>
      <c r="L132" s="68"/>
      <c r="M132" s="68"/>
      <c r="N132" s="68"/>
      <c r="O132" s="68"/>
      <c r="P132" s="68"/>
      <c r="Q132" s="68"/>
      <c r="R132" s="68"/>
      <c r="S132" s="68"/>
    </row>
    <row r="133" spans="1:19" x14ac:dyDescent="0.3">
      <c r="A133" s="97"/>
      <c r="B133" s="68"/>
      <c r="C133" s="68"/>
      <c r="K133" s="68"/>
      <c r="L133" s="68"/>
      <c r="M133" s="68"/>
      <c r="N133" s="68"/>
      <c r="O133" s="68"/>
      <c r="P133" s="68"/>
      <c r="Q133" s="68"/>
      <c r="R133" s="68"/>
      <c r="S133" s="68"/>
    </row>
    <row r="134" spans="1:19" x14ac:dyDescent="0.3">
      <c r="A134" s="97"/>
      <c r="B134" s="68"/>
      <c r="C134" s="68"/>
      <c r="K134" s="68"/>
      <c r="L134" s="68"/>
      <c r="M134" s="68"/>
      <c r="N134" s="68"/>
      <c r="O134" s="68"/>
      <c r="P134" s="68"/>
      <c r="Q134" s="68"/>
      <c r="R134" s="68"/>
      <c r="S134" s="68"/>
    </row>
    <row r="135" spans="1:19" x14ac:dyDescent="0.3">
      <c r="A135" s="97"/>
      <c r="B135" s="68"/>
      <c r="C135" s="68"/>
      <c r="K135" s="68"/>
      <c r="L135" s="68"/>
      <c r="M135" s="68"/>
      <c r="N135" s="68"/>
      <c r="O135" s="68"/>
      <c r="P135" s="68"/>
      <c r="Q135" s="68"/>
      <c r="R135" s="68"/>
      <c r="S135" s="68"/>
    </row>
    <row r="136" spans="1:19" x14ac:dyDescent="0.3">
      <c r="A136" s="97"/>
      <c r="B136" s="68"/>
      <c r="C136" s="68"/>
      <c r="K136" s="68"/>
      <c r="L136" s="68"/>
      <c r="M136" s="68"/>
      <c r="N136" s="68"/>
      <c r="O136" s="68"/>
      <c r="P136" s="68"/>
      <c r="Q136" s="68"/>
      <c r="R136" s="68"/>
      <c r="S136" s="68"/>
    </row>
    <row r="137" spans="1:19" x14ac:dyDescent="0.3">
      <c r="A137" s="97"/>
      <c r="B137" s="68"/>
      <c r="C137" s="68"/>
      <c r="K137" s="68"/>
      <c r="L137" s="68"/>
      <c r="M137" s="68"/>
      <c r="N137" s="68"/>
      <c r="O137" s="68"/>
      <c r="P137" s="68"/>
      <c r="Q137" s="68"/>
      <c r="R137" s="68"/>
      <c r="S137" s="68"/>
    </row>
    <row r="138" spans="1:19" x14ac:dyDescent="0.3">
      <c r="A138" s="97"/>
      <c r="B138" s="68"/>
      <c r="C138" s="68"/>
      <c r="K138" s="68"/>
      <c r="L138" s="68"/>
      <c r="M138" s="68"/>
      <c r="N138" s="68"/>
      <c r="O138" s="68"/>
      <c r="P138" s="68"/>
      <c r="Q138" s="68"/>
      <c r="R138" s="68"/>
      <c r="S138" s="68"/>
    </row>
    <row r="139" spans="1:19" x14ac:dyDescent="0.3">
      <c r="A139" s="97"/>
      <c r="B139" s="68"/>
      <c r="C139" s="68"/>
      <c r="K139" s="68"/>
      <c r="L139" s="68"/>
      <c r="M139" s="68"/>
      <c r="N139" s="68"/>
      <c r="O139" s="68"/>
      <c r="P139" s="68"/>
      <c r="Q139" s="68"/>
      <c r="R139" s="68"/>
      <c r="S139" s="68"/>
    </row>
    <row r="140" spans="1:19" x14ac:dyDescent="0.3">
      <c r="A140" s="97"/>
      <c r="B140" s="68"/>
      <c r="C140" s="68"/>
      <c r="K140" s="68"/>
      <c r="L140" s="68"/>
      <c r="M140" s="68"/>
      <c r="N140" s="68"/>
      <c r="O140" s="68"/>
      <c r="P140" s="68"/>
      <c r="Q140" s="68"/>
      <c r="R140" s="68"/>
      <c r="S140" s="68"/>
    </row>
    <row r="141" spans="1:19" x14ac:dyDescent="0.3">
      <c r="A141" s="97"/>
      <c r="B141" s="68"/>
      <c r="C141" s="68"/>
      <c r="K141" s="68"/>
      <c r="L141" s="68"/>
      <c r="M141" s="68"/>
      <c r="N141" s="68"/>
      <c r="O141" s="68"/>
      <c r="P141" s="68"/>
      <c r="Q141" s="68"/>
      <c r="R141" s="68"/>
      <c r="S141" s="68"/>
    </row>
    <row r="142" spans="1:19" x14ac:dyDescent="0.3">
      <c r="A142" s="97"/>
      <c r="B142" s="68"/>
      <c r="C142" s="68"/>
      <c r="K142" s="68"/>
      <c r="L142" s="68"/>
      <c r="M142" s="68"/>
      <c r="N142" s="68"/>
      <c r="O142" s="68"/>
      <c r="P142" s="68"/>
      <c r="Q142" s="68"/>
      <c r="R142" s="68"/>
      <c r="S142" s="68"/>
    </row>
    <row r="143" spans="1:19" x14ac:dyDescent="0.3">
      <c r="A143" s="97"/>
      <c r="B143" s="68"/>
      <c r="C143" s="68"/>
      <c r="K143" s="68"/>
      <c r="L143" s="68"/>
      <c r="M143" s="68"/>
      <c r="N143" s="68"/>
      <c r="O143" s="68"/>
      <c r="P143" s="68"/>
      <c r="Q143" s="68"/>
      <c r="R143" s="68"/>
      <c r="S143" s="68"/>
    </row>
    <row r="144" spans="1:19" x14ac:dyDescent="0.3">
      <c r="A144" s="97"/>
      <c r="B144" s="68"/>
      <c r="C144" s="68"/>
      <c r="K144" s="68"/>
      <c r="L144" s="68"/>
      <c r="M144" s="68"/>
      <c r="N144" s="68"/>
      <c r="O144" s="68"/>
      <c r="P144" s="68"/>
      <c r="Q144" s="68"/>
      <c r="R144" s="68"/>
      <c r="S144" s="68"/>
    </row>
    <row r="145" spans="1:19" x14ac:dyDescent="0.3">
      <c r="A145" s="97"/>
      <c r="B145" s="68"/>
      <c r="C145" s="68"/>
      <c r="K145" s="68"/>
      <c r="L145" s="68"/>
      <c r="M145" s="68"/>
      <c r="N145" s="68"/>
      <c r="O145" s="68"/>
      <c r="P145" s="68"/>
      <c r="Q145" s="68"/>
      <c r="R145" s="68"/>
      <c r="S145" s="68"/>
    </row>
    <row r="146" spans="1:19" x14ac:dyDescent="0.3">
      <c r="A146" s="97"/>
      <c r="B146" s="68"/>
      <c r="C146" s="68"/>
      <c r="K146" s="68"/>
      <c r="L146" s="68"/>
      <c r="M146" s="68"/>
      <c r="N146" s="68"/>
      <c r="O146" s="68"/>
      <c r="P146" s="68"/>
      <c r="Q146" s="68"/>
      <c r="R146" s="68"/>
      <c r="S146" s="68"/>
    </row>
    <row r="147" spans="1:19" x14ac:dyDescent="0.3">
      <c r="A147" s="97"/>
      <c r="B147" s="68"/>
      <c r="C147" s="68"/>
      <c r="K147" s="68"/>
      <c r="L147" s="68"/>
      <c r="M147" s="68"/>
      <c r="N147" s="68"/>
      <c r="O147" s="68"/>
      <c r="P147" s="68"/>
      <c r="Q147" s="68"/>
      <c r="R147" s="68"/>
      <c r="S147" s="68"/>
    </row>
    <row r="148" spans="1:19" x14ac:dyDescent="0.3">
      <c r="A148" s="97"/>
      <c r="B148" s="68"/>
      <c r="C148" s="68"/>
      <c r="K148" s="68"/>
      <c r="L148" s="68"/>
      <c r="M148" s="68"/>
      <c r="N148" s="68"/>
      <c r="O148" s="68"/>
      <c r="P148" s="68"/>
      <c r="Q148" s="68"/>
      <c r="R148" s="68"/>
      <c r="S148" s="68"/>
    </row>
    <row r="149" spans="1:19" x14ac:dyDescent="0.3">
      <c r="A149" s="97"/>
      <c r="B149" s="68"/>
      <c r="C149" s="68"/>
      <c r="K149" s="68"/>
      <c r="L149" s="68"/>
      <c r="M149" s="68"/>
      <c r="N149" s="68"/>
      <c r="O149" s="68"/>
      <c r="P149" s="68"/>
      <c r="Q149" s="68"/>
      <c r="R149" s="68"/>
      <c r="S149" s="68"/>
    </row>
    <row r="150" spans="1:19" x14ac:dyDescent="0.3">
      <c r="A150" s="97"/>
      <c r="B150" s="68"/>
      <c r="C150" s="68"/>
      <c r="K150" s="68"/>
      <c r="L150" s="68"/>
      <c r="M150" s="68"/>
      <c r="N150" s="68"/>
      <c r="O150" s="68"/>
      <c r="P150" s="68"/>
      <c r="Q150" s="68"/>
      <c r="R150" s="68"/>
      <c r="S150" s="68"/>
    </row>
    <row r="151" spans="1:19" x14ac:dyDescent="0.3">
      <c r="A151" s="97"/>
      <c r="B151" s="68"/>
      <c r="C151" s="68"/>
      <c r="K151" s="68"/>
      <c r="L151" s="68"/>
      <c r="M151" s="68"/>
      <c r="N151" s="68"/>
      <c r="O151" s="68"/>
      <c r="P151" s="68"/>
      <c r="Q151" s="68"/>
      <c r="R151" s="68"/>
      <c r="S151" s="68"/>
    </row>
    <row r="152" spans="1:19" x14ac:dyDescent="0.3">
      <c r="A152" s="97"/>
      <c r="B152" s="68"/>
      <c r="C152" s="68"/>
      <c r="K152" s="68"/>
      <c r="L152" s="68"/>
      <c r="M152" s="68"/>
      <c r="N152" s="68"/>
      <c r="O152" s="68"/>
      <c r="P152" s="68"/>
      <c r="Q152" s="68"/>
      <c r="R152" s="68"/>
      <c r="S152" s="68"/>
    </row>
    <row r="153" spans="1:19" x14ac:dyDescent="0.3">
      <c r="A153" s="97"/>
      <c r="B153" s="68"/>
      <c r="C153" s="68"/>
      <c r="K153" s="68"/>
      <c r="L153" s="68"/>
      <c r="M153" s="68"/>
      <c r="N153" s="68"/>
      <c r="O153" s="68"/>
      <c r="P153" s="68"/>
      <c r="Q153" s="68"/>
      <c r="R153" s="68"/>
      <c r="S153" s="68"/>
    </row>
    <row r="154" spans="1:19" x14ac:dyDescent="0.3">
      <c r="A154" s="97"/>
      <c r="B154" s="68"/>
      <c r="C154" s="68"/>
      <c r="K154" s="68"/>
      <c r="L154" s="68"/>
      <c r="M154" s="68"/>
      <c r="N154" s="68"/>
      <c r="O154" s="68"/>
      <c r="P154" s="68"/>
      <c r="Q154" s="68"/>
      <c r="R154" s="68"/>
      <c r="S154" s="68"/>
    </row>
    <row r="155" spans="1:19" x14ac:dyDescent="0.3">
      <c r="A155" s="97"/>
      <c r="B155" s="68"/>
      <c r="C155" s="68"/>
      <c r="K155" s="68"/>
      <c r="L155" s="68"/>
      <c r="M155" s="68"/>
      <c r="N155" s="68"/>
      <c r="O155" s="68"/>
      <c r="P155" s="68"/>
      <c r="Q155" s="68"/>
      <c r="R155" s="68"/>
      <c r="S155" s="68"/>
    </row>
    <row r="156" spans="1:19" x14ac:dyDescent="0.3">
      <c r="A156" s="97"/>
      <c r="B156" s="68"/>
      <c r="C156" s="68"/>
      <c r="K156" s="68"/>
      <c r="L156" s="68"/>
      <c r="M156" s="68"/>
      <c r="N156" s="68"/>
      <c r="O156" s="68"/>
      <c r="P156" s="68"/>
      <c r="Q156" s="68"/>
      <c r="R156" s="68"/>
      <c r="S156" s="68"/>
    </row>
    <row r="157" spans="1:19" x14ac:dyDescent="0.3">
      <c r="A157" s="97"/>
      <c r="B157" s="68"/>
      <c r="C157" s="68"/>
      <c r="K157" s="68"/>
      <c r="L157" s="68"/>
      <c r="M157" s="68"/>
      <c r="N157" s="68"/>
      <c r="O157" s="68"/>
      <c r="P157" s="68"/>
      <c r="Q157" s="68"/>
      <c r="R157" s="68"/>
      <c r="S157" s="68"/>
    </row>
    <row r="158" spans="1:19" x14ac:dyDescent="0.3">
      <c r="A158" s="97"/>
      <c r="B158" s="68"/>
      <c r="C158" s="68"/>
      <c r="K158" s="68"/>
      <c r="L158" s="68"/>
      <c r="M158" s="68"/>
      <c r="N158" s="68"/>
      <c r="O158" s="68"/>
      <c r="P158" s="68"/>
      <c r="Q158" s="68"/>
      <c r="R158" s="68"/>
      <c r="S158" s="68"/>
    </row>
    <row r="159" spans="1:19" x14ac:dyDescent="0.3">
      <c r="A159" s="97"/>
      <c r="B159" s="68"/>
      <c r="C159" s="68"/>
      <c r="K159" s="68"/>
      <c r="L159" s="68"/>
      <c r="M159" s="68"/>
      <c r="N159" s="68"/>
      <c r="O159" s="68"/>
      <c r="P159" s="68"/>
      <c r="Q159" s="68"/>
      <c r="R159" s="68"/>
      <c r="S159" s="68"/>
    </row>
    <row r="160" spans="1:19" x14ac:dyDescent="0.3">
      <c r="A160" s="97"/>
      <c r="B160" s="68"/>
      <c r="C160" s="68"/>
      <c r="K160" s="68"/>
      <c r="L160" s="68"/>
      <c r="M160" s="68"/>
      <c r="N160" s="68"/>
      <c r="O160" s="68"/>
      <c r="P160" s="68"/>
      <c r="Q160" s="68"/>
      <c r="R160" s="68"/>
      <c r="S160" s="68"/>
    </row>
    <row r="161" spans="1:19" x14ac:dyDescent="0.3">
      <c r="A161" s="97"/>
      <c r="B161" s="68"/>
      <c r="C161" s="68"/>
      <c r="K161" s="68"/>
      <c r="L161" s="68"/>
      <c r="M161" s="68"/>
      <c r="N161" s="68"/>
      <c r="O161" s="68"/>
      <c r="P161" s="68"/>
      <c r="Q161" s="68"/>
      <c r="R161" s="68"/>
      <c r="S161" s="68"/>
    </row>
    <row r="162" spans="1:19" x14ac:dyDescent="0.3">
      <c r="A162" s="97"/>
      <c r="B162" s="68"/>
      <c r="C162" s="68"/>
      <c r="K162" s="68"/>
      <c r="L162" s="68"/>
      <c r="M162" s="68"/>
      <c r="N162" s="68"/>
      <c r="O162" s="68"/>
      <c r="P162" s="68"/>
      <c r="Q162" s="68"/>
      <c r="R162" s="68"/>
      <c r="S162" s="68"/>
    </row>
    <row r="163" spans="1:19" x14ac:dyDescent="0.3">
      <c r="A163" s="97"/>
      <c r="B163" s="68"/>
      <c r="C163" s="68"/>
      <c r="K163" s="68"/>
      <c r="L163" s="68"/>
      <c r="M163" s="68"/>
      <c r="N163" s="68"/>
      <c r="O163" s="68"/>
      <c r="P163" s="68"/>
      <c r="Q163" s="68"/>
      <c r="R163" s="68"/>
      <c r="S163" s="68"/>
    </row>
    <row r="164" spans="1:19" x14ac:dyDescent="0.3">
      <c r="A164" s="97"/>
      <c r="B164" s="68"/>
      <c r="C164" s="68"/>
      <c r="K164" s="68"/>
      <c r="L164" s="68"/>
      <c r="M164" s="68"/>
      <c r="N164" s="68"/>
      <c r="O164" s="68"/>
      <c r="P164" s="68"/>
      <c r="Q164" s="68"/>
      <c r="R164" s="68"/>
      <c r="S164" s="68"/>
    </row>
    <row r="165" spans="1:19" x14ac:dyDescent="0.3">
      <c r="A165" s="97"/>
      <c r="B165" s="68"/>
      <c r="C165" s="68"/>
      <c r="K165" s="68"/>
      <c r="L165" s="68"/>
      <c r="M165" s="68"/>
      <c r="N165" s="68"/>
      <c r="O165" s="68"/>
      <c r="P165" s="68"/>
      <c r="Q165" s="68"/>
      <c r="R165" s="68"/>
      <c r="S165" s="68"/>
    </row>
    <row r="166" spans="1:19" x14ac:dyDescent="0.3">
      <c r="A166" s="97"/>
      <c r="B166" s="68"/>
      <c r="C166" s="68"/>
      <c r="K166" s="68"/>
      <c r="L166" s="68"/>
      <c r="M166" s="68"/>
      <c r="N166" s="68"/>
      <c r="O166" s="68"/>
      <c r="P166" s="68"/>
      <c r="Q166" s="68"/>
      <c r="R166" s="68"/>
      <c r="S166" s="68"/>
    </row>
    <row r="167" spans="1:19" x14ac:dyDescent="0.3">
      <c r="A167" s="97"/>
      <c r="B167" s="68"/>
      <c r="C167" s="68"/>
      <c r="K167" s="68"/>
      <c r="L167" s="68"/>
      <c r="M167" s="68"/>
      <c r="N167" s="68"/>
      <c r="O167" s="68"/>
      <c r="P167" s="68"/>
      <c r="Q167" s="68"/>
      <c r="R167" s="68"/>
      <c r="S167" s="68"/>
    </row>
    <row r="168" spans="1:19" x14ac:dyDescent="0.3">
      <c r="A168" s="97"/>
      <c r="B168" s="68"/>
      <c r="C168" s="68"/>
      <c r="K168" s="68"/>
      <c r="L168" s="68"/>
      <c r="M168" s="68"/>
      <c r="N168" s="68"/>
      <c r="O168" s="68"/>
      <c r="P168" s="68"/>
      <c r="Q168" s="68"/>
      <c r="R168" s="68"/>
      <c r="S168" s="68"/>
    </row>
    <row r="169" spans="1:19" x14ac:dyDescent="0.3">
      <c r="A169" s="97"/>
      <c r="B169" s="68"/>
      <c r="C169" s="68"/>
      <c r="K169" s="68"/>
      <c r="L169" s="68"/>
      <c r="M169" s="68"/>
      <c r="N169" s="68"/>
      <c r="O169" s="68"/>
      <c r="P169" s="68"/>
      <c r="Q169" s="68"/>
      <c r="R169" s="68"/>
      <c r="S169" s="68"/>
    </row>
    <row r="170" spans="1:19" x14ac:dyDescent="0.3">
      <c r="A170" s="97"/>
      <c r="B170" s="68"/>
      <c r="C170" s="68"/>
      <c r="K170" s="68"/>
      <c r="L170" s="68"/>
      <c r="M170" s="68"/>
      <c r="N170" s="68"/>
      <c r="O170" s="68"/>
      <c r="P170" s="68"/>
      <c r="Q170" s="68"/>
      <c r="R170" s="68"/>
      <c r="S170" s="68"/>
    </row>
    <row r="171" spans="1:19" x14ac:dyDescent="0.3">
      <c r="A171" s="97"/>
      <c r="B171" s="68"/>
      <c r="C171" s="68"/>
      <c r="K171" s="68"/>
      <c r="L171" s="68"/>
      <c r="M171" s="68"/>
      <c r="N171" s="68"/>
      <c r="O171" s="68"/>
      <c r="P171" s="68"/>
      <c r="Q171" s="68"/>
      <c r="R171" s="68"/>
      <c r="S171" s="68"/>
    </row>
    <row r="172" spans="1:19" x14ac:dyDescent="0.3">
      <c r="A172" s="97"/>
      <c r="B172" s="68"/>
      <c r="C172" s="68"/>
      <c r="K172" s="68"/>
      <c r="L172" s="68"/>
      <c r="M172" s="68"/>
      <c r="N172" s="68"/>
      <c r="O172" s="68"/>
      <c r="P172" s="68"/>
      <c r="Q172" s="68"/>
      <c r="R172" s="68"/>
      <c r="S172" s="68"/>
    </row>
    <row r="173" spans="1:19" x14ac:dyDescent="0.3">
      <c r="A173" s="97"/>
      <c r="B173" s="68"/>
      <c r="C173" s="68"/>
      <c r="K173" s="68"/>
      <c r="L173" s="68"/>
      <c r="M173" s="68"/>
      <c r="N173" s="68"/>
      <c r="O173" s="68"/>
      <c r="P173" s="68"/>
      <c r="Q173" s="68"/>
      <c r="R173" s="68"/>
      <c r="S173" s="68"/>
    </row>
    <row r="174" spans="1:19" x14ac:dyDescent="0.3">
      <c r="A174" s="97"/>
      <c r="B174" s="68"/>
      <c r="C174" s="68"/>
      <c r="K174" s="68"/>
      <c r="L174" s="68"/>
      <c r="M174" s="68"/>
      <c r="N174" s="68"/>
      <c r="O174" s="68"/>
      <c r="P174" s="68"/>
      <c r="Q174" s="68"/>
      <c r="R174" s="68"/>
      <c r="S174" s="68"/>
    </row>
    <row r="175" spans="1:19" x14ac:dyDescent="0.3">
      <c r="A175" s="97"/>
      <c r="B175" s="68"/>
      <c r="C175" s="68"/>
      <c r="K175" s="68"/>
      <c r="L175" s="68"/>
      <c r="M175" s="68"/>
      <c r="N175" s="68"/>
      <c r="O175" s="68"/>
      <c r="P175" s="68"/>
      <c r="Q175" s="68"/>
      <c r="R175" s="68"/>
      <c r="S175" s="68"/>
    </row>
    <row r="176" spans="1:19" x14ac:dyDescent="0.3">
      <c r="A176" s="97"/>
      <c r="B176" s="68"/>
      <c r="C176" s="68"/>
      <c r="K176" s="68"/>
      <c r="L176" s="68"/>
      <c r="M176" s="68"/>
      <c r="N176" s="68"/>
      <c r="O176" s="68"/>
      <c r="P176" s="68"/>
      <c r="Q176" s="68"/>
      <c r="R176" s="68"/>
      <c r="S176" s="68"/>
    </row>
    <row r="177" spans="1:19" x14ac:dyDescent="0.3">
      <c r="A177" s="97"/>
      <c r="B177" s="68"/>
      <c r="C177" s="68"/>
      <c r="K177" s="68"/>
      <c r="L177" s="68"/>
      <c r="M177" s="68"/>
      <c r="N177" s="68"/>
      <c r="O177" s="68"/>
      <c r="P177" s="68"/>
      <c r="Q177" s="68"/>
      <c r="R177" s="68"/>
      <c r="S177" s="68"/>
    </row>
    <row r="178" spans="1:19" x14ac:dyDescent="0.3">
      <c r="A178" s="97"/>
      <c r="B178" s="68"/>
      <c r="C178" s="68"/>
      <c r="K178" s="68"/>
      <c r="L178" s="68"/>
      <c r="M178" s="68"/>
      <c r="N178" s="68"/>
      <c r="O178" s="68"/>
      <c r="P178" s="68"/>
      <c r="Q178" s="68"/>
      <c r="R178" s="68"/>
      <c r="S178" s="68"/>
    </row>
    <row r="179" spans="1:19" x14ac:dyDescent="0.3">
      <c r="A179" s="97"/>
      <c r="B179" s="68"/>
      <c r="C179" s="68"/>
      <c r="K179" s="68"/>
      <c r="L179" s="68"/>
      <c r="M179" s="68"/>
      <c r="N179" s="68"/>
      <c r="O179" s="68"/>
      <c r="P179" s="68"/>
      <c r="Q179" s="68"/>
      <c r="R179" s="68"/>
      <c r="S179" s="68"/>
    </row>
    <row r="180" spans="1:19" x14ac:dyDescent="0.3">
      <c r="A180" s="97"/>
      <c r="B180" s="68"/>
      <c r="C180" s="68"/>
      <c r="K180" s="68"/>
      <c r="L180" s="68"/>
      <c r="M180" s="68"/>
      <c r="N180" s="68"/>
      <c r="O180" s="68"/>
      <c r="P180" s="68"/>
      <c r="Q180" s="68"/>
      <c r="R180" s="68"/>
      <c r="S180" s="68"/>
    </row>
    <row r="181" spans="1:19" x14ac:dyDescent="0.3">
      <c r="A181" s="97"/>
      <c r="B181" s="68"/>
      <c r="C181" s="68"/>
      <c r="K181" s="68"/>
      <c r="L181" s="68"/>
      <c r="M181" s="68"/>
      <c r="N181" s="68"/>
      <c r="O181" s="68"/>
      <c r="P181" s="68"/>
      <c r="Q181" s="68"/>
      <c r="R181" s="68"/>
      <c r="S181" s="68"/>
    </row>
    <row r="182" spans="1:19" x14ac:dyDescent="0.3">
      <c r="A182" s="97"/>
      <c r="B182" s="68"/>
      <c r="C182" s="68"/>
      <c r="K182" s="68"/>
      <c r="L182" s="68"/>
      <c r="M182" s="68"/>
      <c r="N182" s="68"/>
      <c r="O182" s="68"/>
      <c r="P182" s="68"/>
      <c r="Q182" s="68"/>
      <c r="R182" s="68"/>
      <c r="S182" s="68"/>
    </row>
    <row r="183" spans="1:19" x14ac:dyDescent="0.3">
      <c r="A183" s="97"/>
      <c r="B183" s="68"/>
      <c r="C183" s="68"/>
      <c r="K183" s="68"/>
      <c r="L183" s="68"/>
      <c r="M183" s="68"/>
      <c r="N183" s="68"/>
      <c r="O183" s="68"/>
      <c r="P183" s="68"/>
      <c r="Q183" s="68"/>
      <c r="R183" s="68"/>
      <c r="S183" s="68"/>
    </row>
    <row r="184" spans="1:19" x14ac:dyDescent="0.3">
      <c r="A184" s="97"/>
      <c r="B184" s="68"/>
      <c r="C184" s="68"/>
      <c r="K184" s="68"/>
      <c r="L184" s="68"/>
      <c r="M184" s="68"/>
      <c r="N184" s="68"/>
      <c r="O184" s="68"/>
      <c r="P184" s="68"/>
      <c r="Q184" s="68"/>
      <c r="R184" s="68"/>
      <c r="S184" s="68"/>
    </row>
    <row r="185" spans="1:19" x14ac:dyDescent="0.3">
      <c r="A185" s="97"/>
      <c r="B185" s="68"/>
      <c r="C185" s="68"/>
      <c r="K185" s="68"/>
      <c r="L185" s="68"/>
      <c r="M185" s="68"/>
      <c r="N185" s="68"/>
      <c r="O185" s="68"/>
      <c r="P185" s="68"/>
      <c r="Q185" s="68"/>
      <c r="R185" s="68"/>
      <c r="S185" s="68"/>
    </row>
    <row r="186" spans="1:19" x14ac:dyDescent="0.3">
      <c r="A186" s="97"/>
      <c r="B186" s="68"/>
      <c r="C186" s="68"/>
      <c r="K186" s="68"/>
      <c r="L186" s="68"/>
      <c r="M186" s="68"/>
      <c r="N186" s="68"/>
      <c r="O186" s="68"/>
      <c r="P186" s="68"/>
      <c r="Q186" s="68"/>
      <c r="R186" s="68"/>
      <c r="S186" s="68"/>
    </row>
    <row r="187" spans="1:19" x14ac:dyDescent="0.3">
      <c r="A187" s="97"/>
      <c r="B187" s="68"/>
      <c r="C187" s="68"/>
      <c r="K187" s="68"/>
      <c r="L187" s="68"/>
      <c r="M187" s="68"/>
      <c r="N187" s="68"/>
      <c r="O187" s="68"/>
      <c r="P187" s="68"/>
      <c r="Q187" s="68"/>
      <c r="R187" s="68"/>
      <c r="S187" s="68"/>
    </row>
    <row r="188" spans="1:19" x14ac:dyDescent="0.3">
      <c r="A188" s="97"/>
      <c r="B188" s="68"/>
      <c r="C188" s="68"/>
      <c r="K188" s="68"/>
      <c r="L188" s="68"/>
      <c r="M188" s="68"/>
      <c r="N188" s="68"/>
      <c r="O188" s="68"/>
      <c r="P188" s="68"/>
      <c r="Q188" s="68"/>
      <c r="R188" s="68"/>
      <c r="S188" s="68"/>
    </row>
    <row r="189" spans="1:19" x14ac:dyDescent="0.3">
      <c r="A189" s="97"/>
      <c r="B189" s="68"/>
      <c r="C189" s="68"/>
      <c r="K189" s="68"/>
      <c r="L189" s="68"/>
      <c r="M189" s="68"/>
      <c r="N189" s="68"/>
      <c r="O189" s="68"/>
      <c r="P189" s="68"/>
      <c r="Q189" s="68"/>
      <c r="R189" s="68"/>
      <c r="S189" s="68"/>
    </row>
    <row r="190" spans="1:19" x14ac:dyDescent="0.3">
      <c r="A190" s="97"/>
      <c r="B190" s="68"/>
      <c r="C190" s="68"/>
      <c r="K190" s="68"/>
      <c r="L190" s="68"/>
      <c r="M190" s="68"/>
      <c r="N190" s="68"/>
      <c r="O190" s="68"/>
      <c r="P190" s="68"/>
      <c r="Q190" s="68"/>
      <c r="R190" s="68"/>
      <c r="S190" s="68"/>
    </row>
    <row r="191" spans="1:19" x14ac:dyDescent="0.3">
      <c r="A191" s="97"/>
      <c r="B191" s="68"/>
      <c r="C191" s="68"/>
      <c r="K191" s="68"/>
      <c r="L191" s="68"/>
      <c r="M191" s="68"/>
      <c r="N191" s="68"/>
      <c r="O191" s="68"/>
      <c r="P191" s="68"/>
      <c r="Q191" s="68"/>
      <c r="R191" s="68"/>
      <c r="S191" s="68"/>
    </row>
    <row r="192" spans="1:19" x14ac:dyDescent="0.3">
      <c r="A192" s="97"/>
      <c r="B192" s="68"/>
      <c r="C192" s="68"/>
      <c r="K192" s="68"/>
      <c r="L192" s="68"/>
      <c r="M192" s="68"/>
      <c r="N192" s="68"/>
      <c r="O192" s="68"/>
      <c r="P192" s="68"/>
      <c r="Q192" s="68"/>
      <c r="R192" s="68"/>
      <c r="S192" s="68"/>
    </row>
    <row r="193" spans="1:19" x14ac:dyDescent="0.3">
      <c r="A193" s="97"/>
      <c r="B193" s="68"/>
      <c r="C193" s="68"/>
      <c r="K193" s="68"/>
      <c r="L193" s="68"/>
      <c r="M193" s="68"/>
      <c r="N193" s="68"/>
      <c r="O193" s="68"/>
      <c r="P193" s="68"/>
      <c r="Q193" s="68"/>
      <c r="R193" s="68"/>
      <c r="S193" s="68"/>
    </row>
    <row r="194" spans="1:19" x14ac:dyDescent="0.3">
      <c r="A194" s="97"/>
      <c r="B194" s="68"/>
      <c r="C194" s="68"/>
      <c r="K194" s="68"/>
      <c r="L194" s="68"/>
      <c r="M194" s="68"/>
      <c r="N194" s="68"/>
      <c r="O194" s="68"/>
      <c r="P194" s="68"/>
      <c r="Q194" s="68"/>
      <c r="R194" s="68"/>
      <c r="S194" s="68"/>
    </row>
    <row r="195" spans="1:19" x14ac:dyDescent="0.3">
      <c r="A195" s="97"/>
      <c r="B195" s="68"/>
      <c r="C195" s="68"/>
      <c r="K195" s="68"/>
      <c r="L195" s="68"/>
      <c r="M195" s="68"/>
      <c r="N195" s="68"/>
      <c r="O195" s="68"/>
      <c r="P195" s="68"/>
      <c r="Q195" s="68"/>
      <c r="R195" s="68"/>
      <c r="S195" s="68"/>
    </row>
    <row r="196" spans="1:19" x14ac:dyDescent="0.3">
      <c r="A196" s="97"/>
      <c r="B196" s="68"/>
      <c r="C196" s="68"/>
      <c r="K196" s="68"/>
      <c r="L196" s="68"/>
      <c r="M196" s="68"/>
      <c r="N196" s="68"/>
      <c r="O196" s="68"/>
      <c r="P196" s="68"/>
      <c r="Q196" s="68"/>
      <c r="R196" s="68"/>
      <c r="S196" s="68"/>
    </row>
    <row r="197" spans="1:19" x14ac:dyDescent="0.3">
      <c r="A197" s="97"/>
      <c r="B197" s="68"/>
      <c r="C197" s="68"/>
      <c r="K197" s="68"/>
      <c r="L197" s="68"/>
      <c r="M197" s="68"/>
      <c r="N197" s="68"/>
      <c r="O197" s="68"/>
      <c r="P197" s="68"/>
      <c r="Q197" s="68"/>
      <c r="R197" s="68"/>
      <c r="S197" s="68"/>
    </row>
    <row r="198" spans="1:19" x14ac:dyDescent="0.3">
      <c r="A198" s="97"/>
      <c r="B198" s="68"/>
      <c r="C198" s="68"/>
      <c r="K198" s="68"/>
      <c r="L198" s="68"/>
      <c r="M198" s="68"/>
      <c r="N198" s="68"/>
      <c r="O198" s="68"/>
      <c r="P198" s="68"/>
      <c r="Q198" s="68"/>
      <c r="R198" s="68"/>
      <c r="S198" s="68"/>
    </row>
    <row r="199" spans="1:19" x14ac:dyDescent="0.3">
      <c r="A199" s="97"/>
      <c r="B199" s="68"/>
      <c r="C199" s="68"/>
      <c r="K199" s="68"/>
      <c r="L199" s="68"/>
      <c r="M199" s="68"/>
      <c r="N199" s="68"/>
      <c r="O199" s="68"/>
      <c r="P199" s="68"/>
      <c r="Q199" s="68"/>
      <c r="R199" s="68"/>
      <c r="S199" s="68"/>
    </row>
    <row r="200" spans="1:19" x14ac:dyDescent="0.3">
      <c r="A200" s="97"/>
      <c r="B200" s="68"/>
      <c r="C200" s="68"/>
      <c r="K200" s="68"/>
      <c r="L200" s="68"/>
      <c r="M200" s="68"/>
      <c r="N200" s="68"/>
      <c r="O200" s="68"/>
      <c r="P200" s="68"/>
      <c r="Q200" s="68"/>
      <c r="R200" s="68"/>
      <c r="S200" s="68"/>
    </row>
    <row r="201" spans="1:19" x14ac:dyDescent="0.3">
      <c r="A201" s="97"/>
      <c r="B201" s="68"/>
      <c r="C201" s="68"/>
      <c r="K201" s="68"/>
      <c r="L201" s="68"/>
      <c r="M201" s="68"/>
      <c r="N201" s="68"/>
      <c r="O201" s="68"/>
      <c r="P201" s="68"/>
      <c r="Q201" s="68"/>
      <c r="R201" s="68"/>
      <c r="S201" s="68"/>
    </row>
    <row r="202" spans="1:19" x14ac:dyDescent="0.3">
      <c r="A202" s="97"/>
      <c r="B202" s="68"/>
      <c r="C202" s="68"/>
      <c r="K202" s="68"/>
      <c r="L202" s="68"/>
      <c r="M202" s="68"/>
      <c r="N202" s="68"/>
      <c r="O202" s="68"/>
      <c r="P202" s="68"/>
      <c r="Q202" s="68"/>
      <c r="R202" s="68"/>
      <c r="S202" s="68"/>
    </row>
    <row r="203" spans="1:19" x14ac:dyDescent="0.3">
      <c r="A203" s="97"/>
      <c r="B203" s="68"/>
      <c r="C203" s="68"/>
      <c r="K203" s="68"/>
      <c r="L203" s="68"/>
      <c r="M203" s="68"/>
      <c r="N203" s="68"/>
      <c r="O203" s="68"/>
      <c r="P203" s="68"/>
      <c r="Q203" s="68"/>
      <c r="R203" s="68"/>
      <c r="S203" s="68"/>
    </row>
    <row r="204" spans="1:19" x14ac:dyDescent="0.3">
      <c r="A204" s="97"/>
      <c r="B204" s="68"/>
      <c r="C204" s="68"/>
      <c r="K204" s="68"/>
      <c r="L204" s="68"/>
      <c r="M204" s="68"/>
      <c r="N204" s="68"/>
      <c r="O204" s="68"/>
      <c r="P204" s="68"/>
      <c r="Q204" s="68"/>
      <c r="R204" s="68"/>
      <c r="S204" s="68"/>
    </row>
    <row r="205" spans="1:19" x14ac:dyDescent="0.3">
      <c r="A205" s="97"/>
      <c r="B205" s="68"/>
      <c r="C205" s="68"/>
      <c r="K205" s="68"/>
      <c r="L205" s="68"/>
      <c r="M205" s="68"/>
      <c r="N205" s="68"/>
      <c r="O205" s="68"/>
      <c r="P205" s="68"/>
      <c r="Q205" s="68"/>
      <c r="R205" s="68"/>
      <c r="S205" s="68"/>
    </row>
    <row r="206" spans="1:19" x14ac:dyDescent="0.3">
      <c r="A206" s="97"/>
      <c r="B206" s="68"/>
      <c r="C206" s="68"/>
      <c r="K206" s="68"/>
      <c r="L206" s="68"/>
      <c r="M206" s="68"/>
      <c r="N206" s="68"/>
      <c r="O206" s="68"/>
      <c r="P206" s="68"/>
      <c r="Q206" s="68"/>
      <c r="R206" s="68"/>
      <c r="S206" s="68"/>
    </row>
    <row r="207" spans="1:19" x14ac:dyDescent="0.3">
      <c r="A207" s="97"/>
      <c r="B207" s="68"/>
      <c r="C207" s="68"/>
      <c r="K207" s="68"/>
      <c r="L207" s="68"/>
      <c r="M207" s="68"/>
      <c r="N207" s="68"/>
      <c r="O207" s="68"/>
      <c r="P207" s="68"/>
      <c r="Q207" s="68"/>
      <c r="R207" s="68"/>
      <c r="S207" s="68"/>
    </row>
    <row r="208" spans="1:19" x14ac:dyDescent="0.3">
      <c r="A208" s="97"/>
      <c r="B208" s="68"/>
      <c r="C208" s="68"/>
      <c r="K208" s="68"/>
      <c r="L208" s="68"/>
      <c r="M208" s="68"/>
      <c r="N208" s="68"/>
      <c r="O208" s="68"/>
      <c r="P208" s="68"/>
      <c r="Q208" s="68"/>
      <c r="R208" s="68"/>
      <c r="S208" s="68"/>
    </row>
    <row r="209" spans="1:19" x14ac:dyDescent="0.3">
      <c r="A209" s="97"/>
      <c r="B209" s="68"/>
      <c r="C209" s="68"/>
      <c r="K209" s="68"/>
      <c r="L209" s="68"/>
      <c r="M209" s="68"/>
      <c r="N209" s="68"/>
      <c r="O209" s="68"/>
      <c r="P209" s="68"/>
      <c r="Q209" s="68"/>
      <c r="R209" s="68"/>
      <c r="S209" s="68"/>
    </row>
    <row r="210" spans="1:19" x14ac:dyDescent="0.3">
      <c r="A210" s="97"/>
      <c r="B210" s="68"/>
      <c r="C210" s="68"/>
      <c r="K210" s="68"/>
      <c r="L210" s="68"/>
      <c r="M210" s="68"/>
      <c r="N210" s="68"/>
      <c r="O210" s="68"/>
      <c r="P210" s="68"/>
      <c r="Q210" s="68"/>
      <c r="R210" s="68"/>
      <c r="S210" s="68"/>
    </row>
    <row r="211" spans="1:19" x14ac:dyDescent="0.3">
      <c r="A211" s="97"/>
      <c r="B211" s="68"/>
      <c r="C211" s="68"/>
      <c r="K211" s="68"/>
      <c r="L211" s="68"/>
      <c r="M211" s="68"/>
      <c r="N211" s="68"/>
      <c r="O211" s="68"/>
      <c r="P211" s="68"/>
      <c r="Q211" s="68"/>
      <c r="R211" s="68"/>
      <c r="S211" s="68"/>
    </row>
    <row r="212" spans="1:19" x14ac:dyDescent="0.3">
      <c r="A212" s="97"/>
      <c r="B212" s="68"/>
      <c r="C212" s="68"/>
      <c r="K212" s="68"/>
      <c r="L212" s="68"/>
      <c r="M212" s="68"/>
      <c r="N212" s="68"/>
      <c r="O212" s="68"/>
      <c r="P212" s="68"/>
      <c r="Q212" s="68"/>
      <c r="R212" s="68"/>
      <c r="S212" s="68"/>
    </row>
    <row r="213" spans="1:19" x14ac:dyDescent="0.3">
      <c r="A213" s="97"/>
      <c r="B213" s="68"/>
      <c r="C213" s="68"/>
      <c r="K213" s="68"/>
      <c r="L213" s="68"/>
      <c r="M213" s="68"/>
      <c r="N213" s="68"/>
      <c r="O213" s="68"/>
      <c r="P213" s="68"/>
      <c r="Q213" s="68"/>
      <c r="R213" s="68"/>
      <c r="S213" s="68"/>
    </row>
    <row r="214" spans="1:19" x14ac:dyDescent="0.3">
      <c r="A214" s="97"/>
      <c r="B214" s="68"/>
      <c r="C214" s="68"/>
      <c r="K214" s="68"/>
      <c r="L214" s="68"/>
      <c r="M214" s="68"/>
      <c r="N214" s="68"/>
      <c r="O214" s="68"/>
      <c r="P214" s="68"/>
      <c r="Q214" s="68"/>
      <c r="R214" s="68"/>
      <c r="S214" s="68"/>
    </row>
    <row r="215" spans="1:19" x14ac:dyDescent="0.3">
      <c r="A215" s="97"/>
      <c r="B215" s="68"/>
      <c r="C215" s="68"/>
      <c r="K215" s="68"/>
      <c r="L215" s="68"/>
      <c r="M215" s="68"/>
      <c r="N215" s="68"/>
      <c r="O215" s="68"/>
      <c r="P215" s="68"/>
      <c r="Q215" s="68"/>
      <c r="R215" s="68"/>
      <c r="S215" s="68"/>
    </row>
    <row r="216" spans="1:19" x14ac:dyDescent="0.3">
      <c r="A216" s="97"/>
      <c r="B216" s="68"/>
      <c r="C216" s="68"/>
      <c r="K216" s="68"/>
      <c r="L216" s="68"/>
      <c r="M216" s="68"/>
      <c r="N216" s="68"/>
      <c r="O216" s="68"/>
      <c r="P216" s="68"/>
      <c r="Q216" s="68"/>
      <c r="R216" s="68"/>
      <c r="S216" s="68"/>
    </row>
    <row r="217" spans="1:19" x14ac:dyDescent="0.3">
      <c r="A217" s="97"/>
      <c r="B217" s="68"/>
      <c r="C217" s="68"/>
      <c r="K217" s="68"/>
      <c r="L217" s="68"/>
      <c r="M217" s="68"/>
      <c r="N217" s="68"/>
      <c r="O217" s="68"/>
      <c r="P217" s="68"/>
      <c r="Q217" s="68"/>
      <c r="R217" s="68"/>
      <c r="S217" s="68"/>
    </row>
    <row r="218" spans="1:19" x14ac:dyDescent="0.3">
      <c r="A218" s="97"/>
      <c r="B218" s="68"/>
      <c r="C218" s="68"/>
      <c r="K218" s="68"/>
      <c r="L218" s="68"/>
      <c r="M218" s="68"/>
      <c r="N218" s="68"/>
      <c r="O218" s="68"/>
      <c r="P218" s="68"/>
      <c r="Q218" s="68"/>
      <c r="R218" s="68"/>
      <c r="S218" s="68"/>
    </row>
    <row r="219" spans="1:19" x14ac:dyDescent="0.3">
      <c r="A219" s="97"/>
      <c r="B219" s="68"/>
      <c r="C219" s="68"/>
      <c r="K219" s="68"/>
      <c r="L219" s="68"/>
      <c r="M219" s="68"/>
      <c r="N219" s="68"/>
      <c r="O219" s="68"/>
      <c r="P219" s="68"/>
      <c r="Q219" s="68"/>
      <c r="R219" s="68"/>
      <c r="S219" s="68"/>
    </row>
    <row r="220" spans="1:19" x14ac:dyDescent="0.3">
      <c r="A220" s="97"/>
      <c r="B220" s="68"/>
      <c r="C220" s="68"/>
      <c r="K220" s="68"/>
      <c r="L220" s="68"/>
      <c r="M220" s="68"/>
      <c r="N220" s="68"/>
      <c r="O220" s="68"/>
      <c r="P220" s="68"/>
      <c r="Q220" s="68"/>
      <c r="R220" s="68"/>
      <c r="S220" s="68"/>
    </row>
    <row r="221" spans="1:19" x14ac:dyDescent="0.3">
      <c r="A221" s="97"/>
      <c r="B221" s="68"/>
      <c r="C221" s="68"/>
      <c r="K221" s="68"/>
      <c r="L221" s="68"/>
      <c r="M221" s="68"/>
      <c r="N221" s="68"/>
      <c r="O221" s="68"/>
      <c r="P221" s="68"/>
      <c r="Q221" s="68"/>
      <c r="R221" s="68"/>
      <c r="S221" s="68"/>
    </row>
    <row r="222" spans="1:19" x14ac:dyDescent="0.3">
      <c r="A222" s="97"/>
      <c r="B222" s="68"/>
      <c r="C222" s="68"/>
      <c r="K222" s="68"/>
      <c r="L222" s="68"/>
      <c r="M222" s="68"/>
      <c r="N222" s="68"/>
      <c r="O222" s="68"/>
      <c r="P222" s="68"/>
      <c r="Q222" s="68"/>
      <c r="R222" s="68"/>
      <c r="S222" s="68"/>
    </row>
    <row r="223" spans="1:19" x14ac:dyDescent="0.3">
      <c r="A223" s="97"/>
      <c r="B223" s="68"/>
      <c r="C223" s="68"/>
      <c r="K223" s="68"/>
      <c r="L223" s="68"/>
      <c r="M223" s="68"/>
      <c r="N223" s="68"/>
      <c r="O223" s="68"/>
      <c r="P223" s="68"/>
      <c r="Q223" s="68"/>
      <c r="R223" s="68"/>
      <c r="S223" s="68"/>
    </row>
    <row r="224" spans="1:19" x14ac:dyDescent="0.3">
      <c r="A224" s="97"/>
      <c r="B224" s="68"/>
      <c r="C224" s="68"/>
      <c r="K224" s="68"/>
      <c r="L224" s="68"/>
      <c r="M224" s="68"/>
      <c r="N224" s="68"/>
      <c r="O224" s="68"/>
      <c r="P224" s="68"/>
      <c r="Q224" s="68"/>
      <c r="R224" s="68"/>
      <c r="S224" s="68"/>
    </row>
    <row r="225" spans="1:19" x14ac:dyDescent="0.3">
      <c r="A225" s="97"/>
      <c r="B225" s="68"/>
      <c r="C225" s="68"/>
      <c r="K225" s="68"/>
      <c r="L225" s="68"/>
      <c r="M225" s="68"/>
      <c r="N225" s="68"/>
      <c r="O225" s="68"/>
      <c r="P225" s="68"/>
      <c r="Q225" s="68"/>
      <c r="R225" s="68"/>
      <c r="S225" s="68"/>
    </row>
    <row r="226" spans="1:19" x14ac:dyDescent="0.3">
      <c r="A226" s="97"/>
      <c r="B226" s="68"/>
      <c r="C226" s="68"/>
      <c r="K226" s="68"/>
      <c r="L226" s="68"/>
      <c r="M226" s="68"/>
      <c r="N226" s="68"/>
      <c r="O226" s="68"/>
      <c r="P226" s="68"/>
      <c r="Q226" s="68"/>
      <c r="R226" s="68"/>
      <c r="S226" s="68"/>
    </row>
    <row r="227" spans="1:19" x14ac:dyDescent="0.3">
      <c r="A227" s="97"/>
      <c r="B227" s="68"/>
      <c r="C227" s="68"/>
      <c r="K227" s="68"/>
      <c r="L227" s="68"/>
      <c r="M227" s="68"/>
      <c r="N227" s="68"/>
      <c r="O227" s="68"/>
      <c r="P227" s="68"/>
      <c r="Q227" s="68"/>
      <c r="R227" s="68"/>
      <c r="S227" s="68"/>
    </row>
    <row r="228" spans="1:19" x14ac:dyDescent="0.3">
      <c r="A228" s="97"/>
      <c r="B228" s="68"/>
      <c r="C228" s="68"/>
      <c r="K228" s="68"/>
      <c r="L228" s="68"/>
      <c r="M228" s="68"/>
      <c r="N228" s="68"/>
      <c r="O228" s="68"/>
      <c r="P228" s="68"/>
      <c r="Q228" s="68"/>
      <c r="R228" s="68"/>
      <c r="S228" s="68"/>
    </row>
    <row r="229" spans="1:19" x14ac:dyDescent="0.3">
      <c r="A229" s="97"/>
      <c r="B229" s="68"/>
      <c r="C229" s="68"/>
      <c r="K229" s="68"/>
      <c r="L229" s="68"/>
      <c r="M229" s="68"/>
      <c r="N229" s="68"/>
      <c r="O229" s="68"/>
      <c r="P229" s="68"/>
      <c r="Q229" s="68"/>
      <c r="R229" s="68"/>
      <c r="S229" s="68"/>
    </row>
    <row r="230" spans="1:19" x14ac:dyDescent="0.3">
      <c r="A230" s="97"/>
      <c r="B230" s="68"/>
      <c r="C230" s="68"/>
      <c r="K230" s="68"/>
      <c r="L230" s="68"/>
      <c r="M230" s="68"/>
      <c r="N230" s="68"/>
      <c r="O230" s="68"/>
      <c r="P230" s="68"/>
      <c r="Q230" s="68"/>
      <c r="R230" s="68"/>
      <c r="S230" s="68"/>
    </row>
    <row r="231" spans="1:19" x14ac:dyDescent="0.3">
      <c r="A231" s="97"/>
      <c r="B231" s="68"/>
      <c r="C231" s="68"/>
      <c r="K231" s="68"/>
      <c r="L231" s="68"/>
      <c r="M231" s="68"/>
      <c r="N231" s="68"/>
      <c r="O231" s="68"/>
      <c r="P231" s="68"/>
      <c r="Q231" s="68"/>
      <c r="R231" s="68"/>
      <c r="S231" s="68"/>
    </row>
    <row r="232" spans="1:19" x14ac:dyDescent="0.3">
      <c r="A232" s="97"/>
      <c r="B232" s="68"/>
      <c r="C232" s="68"/>
      <c r="K232" s="68"/>
      <c r="L232" s="68"/>
      <c r="M232" s="68"/>
      <c r="N232" s="68"/>
      <c r="O232" s="68"/>
      <c r="P232" s="68"/>
      <c r="Q232" s="68"/>
      <c r="R232" s="68"/>
      <c r="S232" s="68"/>
    </row>
    <row r="233" spans="1:19" x14ac:dyDescent="0.3">
      <c r="A233" s="97"/>
      <c r="B233" s="68"/>
      <c r="C233" s="68"/>
      <c r="K233" s="68"/>
      <c r="L233" s="68"/>
      <c r="M233" s="68"/>
      <c r="N233" s="68"/>
      <c r="O233" s="68"/>
      <c r="P233" s="68"/>
      <c r="Q233" s="68"/>
      <c r="R233" s="68"/>
      <c r="S233" s="68"/>
    </row>
    <row r="234" spans="1:19" x14ac:dyDescent="0.3">
      <c r="A234" s="97"/>
      <c r="B234" s="68"/>
      <c r="C234" s="68"/>
      <c r="K234" s="68"/>
      <c r="L234" s="68"/>
      <c r="M234" s="68"/>
      <c r="N234" s="68"/>
      <c r="O234" s="68"/>
      <c r="P234" s="68"/>
      <c r="Q234" s="68"/>
      <c r="R234" s="68"/>
      <c r="S234" s="68"/>
    </row>
    <row r="235" spans="1:19" x14ac:dyDescent="0.3">
      <c r="A235" s="97"/>
      <c r="B235" s="68"/>
      <c r="C235" s="68"/>
      <c r="K235" s="68"/>
      <c r="L235" s="68"/>
      <c r="M235" s="68"/>
      <c r="N235" s="68"/>
      <c r="O235" s="68"/>
      <c r="P235" s="68"/>
      <c r="Q235" s="68"/>
      <c r="R235" s="68"/>
      <c r="S235" s="68"/>
    </row>
    <row r="236" spans="1:19" x14ac:dyDescent="0.3">
      <c r="A236" s="97"/>
      <c r="B236" s="68"/>
      <c r="C236" s="68"/>
      <c r="K236" s="68"/>
      <c r="L236" s="68"/>
      <c r="M236" s="68"/>
      <c r="N236" s="68"/>
      <c r="O236" s="68"/>
      <c r="P236" s="68"/>
      <c r="Q236" s="68"/>
      <c r="R236" s="68"/>
      <c r="S236" s="68"/>
    </row>
    <row r="237" spans="1:19" x14ac:dyDescent="0.3">
      <c r="A237" s="97"/>
      <c r="B237" s="68"/>
      <c r="C237" s="68"/>
      <c r="K237" s="68"/>
      <c r="L237" s="68"/>
      <c r="M237" s="68"/>
      <c r="N237" s="68"/>
      <c r="O237" s="68"/>
      <c r="P237" s="68"/>
      <c r="Q237" s="68"/>
      <c r="R237" s="68"/>
      <c r="S237" s="68"/>
    </row>
    <row r="238" spans="1:19" x14ac:dyDescent="0.3">
      <c r="A238" s="97"/>
      <c r="B238" s="68"/>
      <c r="C238" s="68"/>
      <c r="K238" s="68"/>
      <c r="L238" s="68"/>
      <c r="M238" s="68"/>
      <c r="N238" s="68"/>
      <c r="O238" s="68"/>
      <c r="P238" s="68"/>
      <c r="Q238" s="68"/>
      <c r="R238" s="68"/>
      <c r="S238" s="68"/>
    </row>
    <row r="239" spans="1:19" x14ac:dyDescent="0.3">
      <c r="A239" s="97"/>
      <c r="B239" s="68"/>
      <c r="C239" s="68"/>
      <c r="K239" s="68"/>
      <c r="L239" s="68"/>
      <c r="M239" s="68"/>
      <c r="N239" s="68"/>
      <c r="O239" s="68"/>
      <c r="P239" s="68"/>
      <c r="Q239" s="68"/>
      <c r="R239" s="68"/>
      <c r="S239" s="68"/>
    </row>
    <row r="240" spans="1:19" x14ac:dyDescent="0.3">
      <c r="A240" s="97"/>
      <c r="B240" s="68"/>
      <c r="C240" s="68"/>
      <c r="K240" s="68"/>
      <c r="L240" s="68"/>
      <c r="M240" s="68"/>
      <c r="N240" s="68"/>
      <c r="O240" s="68"/>
      <c r="P240" s="68"/>
      <c r="Q240" s="68"/>
      <c r="R240" s="68"/>
      <c r="S240" s="68"/>
    </row>
    <row r="241" spans="1:19" x14ac:dyDescent="0.3">
      <c r="A241" s="97"/>
      <c r="B241" s="68"/>
      <c r="C241" s="68"/>
      <c r="K241" s="68"/>
      <c r="L241" s="68"/>
      <c r="M241" s="68"/>
      <c r="N241" s="68"/>
      <c r="O241" s="68"/>
      <c r="P241" s="68"/>
      <c r="Q241" s="68"/>
      <c r="R241" s="68"/>
      <c r="S241" s="68"/>
    </row>
    <row r="242" spans="1:19" x14ac:dyDescent="0.3">
      <c r="A242" s="97"/>
      <c r="B242" s="68"/>
      <c r="C242" s="68"/>
      <c r="K242" s="68"/>
      <c r="L242" s="68"/>
      <c r="M242" s="68"/>
      <c r="N242" s="68"/>
      <c r="O242" s="68"/>
      <c r="P242" s="68"/>
      <c r="Q242" s="68"/>
      <c r="R242" s="68"/>
      <c r="S242" s="68"/>
    </row>
    <row r="243" spans="1:19" x14ac:dyDescent="0.3">
      <c r="A243" s="97"/>
      <c r="B243" s="68"/>
      <c r="C243" s="68"/>
      <c r="K243" s="68"/>
      <c r="L243" s="68"/>
      <c r="M243" s="68"/>
      <c r="N243" s="68"/>
      <c r="O243" s="68"/>
      <c r="P243" s="68"/>
      <c r="Q243" s="68"/>
      <c r="R243" s="68"/>
      <c r="S243" s="68"/>
    </row>
    <row r="244" spans="1:19" x14ac:dyDescent="0.3">
      <c r="A244" s="97"/>
      <c r="B244" s="68"/>
      <c r="C244" s="68"/>
      <c r="K244" s="68"/>
      <c r="L244" s="68"/>
      <c r="M244" s="68"/>
      <c r="N244" s="68"/>
      <c r="O244" s="68"/>
      <c r="P244" s="68"/>
      <c r="Q244" s="68"/>
      <c r="R244" s="68"/>
      <c r="S244" s="68"/>
    </row>
    <row r="245" spans="1:19" x14ac:dyDescent="0.3">
      <c r="A245" s="97"/>
      <c r="B245" s="68"/>
      <c r="C245" s="68"/>
      <c r="K245" s="68"/>
      <c r="L245" s="68"/>
      <c r="M245" s="68"/>
      <c r="N245" s="68"/>
      <c r="O245" s="68"/>
      <c r="P245" s="68"/>
      <c r="Q245" s="68"/>
      <c r="R245" s="68"/>
      <c r="S245" s="68"/>
    </row>
    <row r="246" spans="1:19" x14ac:dyDescent="0.3">
      <c r="A246" s="97"/>
      <c r="B246" s="68"/>
      <c r="C246" s="68"/>
      <c r="K246" s="68"/>
      <c r="L246" s="68"/>
      <c r="M246" s="68"/>
      <c r="N246" s="68"/>
      <c r="O246" s="68"/>
      <c r="P246" s="68"/>
      <c r="Q246" s="68"/>
      <c r="R246" s="68"/>
      <c r="S246" s="68"/>
    </row>
    <row r="247" spans="1:19" x14ac:dyDescent="0.3">
      <c r="A247" s="97"/>
      <c r="B247" s="68"/>
      <c r="C247" s="68"/>
      <c r="K247" s="68"/>
      <c r="L247" s="68"/>
      <c r="M247" s="68"/>
      <c r="N247" s="68"/>
      <c r="O247" s="68"/>
      <c r="P247" s="68"/>
      <c r="Q247" s="68"/>
      <c r="R247" s="68"/>
      <c r="S247" s="68"/>
    </row>
    <row r="248" spans="1:19" x14ac:dyDescent="0.3">
      <c r="A248" s="97"/>
      <c r="B248" s="68"/>
      <c r="C248" s="68"/>
      <c r="K248" s="68"/>
      <c r="L248" s="68"/>
      <c r="M248" s="68"/>
      <c r="N248" s="68"/>
      <c r="O248" s="68"/>
      <c r="P248" s="68"/>
      <c r="Q248" s="68"/>
      <c r="R248" s="68"/>
      <c r="S248" s="68"/>
    </row>
    <row r="249" spans="1:19" x14ac:dyDescent="0.3">
      <c r="A249" s="97"/>
      <c r="B249" s="68"/>
      <c r="C249" s="68"/>
      <c r="K249" s="68"/>
      <c r="L249" s="68"/>
      <c r="M249" s="68"/>
      <c r="N249" s="68"/>
      <c r="O249" s="68"/>
      <c r="P249" s="68"/>
      <c r="Q249" s="68"/>
      <c r="R249" s="68"/>
      <c r="S249" s="68"/>
    </row>
    <row r="250" spans="1:19" x14ac:dyDescent="0.3">
      <c r="A250" s="97"/>
      <c r="B250" s="68"/>
      <c r="C250" s="68"/>
      <c r="K250" s="68"/>
      <c r="L250" s="68"/>
      <c r="M250" s="68"/>
      <c r="N250" s="68"/>
      <c r="O250" s="68"/>
      <c r="P250" s="68"/>
      <c r="Q250" s="68"/>
      <c r="R250" s="68"/>
      <c r="S250" s="68"/>
    </row>
    <row r="251" spans="1:19" x14ac:dyDescent="0.3">
      <c r="A251" s="97"/>
      <c r="B251" s="68"/>
      <c r="C251" s="68"/>
      <c r="K251" s="68"/>
      <c r="L251" s="68"/>
      <c r="M251" s="68"/>
      <c r="N251" s="68"/>
      <c r="O251" s="68"/>
      <c r="P251" s="68"/>
      <c r="Q251" s="68"/>
      <c r="R251" s="68"/>
      <c r="S251" s="68"/>
    </row>
    <row r="252" spans="1:19" x14ac:dyDescent="0.3">
      <c r="A252" s="97"/>
      <c r="B252" s="68"/>
      <c r="C252" s="68"/>
      <c r="K252" s="68"/>
      <c r="L252" s="68"/>
      <c r="M252" s="68"/>
      <c r="N252" s="68"/>
      <c r="O252" s="68"/>
      <c r="P252" s="68"/>
      <c r="Q252" s="68"/>
      <c r="R252" s="68"/>
      <c r="S252" s="68"/>
    </row>
    <row r="253" spans="1:19" x14ac:dyDescent="0.3">
      <c r="A253" s="97"/>
      <c r="B253" s="68"/>
      <c r="C253" s="68"/>
      <c r="K253" s="68"/>
      <c r="L253" s="68"/>
      <c r="M253" s="68"/>
      <c r="N253" s="68"/>
      <c r="O253" s="68"/>
      <c r="P253" s="68"/>
      <c r="Q253" s="68"/>
      <c r="R253" s="68"/>
      <c r="S253" s="68"/>
    </row>
    <row r="254" spans="1:19" x14ac:dyDescent="0.3">
      <c r="A254" s="97"/>
      <c r="B254" s="68"/>
      <c r="C254" s="68"/>
      <c r="K254" s="68"/>
      <c r="L254" s="68"/>
      <c r="M254" s="68"/>
      <c r="N254" s="68"/>
      <c r="O254" s="68"/>
      <c r="P254" s="68"/>
      <c r="Q254" s="68"/>
      <c r="R254" s="68"/>
      <c r="S254" s="68"/>
    </row>
    <row r="255" spans="1:19" x14ac:dyDescent="0.3">
      <c r="A255" s="97"/>
      <c r="B255" s="68"/>
      <c r="C255" s="68"/>
      <c r="K255" s="68"/>
      <c r="L255" s="68"/>
      <c r="M255" s="68"/>
      <c r="N255" s="68"/>
      <c r="O255" s="68"/>
      <c r="P255" s="68"/>
      <c r="Q255" s="68"/>
      <c r="R255" s="68"/>
      <c r="S255" s="68"/>
    </row>
    <row r="256" spans="1:19" x14ac:dyDescent="0.3">
      <c r="A256" s="97"/>
      <c r="B256" s="68"/>
      <c r="C256" s="68"/>
      <c r="K256" s="68"/>
      <c r="L256" s="68"/>
      <c r="M256" s="68"/>
      <c r="N256" s="68"/>
      <c r="O256" s="68"/>
      <c r="P256" s="68"/>
      <c r="Q256" s="68"/>
      <c r="R256" s="68"/>
      <c r="S256" s="68"/>
    </row>
    <row r="257" spans="1:19" x14ac:dyDescent="0.3">
      <c r="A257" s="97"/>
      <c r="B257" s="68"/>
      <c r="C257" s="68"/>
      <c r="K257" s="68"/>
      <c r="L257" s="68"/>
      <c r="M257" s="68"/>
      <c r="N257" s="68"/>
      <c r="O257" s="68"/>
      <c r="P257" s="68"/>
      <c r="Q257" s="68"/>
      <c r="R257" s="68"/>
      <c r="S257" s="68"/>
    </row>
    <row r="258" spans="1:19" x14ac:dyDescent="0.3">
      <c r="A258" s="97"/>
      <c r="B258" s="68"/>
      <c r="C258" s="68"/>
      <c r="K258" s="68"/>
      <c r="L258" s="68"/>
      <c r="M258" s="68"/>
      <c r="N258" s="68"/>
      <c r="O258" s="68"/>
      <c r="P258" s="68"/>
      <c r="Q258" s="68"/>
      <c r="R258" s="68"/>
      <c r="S258" s="68"/>
    </row>
    <row r="259" spans="1:19" x14ac:dyDescent="0.3">
      <c r="A259" s="97"/>
      <c r="B259" s="68"/>
      <c r="C259" s="68"/>
      <c r="K259" s="68"/>
      <c r="L259" s="68"/>
      <c r="M259" s="68"/>
      <c r="N259" s="68"/>
      <c r="O259" s="68"/>
      <c r="P259" s="68"/>
      <c r="Q259" s="68"/>
      <c r="R259" s="68"/>
      <c r="S259" s="68"/>
    </row>
    <row r="260" spans="1:19" x14ac:dyDescent="0.3">
      <c r="A260" s="97"/>
      <c r="B260" s="68"/>
      <c r="C260" s="68"/>
      <c r="K260" s="68"/>
      <c r="L260" s="68"/>
      <c r="M260" s="68"/>
      <c r="N260" s="68"/>
      <c r="O260" s="68"/>
      <c r="P260" s="68"/>
      <c r="Q260" s="68"/>
      <c r="R260" s="68"/>
      <c r="S260" s="68"/>
    </row>
    <row r="261" spans="1:19" x14ac:dyDescent="0.3">
      <c r="A261" s="97"/>
      <c r="B261" s="68"/>
      <c r="C261" s="68"/>
      <c r="K261" s="68"/>
      <c r="L261" s="68"/>
      <c r="M261" s="68"/>
      <c r="N261" s="68"/>
      <c r="O261" s="68"/>
      <c r="P261" s="68"/>
      <c r="Q261" s="68"/>
      <c r="R261" s="68"/>
      <c r="S261" s="68"/>
    </row>
    <row r="262" spans="1:19" x14ac:dyDescent="0.3">
      <c r="A262" s="97"/>
      <c r="B262" s="68"/>
      <c r="C262" s="68"/>
      <c r="K262" s="68"/>
      <c r="L262" s="68"/>
      <c r="M262" s="68"/>
      <c r="N262" s="68"/>
      <c r="O262" s="68"/>
      <c r="P262" s="68"/>
      <c r="Q262" s="68"/>
      <c r="R262" s="68"/>
      <c r="S262" s="68"/>
    </row>
    <row r="263" spans="1:19" x14ac:dyDescent="0.3">
      <c r="A263" s="97"/>
      <c r="B263" s="68"/>
      <c r="C263" s="68"/>
      <c r="K263" s="68"/>
      <c r="L263" s="68"/>
      <c r="M263" s="68"/>
      <c r="N263" s="68"/>
      <c r="O263" s="68"/>
      <c r="P263" s="68"/>
      <c r="Q263" s="68"/>
      <c r="R263" s="68"/>
      <c r="S263" s="68"/>
    </row>
    <row r="264" spans="1:19" x14ac:dyDescent="0.3">
      <c r="A264" s="97"/>
      <c r="B264" s="68"/>
      <c r="C264" s="68"/>
      <c r="K264" s="68"/>
      <c r="L264" s="68"/>
      <c r="M264" s="68"/>
      <c r="N264" s="68"/>
      <c r="O264" s="68"/>
      <c r="P264" s="68"/>
      <c r="Q264" s="68"/>
      <c r="R264" s="68"/>
      <c r="S264" s="68"/>
    </row>
    <row r="265" spans="1:19" x14ac:dyDescent="0.3">
      <c r="A265" s="97"/>
      <c r="B265" s="68"/>
      <c r="C265" s="68"/>
      <c r="K265" s="68"/>
      <c r="L265" s="68"/>
      <c r="M265" s="68"/>
      <c r="N265" s="68"/>
      <c r="O265" s="68"/>
      <c r="P265" s="68"/>
      <c r="Q265" s="68"/>
      <c r="R265" s="68"/>
      <c r="S265" s="68"/>
    </row>
    <row r="266" spans="1:19" x14ac:dyDescent="0.3">
      <c r="A266" s="97"/>
      <c r="B266" s="68"/>
      <c r="C266" s="68"/>
      <c r="K266" s="68"/>
      <c r="L266" s="68"/>
      <c r="M266" s="68"/>
      <c r="N266" s="68"/>
      <c r="O266" s="68"/>
      <c r="P266" s="68"/>
      <c r="Q266" s="68"/>
      <c r="R266" s="68"/>
      <c r="S266" s="68"/>
    </row>
    <row r="267" spans="1:19" x14ac:dyDescent="0.3">
      <c r="A267" s="97"/>
      <c r="B267" s="68"/>
      <c r="C267" s="68"/>
      <c r="K267" s="68"/>
      <c r="L267" s="68"/>
      <c r="M267" s="68"/>
      <c r="N267" s="68"/>
      <c r="O267" s="68"/>
      <c r="P267" s="68"/>
      <c r="Q267" s="68"/>
      <c r="R267" s="68"/>
      <c r="S267" s="68"/>
    </row>
    <row r="268" spans="1:19" x14ac:dyDescent="0.3">
      <c r="A268" s="97"/>
      <c r="B268" s="68"/>
      <c r="C268" s="68"/>
      <c r="K268" s="68"/>
      <c r="L268" s="68"/>
      <c r="M268" s="68"/>
      <c r="N268" s="68"/>
      <c r="O268" s="68"/>
      <c r="P268" s="68"/>
      <c r="Q268" s="68"/>
      <c r="R268" s="68"/>
      <c r="S268" s="68"/>
    </row>
    <row r="269" spans="1:19" x14ac:dyDescent="0.3">
      <c r="A269" s="97"/>
      <c r="B269" s="68"/>
      <c r="C269" s="68"/>
      <c r="K269" s="68"/>
      <c r="L269" s="68"/>
      <c r="M269" s="68"/>
      <c r="N269" s="68"/>
      <c r="O269" s="68"/>
      <c r="P269" s="68"/>
      <c r="Q269" s="68"/>
      <c r="R269" s="68"/>
      <c r="S269" s="68"/>
    </row>
    <row r="270" spans="1:19" x14ac:dyDescent="0.3">
      <c r="A270" s="97"/>
      <c r="B270" s="68"/>
      <c r="C270" s="68"/>
      <c r="K270" s="68"/>
      <c r="L270" s="68"/>
      <c r="M270" s="68"/>
      <c r="N270" s="68"/>
      <c r="O270" s="68"/>
      <c r="P270" s="68"/>
      <c r="Q270" s="68"/>
      <c r="R270" s="68"/>
      <c r="S270" s="68"/>
    </row>
    <row r="271" spans="1:19" x14ac:dyDescent="0.3">
      <c r="A271" s="97"/>
      <c r="B271" s="68"/>
      <c r="C271" s="68"/>
      <c r="K271" s="68"/>
      <c r="L271" s="68"/>
      <c r="M271" s="68"/>
      <c r="N271" s="68"/>
      <c r="O271" s="68"/>
      <c r="P271" s="68"/>
      <c r="Q271" s="68"/>
      <c r="R271" s="68"/>
      <c r="S271" s="68"/>
    </row>
    <row r="272" spans="1:19" x14ac:dyDescent="0.3">
      <c r="A272" s="97"/>
      <c r="B272" s="68"/>
      <c r="C272" s="68"/>
      <c r="K272" s="68"/>
      <c r="L272" s="68"/>
      <c r="M272" s="68"/>
      <c r="N272" s="68"/>
      <c r="O272" s="68"/>
      <c r="P272" s="68"/>
      <c r="Q272" s="68"/>
      <c r="R272" s="68"/>
      <c r="S272" s="68"/>
    </row>
    <row r="273" spans="1:19" x14ac:dyDescent="0.3">
      <c r="A273" s="97"/>
      <c r="B273" s="68"/>
      <c r="C273" s="68"/>
      <c r="K273" s="68"/>
      <c r="L273" s="68"/>
      <c r="M273" s="68"/>
      <c r="N273" s="68"/>
      <c r="O273" s="68"/>
      <c r="P273" s="68"/>
      <c r="Q273" s="68"/>
      <c r="R273" s="68"/>
      <c r="S273" s="68"/>
    </row>
    <row r="274" spans="1:19" x14ac:dyDescent="0.3">
      <c r="A274" s="97"/>
      <c r="B274" s="68"/>
      <c r="C274" s="68"/>
      <c r="K274" s="68"/>
      <c r="L274" s="68"/>
      <c r="M274" s="68"/>
      <c r="N274" s="68"/>
      <c r="O274" s="68"/>
      <c r="P274" s="68"/>
      <c r="Q274" s="68"/>
      <c r="R274" s="68"/>
      <c r="S274" s="68"/>
    </row>
    <row r="275" spans="1:19" x14ac:dyDescent="0.3">
      <c r="A275" s="97"/>
      <c r="B275" s="68"/>
      <c r="C275" s="68"/>
      <c r="K275" s="68"/>
      <c r="L275" s="68"/>
      <c r="M275" s="68"/>
      <c r="N275" s="68"/>
      <c r="O275" s="68"/>
      <c r="P275" s="68"/>
      <c r="Q275" s="68"/>
      <c r="R275" s="68"/>
      <c r="S275" s="68"/>
    </row>
    <row r="276" spans="1:19" x14ac:dyDescent="0.3">
      <c r="A276" s="97"/>
      <c r="B276" s="68"/>
      <c r="C276" s="68"/>
      <c r="K276" s="68"/>
      <c r="L276" s="68"/>
      <c r="M276" s="68"/>
      <c r="N276" s="68"/>
      <c r="O276" s="68"/>
      <c r="P276" s="68"/>
      <c r="Q276" s="68"/>
      <c r="R276" s="68"/>
      <c r="S276" s="68"/>
    </row>
    <row r="277" spans="1:19" x14ac:dyDescent="0.3">
      <c r="A277" s="97"/>
      <c r="B277" s="68"/>
      <c r="C277" s="68"/>
      <c r="K277" s="68"/>
      <c r="L277" s="68"/>
      <c r="M277" s="68"/>
      <c r="N277" s="68"/>
      <c r="O277" s="68"/>
      <c r="P277" s="68"/>
      <c r="Q277" s="68"/>
      <c r="R277" s="68"/>
      <c r="S277" s="68"/>
    </row>
    <row r="278" spans="1:19" x14ac:dyDescent="0.3">
      <c r="A278" s="97"/>
      <c r="B278" s="68"/>
      <c r="C278" s="68"/>
      <c r="K278" s="68"/>
      <c r="L278" s="68"/>
      <c r="M278" s="68"/>
      <c r="N278" s="68"/>
      <c r="O278" s="68"/>
      <c r="P278" s="68"/>
      <c r="Q278" s="68"/>
      <c r="R278" s="68"/>
      <c r="S278" s="68"/>
    </row>
    <row r="279" spans="1:19" x14ac:dyDescent="0.3">
      <c r="A279" s="97"/>
      <c r="B279" s="68"/>
      <c r="C279" s="68"/>
      <c r="K279" s="68"/>
      <c r="L279" s="68"/>
      <c r="M279" s="68"/>
      <c r="N279" s="68"/>
      <c r="O279" s="68"/>
      <c r="P279" s="68"/>
      <c r="Q279" s="68"/>
      <c r="R279" s="68"/>
      <c r="S279" s="68"/>
    </row>
    <row r="280" spans="1:19" x14ac:dyDescent="0.3">
      <c r="A280" s="97"/>
      <c r="B280" s="68"/>
      <c r="C280" s="68"/>
      <c r="K280" s="68"/>
      <c r="L280" s="68"/>
      <c r="M280" s="68"/>
      <c r="N280" s="68"/>
      <c r="O280" s="68"/>
      <c r="P280" s="68"/>
      <c r="Q280" s="68"/>
      <c r="R280" s="68"/>
      <c r="S280" s="68"/>
    </row>
    <row r="281" spans="1:19" x14ac:dyDescent="0.3">
      <c r="A281" s="97"/>
      <c r="B281" s="68"/>
      <c r="C281" s="68"/>
      <c r="K281" s="68"/>
      <c r="L281" s="68"/>
      <c r="M281" s="68"/>
      <c r="N281" s="68"/>
      <c r="O281" s="68"/>
      <c r="P281" s="68"/>
      <c r="Q281" s="68"/>
      <c r="R281" s="68"/>
      <c r="S281" s="68"/>
    </row>
    <row r="282" spans="1:19" x14ac:dyDescent="0.3">
      <c r="A282" s="97"/>
      <c r="B282" s="68"/>
      <c r="C282" s="68"/>
      <c r="K282" s="68"/>
      <c r="L282" s="68"/>
      <c r="M282" s="68"/>
      <c r="N282" s="68"/>
      <c r="O282" s="68"/>
      <c r="P282" s="68"/>
      <c r="Q282" s="68"/>
      <c r="R282" s="68"/>
      <c r="S282" s="68"/>
    </row>
    <row r="283" spans="1:19" x14ac:dyDescent="0.3">
      <c r="A283" s="97"/>
      <c r="B283" s="68"/>
      <c r="C283" s="68"/>
      <c r="K283" s="68"/>
      <c r="L283" s="68"/>
      <c r="M283" s="68"/>
      <c r="N283" s="68"/>
      <c r="O283" s="68"/>
      <c r="P283" s="68"/>
      <c r="Q283" s="68"/>
      <c r="R283" s="68"/>
      <c r="S283" s="68"/>
    </row>
    <row r="284" spans="1:19" x14ac:dyDescent="0.3">
      <c r="A284" s="97"/>
      <c r="B284" s="68"/>
      <c r="C284" s="68"/>
      <c r="K284" s="68"/>
      <c r="L284" s="68"/>
      <c r="M284" s="68"/>
      <c r="N284" s="68"/>
      <c r="O284" s="68"/>
      <c r="P284" s="68"/>
      <c r="Q284" s="68"/>
      <c r="R284" s="68"/>
      <c r="S284" s="68"/>
    </row>
    <row r="285" spans="1:19" x14ac:dyDescent="0.3">
      <c r="A285" s="97"/>
      <c r="B285" s="68"/>
      <c r="C285" s="68"/>
      <c r="K285" s="68"/>
      <c r="L285" s="68"/>
      <c r="M285" s="68"/>
      <c r="N285" s="68"/>
      <c r="O285" s="68"/>
      <c r="P285" s="68"/>
      <c r="Q285" s="68"/>
      <c r="R285" s="68"/>
      <c r="S285" s="68"/>
    </row>
    <row r="286" spans="1:19" x14ac:dyDescent="0.3">
      <c r="A286" s="97"/>
      <c r="B286" s="68"/>
      <c r="C286" s="68"/>
      <c r="K286" s="68"/>
      <c r="L286" s="68"/>
      <c r="M286" s="68"/>
      <c r="N286" s="68"/>
      <c r="O286" s="68"/>
      <c r="P286" s="68"/>
      <c r="Q286" s="68"/>
      <c r="R286" s="68"/>
      <c r="S286" s="68"/>
    </row>
    <row r="287" spans="1:19" x14ac:dyDescent="0.3">
      <c r="A287" s="97"/>
      <c r="B287" s="68"/>
      <c r="C287" s="68"/>
      <c r="K287" s="68"/>
      <c r="L287" s="68"/>
      <c r="M287" s="68"/>
      <c r="N287" s="68"/>
      <c r="O287" s="68"/>
      <c r="P287" s="68"/>
      <c r="Q287" s="68"/>
      <c r="R287" s="68"/>
      <c r="S287" s="68"/>
    </row>
    <row r="288" spans="1:19" x14ac:dyDescent="0.3">
      <c r="A288" s="97"/>
      <c r="B288" s="68"/>
      <c r="C288" s="68"/>
      <c r="K288" s="68"/>
      <c r="L288" s="68"/>
      <c r="M288" s="68"/>
      <c r="N288" s="68"/>
      <c r="O288" s="68"/>
      <c r="P288" s="68"/>
      <c r="Q288" s="68"/>
      <c r="R288" s="68"/>
      <c r="S288" s="68"/>
    </row>
    <row r="289" spans="1:19" x14ac:dyDescent="0.3">
      <c r="A289" s="97"/>
      <c r="B289" s="68"/>
      <c r="C289" s="68"/>
      <c r="K289" s="68"/>
      <c r="L289" s="68"/>
      <c r="M289" s="68"/>
      <c r="N289" s="68"/>
      <c r="O289" s="68"/>
      <c r="P289" s="68"/>
      <c r="Q289" s="68"/>
      <c r="R289" s="68"/>
      <c r="S289" s="68"/>
    </row>
    <row r="290" spans="1:19" x14ac:dyDescent="0.3">
      <c r="A290" s="97"/>
      <c r="B290" s="68"/>
      <c r="C290" s="68"/>
      <c r="K290" s="68"/>
      <c r="L290" s="68"/>
      <c r="M290" s="68"/>
      <c r="N290" s="68"/>
      <c r="O290" s="68"/>
      <c r="P290" s="68"/>
      <c r="Q290" s="68"/>
      <c r="R290" s="68"/>
      <c r="S290" s="68"/>
    </row>
    <row r="291" spans="1:19" x14ac:dyDescent="0.3">
      <c r="A291" s="97"/>
      <c r="B291" s="68"/>
      <c r="C291" s="68"/>
      <c r="K291" s="68"/>
      <c r="L291" s="68"/>
      <c r="M291" s="68"/>
      <c r="N291" s="68"/>
      <c r="O291" s="68"/>
      <c r="P291" s="68"/>
      <c r="Q291" s="68"/>
      <c r="R291" s="68"/>
      <c r="S291" s="68"/>
    </row>
    <row r="292" spans="1:19" x14ac:dyDescent="0.3">
      <c r="A292" s="97"/>
      <c r="B292" s="68"/>
      <c r="C292" s="68"/>
      <c r="K292" s="68"/>
      <c r="L292" s="68"/>
      <c r="M292" s="68"/>
      <c r="N292" s="68"/>
      <c r="O292" s="68"/>
      <c r="P292" s="68"/>
      <c r="Q292" s="68"/>
      <c r="R292" s="68"/>
      <c r="S292" s="68"/>
    </row>
    <row r="293" spans="1:19" x14ac:dyDescent="0.3">
      <c r="A293" s="97"/>
      <c r="B293" s="68"/>
      <c r="C293" s="68"/>
      <c r="K293" s="68"/>
      <c r="L293" s="68"/>
      <c r="M293" s="68"/>
      <c r="N293" s="68"/>
      <c r="O293" s="68"/>
      <c r="P293" s="68"/>
      <c r="Q293" s="68"/>
      <c r="R293" s="68"/>
      <c r="S293" s="68"/>
    </row>
    <row r="294" spans="1:19" x14ac:dyDescent="0.3">
      <c r="A294" s="97"/>
      <c r="B294" s="68"/>
      <c r="C294" s="68"/>
      <c r="K294" s="68"/>
      <c r="L294" s="68"/>
      <c r="M294" s="68"/>
      <c r="N294" s="68"/>
      <c r="O294" s="68"/>
      <c r="P294" s="68"/>
      <c r="Q294" s="68"/>
      <c r="R294" s="68"/>
      <c r="S294" s="68"/>
    </row>
    <row r="295" spans="1:19" x14ac:dyDescent="0.3">
      <c r="A295" s="97"/>
      <c r="B295" s="68"/>
      <c r="C295" s="68"/>
      <c r="K295" s="68"/>
      <c r="L295" s="68"/>
      <c r="M295" s="68"/>
      <c r="N295" s="68"/>
      <c r="O295" s="68"/>
      <c r="P295" s="68"/>
      <c r="Q295" s="68"/>
      <c r="R295" s="68"/>
      <c r="S295" s="68"/>
    </row>
    <row r="296" spans="1:19" x14ac:dyDescent="0.3">
      <c r="A296" s="97"/>
      <c r="B296" s="68"/>
      <c r="C296" s="68"/>
      <c r="K296" s="68"/>
      <c r="L296" s="68"/>
      <c r="M296" s="68"/>
      <c r="N296" s="68"/>
      <c r="O296" s="68"/>
      <c r="P296" s="68"/>
      <c r="Q296" s="68"/>
      <c r="R296" s="68"/>
      <c r="S296" s="68"/>
    </row>
    <row r="297" spans="1:19" x14ac:dyDescent="0.3">
      <c r="A297" s="97"/>
      <c r="B297" s="68"/>
      <c r="C297" s="68"/>
      <c r="K297" s="68"/>
      <c r="L297" s="68"/>
      <c r="M297" s="68"/>
      <c r="N297" s="68"/>
      <c r="O297" s="68"/>
      <c r="P297" s="68"/>
      <c r="Q297" s="68"/>
      <c r="R297" s="68"/>
      <c r="S297" s="68"/>
    </row>
    <row r="298" spans="1:19" x14ac:dyDescent="0.3">
      <c r="A298" s="97"/>
      <c r="B298" s="68"/>
      <c r="C298" s="68"/>
      <c r="K298" s="68"/>
      <c r="L298" s="68"/>
      <c r="M298" s="68"/>
      <c r="N298" s="68"/>
      <c r="O298" s="68"/>
      <c r="P298" s="68"/>
      <c r="Q298" s="68"/>
      <c r="R298" s="68"/>
      <c r="S298" s="68"/>
    </row>
    <row r="299" spans="1:19" x14ac:dyDescent="0.3">
      <c r="A299" s="97"/>
      <c r="B299" s="68"/>
      <c r="C299" s="68"/>
      <c r="K299" s="68"/>
      <c r="L299" s="68"/>
      <c r="M299" s="68"/>
      <c r="N299" s="68"/>
      <c r="O299" s="68"/>
      <c r="P299" s="68"/>
      <c r="Q299" s="68"/>
      <c r="R299" s="68"/>
      <c r="S299" s="68"/>
    </row>
    <row r="300" spans="1:19" x14ac:dyDescent="0.3">
      <c r="A300" s="97"/>
      <c r="B300" s="68"/>
      <c r="C300" s="68"/>
      <c r="K300" s="68"/>
      <c r="L300" s="68"/>
      <c r="M300" s="68"/>
      <c r="N300" s="68"/>
      <c r="O300" s="68"/>
      <c r="P300" s="68"/>
      <c r="Q300" s="68"/>
      <c r="R300" s="68"/>
      <c r="S300" s="68"/>
    </row>
    <row r="301" spans="1:19" x14ac:dyDescent="0.3">
      <c r="A301" s="97"/>
      <c r="B301" s="68"/>
      <c r="C301" s="68"/>
      <c r="K301" s="68"/>
      <c r="L301" s="68"/>
      <c r="M301" s="68"/>
      <c r="N301" s="68"/>
      <c r="O301" s="68"/>
      <c r="P301" s="68"/>
      <c r="Q301" s="68"/>
      <c r="R301" s="68"/>
      <c r="S301" s="68"/>
    </row>
    <row r="302" spans="1:19" x14ac:dyDescent="0.3">
      <c r="A302" s="97"/>
      <c r="B302" s="68"/>
      <c r="C302" s="68"/>
      <c r="K302" s="68"/>
      <c r="L302" s="68"/>
      <c r="M302" s="68"/>
      <c r="N302" s="68"/>
      <c r="O302" s="68"/>
      <c r="P302" s="68"/>
      <c r="Q302" s="68"/>
      <c r="R302" s="68"/>
      <c r="S302" s="68"/>
    </row>
    <row r="303" spans="1:19" x14ac:dyDescent="0.3">
      <c r="A303" s="97"/>
      <c r="B303" s="68"/>
      <c r="C303" s="68"/>
      <c r="K303" s="68"/>
      <c r="L303" s="68"/>
      <c r="M303" s="68"/>
      <c r="N303" s="68"/>
      <c r="O303" s="68"/>
      <c r="P303" s="68"/>
      <c r="Q303" s="68"/>
      <c r="R303" s="68"/>
      <c r="S303" s="68"/>
    </row>
    <row r="304" spans="1:19" x14ac:dyDescent="0.3">
      <c r="A304" s="97"/>
      <c r="B304" s="68"/>
      <c r="C304" s="68"/>
      <c r="K304" s="68"/>
      <c r="L304" s="68"/>
      <c r="M304" s="68"/>
      <c r="N304" s="68"/>
      <c r="O304" s="68"/>
      <c r="P304" s="68"/>
      <c r="Q304" s="68"/>
      <c r="R304" s="68"/>
      <c r="S304" s="68"/>
    </row>
    <row r="305" spans="1:19" x14ac:dyDescent="0.3">
      <c r="A305" s="97"/>
      <c r="B305" s="68"/>
      <c r="C305" s="68"/>
      <c r="K305" s="68"/>
      <c r="L305" s="68"/>
      <c r="M305" s="68"/>
      <c r="N305" s="68"/>
      <c r="O305" s="68"/>
      <c r="P305" s="68"/>
      <c r="Q305" s="68"/>
      <c r="R305" s="68"/>
      <c r="S305" s="68"/>
    </row>
    <row r="306" spans="1:19" x14ac:dyDescent="0.3">
      <c r="A306" s="97"/>
      <c r="B306" s="68"/>
      <c r="C306" s="68"/>
      <c r="K306" s="68"/>
      <c r="L306" s="68"/>
      <c r="M306" s="68"/>
      <c r="N306" s="68"/>
      <c r="O306" s="68"/>
      <c r="P306" s="68"/>
      <c r="Q306" s="68"/>
      <c r="R306" s="68"/>
      <c r="S306" s="68"/>
    </row>
    <row r="307" spans="1:19" x14ac:dyDescent="0.3">
      <c r="A307" s="97"/>
      <c r="B307" s="68"/>
      <c r="C307" s="68"/>
      <c r="K307" s="68"/>
      <c r="L307" s="68"/>
      <c r="M307" s="68"/>
      <c r="N307" s="68"/>
      <c r="O307" s="68"/>
      <c r="P307" s="68"/>
      <c r="Q307" s="68"/>
      <c r="R307" s="68"/>
      <c r="S307" s="68"/>
    </row>
    <row r="308" spans="1:19" x14ac:dyDescent="0.3">
      <c r="A308" s="97"/>
      <c r="B308" s="68"/>
      <c r="C308" s="68"/>
      <c r="K308" s="68"/>
      <c r="L308" s="68"/>
      <c r="M308" s="68"/>
      <c r="N308" s="68"/>
      <c r="O308" s="68"/>
      <c r="P308" s="68"/>
      <c r="Q308" s="68"/>
      <c r="R308" s="68"/>
      <c r="S308" s="68"/>
    </row>
    <row r="309" spans="1:19" x14ac:dyDescent="0.3">
      <c r="A309" s="97"/>
      <c r="B309" s="68"/>
      <c r="C309" s="68"/>
      <c r="K309" s="68"/>
      <c r="L309" s="68"/>
      <c r="M309" s="68"/>
      <c r="N309" s="68"/>
      <c r="O309" s="68"/>
      <c r="P309" s="68"/>
      <c r="Q309" s="68"/>
      <c r="R309" s="68"/>
      <c r="S309" s="68"/>
    </row>
    <row r="310" spans="1:19" x14ac:dyDescent="0.3">
      <c r="A310" s="97"/>
      <c r="B310" s="68"/>
      <c r="C310" s="68"/>
      <c r="K310" s="68"/>
      <c r="L310" s="68"/>
      <c r="M310" s="68"/>
      <c r="N310" s="68"/>
      <c r="O310" s="68"/>
      <c r="P310" s="68"/>
      <c r="Q310" s="68"/>
      <c r="R310" s="68"/>
      <c r="S310" s="68"/>
    </row>
    <row r="311" spans="1:19" x14ac:dyDescent="0.3">
      <c r="A311" s="97"/>
      <c r="B311" s="68"/>
      <c r="C311" s="68"/>
      <c r="K311" s="68"/>
      <c r="L311" s="68"/>
      <c r="M311" s="68"/>
      <c r="N311" s="68"/>
      <c r="O311" s="68"/>
      <c r="P311" s="68"/>
      <c r="Q311" s="68"/>
      <c r="R311" s="68"/>
      <c r="S311" s="68"/>
    </row>
    <row r="312" spans="1:19" x14ac:dyDescent="0.3">
      <c r="A312" s="97"/>
      <c r="B312" s="68"/>
      <c r="C312" s="68"/>
      <c r="K312" s="68"/>
      <c r="L312" s="68"/>
      <c r="M312" s="68"/>
      <c r="N312" s="68"/>
      <c r="O312" s="68"/>
      <c r="P312" s="68"/>
      <c r="Q312" s="68"/>
      <c r="R312" s="68"/>
      <c r="S312" s="68"/>
    </row>
    <row r="313" spans="1:19" x14ac:dyDescent="0.3">
      <c r="A313" s="97"/>
      <c r="B313" s="68"/>
      <c r="C313" s="68"/>
      <c r="K313" s="68"/>
      <c r="L313" s="68"/>
      <c r="M313" s="68"/>
      <c r="N313" s="68"/>
      <c r="O313" s="68"/>
      <c r="P313" s="68"/>
      <c r="Q313" s="68"/>
      <c r="R313" s="68"/>
      <c r="S313" s="68"/>
    </row>
    <row r="314" spans="1:19" x14ac:dyDescent="0.3">
      <c r="A314" s="97"/>
      <c r="B314" s="68"/>
      <c r="C314" s="68"/>
      <c r="K314" s="68"/>
      <c r="L314" s="68"/>
      <c r="M314" s="68"/>
      <c r="N314" s="68"/>
      <c r="O314" s="68"/>
      <c r="P314" s="68"/>
      <c r="Q314" s="68"/>
      <c r="R314" s="68"/>
      <c r="S314" s="68"/>
    </row>
    <row r="315" spans="1:19" x14ac:dyDescent="0.3">
      <c r="A315" s="97"/>
      <c r="B315" s="68"/>
      <c r="C315" s="68"/>
      <c r="K315" s="68"/>
      <c r="L315" s="68"/>
      <c r="M315" s="68"/>
      <c r="N315" s="68"/>
      <c r="O315" s="68"/>
      <c r="P315" s="68"/>
      <c r="Q315" s="68"/>
      <c r="R315" s="68"/>
      <c r="S315" s="68"/>
    </row>
    <row r="316" spans="1:19" x14ac:dyDescent="0.3">
      <c r="A316" s="97"/>
      <c r="B316" s="68"/>
      <c r="C316" s="68"/>
      <c r="K316" s="68"/>
      <c r="L316" s="68"/>
      <c r="M316" s="68"/>
      <c r="N316" s="68"/>
      <c r="O316" s="68"/>
      <c r="P316" s="68"/>
      <c r="Q316" s="68"/>
      <c r="R316" s="68"/>
      <c r="S316" s="68"/>
    </row>
    <row r="317" spans="1:19" x14ac:dyDescent="0.3">
      <c r="A317" s="97"/>
      <c r="B317" s="68"/>
      <c r="C317" s="68"/>
      <c r="K317" s="68"/>
      <c r="L317" s="68"/>
      <c r="M317" s="68"/>
      <c r="N317" s="68"/>
      <c r="O317" s="68"/>
      <c r="P317" s="68"/>
      <c r="Q317" s="68"/>
      <c r="R317" s="68"/>
      <c r="S317" s="68"/>
    </row>
    <row r="318" spans="1:19" x14ac:dyDescent="0.3">
      <c r="A318" s="97"/>
      <c r="B318" s="68"/>
      <c r="C318" s="68"/>
      <c r="K318" s="68"/>
      <c r="L318" s="68"/>
      <c r="M318" s="68"/>
      <c r="N318" s="68"/>
      <c r="O318" s="68"/>
      <c r="P318" s="68"/>
      <c r="Q318" s="68"/>
      <c r="R318" s="68"/>
      <c r="S318" s="68"/>
    </row>
    <row r="319" spans="1:19" x14ac:dyDescent="0.3">
      <c r="A319" s="97"/>
      <c r="B319" s="68"/>
      <c r="C319" s="68"/>
      <c r="K319" s="68"/>
      <c r="L319" s="68"/>
      <c r="M319" s="68"/>
      <c r="N319" s="68"/>
      <c r="O319" s="68"/>
      <c r="P319" s="68"/>
      <c r="Q319" s="68"/>
      <c r="R319" s="68"/>
      <c r="S319" s="68"/>
    </row>
    <row r="320" spans="1:19" x14ac:dyDescent="0.3">
      <c r="A320" s="97"/>
      <c r="B320" s="68"/>
      <c r="C320" s="68"/>
      <c r="K320" s="68"/>
      <c r="L320" s="68"/>
      <c r="M320" s="68"/>
      <c r="N320" s="68"/>
      <c r="O320" s="68"/>
      <c r="P320" s="68"/>
      <c r="Q320" s="68"/>
      <c r="R320" s="68"/>
      <c r="S320" s="68"/>
    </row>
    <row r="321" spans="1:19" x14ac:dyDescent="0.3">
      <c r="A321" s="97"/>
      <c r="B321" s="68"/>
      <c r="C321" s="68"/>
      <c r="K321" s="68"/>
      <c r="L321" s="68"/>
      <c r="M321" s="68"/>
      <c r="N321" s="68"/>
      <c r="O321" s="68"/>
      <c r="P321" s="68"/>
      <c r="Q321" s="68"/>
      <c r="R321" s="68"/>
      <c r="S321" s="68"/>
    </row>
    <row r="322" spans="1:19" x14ac:dyDescent="0.3">
      <c r="A322" s="97"/>
      <c r="B322" s="68"/>
      <c r="C322" s="68"/>
      <c r="K322" s="68"/>
      <c r="L322" s="68"/>
      <c r="M322" s="68"/>
      <c r="N322" s="68"/>
      <c r="O322" s="68"/>
      <c r="P322" s="68"/>
      <c r="Q322" s="68"/>
      <c r="R322" s="68"/>
      <c r="S322" s="68"/>
    </row>
    <row r="323" spans="1:19" x14ac:dyDescent="0.3">
      <c r="A323" s="97"/>
      <c r="B323" s="68"/>
      <c r="C323" s="68"/>
      <c r="K323" s="68"/>
      <c r="L323" s="68"/>
      <c r="M323" s="68"/>
      <c r="N323" s="68"/>
      <c r="O323" s="68"/>
      <c r="P323" s="68"/>
      <c r="Q323" s="68"/>
      <c r="R323" s="68"/>
      <c r="S323" s="68"/>
    </row>
    <row r="324" spans="1:19" x14ac:dyDescent="0.3">
      <c r="A324" s="97"/>
      <c r="B324" s="68"/>
      <c r="C324" s="68"/>
    </row>
    <row r="325" spans="1:19" x14ac:dyDescent="0.3">
      <c r="A325" s="97"/>
      <c r="B325" s="68"/>
      <c r="C325" s="68"/>
    </row>
    <row r="326" spans="1:19" x14ac:dyDescent="0.3">
      <c r="A326" s="97"/>
      <c r="B326" s="68"/>
      <c r="C326" s="68"/>
    </row>
    <row r="327" spans="1:19" x14ac:dyDescent="0.3">
      <c r="A327" s="97"/>
      <c r="B327" s="68"/>
      <c r="C327" s="68"/>
    </row>
    <row r="328" spans="1:19" x14ac:dyDescent="0.3">
      <c r="A328" s="97"/>
      <c r="B328" s="68"/>
      <c r="C328" s="68"/>
    </row>
    <row r="329" spans="1:19" x14ac:dyDescent="0.3">
      <c r="A329" s="97"/>
      <c r="B329" s="68"/>
      <c r="C329" s="68"/>
    </row>
    <row r="330" spans="1:19" x14ac:dyDescent="0.3">
      <c r="A330" s="97"/>
      <c r="B330" s="68"/>
      <c r="C330" s="68"/>
    </row>
    <row r="331" spans="1:19" x14ac:dyDescent="0.3">
      <c r="A331" s="97"/>
      <c r="B331" s="68"/>
      <c r="C331" s="68"/>
    </row>
    <row r="332" spans="1:19" x14ac:dyDescent="0.3">
      <c r="A332" s="97"/>
      <c r="B332" s="68"/>
      <c r="C332" s="68"/>
    </row>
    <row r="333" spans="1:19" x14ac:dyDescent="0.3">
      <c r="A333" s="97"/>
      <c r="B333" s="68"/>
      <c r="C333" s="68"/>
    </row>
    <row r="334" spans="1:19" x14ac:dyDescent="0.3">
      <c r="A334" s="97"/>
      <c r="B334" s="68"/>
      <c r="C334" s="68"/>
    </row>
    <row r="335" spans="1:19" x14ac:dyDescent="0.3">
      <c r="A335" s="97"/>
      <c r="B335" s="68"/>
      <c r="C335" s="68"/>
    </row>
    <row r="336" spans="1:19" x14ac:dyDescent="0.3">
      <c r="A336" s="97"/>
      <c r="B336" s="68"/>
      <c r="C336" s="68"/>
    </row>
    <row r="337" spans="1:3" x14ac:dyDescent="0.3">
      <c r="A337" s="97"/>
      <c r="B337" s="68"/>
      <c r="C337" s="68"/>
    </row>
    <row r="338" spans="1:3" x14ac:dyDescent="0.3">
      <c r="A338" s="97"/>
      <c r="B338" s="68"/>
      <c r="C338" s="68"/>
    </row>
    <row r="339" spans="1:3" x14ac:dyDescent="0.3">
      <c r="B339" s="68"/>
      <c r="C339" s="68"/>
    </row>
  </sheetData>
  <mergeCells count="5">
    <mergeCell ref="K1:O1"/>
    <mergeCell ref="A1:C7"/>
    <mergeCell ref="E1:H1"/>
    <mergeCell ref="D9:H9"/>
    <mergeCell ref="J9:N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7"/>
  <sheetViews>
    <sheetView topLeftCell="F1" zoomScale="82" zoomScaleNormal="82" workbookViewId="0">
      <selection activeCell="K1" sqref="K1"/>
    </sheetView>
  </sheetViews>
  <sheetFormatPr defaultColWidth="11.44140625" defaultRowHeight="14.4" x14ac:dyDescent="0.3"/>
  <cols>
    <col min="1" max="1" width="18.109375" style="3" customWidth="1"/>
    <col min="2" max="2" width="8.88671875" style="3" customWidth="1"/>
    <col min="3" max="3" width="8.5546875" style="3" customWidth="1"/>
    <col min="4" max="4" width="12.88671875" style="3" customWidth="1"/>
    <col min="5" max="5" width="12.109375" style="3" customWidth="1"/>
    <col min="6" max="6" width="11.44140625" style="3" customWidth="1"/>
    <col min="7" max="7" width="11" style="3" customWidth="1"/>
    <col min="8" max="8" width="7.33203125" style="3" customWidth="1"/>
    <col min="9" max="9" width="6" style="4" customWidth="1"/>
    <col min="10" max="10" width="21.33203125" customWidth="1"/>
    <col min="11" max="11" width="13" customWidth="1"/>
    <col min="12" max="12" width="14.33203125" customWidth="1"/>
    <col min="15" max="15" width="13" customWidth="1"/>
    <col min="16" max="16" width="23" style="59" customWidth="1"/>
    <col min="17" max="17" width="8.88671875" customWidth="1"/>
  </cols>
  <sheetData>
    <row r="1" spans="1:20" ht="95.25" customHeight="1" x14ac:dyDescent="0.3">
      <c r="A1" s="565" t="s">
        <v>154</v>
      </c>
      <c r="B1" s="565"/>
      <c r="C1" s="565"/>
      <c r="D1" s="565"/>
      <c r="E1" s="565"/>
      <c r="F1" s="565"/>
      <c r="G1" s="565"/>
      <c r="I1" s="70"/>
      <c r="J1" s="68"/>
      <c r="K1" s="68"/>
      <c r="L1" s="68"/>
      <c r="M1" s="68"/>
      <c r="N1" s="68"/>
      <c r="O1" s="68"/>
      <c r="P1" s="68"/>
      <c r="Q1" s="68"/>
    </row>
    <row r="2" spans="1:20" ht="21.75" customHeight="1" thickBot="1" x14ac:dyDescent="0.35">
      <c r="A2" s="300" t="s">
        <v>153</v>
      </c>
      <c r="J2" s="189" t="s">
        <v>152</v>
      </c>
      <c r="K2" s="70"/>
      <c r="M2" s="68"/>
      <c r="N2" s="68"/>
      <c r="O2" s="68"/>
      <c r="P2" s="68"/>
      <c r="Q2" s="68"/>
      <c r="R2" s="68"/>
    </row>
    <row r="3" spans="1:20" ht="31.5" customHeight="1" thickBot="1" x14ac:dyDescent="0.35">
      <c r="A3" s="384" t="s">
        <v>23</v>
      </c>
      <c r="B3" s="380" t="s">
        <v>16</v>
      </c>
      <c r="C3" s="377" t="s">
        <v>17</v>
      </c>
      <c r="D3" s="378" t="s">
        <v>18</v>
      </c>
      <c r="E3" s="378" t="s">
        <v>24</v>
      </c>
      <c r="F3" s="378" t="s">
        <v>20</v>
      </c>
      <c r="G3" s="379" t="s">
        <v>25</v>
      </c>
      <c r="H3" s="4"/>
      <c r="I3" s="296" t="s">
        <v>68</v>
      </c>
      <c r="J3" s="332" t="s">
        <v>1</v>
      </c>
      <c r="K3" s="333" t="s">
        <v>2</v>
      </c>
      <c r="L3" s="333" t="s">
        <v>3</v>
      </c>
      <c r="M3" s="333" t="s">
        <v>4</v>
      </c>
      <c r="N3" s="334" t="s">
        <v>5</v>
      </c>
      <c r="O3" s="335" t="s">
        <v>78</v>
      </c>
      <c r="P3" s="336" t="s">
        <v>151</v>
      </c>
      <c r="R3" s="68"/>
    </row>
    <row r="4" spans="1:20" ht="33" customHeight="1" thickBot="1" x14ac:dyDescent="0.35">
      <c r="A4" s="385">
        <v>34641.541666666664</v>
      </c>
      <c r="B4" s="381">
        <v>0</v>
      </c>
      <c r="C4" s="375">
        <v>0</v>
      </c>
      <c r="D4" s="375">
        <v>0</v>
      </c>
      <c r="E4" s="375">
        <v>0</v>
      </c>
      <c r="F4" s="375">
        <v>0</v>
      </c>
      <c r="G4" s="376">
        <v>0</v>
      </c>
      <c r="H4" s="4"/>
      <c r="I4" s="327">
        <v>1</v>
      </c>
      <c r="J4" s="183">
        <f>(($B4*Basins!B$21)+($C4*Basins!B$22)+($D4*Basins!B$23)+($E4*Basins!B$24)+($F4*Basins!B$25)+($G4*Basins!B$26))/SUM(Basins!B$21:B$26)</f>
        <v>0</v>
      </c>
      <c r="K4" s="186">
        <f>(($B4*Basins!C$21)+($C4*Basins!C$22)+($D4*Basins!C$23)+($E4*Basins!C$24)+($F4*Basins!C$25)+($G4*Basins!C$26))/SUM(Basins!C$21:C$26)</f>
        <v>0</v>
      </c>
      <c r="L4" s="186">
        <f>(($B4*Basins!D$21)+($C4*Basins!D$22)+($D4*Basins!D$23)+($E4*Basins!D$24)+($F4*Basins!D$25)+($G4*Basins!D$26))/SUM(Basins!D$21:D$26)</f>
        <v>0</v>
      </c>
      <c r="M4" s="186">
        <f>(($B4*Basins!E$21)+($C4*Basins!E$22)+($D4*Basins!E$23)+($E4*Basins!E$24)+($F4*Basins!E$25)+($G4*Basins!E$26))/SUM(Basins!E$21:E$26)</f>
        <v>0</v>
      </c>
      <c r="N4" s="187">
        <f>(($B4*Basins!F$21)+($C4*Basins!F$22)+($D4*Basins!F$23)+($E4*Basins!F$24)+($F4*Basins!F$25)+($G4*Basins!F$26))/SUM(Basins!F$21:F$26)</f>
        <v>0</v>
      </c>
      <c r="O4" s="263">
        <f>(J4+K4+L4+M4+N4)</f>
        <v>0</v>
      </c>
      <c r="P4" s="221"/>
      <c r="R4" s="68"/>
    </row>
    <row r="5" spans="1:20" x14ac:dyDescent="0.3">
      <c r="A5" s="386">
        <v>34641.583333333336</v>
      </c>
      <c r="B5" s="382">
        <v>0</v>
      </c>
      <c r="C5" s="16">
        <v>0</v>
      </c>
      <c r="D5" s="16">
        <v>0</v>
      </c>
      <c r="E5" s="16">
        <v>0</v>
      </c>
      <c r="F5" s="16">
        <v>0.5</v>
      </c>
      <c r="G5" s="192">
        <v>0</v>
      </c>
      <c r="H5" s="4"/>
      <c r="I5" s="328">
        <v>2</v>
      </c>
      <c r="J5" s="544">
        <f>(($B5*Basins!B$21)+($C5*Basins!B$22)+($D5*Basins!B$23)+($E5*Basins!B$24)+($F5*Basins!B$25)+($G5*Basins!B$26))/SUM(Basins!B$21:B$26)</f>
        <v>0.26268374268694111</v>
      </c>
      <c r="K5" s="545">
        <f>(($B5*Basins!C$21)+($C5*Basins!C$22)+($D5*Basins!C$23)+($E5*Basins!C$24)+($F5*Basins!C$25)+($G5*Basins!C$26))/SUM(Basins!C$21:C$26)</f>
        <v>0.26134795488417456</v>
      </c>
      <c r="L5" s="545">
        <f>(($B5*Basins!D$21)+($C5*Basins!D$22)+($D5*Basins!D$23)+($E5*Basins!D$24)+($F5*Basins!D$25)+($G5*Basins!D$26))/SUM(Basins!D$21:D$26)</f>
        <v>0</v>
      </c>
      <c r="M5" s="545">
        <f>(($B5*Basins!E$21)+($C5*Basins!E$22)+($D5*Basins!E$23)+($E5*Basins!E$24)+($F5*Basins!E$25)+($G5*Basins!E$26))/SUM(Basins!E$21:E$26)</f>
        <v>0</v>
      </c>
      <c r="N5" s="546">
        <f>(($B5*Basins!F$21)+($C5*Basins!F$22)+($D5*Basins!F$23)+($E5*Basins!F$24)+($F5*Basins!F$25)+($G5*Basins!F$26))/SUM(Basins!F$21:F$26)</f>
        <v>0</v>
      </c>
      <c r="O5" s="188">
        <f t="shared" ref="O5:O65" si="0">(J5+K5+L5+M5+N5)</f>
        <v>0.52403169757111567</v>
      </c>
      <c r="P5"/>
      <c r="R5" s="68"/>
    </row>
    <row r="6" spans="1:20" x14ac:dyDescent="0.3">
      <c r="A6" s="386">
        <v>34641.625000057873</v>
      </c>
      <c r="B6" s="382">
        <v>0</v>
      </c>
      <c r="C6" s="16">
        <v>0</v>
      </c>
      <c r="D6" s="16">
        <v>0.5</v>
      </c>
      <c r="E6" s="16">
        <v>0</v>
      </c>
      <c r="F6" s="16">
        <v>0</v>
      </c>
      <c r="G6" s="192">
        <v>0.5</v>
      </c>
      <c r="H6" s="4"/>
      <c r="I6" s="328">
        <v>3</v>
      </c>
      <c r="J6" s="544">
        <f>(($B6*Basins!B$21)+($C6*Basins!B$22)+($D6*Basins!B$23)+($E6*Basins!B$24)+($F6*Basins!B$25)+($G6*Basins!B$26))/SUM(Basins!B$21:B$26)</f>
        <v>0.22734117835201298</v>
      </c>
      <c r="K6" s="545">
        <f>(($B6*Basins!C$21)+($C6*Basins!C$22)+($D6*Basins!C$23)+($E6*Basins!C$24)+($F6*Basins!C$25)+($G6*Basins!C$26))/SUM(Basins!C$21:C$26)</f>
        <v>3.8372371156783019E-2</v>
      </c>
      <c r="L6" s="545">
        <f>(($B6*Basins!D$21)+($C6*Basins!D$22)+($D6*Basins!D$23)+($E6*Basins!D$24)+($F6*Basins!D$25)+($G6*Basins!D$26))/SUM(Basins!D$21:D$26)</f>
        <v>0.22791009728279102</v>
      </c>
      <c r="M6" s="545">
        <f>(($B6*Basins!E$21)+($C6*Basins!E$22)+($D6*Basins!E$23)+($E6*Basins!E$24)+($F6*Basins!E$25)+($G6*Basins!E$26))/SUM(Basins!E$21:E$26)</f>
        <v>0.43870442873849591</v>
      </c>
      <c r="N6" s="546">
        <f>(($B6*Basins!F$21)+($C6*Basins!F$22)+($D6*Basins!F$23)+($E6*Basins!F$24)+($F6*Basins!F$25)+($G6*Basins!F$26))/SUM(Basins!F$21:F$26)</f>
        <v>0</v>
      </c>
      <c r="O6" s="188">
        <f t="shared" si="0"/>
        <v>0.9323280755300829</v>
      </c>
      <c r="P6"/>
    </row>
    <row r="7" spans="1:20" x14ac:dyDescent="0.3">
      <c r="A7" s="386">
        <v>34641.66666678241</v>
      </c>
      <c r="B7" s="382">
        <v>0</v>
      </c>
      <c r="C7" s="16">
        <v>0.5</v>
      </c>
      <c r="D7" s="16">
        <v>0</v>
      </c>
      <c r="E7" s="16">
        <v>1</v>
      </c>
      <c r="F7" s="16">
        <v>0.5</v>
      </c>
      <c r="G7" s="192">
        <v>0</v>
      </c>
      <c r="H7" s="4"/>
      <c r="I7" s="328">
        <v>4</v>
      </c>
      <c r="J7" s="544">
        <f>(($B7*Basins!B$21)+($C7*Basins!B$22)+($D7*Basins!B$23)+($E7*Basins!B$24)+($F7*Basins!B$25)+($G7*Basins!B$26))/SUM(Basins!B$21:B$26)</f>
        <v>0.27292535682396685</v>
      </c>
      <c r="K7" s="545">
        <f>(($B7*Basins!C$21)+($C7*Basins!C$22)+($D7*Basins!C$23)+($E7*Basins!C$24)+($F7*Basins!C$25)+($G7*Basins!C$26))/SUM(Basins!C$21:C$26)</f>
        <v>0.65335608750850993</v>
      </c>
      <c r="L7" s="545">
        <f>(($B7*Basins!D$21)+($C7*Basins!D$22)+($D7*Basins!D$23)+($E7*Basins!D$24)+($F7*Basins!D$25)+($G7*Basins!D$26))/SUM(Basins!D$21:D$26)</f>
        <v>0.46851168511685121</v>
      </c>
      <c r="M7" s="545">
        <f>(($B7*Basins!E$21)+($C7*Basins!E$22)+($D7*Basins!E$23)+($E7*Basins!E$24)+($F7*Basins!E$25)+($G7*Basins!E$26))/SUM(Basins!E$21:E$26)</f>
        <v>6.1295571261504034E-2</v>
      </c>
      <c r="N7" s="546">
        <f>(($B7*Basins!F$21)+($C7*Basins!F$22)+($D7*Basins!F$23)+($E7*Basins!F$24)+($F7*Basins!F$25)+($G7*Basins!F$26))/SUM(Basins!F$21:F$26)</f>
        <v>0.19409049538421533</v>
      </c>
      <c r="O7" s="188">
        <f t="shared" si="0"/>
        <v>1.6501791960950472</v>
      </c>
      <c r="P7"/>
    </row>
    <row r="8" spans="1:20" x14ac:dyDescent="0.3">
      <c r="A8" s="386">
        <v>34641.708333506947</v>
      </c>
      <c r="B8" s="382">
        <v>0</v>
      </c>
      <c r="C8" s="16">
        <v>0</v>
      </c>
      <c r="D8" s="16">
        <v>0</v>
      </c>
      <c r="E8" s="16">
        <v>1</v>
      </c>
      <c r="F8" s="16">
        <v>1</v>
      </c>
      <c r="G8" s="192">
        <v>0</v>
      </c>
      <c r="H8" s="4"/>
      <c r="I8" s="328">
        <v>5</v>
      </c>
      <c r="J8" s="544">
        <f>(($B8*Basins!B$21)+($C8*Basins!B$22)+($D8*Basins!B$23)+($E8*Basins!B$24)+($F8*Basins!B$25)+($G8*Basins!B$26))/SUM(Basins!B$21:B$26)</f>
        <v>0.52590055572584182</v>
      </c>
      <c r="K8" s="545">
        <f>(($B8*Basins!C$21)+($C8*Basins!C$22)+($D8*Basins!C$23)+($E8*Basins!C$24)+($F8*Basins!C$25)+($G8*Basins!C$26))/SUM(Basins!C$21:C$26)</f>
        <v>0.90615282709893485</v>
      </c>
      <c r="L8" s="545">
        <f>(($B8*Basins!D$21)+($C8*Basins!D$22)+($D8*Basins!D$23)+($E8*Basins!D$24)+($F8*Basins!D$25)+($G8*Basins!D$26))/SUM(Basins!D$21:D$26)</f>
        <v>0.41717544448171756</v>
      </c>
      <c r="M8" s="545">
        <f>(($B8*Basins!E$21)+($C8*Basins!E$22)+($D8*Basins!E$23)+($E8*Basins!E$24)+($F8*Basins!E$25)+($G8*Basins!E$26))/SUM(Basins!E$21:E$26)</f>
        <v>0</v>
      </c>
      <c r="N8" s="546">
        <f>(($B8*Basins!F$21)+($C8*Basins!F$22)+($D8*Basins!F$23)+($E8*Basins!F$24)+($F8*Basins!F$25)+($G8*Basins!F$26))/SUM(Basins!F$21:F$26)</f>
        <v>0</v>
      </c>
      <c r="O8" s="188">
        <f t="shared" si="0"/>
        <v>1.8492288273064941</v>
      </c>
      <c r="P8"/>
    </row>
    <row r="9" spans="1:20" x14ac:dyDescent="0.3">
      <c r="A9" s="386">
        <v>34641.750000231485</v>
      </c>
      <c r="B9" s="382">
        <v>0</v>
      </c>
      <c r="C9" s="16">
        <v>0</v>
      </c>
      <c r="D9" s="16">
        <v>0</v>
      </c>
      <c r="E9" s="16">
        <v>0</v>
      </c>
      <c r="F9" s="16">
        <v>1.5</v>
      </c>
      <c r="G9" s="192">
        <v>0</v>
      </c>
      <c r="H9" s="4"/>
      <c r="I9" s="328">
        <v>6</v>
      </c>
      <c r="J9" s="544">
        <f>(($B9*Basins!B$21)+($C9*Basins!B$22)+($D9*Basins!B$23)+($E9*Basins!B$24)+($F9*Basins!B$25)+($G9*Basins!B$26))/SUM(Basins!B$21:B$26)</f>
        <v>0.78805122806082328</v>
      </c>
      <c r="K9" s="545">
        <f>(($B9*Basins!C$21)+($C9*Basins!C$22)+($D9*Basins!C$23)+($E9*Basins!C$24)+($F9*Basins!C$25)+($G9*Basins!C$26))/SUM(Basins!C$21:C$26)</f>
        <v>0.78404386465252363</v>
      </c>
      <c r="L9" s="545">
        <f>(($B9*Basins!D$21)+($C9*Basins!D$22)+($D9*Basins!D$23)+($E9*Basins!D$24)+($F9*Basins!D$25)+($G9*Basins!D$26))/SUM(Basins!D$21:D$26)</f>
        <v>0</v>
      </c>
      <c r="M9" s="545">
        <f>(($B9*Basins!E$21)+($C9*Basins!E$22)+($D9*Basins!E$23)+($E9*Basins!E$24)+($F9*Basins!E$25)+($G9*Basins!E$26))/SUM(Basins!E$21:E$26)</f>
        <v>0</v>
      </c>
      <c r="N9" s="546">
        <f>(($B9*Basins!F$21)+($C9*Basins!F$22)+($D9*Basins!F$23)+($E9*Basins!F$24)+($F9*Basins!F$25)+($G9*Basins!F$26))/SUM(Basins!F$21:F$26)</f>
        <v>0</v>
      </c>
      <c r="O9" s="188">
        <f t="shared" si="0"/>
        <v>1.5720950927133468</v>
      </c>
      <c r="P9"/>
      <c r="R9" s="68"/>
    </row>
    <row r="10" spans="1:20" x14ac:dyDescent="0.3">
      <c r="A10" s="386">
        <v>34641.791666956022</v>
      </c>
      <c r="B10" s="382">
        <v>0</v>
      </c>
      <c r="C10" s="16">
        <v>0</v>
      </c>
      <c r="D10" s="16">
        <v>0</v>
      </c>
      <c r="E10" s="16">
        <v>0</v>
      </c>
      <c r="F10" s="16">
        <v>0</v>
      </c>
      <c r="G10" s="192">
        <v>0</v>
      </c>
      <c r="H10" s="4"/>
      <c r="I10" s="328">
        <v>7</v>
      </c>
      <c r="J10" s="544">
        <f>(($B10*Basins!B$21)+($C10*Basins!B$22)+($D10*Basins!B$23)+($E10*Basins!B$24)+($F10*Basins!B$25)+($G10*Basins!B$26))/SUM(Basins!B$21:B$26)</f>
        <v>0</v>
      </c>
      <c r="K10" s="545">
        <f>(($B10*Basins!C$21)+($C10*Basins!C$22)+($D10*Basins!C$23)+($E10*Basins!C$24)+($F10*Basins!C$25)+($G10*Basins!C$26))/SUM(Basins!C$21:C$26)</f>
        <v>0</v>
      </c>
      <c r="L10" s="545">
        <f>(($B10*Basins!D$21)+($C10*Basins!D$22)+($D10*Basins!D$23)+($E10*Basins!D$24)+($F10*Basins!D$25)+($G10*Basins!D$26))/SUM(Basins!D$21:D$26)</f>
        <v>0</v>
      </c>
      <c r="M10" s="545">
        <f>(($B10*Basins!E$21)+($C10*Basins!E$22)+($D10*Basins!E$23)+($E10*Basins!E$24)+($F10*Basins!E$25)+($G10*Basins!E$26))/SUM(Basins!E$21:E$26)</f>
        <v>0</v>
      </c>
      <c r="N10" s="546">
        <f>(($B10*Basins!F$21)+($C10*Basins!F$22)+($D10*Basins!F$23)+($E10*Basins!F$24)+($F10*Basins!F$25)+($G10*Basins!F$26))/SUM(Basins!F$21:F$26)</f>
        <v>0</v>
      </c>
      <c r="O10" s="188">
        <f t="shared" si="0"/>
        <v>0</v>
      </c>
      <c r="P10"/>
      <c r="R10" s="68"/>
    </row>
    <row r="11" spans="1:20" ht="15" customHeight="1" x14ac:dyDescent="0.3">
      <c r="A11" s="386">
        <v>34641.833333680559</v>
      </c>
      <c r="B11" s="382">
        <v>0</v>
      </c>
      <c r="C11" s="16">
        <v>0</v>
      </c>
      <c r="D11" s="16">
        <v>1</v>
      </c>
      <c r="E11" s="16">
        <v>0.5</v>
      </c>
      <c r="F11" s="16">
        <v>0.5</v>
      </c>
      <c r="G11" s="192">
        <v>0.5</v>
      </c>
      <c r="H11" s="4"/>
      <c r="I11" s="328">
        <v>8</v>
      </c>
      <c r="J11" s="544">
        <f>(($B11*Basins!B$21)+($C11*Basins!B$22)+($D11*Basins!B$23)+($E11*Basins!B$24)+($F11*Basins!B$25)+($G11*Basins!B$26))/SUM(Basins!B$21:B$26)</f>
        <v>0.49030478297373292</v>
      </c>
      <c r="K11" s="545">
        <f>(($B11*Basins!C$21)+($C11*Basins!C$22)+($D11*Basins!C$23)+($E11*Basins!C$24)+($F11*Basins!C$25)+($G11*Basins!C$26))/SUM(Basins!C$21:C$26)</f>
        <v>0.52542825074978394</v>
      </c>
      <c r="L11" s="545">
        <f>(($B11*Basins!D$21)+($C11*Basins!D$22)+($D11*Basins!D$23)+($E11*Basins!D$24)+($F11*Basins!D$25)+($G11*Basins!D$26))/SUM(Basins!D$21:D$26)</f>
        <v>0.66440791680644073</v>
      </c>
      <c r="M11" s="545">
        <f>(($B11*Basins!E$21)+($C11*Basins!E$22)+($D11*Basins!E$23)+($E11*Basins!E$24)+($F11*Basins!E$25)+($G11*Basins!E$26))/SUM(Basins!E$21:E$26)</f>
        <v>0.43870442873849591</v>
      </c>
      <c r="N11" s="546">
        <f>(($B11*Basins!F$21)+($C11*Basins!F$22)+($D11*Basins!F$23)+($E11*Basins!F$24)+($F11*Basins!F$25)+($G11*Basins!F$26))/SUM(Basins!F$21:F$26)</f>
        <v>0</v>
      </c>
      <c r="O11" s="188">
        <f t="shared" si="0"/>
        <v>2.1188453792684534</v>
      </c>
      <c r="P11"/>
      <c r="R11" s="68"/>
      <c r="S11" s="68"/>
      <c r="T11" s="68"/>
    </row>
    <row r="12" spans="1:20" x14ac:dyDescent="0.3">
      <c r="A12" s="386">
        <v>34641.875000405096</v>
      </c>
      <c r="B12" s="382">
        <v>1</v>
      </c>
      <c r="C12" s="16">
        <v>1</v>
      </c>
      <c r="D12" s="16">
        <v>1</v>
      </c>
      <c r="E12" s="16">
        <v>0.5</v>
      </c>
      <c r="F12" s="16">
        <v>0.5</v>
      </c>
      <c r="G12" s="192">
        <v>0</v>
      </c>
      <c r="H12" s="4"/>
      <c r="I12" s="328">
        <v>9</v>
      </c>
      <c r="J12" s="544">
        <f>(($B12*Basins!B$21)+($C12*Basins!B$22)+($D12*Basins!B$23)+($E12*Basins!B$24)+($F12*Basins!B$25)+($G12*Basins!B$26))/SUM(Basins!B$21:B$26)</f>
        <v>0.28239401895065097</v>
      </c>
      <c r="K12" s="545">
        <f>(($B12*Basins!C$21)+($C12*Basins!C$22)+($D12*Basins!C$23)+($E12*Basins!C$24)+($F12*Basins!C$25)+($G12*Basins!C$26))/SUM(Basins!C$21:C$26)</f>
        <v>0.53813777622403358</v>
      </c>
      <c r="L12" s="545">
        <f>(($B12*Basins!D$21)+($C12*Basins!D$22)+($D12*Basins!D$23)+($E12*Basins!D$24)+($F12*Basins!D$25)+($G12*Basins!D$26))/SUM(Basins!D$21:D$26)</f>
        <v>0.79141227775914125</v>
      </c>
      <c r="M12" s="545">
        <f>(($B12*Basins!E$21)+($C12*Basins!E$22)+($D12*Basins!E$23)+($E12*Basins!E$24)+($F12*Basins!E$25)+($G12*Basins!E$26))/SUM(Basins!E$21:E$26)</f>
        <v>0.12259114252300807</v>
      </c>
      <c r="N12" s="546">
        <f>(($B12*Basins!F$21)+($C12*Basins!F$22)+($D12*Basins!F$23)+($E12*Basins!F$24)+($F12*Basins!F$25)+($G12*Basins!F$26))/SUM(Basins!F$21:F$26)</f>
        <v>1</v>
      </c>
      <c r="O12" s="188">
        <f t="shared" si="0"/>
        <v>2.7345352154568339</v>
      </c>
      <c r="P12"/>
      <c r="R12" s="68"/>
      <c r="S12" s="68"/>
      <c r="T12" s="68"/>
    </row>
    <row r="13" spans="1:20" x14ac:dyDescent="0.3">
      <c r="A13" s="386">
        <v>34641.916667129626</v>
      </c>
      <c r="B13" s="382">
        <v>6</v>
      </c>
      <c r="C13" s="16">
        <v>3</v>
      </c>
      <c r="D13" s="16">
        <v>3</v>
      </c>
      <c r="E13" s="16">
        <v>0</v>
      </c>
      <c r="F13" s="16">
        <v>0</v>
      </c>
      <c r="G13" s="192">
        <v>0.5</v>
      </c>
      <c r="H13" s="4"/>
      <c r="I13" s="328">
        <v>10</v>
      </c>
      <c r="J13" s="544">
        <f>(($B13*Basins!B$21)+($C13*Basins!B$22)+($D13*Basins!B$23)+($E13*Basins!B$24)+($F13*Basins!B$25)+($G13*Basins!B$26))/SUM(Basins!B$21:B$26)</f>
        <v>0.28565907485640418</v>
      </c>
      <c r="K13" s="545">
        <f>(($B13*Basins!C$21)+($C13*Basins!C$22)+($D13*Basins!C$23)+($E13*Basins!C$24)+($F13*Basins!C$25)+($G13*Basins!C$26))/SUM(Basins!C$21:C$26)</f>
        <v>0.25957699313694826</v>
      </c>
      <c r="L13" s="545">
        <f>(($B13*Basins!D$21)+($C13*Basins!D$22)+($D13*Basins!D$23)+($E13*Basins!D$24)+($F13*Basins!D$25)+($G13*Basins!D$26))/SUM(Basins!D$21:D$26)</f>
        <v>1.8214693056021471</v>
      </c>
      <c r="M13" s="545">
        <f>(($B13*Basins!E$21)+($C13*Basins!E$22)+($D13*Basins!E$23)+($E13*Basins!E$24)+($F13*Basins!E$25)+($G13*Basins!E$26))/SUM(Basins!E$21:E$26)</f>
        <v>0.80647785630752022</v>
      </c>
      <c r="N13" s="546">
        <f>(($B13*Basins!F$21)+($C13*Basins!F$22)+($D13*Basins!F$23)+($E13*Basins!F$24)+($F13*Basins!F$25)+($G13*Basins!F$26))/SUM(Basins!F$21:F$26)</f>
        <v>4.8354570276947078</v>
      </c>
      <c r="O13" s="188">
        <f t="shared" si="0"/>
        <v>8.0086402575977278</v>
      </c>
      <c r="P13"/>
      <c r="R13" s="68"/>
      <c r="S13" s="68"/>
      <c r="T13" s="68"/>
    </row>
    <row r="14" spans="1:20" x14ac:dyDescent="0.3">
      <c r="A14" s="386">
        <v>34641.958333854163</v>
      </c>
      <c r="B14" s="382">
        <v>2.5</v>
      </c>
      <c r="C14" s="16">
        <v>2</v>
      </c>
      <c r="D14" s="16">
        <v>4</v>
      </c>
      <c r="E14" s="16">
        <v>3</v>
      </c>
      <c r="F14" s="16">
        <v>2.5</v>
      </c>
      <c r="G14" s="192">
        <v>3</v>
      </c>
      <c r="H14" s="4"/>
      <c r="I14" s="328">
        <v>11</v>
      </c>
      <c r="J14" s="544">
        <f>(($B14*Basins!B$21)+($C14*Basins!B$22)+($D14*Basins!B$23)+($E14*Basins!B$24)+($F14*Basins!B$25)+($G14*Basins!B$26))/SUM(Basins!B$21:B$26)</f>
        <v>2.7179258232605243</v>
      </c>
      <c r="K14" s="545">
        <f>(($B14*Basins!C$21)+($C14*Basins!C$22)+($D14*Basins!C$23)+($E14*Basins!C$24)+($F14*Basins!C$25)+($G14*Basins!C$26))/SUM(Basins!C$21:C$26)</f>
        <v>2.7895085466153935</v>
      </c>
      <c r="L14" s="545">
        <f>(($B14*Basins!D$21)+($C14*Basins!D$22)+($D14*Basins!D$23)+($E14*Basins!D$24)+($F14*Basins!D$25)+($G14*Basins!D$26))/SUM(Basins!D$21:D$26)</f>
        <v>3.3409817734540983</v>
      </c>
      <c r="M14" s="545">
        <f>(($B14*Basins!E$21)+($C14*Basins!E$22)+($D14*Basins!E$23)+($E14*Basins!E$24)+($F14*Basins!E$25)+($G14*Basins!E$26))/SUM(Basins!E$21:E$26)</f>
        <v>2.877408857476992</v>
      </c>
      <c r="N14" s="546">
        <f>(($B14*Basins!F$21)+($C14*Basins!F$22)+($D14*Basins!F$23)+($E14*Basins!F$24)+($F14*Basins!F$25)+($G14*Basins!F$26))/SUM(Basins!F$21:F$26)</f>
        <v>2.3059095046157849</v>
      </c>
      <c r="O14" s="188">
        <f t="shared" si="0"/>
        <v>14.031734505422794</v>
      </c>
      <c r="P14"/>
      <c r="R14" s="68"/>
      <c r="S14" s="68"/>
      <c r="T14" s="68"/>
    </row>
    <row r="15" spans="1:20" x14ac:dyDescent="0.3">
      <c r="A15" s="386">
        <v>34642.000000578701</v>
      </c>
      <c r="B15" s="382">
        <v>0</v>
      </c>
      <c r="C15" s="16">
        <v>1</v>
      </c>
      <c r="D15" s="16">
        <v>0.5</v>
      </c>
      <c r="E15" s="16">
        <v>2.5</v>
      </c>
      <c r="F15" s="16">
        <v>5</v>
      </c>
      <c r="G15" s="192">
        <v>3.5</v>
      </c>
      <c r="H15" s="4"/>
      <c r="I15" s="328">
        <v>12</v>
      </c>
      <c r="J15" s="544">
        <f>(($B15*Basins!B$21)+($C15*Basins!B$22)+($D15*Basins!B$23)+($E15*Basins!B$24)+($F15*Basins!B$25)+($G15*Basins!B$26))/SUM(Basins!B$21:B$26)</f>
        <v>4.2388954782307389</v>
      </c>
      <c r="K15" s="545">
        <f>(($B15*Basins!C$21)+($C15*Basins!C$22)+($D15*Basins!C$23)+($E15*Basins!C$24)+($F15*Basins!C$25)+($G15*Basins!C$26))/SUM(Basins!C$21:C$26)</f>
        <v>3.6539540745919896</v>
      </c>
      <c r="L15" s="545">
        <f>(($B15*Basins!D$21)+($C15*Basins!D$22)+($D15*Basins!D$23)+($E15*Basins!D$24)+($F15*Basins!D$25)+($G15*Basins!D$26))/SUM(Basins!D$21:D$26)</f>
        <v>1.373521189757352</v>
      </c>
      <c r="M15" s="545">
        <f>(($B15*Basins!E$21)+($C15*Basins!E$22)+($D15*Basins!E$23)+($E15*Basins!E$24)+($F15*Basins!E$25)+($G15*Basins!E$26))/SUM(Basins!E$21:E$26)</f>
        <v>3.1935221436924799</v>
      </c>
      <c r="N15" s="546">
        <f>(($B15*Basins!F$21)+($C15*Basins!F$22)+($D15*Basins!F$23)+($E15*Basins!F$24)+($F15*Basins!F$25)+($G15*Basins!F$26))/SUM(Basins!F$21:F$26)</f>
        <v>0.38818099076843066</v>
      </c>
      <c r="O15" s="188">
        <f t="shared" si="0"/>
        <v>12.84807387704099</v>
      </c>
      <c r="P15"/>
      <c r="R15" s="68"/>
      <c r="S15" s="68"/>
      <c r="T15" s="68"/>
    </row>
    <row r="16" spans="1:20" x14ac:dyDescent="0.3">
      <c r="A16" s="386">
        <v>34642.041667303238</v>
      </c>
      <c r="B16" s="382">
        <v>0.5</v>
      </c>
      <c r="C16" s="16">
        <v>1</v>
      </c>
      <c r="D16" s="16">
        <v>5</v>
      </c>
      <c r="E16" s="16">
        <v>2</v>
      </c>
      <c r="F16" s="16">
        <v>0.5</v>
      </c>
      <c r="G16" s="192">
        <v>3</v>
      </c>
      <c r="H16" s="4"/>
      <c r="I16" s="328">
        <v>13</v>
      </c>
      <c r="J16" s="544">
        <f>(($B16*Basins!B$21)+($C16*Basins!B$22)+($D16*Basins!B$23)+($E16*Basins!B$24)+($F16*Basins!B$25)+($G16*Basins!B$26))/SUM(Basins!B$21:B$26)</f>
        <v>1.6472673481082662</v>
      </c>
      <c r="K16" s="545">
        <f>(($B16*Basins!C$21)+($C16*Basins!C$22)+($D16*Basins!C$23)+($E16*Basins!C$24)+($F16*Basins!C$25)+($G16*Basins!C$26))/SUM(Basins!C$21:C$26)</f>
        <v>1.4115163112476772</v>
      </c>
      <c r="L16" s="545">
        <f>(($B16*Basins!D$21)+($C16*Basins!D$22)+($D16*Basins!D$23)+($E16*Basins!D$24)+($F16*Basins!D$25)+($G16*Basins!D$26))/SUM(Basins!D$21:D$26)</f>
        <v>3.2282902829028286</v>
      </c>
      <c r="M16" s="545">
        <f>(($B16*Basins!E$21)+($C16*Basins!E$22)+($D16*Basins!E$23)+($E16*Basins!E$24)+($F16*Basins!E$25)+($G16*Basins!E$26))/SUM(Basins!E$21:E$26)</f>
        <v>2.7548177149539841</v>
      </c>
      <c r="N16" s="546">
        <f>(($B16*Basins!F$21)+($C16*Basins!F$22)+($D16*Basins!F$23)+($E16*Basins!F$24)+($F16*Basins!F$25)+($G16*Basins!F$26))/SUM(Basins!F$21:F$26)</f>
        <v>0.6940904953842153</v>
      </c>
      <c r="O16" s="188">
        <f t="shared" si="0"/>
        <v>9.7359821525969696</v>
      </c>
      <c r="P16"/>
      <c r="R16" s="68"/>
      <c r="S16" s="68"/>
      <c r="T16" s="68"/>
    </row>
    <row r="17" spans="1:20" x14ac:dyDescent="0.3">
      <c r="A17" s="386">
        <v>34642.083334027775</v>
      </c>
      <c r="B17" s="382">
        <v>0.5</v>
      </c>
      <c r="C17" s="16">
        <v>0</v>
      </c>
      <c r="D17" s="16">
        <v>2.2000000000000002</v>
      </c>
      <c r="E17" s="16">
        <v>6.5</v>
      </c>
      <c r="F17" s="16">
        <v>5.5</v>
      </c>
      <c r="G17" s="192">
        <v>3.5</v>
      </c>
      <c r="H17" s="4"/>
      <c r="I17" s="328">
        <v>14</v>
      </c>
      <c r="J17" s="544">
        <f>(($B17*Basins!B$21)+($C17*Basins!B$22)+($D17*Basins!B$23)+($E17*Basins!B$24)+($F17*Basins!B$25)+($G17*Basins!B$26))/SUM(Basins!B$21:B$26)</f>
        <v>4.4843397257353033</v>
      </c>
      <c r="K17" s="545">
        <f>(($B17*Basins!C$21)+($C17*Basins!C$22)+($D17*Basins!C$23)+($E17*Basins!C$24)+($F17*Basins!C$25)+($G17*Basins!C$26))/SUM(Basins!C$21:C$26)</f>
        <v>5.5475574527590217</v>
      </c>
      <c r="L17" s="545">
        <f>(($B17*Basins!D$21)+($C17*Basins!D$22)+($D17*Basins!D$23)+($E17*Basins!D$24)+($F17*Basins!D$25)+($G17*Basins!D$26))/SUM(Basins!D$21:D$26)</f>
        <v>3.7266107570166613</v>
      </c>
      <c r="M17" s="545">
        <f>(($B17*Basins!E$21)+($C17*Basins!E$22)+($D17*Basins!E$23)+($E17*Basins!E$24)+($F17*Basins!E$25)+($G17*Basins!E$26))/SUM(Basins!E$21:E$26)</f>
        <v>3.0709310011694715</v>
      </c>
      <c r="N17" s="546">
        <f>(($B17*Basins!F$21)+($C17*Basins!F$22)+($D17*Basins!F$23)+($E17*Basins!F$24)+($F17*Basins!F$25)+($G17*Basins!F$26))/SUM(Basins!F$21:F$26)</f>
        <v>0.3059095046157847</v>
      </c>
      <c r="O17" s="188">
        <f t="shared" si="0"/>
        <v>17.135348441296244</v>
      </c>
      <c r="P17"/>
      <c r="R17" s="68"/>
      <c r="S17" s="68"/>
      <c r="T17" s="68"/>
    </row>
    <row r="18" spans="1:20" x14ac:dyDescent="0.3">
      <c r="A18" s="386">
        <v>34642.125000752312</v>
      </c>
      <c r="B18" s="382">
        <v>1</v>
      </c>
      <c r="C18" s="16">
        <v>1.5</v>
      </c>
      <c r="D18" s="16">
        <v>1.5</v>
      </c>
      <c r="E18" s="16">
        <v>3</v>
      </c>
      <c r="F18" s="16">
        <v>5</v>
      </c>
      <c r="G18" s="192">
        <v>1.5</v>
      </c>
      <c r="H18" s="4"/>
      <c r="I18" s="328">
        <v>15</v>
      </c>
      <c r="J18" s="544">
        <f>(($B18*Basins!B$21)+($C18*Basins!B$22)+($D18*Basins!B$23)+($E18*Basins!B$24)+($F18*Basins!B$25)+($G18*Basins!B$26))/SUM(Basins!B$21:B$26)</f>
        <v>3.3395858043365272</v>
      </c>
      <c r="K18" s="545">
        <f>(($B18*Basins!C$21)+($C18*Basins!C$22)+($D18*Basins!C$23)+($E18*Basins!C$24)+($F18*Basins!C$25)+($G18*Basins!C$26))/SUM(Basins!C$21:C$26)</f>
        <v>3.9046210601851006</v>
      </c>
      <c r="L18" s="545">
        <f>(($B18*Basins!D$21)+($C18*Basins!D$22)+($D18*Basins!D$23)+($E18*Basins!D$24)+($F18*Basins!D$25)+($G18*Basins!D$26))/SUM(Basins!D$21:D$26)</f>
        <v>2.1135972268813599</v>
      </c>
      <c r="M18" s="545">
        <f>(($B18*Basins!E$21)+($C18*Basins!E$22)+($D18*Basins!E$23)+($E18*Basins!E$24)+($F18*Basins!E$25)+($G18*Basins!E$26))/SUM(Basins!E$21:E$26)</f>
        <v>1.5000000000000002</v>
      </c>
      <c r="N18" s="546">
        <f>(($B18*Basins!F$21)+($C18*Basins!F$22)+($D18*Basins!F$23)+($E18*Basins!F$24)+($F18*Basins!F$25)+($G18*Basins!F$26))/SUM(Basins!F$21:F$26)</f>
        <v>1.1940904953842155</v>
      </c>
      <c r="O18" s="188">
        <f t="shared" si="0"/>
        <v>12.051894586787203</v>
      </c>
      <c r="P18"/>
      <c r="R18" s="68"/>
      <c r="S18" s="68"/>
      <c r="T18" s="68"/>
    </row>
    <row r="19" spans="1:20" x14ac:dyDescent="0.3">
      <c r="A19" s="386">
        <v>34642.166667476849</v>
      </c>
      <c r="B19" s="382">
        <v>0.5</v>
      </c>
      <c r="C19" s="16">
        <v>1</v>
      </c>
      <c r="D19" s="16">
        <v>1</v>
      </c>
      <c r="E19" s="16">
        <v>1</v>
      </c>
      <c r="F19" s="16">
        <v>3</v>
      </c>
      <c r="G19" s="192">
        <v>3.5</v>
      </c>
      <c r="H19" s="4"/>
      <c r="I19" s="328">
        <v>16</v>
      </c>
      <c r="J19" s="544">
        <f>(($B19*Basins!B$21)+($C19*Basins!B$22)+($D19*Basins!B$23)+($E19*Basins!B$24)+($F19*Basins!B$25)+($G19*Basins!B$26))/SUM(Basins!B$21:B$26)</f>
        <v>3.1873742287138342</v>
      </c>
      <c r="K19" s="545">
        <f>(($B19*Basins!C$21)+($C19*Basins!C$22)+($D19*Basins!C$23)+($E19*Basins!C$24)+($F19*Basins!C$25)+($G19*Basins!C$26))/SUM(Basins!C$21:C$26)</f>
        <v>2.0673563451029464</v>
      </c>
      <c r="L19" s="545">
        <f>(($B19*Basins!D$21)+($C19*Basins!D$22)+($D19*Basins!D$23)+($E19*Basins!D$24)+($F19*Basins!D$25)+($G19*Basins!D$26))/SUM(Basins!D$21:D$26)</f>
        <v>0.98783406015878339</v>
      </c>
      <c r="M19" s="545">
        <f>(($B19*Basins!E$21)+($C19*Basins!E$22)+($D19*Basins!E$23)+($E19*Basins!E$24)+($F19*Basins!E$25)+($G19*Basins!E$26))/SUM(Basins!E$21:E$26)</f>
        <v>3.1935221436924799</v>
      </c>
      <c r="N19" s="546">
        <f>(($B19*Basins!F$21)+($C19*Basins!F$22)+($D19*Basins!F$23)+($E19*Basins!F$24)+($F19*Basins!F$25)+($G19*Basins!F$26))/SUM(Basins!F$21:F$26)</f>
        <v>0.6940904953842153</v>
      </c>
      <c r="O19" s="188">
        <f t="shared" si="0"/>
        <v>10.13017727305226</v>
      </c>
      <c r="P19"/>
      <c r="R19" s="68"/>
      <c r="S19" s="68"/>
      <c r="T19" s="68"/>
    </row>
    <row r="20" spans="1:20" x14ac:dyDescent="0.3">
      <c r="A20" s="386">
        <v>34642.208334143521</v>
      </c>
      <c r="B20" s="382">
        <v>4.5</v>
      </c>
      <c r="C20" s="16">
        <v>3</v>
      </c>
      <c r="D20" s="16">
        <v>4</v>
      </c>
      <c r="E20" s="16">
        <v>3</v>
      </c>
      <c r="F20" s="16">
        <v>1.5</v>
      </c>
      <c r="G20" s="192">
        <v>1.5</v>
      </c>
      <c r="H20" s="4"/>
      <c r="I20" s="328">
        <v>17</v>
      </c>
      <c r="J20" s="544">
        <f>(($B20*Basins!B$21)+($C20*Basins!B$22)+($D20*Basins!B$23)+($E20*Basins!B$24)+($F20*Basins!B$25)+($G20*Basins!B$26))/SUM(Basins!B$21:B$26)</f>
        <v>1.5299918706771323</v>
      </c>
      <c r="K20" s="545">
        <f>(($B20*Basins!C$21)+($C20*Basins!C$22)+($D20*Basins!C$23)+($E20*Basins!C$24)+($F20*Basins!C$25)+($G20*Basins!C$26))/SUM(Basins!C$21:C$26)</f>
        <v>2.270736352094795</v>
      </c>
      <c r="L20" s="545">
        <f>(($B20*Basins!D$21)+($C20*Basins!D$22)+($D20*Basins!D$23)+($E20*Basins!D$24)+($F20*Basins!D$25)+($G20*Basins!D$26))/SUM(Basins!D$21:D$26)</f>
        <v>3.4923180140892325</v>
      </c>
      <c r="M20" s="545">
        <f>(($B20*Basins!E$21)+($C20*Basins!E$22)+($D20*Basins!E$23)+($E20*Basins!E$24)+($F20*Basins!E$25)+($G20*Basins!E$26))/SUM(Basins!E$21:E$26)</f>
        <v>1.6838867137845122</v>
      </c>
      <c r="N20" s="546">
        <f>(($B20*Basins!F$21)+($C20*Basins!F$22)+($D20*Basins!F$23)+($E20*Basins!F$24)+($F20*Basins!F$25)+($G20*Basins!F$26))/SUM(Basins!F$21:F$26)</f>
        <v>3.9177285138473543</v>
      </c>
      <c r="O20" s="188">
        <f t="shared" si="0"/>
        <v>12.894661464493026</v>
      </c>
      <c r="P20"/>
      <c r="R20" s="68"/>
      <c r="S20" s="68"/>
      <c r="T20" s="68"/>
    </row>
    <row r="21" spans="1:20" x14ac:dyDescent="0.3">
      <c r="A21" s="386">
        <v>34642.250000868058</v>
      </c>
      <c r="B21" s="382">
        <v>0.5</v>
      </c>
      <c r="C21" s="16">
        <v>0.5</v>
      </c>
      <c r="D21" s="16">
        <v>0.5</v>
      </c>
      <c r="E21" s="16">
        <v>0.5</v>
      </c>
      <c r="F21" s="16">
        <v>2</v>
      </c>
      <c r="G21" s="192">
        <v>2</v>
      </c>
      <c r="H21" s="4"/>
      <c r="I21" s="328">
        <v>18</v>
      </c>
      <c r="J21" s="544">
        <f>(($B21*Basins!B$21)+($C21*Basins!B$22)+($D21*Basins!B$23)+($E21*Basins!B$24)+($F21*Basins!B$25)+($G21*Basins!B$26))/SUM(Basins!B$21:B$26)</f>
        <v>1.9700347828404652</v>
      </c>
      <c r="K21" s="545">
        <f>(($B21*Basins!C$21)+($C21*Basins!C$22)+($D21*Basins!C$23)+($E21*Basins!C$24)+($F21*Basins!C$25)+($G21*Basins!C$26))/SUM(Basins!C$21:C$26)</f>
        <v>1.2972225799922723</v>
      </c>
      <c r="L21" s="545">
        <f>(($B21*Basins!D$21)+($C21*Basins!D$22)+($D21*Basins!D$23)+($E21*Basins!D$24)+($F21*Basins!D$25)+($G21*Basins!D$26))/SUM(Basins!D$21:D$26)</f>
        <v>0.5</v>
      </c>
      <c r="M21" s="545">
        <f>(($B21*Basins!E$21)+($C21*Basins!E$22)+($D21*Basins!E$23)+($E21*Basins!E$24)+($F21*Basins!E$25)+($G21*Basins!E$26))/SUM(Basins!E$21:E$26)</f>
        <v>1.8161132862154878</v>
      </c>
      <c r="N21" s="546">
        <f>(($B21*Basins!F$21)+($C21*Basins!F$22)+($D21*Basins!F$23)+($E21*Basins!F$24)+($F21*Basins!F$25)+($G21*Basins!F$26))/SUM(Basins!F$21:F$26)</f>
        <v>0.5</v>
      </c>
      <c r="O21" s="188">
        <f t="shared" si="0"/>
        <v>6.0833706490482253</v>
      </c>
      <c r="P21"/>
      <c r="R21" s="68"/>
      <c r="S21" s="68"/>
      <c r="T21" s="68"/>
    </row>
    <row r="22" spans="1:20" x14ac:dyDescent="0.3">
      <c r="A22" s="386">
        <v>34642.291667592595</v>
      </c>
      <c r="B22" s="382">
        <v>0</v>
      </c>
      <c r="C22" s="16">
        <v>0</v>
      </c>
      <c r="D22" s="16">
        <v>0</v>
      </c>
      <c r="E22" s="16">
        <v>0.5</v>
      </c>
      <c r="F22" s="16">
        <v>0</v>
      </c>
      <c r="G22" s="192">
        <v>0.7</v>
      </c>
      <c r="H22" s="4"/>
      <c r="I22" s="328">
        <v>19</v>
      </c>
      <c r="J22" s="544">
        <f>(($B22*Basins!B$21)+($C22*Basins!B$22)+($D22*Basins!B$23)+($E22*Basins!B$24)+($F22*Basins!B$25)+($G22*Basins!B$26))/SUM(Basins!B$21:B$26)</f>
        <v>0.31852552740647944</v>
      </c>
      <c r="K22" s="545">
        <f>(($B22*Basins!C$21)+($C22*Basins!C$22)+($D22*Basins!C$23)+($E22*Basins!C$24)+($F22*Basins!C$25)+($G22*Basins!C$26))/SUM(Basins!C$21:C$26)</f>
        <v>0.19787852582384224</v>
      </c>
      <c r="L22" s="545">
        <f>(($B22*Basins!D$21)+($C22*Basins!D$22)+($D22*Basins!D$23)+($E22*Basins!D$24)+($F22*Basins!D$25)+($G22*Basins!D$26))/SUM(Basins!D$21:D$26)</f>
        <v>0.20858772224085878</v>
      </c>
      <c r="M22" s="545">
        <f>(($B22*Basins!E$21)+($C22*Basins!E$22)+($D22*Basins!E$23)+($E22*Basins!E$24)+($F22*Basins!E$25)+($G22*Basins!E$26))/SUM(Basins!E$21:E$26)</f>
        <v>0.61418620023389425</v>
      </c>
      <c r="N22" s="546">
        <f>(($B22*Basins!F$21)+($C22*Basins!F$22)+($D22*Basins!F$23)+($E22*Basins!F$24)+($F22*Basins!F$25)+($G22*Basins!F$26))/SUM(Basins!F$21:F$26)</f>
        <v>0</v>
      </c>
      <c r="O22" s="188">
        <f t="shared" si="0"/>
        <v>1.3391779757050748</v>
      </c>
      <c r="P22"/>
      <c r="R22" s="68"/>
      <c r="S22" s="68"/>
      <c r="T22" s="68"/>
    </row>
    <row r="23" spans="1:20" x14ac:dyDescent="0.3">
      <c r="A23" s="386">
        <v>34642.333334317133</v>
      </c>
      <c r="B23" s="382">
        <v>0.5</v>
      </c>
      <c r="C23" s="16">
        <v>0</v>
      </c>
      <c r="D23" s="16">
        <v>1</v>
      </c>
      <c r="E23" s="16">
        <v>2.5</v>
      </c>
      <c r="F23" s="16">
        <v>1</v>
      </c>
      <c r="G23" s="192">
        <v>0.5</v>
      </c>
      <c r="H23" s="4"/>
      <c r="I23" s="328">
        <v>20</v>
      </c>
      <c r="J23" s="544">
        <f>(($B23*Basins!B$21)+($C23*Basins!B$22)+($D23*Basins!B$23)+($E23*Basins!B$24)+($F23*Basins!B$25)+($G23*Basins!B$26))/SUM(Basins!B$21:B$26)</f>
        <v>0.7540546663645934</v>
      </c>
      <c r="K23" s="545">
        <f>(($B23*Basins!C$21)+($C23*Basins!C$22)+($D23*Basins!C$23)+($E23*Basins!C$24)+($F23*Basins!C$25)+($G23*Basins!C$26))/SUM(Basins!C$21:C$26)</f>
        <v>1.5536900402951299</v>
      </c>
      <c r="L23" s="545">
        <f>(($B23*Basins!D$21)+($C23*Basins!D$22)+($D23*Basins!D$23)+($E23*Basins!D$24)+($F23*Basins!D$25)+($G23*Basins!D$26))/SUM(Basins!D$21:D$26)</f>
        <v>1.5109247456110924</v>
      </c>
      <c r="M23" s="545">
        <f>(($B23*Basins!E$21)+($C23*Basins!E$22)+($D23*Basins!E$23)+($E23*Basins!E$24)+($F23*Basins!E$25)+($G23*Basins!E$26))/SUM(Basins!E$21:E$26)</f>
        <v>0.43870442873849591</v>
      </c>
      <c r="N23" s="546">
        <f>(($B23*Basins!F$21)+($C23*Basins!F$22)+($D23*Basins!F$23)+($E23*Basins!F$24)+($F23*Basins!F$25)+($G23*Basins!F$26))/SUM(Basins!F$21:F$26)</f>
        <v>0.3059095046157847</v>
      </c>
      <c r="O23" s="188">
        <f t="shared" si="0"/>
        <v>4.5632833856250956</v>
      </c>
      <c r="P23"/>
      <c r="R23" s="68"/>
      <c r="S23" s="68"/>
      <c r="T23" s="68"/>
    </row>
    <row r="24" spans="1:20" x14ac:dyDescent="0.3">
      <c r="A24" s="386">
        <v>34642.37500104167</v>
      </c>
      <c r="B24" s="382">
        <v>2.5</v>
      </c>
      <c r="C24" s="16">
        <v>1.5</v>
      </c>
      <c r="D24" s="16">
        <v>4</v>
      </c>
      <c r="E24" s="16">
        <v>2.7</v>
      </c>
      <c r="F24" s="16">
        <v>2.5</v>
      </c>
      <c r="G24" s="192">
        <v>0.5</v>
      </c>
      <c r="H24" s="4"/>
      <c r="I24" s="328">
        <v>21</v>
      </c>
      <c r="J24" s="544">
        <f>(($B24*Basins!B$21)+($C24*Basins!B$22)+($D24*Basins!B$23)+($E24*Basins!B$24)+($F24*Basins!B$25)+($G24*Basins!B$26))/SUM(Basins!B$21:B$26)</f>
        <v>1.5714181004038006</v>
      </c>
      <c r="K24" s="545">
        <f>(($B24*Basins!C$21)+($C24*Basins!C$22)+($D24*Basins!C$23)+($E24*Basins!C$24)+($F24*Basins!C$25)+($G24*Basins!C$26))/SUM(Basins!C$21:C$26)</f>
        <v>2.6439557305562205</v>
      </c>
      <c r="L24" s="545">
        <f>(($B24*Basins!D$21)+($C24*Basins!D$22)+($D24*Basins!D$23)+($E24*Basins!D$24)+($F24*Basins!D$25)+($G24*Basins!D$26))/SUM(Basins!D$21:D$26)</f>
        <v>3.1644928994744497</v>
      </c>
      <c r="M24" s="545">
        <f>(($B24*Basins!E$21)+($C24*Basins!E$22)+($D24*Basins!E$23)+($E24*Basins!E$24)+($F24*Basins!E$25)+($G24*Basins!E$26))/SUM(Basins!E$21:E$26)</f>
        <v>0.62259114252300796</v>
      </c>
      <c r="N24" s="546">
        <f>(($B24*Basins!F$21)+($C24*Basins!F$22)+($D24*Basins!F$23)+($E24*Basins!F$24)+($F24*Basins!F$25)+($G24*Basins!F$26))/SUM(Basins!F$21:F$26)</f>
        <v>2.1118190092315698</v>
      </c>
      <c r="O24" s="188">
        <f t="shared" si="0"/>
        <v>10.114276882189049</v>
      </c>
      <c r="P24"/>
      <c r="R24" s="68"/>
      <c r="S24" s="68"/>
      <c r="T24" s="68"/>
    </row>
    <row r="25" spans="1:20" x14ac:dyDescent="0.3">
      <c r="A25" s="386">
        <v>34642.416667766207</v>
      </c>
      <c r="B25" s="382">
        <v>1</v>
      </c>
      <c r="C25" s="16">
        <v>3</v>
      </c>
      <c r="D25" s="16">
        <v>1</v>
      </c>
      <c r="E25" s="16">
        <v>2.5</v>
      </c>
      <c r="F25" s="16">
        <v>3</v>
      </c>
      <c r="G25" s="192">
        <v>4.5</v>
      </c>
      <c r="H25" s="4"/>
      <c r="I25" s="328">
        <v>22</v>
      </c>
      <c r="J25" s="544">
        <f>(($B25*Basins!B$21)+($C25*Basins!B$22)+($D25*Basins!B$23)+($E25*Basins!B$24)+($F25*Basins!B$25)+($G25*Basins!B$26))/SUM(Basins!B$21:B$26)</f>
        <v>3.6816637125684659</v>
      </c>
      <c r="K25" s="545">
        <f>(($B25*Basins!C$21)+($C25*Basins!C$22)+($D25*Basins!C$23)+($E25*Basins!C$24)+($F25*Basins!C$25)+($G25*Basins!C$26))/SUM(Basins!C$21:C$26)</f>
        <v>2.6855323925003223</v>
      </c>
      <c r="L25" s="545">
        <f>(($B25*Basins!D$21)+($C25*Basins!D$22)+($D25*Basins!D$23)+($E25*Basins!D$24)+($F25*Basins!D$25)+($G25*Basins!D$26))/SUM(Basins!D$21:D$26)</f>
        <v>1.8311081292631108</v>
      </c>
      <c r="M25" s="545">
        <f>(($B25*Basins!E$21)+($C25*Basins!E$22)+($D25*Basins!E$23)+($E25*Basins!E$24)+($F25*Basins!E$25)+($G25*Basins!E$26))/SUM(Basins!E$21:E$26)</f>
        <v>4.3161132862154874</v>
      </c>
      <c r="N25" s="546">
        <f>(($B25*Basins!F$21)+($C25*Basins!F$22)+($D25*Basins!F$23)+($E25*Basins!F$24)+($F25*Basins!F$25)+($G25*Basins!F$26))/SUM(Basins!F$21:F$26)</f>
        <v>1.7763619815368614</v>
      </c>
      <c r="O25" s="188">
        <f t="shared" si="0"/>
        <v>14.290779502084249</v>
      </c>
      <c r="P25"/>
      <c r="R25" s="68"/>
      <c r="S25" s="68"/>
      <c r="T25" s="68"/>
    </row>
    <row r="26" spans="1:20" x14ac:dyDescent="0.3">
      <c r="A26" s="386">
        <v>34642.458334490744</v>
      </c>
      <c r="B26" s="382">
        <v>0</v>
      </c>
      <c r="C26" s="16">
        <v>0</v>
      </c>
      <c r="D26" s="16">
        <v>0</v>
      </c>
      <c r="E26" s="16">
        <v>0</v>
      </c>
      <c r="F26" s="16">
        <v>0.7</v>
      </c>
      <c r="G26" s="192">
        <v>3.5</v>
      </c>
      <c r="H26" s="4"/>
      <c r="I26" s="328">
        <v>23</v>
      </c>
      <c r="J26" s="544">
        <f>(($B26*Basins!B$21)+($C26*Basins!B$22)+($D26*Basins!B$23)+($E26*Basins!B$24)+($F26*Basins!B$25)+($G26*Basins!B$26))/SUM(Basins!B$21:B$26)</f>
        <v>1.9590522009142155</v>
      </c>
      <c r="K26" s="545">
        <f>(($B26*Basins!C$21)+($C26*Basins!C$22)+($D26*Basins!C$23)+($E26*Basins!C$24)+($F26*Basins!C$25)+($G26*Basins!C$26))/SUM(Basins!C$21:C$26)</f>
        <v>0.39663747263059118</v>
      </c>
      <c r="L26" s="545">
        <f>(($B26*Basins!D$21)+($C26*Basins!D$22)+($D26*Basins!D$23)+($E26*Basins!D$24)+($F26*Basins!D$25)+($G26*Basins!D$26))/SUM(Basins!D$21:D$26)</f>
        <v>0</v>
      </c>
      <c r="M26" s="545">
        <f>(($B26*Basins!E$21)+($C26*Basins!E$22)+($D26*Basins!E$23)+($E26*Basins!E$24)+($F26*Basins!E$25)+($G26*Basins!E$26))/SUM(Basins!E$21:E$26)</f>
        <v>3.0709310011694715</v>
      </c>
      <c r="N26" s="546">
        <f>(($B26*Basins!F$21)+($C26*Basins!F$22)+($D26*Basins!F$23)+($E26*Basins!F$24)+($F26*Basins!F$25)+($G26*Basins!F$26))/SUM(Basins!F$21:F$26)</f>
        <v>0</v>
      </c>
      <c r="O26" s="188">
        <f t="shared" si="0"/>
        <v>5.426620674714278</v>
      </c>
      <c r="P26"/>
      <c r="R26" s="68"/>
      <c r="S26" s="68"/>
      <c r="T26" s="68"/>
    </row>
    <row r="27" spans="1:20" x14ac:dyDescent="0.3">
      <c r="A27" s="386">
        <v>34642.500001215281</v>
      </c>
      <c r="B27" s="382">
        <v>0</v>
      </c>
      <c r="C27" s="16">
        <v>0</v>
      </c>
      <c r="D27" s="16">
        <v>1</v>
      </c>
      <c r="E27" s="16">
        <v>0.5</v>
      </c>
      <c r="F27" s="16">
        <v>0</v>
      </c>
      <c r="G27" s="192">
        <v>0.5</v>
      </c>
      <c r="H27" s="4"/>
      <c r="I27" s="328">
        <v>24</v>
      </c>
      <c r="J27" s="544">
        <f>(($B27*Basins!B$21)+($C27*Basins!B$22)+($D27*Basins!B$23)+($E27*Basins!B$24)+($F27*Basins!B$25)+($G27*Basins!B$26))/SUM(Basins!B$21:B$26)</f>
        <v>0.22762104028679184</v>
      </c>
      <c r="K27" s="545">
        <f>(($B27*Basins!C$21)+($C27*Basins!C$22)+($D27*Basins!C$23)+($E27*Basins!C$24)+($F27*Basins!C$25)+($G27*Basins!C$26))/SUM(Basins!C$21:C$26)</f>
        <v>0.26408029586560933</v>
      </c>
      <c r="L27" s="545">
        <f>(($B27*Basins!D$21)+($C27*Basins!D$22)+($D27*Basins!D$23)+($E27*Basins!D$24)+($F27*Basins!D$25)+($G27*Basins!D$26))/SUM(Basins!D$21:D$26)</f>
        <v>0.66440791680644073</v>
      </c>
      <c r="M27" s="545">
        <f>(($B27*Basins!E$21)+($C27*Basins!E$22)+($D27*Basins!E$23)+($E27*Basins!E$24)+($F27*Basins!E$25)+($G27*Basins!E$26))/SUM(Basins!E$21:E$26)</f>
        <v>0.43870442873849591</v>
      </c>
      <c r="N27" s="546">
        <f>(($B27*Basins!F$21)+($C27*Basins!F$22)+($D27*Basins!F$23)+($E27*Basins!F$24)+($F27*Basins!F$25)+($G27*Basins!F$26))/SUM(Basins!F$21:F$26)</f>
        <v>0</v>
      </c>
      <c r="O27" s="188">
        <f t="shared" si="0"/>
        <v>1.5948136816973379</v>
      </c>
      <c r="P27"/>
      <c r="R27" s="68"/>
      <c r="S27" s="68"/>
      <c r="T27" s="68"/>
    </row>
    <row r="28" spans="1:20" x14ac:dyDescent="0.3">
      <c r="A28" s="386">
        <v>34642.541667939811</v>
      </c>
      <c r="B28" s="382">
        <v>0</v>
      </c>
      <c r="C28" s="16">
        <v>0</v>
      </c>
      <c r="D28" s="16">
        <v>0</v>
      </c>
      <c r="E28" s="16">
        <v>1</v>
      </c>
      <c r="F28" s="16">
        <v>2</v>
      </c>
      <c r="G28" s="192">
        <v>0.8</v>
      </c>
      <c r="H28" s="4"/>
      <c r="I28" s="328">
        <v>25</v>
      </c>
      <c r="J28" s="544">
        <f>(($B28*Basins!B$21)+($C28*Basins!B$22)+($D28*Basins!B$23)+($E28*Basins!B$24)+($F28*Basins!B$25)+($G28*Basins!B$26))/SUM(Basins!B$21:B$26)</f>
        <v>1.4149926036488665</v>
      </c>
      <c r="K28" s="545">
        <f>(($B28*Basins!C$21)+($C28*Basins!C$22)+($D28*Basins!C$23)+($E28*Basins!C$24)+($F28*Basins!C$25)+($G28*Basins!C$26))/SUM(Basins!C$21:C$26)</f>
        <v>1.4358773850484832</v>
      </c>
      <c r="L28" s="545">
        <f>(($B28*Basins!D$21)+($C28*Basins!D$22)+($D28*Basins!D$23)+($E28*Basins!D$24)+($F28*Basins!D$25)+($G28*Basins!D$26))/SUM(Basins!D$21:D$26)</f>
        <v>0.41717544448171756</v>
      </c>
      <c r="M28" s="545">
        <f>(($B28*Basins!E$21)+($C28*Basins!E$22)+($D28*Basins!E$23)+($E28*Basins!E$24)+($F28*Basins!E$25)+($G28*Basins!E$26))/SUM(Basins!E$21:E$26)</f>
        <v>0.70192708598159348</v>
      </c>
      <c r="N28" s="546">
        <f>(($B28*Basins!F$21)+($C28*Basins!F$22)+($D28*Basins!F$23)+($E28*Basins!F$24)+($F28*Basins!F$25)+($G28*Basins!F$26))/SUM(Basins!F$21:F$26)</f>
        <v>0</v>
      </c>
      <c r="O28" s="188">
        <f t="shared" si="0"/>
        <v>3.9699725191606605</v>
      </c>
      <c r="P28"/>
      <c r="R28" s="68"/>
      <c r="S28" s="68"/>
      <c r="T28" s="68"/>
    </row>
    <row r="29" spans="1:20" x14ac:dyDescent="0.3">
      <c r="A29" s="386">
        <v>34642.583334664349</v>
      </c>
      <c r="B29" s="382">
        <v>0</v>
      </c>
      <c r="C29" s="16">
        <v>0</v>
      </c>
      <c r="D29" s="16">
        <v>0.2</v>
      </c>
      <c r="E29" s="16">
        <v>0</v>
      </c>
      <c r="F29" s="16">
        <v>0.2</v>
      </c>
      <c r="G29" s="192">
        <v>0</v>
      </c>
      <c r="H29" s="4"/>
      <c r="I29" s="328">
        <v>26</v>
      </c>
      <c r="J29" s="544">
        <f>(($B29*Basins!B$21)+($C29*Basins!B$22)+($D29*Basins!B$23)+($E29*Basins!B$24)+($F29*Basins!B$25)+($G29*Basins!B$26))/SUM(Basins!B$21:B$26)</f>
        <v>0.10507882777829604</v>
      </c>
      <c r="K29" s="545">
        <f>(($B29*Basins!C$21)+($C29*Basins!C$22)+($D29*Basins!C$23)+($E29*Basins!C$24)+($F29*Basins!C$25)+($G29*Basins!C$26))/SUM(Basins!C$21:C$26)</f>
        <v>0.11813096837108321</v>
      </c>
      <c r="L29" s="545">
        <f>(($B29*Basins!D$21)+($C29*Basins!D$22)+($D29*Basins!D$23)+($E29*Basins!D$24)+($F29*Basins!D$25)+($G29*Basins!D$26))/SUM(Basins!D$21:D$26)</f>
        <v>9.1164038913116419E-2</v>
      </c>
      <c r="M29" s="545">
        <f>(($B29*Basins!E$21)+($C29*Basins!E$22)+($D29*Basins!E$23)+($E29*Basins!E$24)+($F29*Basins!E$25)+($G29*Basins!E$26))/SUM(Basins!E$21:E$26)</f>
        <v>0</v>
      </c>
      <c r="N29" s="546">
        <f>(($B29*Basins!F$21)+($C29*Basins!F$22)+($D29*Basins!F$23)+($E29*Basins!F$24)+($F29*Basins!F$25)+($G29*Basins!F$26))/SUM(Basins!F$21:F$26)</f>
        <v>0</v>
      </c>
      <c r="O29" s="188">
        <f t="shared" si="0"/>
        <v>0.31437383506249567</v>
      </c>
      <c r="P29"/>
      <c r="R29" s="68"/>
      <c r="S29" s="68"/>
      <c r="T29" s="68"/>
    </row>
    <row r="30" spans="1:20" x14ac:dyDescent="0.3">
      <c r="A30" s="386">
        <v>34642.625001388886</v>
      </c>
      <c r="B30" s="382">
        <v>0</v>
      </c>
      <c r="C30" s="16">
        <v>0</v>
      </c>
      <c r="D30" s="16">
        <v>0</v>
      </c>
      <c r="E30" s="16">
        <v>0</v>
      </c>
      <c r="F30" s="16">
        <v>0</v>
      </c>
      <c r="G30" s="192">
        <v>0</v>
      </c>
      <c r="H30" s="4"/>
      <c r="I30" s="328">
        <v>27</v>
      </c>
      <c r="J30" s="544">
        <f>(($B30*Basins!B$21)+($C30*Basins!B$22)+($D30*Basins!B$23)+($E30*Basins!B$24)+($F30*Basins!B$25)+($G30*Basins!B$26))/SUM(Basins!B$21:B$26)</f>
        <v>0</v>
      </c>
      <c r="K30" s="545">
        <f>(($B30*Basins!C$21)+($C30*Basins!C$22)+($D30*Basins!C$23)+($E30*Basins!C$24)+($F30*Basins!C$25)+($G30*Basins!C$26))/SUM(Basins!C$21:C$26)</f>
        <v>0</v>
      </c>
      <c r="L30" s="545">
        <f>(($B30*Basins!D$21)+($C30*Basins!D$22)+($D30*Basins!D$23)+($E30*Basins!D$24)+($F30*Basins!D$25)+($G30*Basins!D$26))/SUM(Basins!D$21:D$26)</f>
        <v>0</v>
      </c>
      <c r="M30" s="545">
        <f>(($B30*Basins!E$21)+($C30*Basins!E$22)+($D30*Basins!E$23)+($E30*Basins!E$24)+($F30*Basins!E$25)+($G30*Basins!E$26))/SUM(Basins!E$21:E$26)</f>
        <v>0</v>
      </c>
      <c r="N30" s="546">
        <f>(($B30*Basins!F$21)+($C30*Basins!F$22)+($D30*Basins!F$23)+($E30*Basins!F$24)+($F30*Basins!F$25)+($G30*Basins!F$26))/SUM(Basins!F$21:F$26)</f>
        <v>0</v>
      </c>
      <c r="O30" s="188">
        <f t="shared" si="0"/>
        <v>0</v>
      </c>
      <c r="P30"/>
      <c r="R30" s="68"/>
      <c r="S30" s="68"/>
      <c r="T30" s="68"/>
    </row>
    <row r="31" spans="1:20" x14ac:dyDescent="0.3">
      <c r="A31" s="386">
        <v>34642.666668113423</v>
      </c>
      <c r="B31" s="382">
        <v>0</v>
      </c>
      <c r="C31" s="16">
        <v>0</v>
      </c>
      <c r="D31" s="16">
        <v>0</v>
      </c>
      <c r="E31" s="16">
        <v>0</v>
      </c>
      <c r="F31" s="16">
        <v>0</v>
      </c>
      <c r="G31" s="192">
        <v>0</v>
      </c>
      <c r="H31" s="4"/>
      <c r="I31" s="328">
        <v>28</v>
      </c>
      <c r="J31" s="544">
        <f>(($B31*Basins!B$21)+($C31*Basins!B$22)+($D31*Basins!B$23)+($E31*Basins!B$24)+($F31*Basins!B$25)+($G31*Basins!B$26))/SUM(Basins!B$21:B$26)</f>
        <v>0</v>
      </c>
      <c r="K31" s="545">
        <f>(($B31*Basins!C$21)+($C31*Basins!C$22)+($D31*Basins!C$23)+($E31*Basins!C$24)+($F31*Basins!C$25)+($G31*Basins!C$26))/SUM(Basins!C$21:C$26)</f>
        <v>0</v>
      </c>
      <c r="L31" s="545">
        <f>(($B31*Basins!D$21)+($C31*Basins!D$22)+($D31*Basins!D$23)+($E31*Basins!D$24)+($F31*Basins!D$25)+($G31*Basins!D$26))/SUM(Basins!D$21:D$26)</f>
        <v>0</v>
      </c>
      <c r="M31" s="545">
        <f>(($B31*Basins!E$21)+($C31*Basins!E$22)+($D31*Basins!E$23)+($E31*Basins!E$24)+($F31*Basins!E$25)+($G31*Basins!E$26))/SUM(Basins!E$21:E$26)</f>
        <v>0</v>
      </c>
      <c r="N31" s="546">
        <f>(($B31*Basins!F$21)+($C31*Basins!F$22)+($D31*Basins!F$23)+($E31*Basins!F$24)+($F31*Basins!F$25)+($G31*Basins!F$26))/SUM(Basins!F$21:F$26)</f>
        <v>0</v>
      </c>
      <c r="O31" s="188">
        <f t="shared" si="0"/>
        <v>0</v>
      </c>
      <c r="P31"/>
      <c r="R31" s="68"/>
      <c r="S31" s="68"/>
      <c r="T31" s="68"/>
    </row>
    <row r="32" spans="1:20" x14ac:dyDescent="0.3">
      <c r="A32" s="386">
        <v>34642.70833483796</v>
      </c>
      <c r="B32" s="382">
        <v>0</v>
      </c>
      <c r="C32" s="16">
        <v>0</v>
      </c>
      <c r="D32" s="16">
        <v>0</v>
      </c>
      <c r="E32" s="16">
        <v>0</v>
      </c>
      <c r="F32" s="16">
        <v>0</v>
      </c>
      <c r="G32" s="192">
        <v>0</v>
      </c>
      <c r="H32" s="4"/>
      <c r="I32" s="328">
        <v>29</v>
      </c>
      <c r="J32" s="544">
        <f>(($B32*Basins!B$21)+($C32*Basins!B$22)+($D32*Basins!B$23)+($E32*Basins!B$24)+($F32*Basins!B$25)+($G32*Basins!B$26))/SUM(Basins!B$21:B$26)</f>
        <v>0</v>
      </c>
      <c r="K32" s="545">
        <f>(($B32*Basins!C$21)+($C32*Basins!C$22)+($D32*Basins!C$23)+($E32*Basins!C$24)+($F32*Basins!C$25)+($G32*Basins!C$26))/SUM(Basins!C$21:C$26)</f>
        <v>0</v>
      </c>
      <c r="L32" s="545">
        <f>(($B32*Basins!D$21)+($C32*Basins!D$22)+($D32*Basins!D$23)+($E32*Basins!D$24)+($F32*Basins!D$25)+($G32*Basins!D$26))/SUM(Basins!D$21:D$26)</f>
        <v>0</v>
      </c>
      <c r="M32" s="545">
        <f>(($B32*Basins!E$21)+($C32*Basins!E$22)+($D32*Basins!E$23)+($E32*Basins!E$24)+($F32*Basins!E$25)+($G32*Basins!E$26))/SUM(Basins!E$21:E$26)</f>
        <v>0</v>
      </c>
      <c r="N32" s="546">
        <f>(($B32*Basins!F$21)+($C32*Basins!F$22)+($D32*Basins!F$23)+($E32*Basins!F$24)+($F32*Basins!F$25)+($G32*Basins!F$26))/SUM(Basins!F$21:F$26)</f>
        <v>0</v>
      </c>
      <c r="O32" s="188">
        <f t="shared" si="0"/>
        <v>0</v>
      </c>
      <c r="P32"/>
      <c r="R32" s="68"/>
      <c r="S32" s="68"/>
      <c r="T32" s="68"/>
    </row>
    <row r="33" spans="1:20" x14ac:dyDescent="0.3">
      <c r="A33" s="386">
        <v>34642.750001562497</v>
      </c>
      <c r="B33" s="382">
        <v>0</v>
      </c>
      <c r="C33" s="16">
        <v>0</v>
      </c>
      <c r="D33" s="16">
        <v>0.3</v>
      </c>
      <c r="E33" s="16">
        <v>0.5</v>
      </c>
      <c r="F33" s="16">
        <v>0</v>
      </c>
      <c r="G33" s="192">
        <v>0</v>
      </c>
      <c r="H33" s="4"/>
      <c r="I33" s="328">
        <v>30</v>
      </c>
      <c r="J33" s="544">
        <f>(($B33*Basins!B$21)+($C33*Basins!B$22)+($D33*Basins!B$23)+($E33*Basins!B$24)+($F33*Basins!B$25)+($G33*Basins!B$26))/SUM(Basins!B$21:B$26)</f>
        <v>2.7453123125924543E-4</v>
      </c>
      <c r="K33" s="545">
        <f>(($B33*Basins!C$21)+($C33*Basins!C$22)+($D33*Basins!C$23)+($E33*Basins!C$24)+($F33*Basins!C$25)+($G33*Basins!C$26))/SUM(Basins!C$21:C$26)</f>
        <v>0.21211613829141296</v>
      </c>
      <c r="L33" s="545">
        <f>(($B33*Basins!D$21)+($C33*Basins!D$22)+($D33*Basins!D$23)+($E33*Basins!D$24)+($F33*Basins!D$25)+($G33*Basins!D$26))/SUM(Basins!D$21:D$26)</f>
        <v>0.34533378061053338</v>
      </c>
      <c r="M33" s="545">
        <f>(($B33*Basins!E$21)+($C33*Basins!E$22)+($D33*Basins!E$23)+($E33*Basins!E$24)+($F33*Basins!E$25)+($G33*Basins!E$26))/SUM(Basins!E$21:E$26)</f>
        <v>0</v>
      </c>
      <c r="N33" s="546">
        <f>(($B33*Basins!F$21)+($C33*Basins!F$22)+($D33*Basins!F$23)+($E33*Basins!F$24)+($F33*Basins!F$25)+($G33*Basins!F$26))/SUM(Basins!F$21:F$26)</f>
        <v>0</v>
      </c>
      <c r="O33" s="188">
        <f t="shared" si="0"/>
        <v>0.5577244501332056</v>
      </c>
      <c r="P33"/>
      <c r="R33" s="68"/>
      <c r="S33" s="68"/>
      <c r="T33" s="68"/>
    </row>
    <row r="34" spans="1:20" x14ac:dyDescent="0.3">
      <c r="A34" s="386">
        <v>34642.791668287035</v>
      </c>
      <c r="B34" s="382">
        <v>0</v>
      </c>
      <c r="C34" s="16">
        <v>0</v>
      </c>
      <c r="D34" s="16">
        <v>2</v>
      </c>
      <c r="E34" s="16">
        <v>0.5</v>
      </c>
      <c r="F34" s="16">
        <v>0</v>
      </c>
      <c r="G34" s="192">
        <v>0</v>
      </c>
      <c r="H34" s="4"/>
      <c r="I34" s="328">
        <v>31</v>
      </c>
      <c r="J34" s="544">
        <f>(($B34*Basins!B$21)+($C34*Basins!B$22)+($D34*Basins!B$23)+($E34*Basins!B$24)+($F34*Basins!B$25)+($G34*Basins!B$26))/SUM(Basins!B$21:B$26)</f>
        <v>3.1984221117581992E-4</v>
      </c>
      <c r="K34" s="545">
        <f>(($B34*Basins!C$21)+($C34*Basins!C$22)+($D34*Basins!C$23)+($E34*Basins!C$24)+($F34*Basins!C$25)+($G34*Basins!C$26))/SUM(Basins!C$21:C$26)</f>
        <v>0.32764632283942674</v>
      </c>
      <c r="L34" s="545">
        <f>(($B34*Basins!D$21)+($C34*Basins!D$22)+($D34*Basins!D$23)+($E34*Basins!D$24)+($F34*Basins!D$25)+($G34*Basins!D$26))/SUM(Basins!D$21:D$26)</f>
        <v>1.1202281113720227</v>
      </c>
      <c r="M34" s="545">
        <f>(($B34*Basins!E$21)+($C34*Basins!E$22)+($D34*Basins!E$23)+($E34*Basins!E$24)+($F34*Basins!E$25)+($G34*Basins!E$26))/SUM(Basins!E$21:E$26)</f>
        <v>0</v>
      </c>
      <c r="N34" s="546">
        <f>(($B34*Basins!F$21)+($C34*Basins!F$22)+($D34*Basins!F$23)+($E34*Basins!F$24)+($F34*Basins!F$25)+($G34*Basins!F$26))/SUM(Basins!F$21:F$26)</f>
        <v>0</v>
      </c>
      <c r="O34" s="188">
        <f t="shared" si="0"/>
        <v>1.4481942764226252</v>
      </c>
      <c r="P34"/>
      <c r="R34" s="68"/>
      <c r="S34" s="68"/>
      <c r="T34" s="68"/>
    </row>
    <row r="35" spans="1:20" x14ac:dyDescent="0.3">
      <c r="A35" s="386">
        <v>34642.833335011572</v>
      </c>
      <c r="B35" s="382">
        <v>2</v>
      </c>
      <c r="C35" s="16">
        <v>0</v>
      </c>
      <c r="D35" s="16">
        <v>3</v>
      </c>
      <c r="E35" s="16">
        <v>1.7</v>
      </c>
      <c r="F35" s="16">
        <v>0.8</v>
      </c>
      <c r="G35" s="192">
        <v>0.2</v>
      </c>
      <c r="H35" s="4"/>
      <c r="I35" s="328">
        <v>32</v>
      </c>
      <c r="J35" s="544">
        <f>(($B35*Basins!B$21)+($C35*Basins!B$22)+($D35*Basins!B$23)+($E35*Basins!B$24)+($F35*Basins!B$25)+($G35*Basins!B$26))/SUM(Basins!B$21:B$26)</f>
        <v>0.51221130908751689</v>
      </c>
      <c r="K35" s="545">
        <f>(($B35*Basins!C$21)+($C35*Basins!C$22)+($D35*Basins!C$23)+($E35*Basins!C$24)+($F35*Basins!C$25)+($G35*Basins!C$26))/SUM(Basins!C$21:C$26)</f>
        <v>1.2756674455831758</v>
      </c>
      <c r="L35" s="545">
        <f>(($B35*Basins!D$21)+($C35*Basins!D$22)+($D35*Basins!D$23)+($E35*Basins!D$24)+($F35*Basins!D$25)+($G35*Basins!D$26))/SUM(Basins!D$21:D$26)</f>
        <v>2.1253225986805324</v>
      </c>
      <c r="M35" s="545">
        <f>(($B35*Basins!E$21)+($C35*Basins!E$22)+($D35*Basins!E$23)+($E35*Basins!E$24)+($F35*Basins!E$25)+($G35*Basins!E$26))/SUM(Basins!E$21:E$26)</f>
        <v>0.17548177149539837</v>
      </c>
      <c r="N35" s="546">
        <f>(($B35*Basins!F$21)+($C35*Basins!F$22)+($D35*Basins!F$23)+($E35*Basins!F$24)+($F35*Basins!F$25)+($G35*Basins!F$26))/SUM(Basins!F$21:F$26)</f>
        <v>1.2236380184631388</v>
      </c>
      <c r="O35" s="188">
        <f t="shared" si="0"/>
        <v>5.3123211433097621</v>
      </c>
      <c r="P35"/>
      <c r="R35" s="68"/>
      <c r="S35" s="68"/>
      <c r="T35" s="68"/>
    </row>
    <row r="36" spans="1:20" x14ac:dyDescent="0.3">
      <c r="A36" s="386">
        <v>34642.875001736109</v>
      </c>
      <c r="B36" s="382">
        <v>3</v>
      </c>
      <c r="C36" s="16">
        <v>4</v>
      </c>
      <c r="D36" s="16">
        <v>3</v>
      </c>
      <c r="E36" s="16">
        <v>3.7</v>
      </c>
      <c r="F36" s="16">
        <v>2</v>
      </c>
      <c r="G36" s="192">
        <v>0.8</v>
      </c>
      <c r="H36" s="4"/>
      <c r="I36" s="328">
        <v>33</v>
      </c>
      <c r="J36" s="544">
        <f>(($B36*Basins!B$21)+($C36*Basins!B$22)+($D36*Basins!B$23)+($E36*Basins!B$24)+($F36*Basins!B$25)+($G36*Basins!B$26))/SUM(Basins!B$21:B$26)</f>
        <v>1.4941802044324799</v>
      </c>
      <c r="K36" s="545">
        <f>(($B36*Basins!C$21)+($C36*Basins!C$22)+($D36*Basins!C$23)+($E36*Basins!C$24)+($F36*Basins!C$25)+($G36*Basins!C$26))/SUM(Basins!C$21:C$26)</f>
        <v>2.7434975804522628</v>
      </c>
      <c r="L36" s="545">
        <f>(($B36*Basins!D$21)+($C36*Basins!D$22)+($D36*Basins!D$23)+($E36*Basins!D$24)+($F36*Basins!D$25)+($G36*Basins!D$26))/SUM(Basins!D$21:D$26)</f>
        <v>3.3946952924074698</v>
      </c>
      <c r="M36" s="545">
        <f>(($B36*Basins!E$21)+($C36*Basins!E$22)+($D36*Basins!E$23)+($E36*Basins!E$24)+($F36*Basins!E$25)+($G36*Basins!E$26))/SUM(Basins!E$21:E$26)</f>
        <v>1.1922916560736259</v>
      </c>
      <c r="N36" s="546">
        <f>(($B36*Basins!F$21)+($C36*Basins!F$22)+($D36*Basins!F$23)+($E36*Basins!F$24)+($F36*Basins!F$25)+($G36*Basins!F$26))/SUM(Basins!F$21:F$26)</f>
        <v>3.3881809907684306</v>
      </c>
      <c r="O36" s="188">
        <f t="shared" si="0"/>
        <v>12.21284572413427</v>
      </c>
      <c r="P36"/>
      <c r="R36" s="68"/>
      <c r="S36" s="68"/>
      <c r="T36" s="68"/>
    </row>
    <row r="37" spans="1:20" x14ac:dyDescent="0.3">
      <c r="A37" s="386">
        <v>34642.916668460646</v>
      </c>
      <c r="B37" s="382">
        <v>0.2</v>
      </c>
      <c r="C37" s="16">
        <v>2</v>
      </c>
      <c r="D37" s="16">
        <v>1.3</v>
      </c>
      <c r="E37" s="16">
        <v>0.8</v>
      </c>
      <c r="F37" s="16">
        <v>2</v>
      </c>
      <c r="G37" s="192">
        <v>4</v>
      </c>
      <c r="H37" s="4"/>
      <c r="I37" s="328">
        <v>34</v>
      </c>
      <c r="J37" s="544">
        <f>(($B37*Basins!B$21)+($C37*Basins!B$22)+($D37*Basins!B$23)+($E37*Basins!B$24)+($F37*Basins!B$25)+($G37*Basins!B$26))/SUM(Basins!B$21:B$26)</f>
        <v>2.9086530644881856</v>
      </c>
      <c r="K37" s="545">
        <f>(($B37*Basins!C$21)+($C37*Basins!C$22)+($D37*Basins!C$23)+($E37*Basins!C$24)+($F37*Basins!C$25)+($G37*Basins!C$26))/SUM(Basins!C$21:C$26)</f>
        <v>1.509852067195349</v>
      </c>
      <c r="L37" s="545">
        <f>(($B37*Basins!D$21)+($C37*Basins!D$22)+($D37*Basins!D$23)+($E37*Basins!D$24)+($F37*Basins!D$25)+($G37*Basins!D$26))/SUM(Basins!D$21:D$26)</f>
        <v>1.1365179469976519</v>
      </c>
      <c r="M37" s="545">
        <f>(($B37*Basins!E$21)+($C37*Basins!E$22)+($D37*Basins!E$23)+($E37*Basins!E$24)+($F37*Basins!E$25)+($G37*Basins!E$26))/SUM(Basins!E$21:E$26)</f>
        <v>3.7548177149539836</v>
      </c>
      <c r="N37" s="546">
        <f>(($B37*Basins!F$21)+($C37*Basins!F$22)+($D37*Basins!F$23)+($E37*Basins!F$24)+($F37*Basins!F$25)+($G37*Basins!F$26))/SUM(Basins!F$21:F$26)</f>
        <v>0.8987257833831751</v>
      </c>
      <c r="O37" s="188">
        <f t="shared" si="0"/>
        <v>10.208566577018345</v>
      </c>
      <c r="P37"/>
      <c r="R37" s="68"/>
      <c r="S37" s="68"/>
      <c r="T37" s="68"/>
    </row>
    <row r="38" spans="1:20" x14ac:dyDescent="0.3">
      <c r="A38" s="386">
        <v>34642.958335185183</v>
      </c>
      <c r="B38" s="382">
        <v>0</v>
      </c>
      <c r="C38" s="16">
        <v>0</v>
      </c>
      <c r="D38" s="16">
        <v>0.5</v>
      </c>
      <c r="E38" s="16">
        <v>0.5</v>
      </c>
      <c r="F38" s="16">
        <v>1.5</v>
      </c>
      <c r="G38" s="192">
        <v>2.5</v>
      </c>
      <c r="H38" s="4"/>
      <c r="I38" s="328">
        <v>35</v>
      </c>
      <c r="J38" s="544">
        <f>(($B38*Basins!B$21)+($C38*Basins!B$22)+($D38*Basins!B$23)+($E38*Basins!B$24)+($F38*Basins!B$25)+($G38*Basins!B$26))/SUM(Basins!B$21:B$26)</f>
        <v>1.924970347961672</v>
      </c>
      <c r="K38" s="545">
        <f>(($B38*Basins!C$21)+($C38*Basins!C$22)+($D38*Basins!C$23)+($E38*Basins!C$24)+($F38*Basins!C$25)+($G38*Basins!C$26))/SUM(Basins!C$21:C$26)</f>
        <v>1.0317163149275976</v>
      </c>
      <c r="L38" s="545">
        <f>(($B38*Basins!D$21)+($C38*Basins!D$22)+($D38*Basins!D$23)+($E38*Basins!D$24)+($F38*Basins!D$25)+($G38*Basins!D$26))/SUM(Basins!D$21:D$26)</f>
        <v>0.4364978195236498</v>
      </c>
      <c r="M38" s="545">
        <f>(($B38*Basins!E$21)+($C38*Basins!E$22)+($D38*Basins!E$23)+($E38*Basins!E$24)+($F38*Basins!E$25)+($G38*Basins!E$26))/SUM(Basins!E$21:E$26)</f>
        <v>2.1935221436924794</v>
      </c>
      <c r="N38" s="546">
        <f>(($B38*Basins!F$21)+($C38*Basins!F$22)+($D38*Basins!F$23)+($E38*Basins!F$24)+($F38*Basins!F$25)+($G38*Basins!F$26))/SUM(Basins!F$21:F$26)</f>
        <v>0</v>
      </c>
      <c r="O38" s="188">
        <f t="shared" si="0"/>
        <v>5.586706626105399</v>
      </c>
      <c r="P38"/>
      <c r="R38" s="68"/>
      <c r="S38" s="68"/>
      <c r="T38" s="68"/>
    </row>
    <row r="39" spans="1:20" x14ac:dyDescent="0.3">
      <c r="A39" s="386">
        <v>34643.000001909721</v>
      </c>
      <c r="B39" s="382">
        <v>0.5</v>
      </c>
      <c r="C39" s="16">
        <v>0</v>
      </c>
      <c r="D39" s="16">
        <v>5.5</v>
      </c>
      <c r="E39" s="16">
        <v>2.5</v>
      </c>
      <c r="F39" s="16">
        <v>1</v>
      </c>
      <c r="G39" s="192">
        <v>0</v>
      </c>
      <c r="H39" s="4"/>
      <c r="I39" s="328">
        <v>36</v>
      </c>
      <c r="J39" s="544">
        <f>(($B39*Basins!B$21)+($C39*Basins!B$22)+($D39*Basins!B$23)+($E39*Basins!B$24)+($F39*Basins!B$25)+($G39*Basins!B$26))/SUM(Basins!B$21:B$26)</f>
        <v>0.52684675560057037</v>
      </c>
      <c r="K39" s="545">
        <f>(($B39*Basins!C$21)+($C39*Basins!C$22)+($D39*Basins!C$23)+($E39*Basins!C$24)+($F39*Basins!C$25)+($G39*Basins!C$26))/SUM(Basins!C$21:C$26)</f>
        <v>1.8551123295736818</v>
      </c>
      <c r="L39" s="545">
        <f>(($B39*Basins!D$21)+($C39*Basins!D$22)+($D39*Basins!D$23)+($E39*Basins!D$24)+($F39*Basins!D$25)+($G39*Basins!D$26))/SUM(Basins!D$21:D$26)</f>
        <v>3.5621156211562117</v>
      </c>
      <c r="M39" s="545">
        <f>(($B39*Basins!E$21)+($C39*Basins!E$22)+($D39*Basins!E$23)+($E39*Basins!E$24)+($F39*Basins!E$25)+($G39*Basins!E$26))/SUM(Basins!E$21:E$26)</f>
        <v>0</v>
      </c>
      <c r="N39" s="546">
        <f>(($B39*Basins!F$21)+($C39*Basins!F$22)+($D39*Basins!F$23)+($E39*Basins!F$24)+($F39*Basins!F$25)+($G39*Basins!F$26))/SUM(Basins!F$21:F$26)</f>
        <v>0.3059095046157847</v>
      </c>
      <c r="O39" s="188">
        <f t="shared" si="0"/>
        <v>6.2499842109462485</v>
      </c>
      <c r="P39"/>
      <c r="R39" s="68"/>
      <c r="S39" s="68"/>
      <c r="T39" s="68"/>
    </row>
    <row r="40" spans="1:20" x14ac:dyDescent="0.3">
      <c r="A40" s="386">
        <v>34643.041668634258</v>
      </c>
      <c r="B40" s="382">
        <v>0.5</v>
      </c>
      <c r="C40" s="16">
        <v>3</v>
      </c>
      <c r="D40" s="16">
        <v>5.5</v>
      </c>
      <c r="E40" s="16">
        <v>4</v>
      </c>
      <c r="F40" s="16">
        <v>5</v>
      </c>
      <c r="G40" s="192">
        <v>2</v>
      </c>
      <c r="H40" s="4"/>
      <c r="I40" s="328">
        <v>37</v>
      </c>
      <c r="J40" s="544">
        <f>(($B40*Basins!B$21)+($C40*Basins!B$22)+($D40*Basins!B$23)+($E40*Basins!B$24)+($F40*Basins!B$25)+($G40*Basins!B$26))/SUM(Basins!B$21:B$26)</f>
        <v>3.5966789717072909</v>
      </c>
      <c r="K40" s="545">
        <f>(($B40*Basins!C$21)+($C40*Basins!C$22)+($D40*Basins!C$23)+($E40*Basins!C$24)+($F40*Basins!C$25)+($G40*Basins!C$26))/SUM(Basins!C$21:C$26)</f>
        <v>4.5899602568584523</v>
      </c>
      <c r="L40" s="545">
        <f>(($B40*Basins!D$21)+($C40*Basins!D$22)+($D40*Basins!D$23)+($E40*Basins!D$24)+($F40*Basins!D$25)+($G40*Basins!D$26))/SUM(Basins!D$21:D$26)</f>
        <v>4.4958962316895903</v>
      </c>
      <c r="M40" s="545">
        <f>(($B40*Basins!E$21)+($C40*Basins!E$22)+($D40*Basins!E$23)+($E40*Basins!E$24)+($F40*Basins!E$25)+($G40*Basins!E$26))/SUM(Basins!E$21:E$26)</f>
        <v>2.122591142523008</v>
      </c>
      <c r="N40" s="546">
        <f>(($B40*Basins!F$21)+($C40*Basins!F$22)+($D40*Basins!F$23)+($E40*Basins!F$24)+($F40*Basins!F$25)+($G40*Basins!F$26))/SUM(Basins!F$21:F$26)</f>
        <v>1.4704524769210767</v>
      </c>
      <c r="O40" s="188">
        <f t="shared" si="0"/>
        <v>16.275579079699419</v>
      </c>
      <c r="P40"/>
      <c r="R40" s="68"/>
      <c r="S40" s="68"/>
      <c r="T40" s="68"/>
    </row>
    <row r="41" spans="1:20" x14ac:dyDescent="0.3">
      <c r="A41" s="386">
        <v>34643.083335358795</v>
      </c>
      <c r="B41" s="382">
        <v>0.2</v>
      </c>
      <c r="C41" s="16">
        <v>0</v>
      </c>
      <c r="D41" s="16">
        <v>0.7</v>
      </c>
      <c r="E41" s="16">
        <v>1</v>
      </c>
      <c r="F41" s="16">
        <v>3</v>
      </c>
      <c r="G41" s="192">
        <v>4</v>
      </c>
      <c r="H41" s="4"/>
      <c r="I41" s="328">
        <v>38</v>
      </c>
      <c r="J41" s="544">
        <f>(($B41*Basins!B$21)+($C41*Basins!B$22)+($D41*Basins!B$23)+($E41*Basins!B$24)+($F41*Basins!B$25)+($G41*Basins!B$26))/SUM(Basins!B$21:B$26)</f>
        <v>3.3952769966816363</v>
      </c>
      <c r="K41" s="545">
        <f>(($B41*Basins!C$21)+($C41*Basins!C$22)+($D41*Basins!C$23)+($E41*Basins!C$24)+($F41*Basins!C$25)+($G41*Basins!C$26))/SUM(Basins!C$21:C$26)</f>
        <v>2.0342591400025758</v>
      </c>
      <c r="L41" s="545">
        <f>(($B41*Basins!D$21)+($C41*Basins!D$22)+($D41*Basins!D$23)+($E41*Basins!D$24)+($F41*Basins!D$25)+($G41*Basins!D$26))/SUM(Basins!D$21:D$26)</f>
        <v>0.74111595661411156</v>
      </c>
      <c r="M41" s="545">
        <f>(($B41*Basins!E$21)+($C41*Basins!E$22)+($D41*Basins!E$23)+($E41*Basins!E$24)+($F41*Basins!E$25)+($G41*Basins!E$26))/SUM(Basins!E$21:E$26)</f>
        <v>3.5096354299079673</v>
      </c>
      <c r="N41" s="546">
        <f>(($B41*Basins!F$21)+($C41*Basins!F$22)+($D41*Basins!F$23)+($E41*Basins!F$24)+($F41*Basins!F$25)+($G41*Basins!F$26))/SUM(Basins!F$21:F$26)</f>
        <v>0.12236380184631387</v>
      </c>
      <c r="O41" s="188">
        <f t="shared" si="0"/>
        <v>9.8026513250526044</v>
      </c>
      <c r="P41"/>
      <c r="R41" s="68"/>
      <c r="S41" s="68"/>
      <c r="T41" s="68"/>
    </row>
    <row r="42" spans="1:20" x14ac:dyDescent="0.3">
      <c r="A42" s="386">
        <v>34643.125002083332</v>
      </c>
      <c r="B42" s="382">
        <v>0</v>
      </c>
      <c r="C42" s="16">
        <v>0</v>
      </c>
      <c r="D42" s="16">
        <v>0</v>
      </c>
      <c r="E42" s="16">
        <v>0</v>
      </c>
      <c r="F42" s="16">
        <v>3.5</v>
      </c>
      <c r="G42" s="192">
        <v>0.7</v>
      </c>
      <c r="H42" s="4"/>
      <c r="I42" s="328">
        <v>39</v>
      </c>
      <c r="J42" s="544">
        <f>(($B42*Basins!B$21)+($C42*Basins!B$22)+($D42*Basins!B$23)+($E42*Basins!B$24)+($F42*Basins!B$25)+($G42*Basins!B$26))/SUM(Basins!B$21:B$26)</f>
        <v>2.1570451910390869</v>
      </c>
      <c r="K42" s="545">
        <f>(($B42*Basins!C$21)+($C42*Basins!C$22)+($D42*Basins!C$23)+($E42*Basins!C$24)+($F42*Basins!C$25)+($G42*Basins!C$26))/SUM(Basins!C$21:C$26)</f>
        <v>1.8355857513477711</v>
      </c>
      <c r="L42" s="545">
        <f>(($B42*Basins!D$21)+($C42*Basins!D$22)+($D42*Basins!D$23)+($E42*Basins!D$24)+($F42*Basins!D$25)+($G42*Basins!D$26))/SUM(Basins!D$21:D$26)</f>
        <v>0</v>
      </c>
      <c r="M42" s="545">
        <f>(($B42*Basins!E$21)+($C42*Basins!E$22)+($D42*Basins!E$23)+($E42*Basins!E$24)+($F42*Basins!E$25)+($G42*Basins!E$26))/SUM(Basins!E$21:E$26)</f>
        <v>0.61418620023389425</v>
      </c>
      <c r="N42" s="546">
        <f>(($B42*Basins!F$21)+($C42*Basins!F$22)+($D42*Basins!F$23)+($E42*Basins!F$24)+($F42*Basins!F$25)+($G42*Basins!F$26))/SUM(Basins!F$21:F$26)</f>
        <v>0</v>
      </c>
      <c r="O42" s="188">
        <f t="shared" si="0"/>
        <v>4.606817142620752</v>
      </c>
      <c r="P42"/>
      <c r="R42" s="68"/>
      <c r="S42" s="68"/>
      <c r="T42" s="68"/>
    </row>
    <row r="43" spans="1:20" x14ac:dyDescent="0.3">
      <c r="A43" s="386">
        <v>34643.166668807869</v>
      </c>
      <c r="B43" s="382">
        <v>0.4</v>
      </c>
      <c r="C43" s="16">
        <v>0.5</v>
      </c>
      <c r="D43" s="16">
        <v>1</v>
      </c>
      <c r="E43" s="16">
        <v>1</v>
      </c>
      <c r="F43" s="16">
        <v>3</v>
      </c>
      <c r="G43" s="192">
        <v>0.3</v>
      </c>
      <c r="H43" s="4"/>
      <c r="I43" s="328">
        <v>40</v>
      </c>
      <c r="J43" s="544">
        <f>(($B43*Basins!B$21)+($C43*Basins!B$22)+($D43*Basins!B$23)+($E43*Basins!B$24)+($F43*Basins!B$25)+($G43*Basins!B$26))/SUM(Basins!B$21:B$26)</f>
        <v>1.7227674347321984</v>
      </c>
      <c r="K43" s="545">
        <f>(($B43*Basins!C$21)+($C43*Basins!C$22)+($D43*Basins!C$23)+($E43*Basins!C$24)+($F43*Basins!C$25)+($G43*Basins!C$26))/SUM(Basins!C$21:C$26)</f>
        <v>2.0306905370843991</v>
      </c>
      <c r="L43" s="545">
        <f>(($B43*Basins!D$21)+($C43*Basins!D$22)+($D43*Basins!D$23)+($E43*Basins!D$24)+($F43*Basins!D$25)+($G43*Basins!D$26))/SUM(Basins!D$21:D$26)</f>
        <v>0.93406463155540642</v>
      </c>
      <c r="M43" s="545">
        <f>(($B43*Basins!E$21)+($C43*Basins!E$22)+($D43*Basins!E$23)+($E43*Basins!E$24)+($F43*Basins!E$25)+($G43*Basins!E$26))/SUM(Basins!E$21:E$26)</f>
        <v>0.3245182285046016</v>
      </c>
      <c r="N43" s="546">
        <f>(($B43*Basins!F$21)+($C43*Basins!F$22)+($D43*Basins!F$23)+($E43*Basins!F$24)+($F43*Basins!F$25)+($G43*Basins!F$26))/SUM(Basins!F$21:F$26)</f>
        <v>0.43881809907684305</v>
      </c>
      <c r="O43" s="188">
        <f t="shared" si="0"/>
        <v>5.4508589309534488</v>
      </c>
      <c r="P43"/>
      <c r="R43" s="68"/>
      <c r="S43" s="68"/>
      <c r="T43" s="68"/>
    </row>
    <row r="44" spans="1:20" x14ac:dyDescent="0.3">
      <c r="A44" s="386">
        <v>34643.208335532407</v>
      </c>
      <c r="B44" s="382">
        <v>0.7</v>
      </c>
      <c r="C44" s="16">
        <v>3</v>
      </c>
      <c r="D44" s="16">
        <v>4.5</v>
      </c>
      <c r="E44" s="16">
        <v>4</v>
      </c>
      <c r="F44" s="16">
        <v>5.5</v>
      </c>
      <c r="G44" s="192">
        <v>1.5</v>
      </c>
      <c r="H44" s="4"/>
      <c r="I44" s="328">
        <v>41</v>
      </c>
      <c r="J44" s="544">
        <f>(($B44*Basins!B$21)+($C44*Basins!B$22)+($D44*Basins!B$23)+($E44*Basins!B$24)+($F44*Basins!B$25)+($G44*Basins!B$26))/SUM(Basins!B$21:B$26)</f>
        <v>3.6320082092834203</v>
      </c>
      <c r="K44" s="545">
        <f>(($B44*Basins!C$21)+($C44*Basins!C$22)+($D44*Basins!C$23)+($E44*Basins!C$24)+($F44*Basins!C$25)+($G44*Basins!C$26))/SUM(Basins!C$21:C$26)</f>
        <v>4.7789563745423109</v>
      </c>
      <c r="L44" s="545">
        <f>(($B44*Basins!D$21)+($C44*Basins!D$22)+($D44*Basins!D$23)+($E44*Basins!D$24)+($F44*Basins!D$25)+($G44*Basins!D$26))/SUM(Basins!D$21:D$26)</f>
        <v>4.0449424130604941</v>
      </c>
      <c r="M44" s="545">
        <f>(($B44*Basins!E$21)+($C44*Basins!E$22)+($D44*Basins!E$23)+($E44*Basins!E$24)+($F44*Basins!E$25)+($G44*Basins!E$26))/SUM(Basins!E$21:E$26)</f>
        <v>1.6838867137845122</v>
      </c>
      <c r="N44" s="546">
        <f>(($B44*Basins!F$21)+($C44*Basins!F$22)+($D44*Basins!F$23)+($E44*Basins!F$24)+($F44*Basins!F$25)+($G44*Basins!F$26))/SUM(Basins!F$21:F$26)</f>
        <v>1.5928162787673905</v>
      </c>
      <c r="O44" s="188">
        <f t="shared" si="0"/>
        <v>15.732609989438126</v>
      </c>
      <c r="P44"/>
      <c r="R44" s="68"/>
      <c r="S44" s="68"/>
      <c r="T44" s="68"/>
    </row>
    <row r="45" spans="1:20" x14ac:dyDescent="0.3">
      <c r="A45" s="386">
        <v>34643.250002256944</v>
      </c>
      <c r="B45" s="382">
        <v>1</v>
      </c>
      <c r="C45" s="16">
        <v>5.5</v>
      </c>
      <c r="D45" s="16">
        <v>5.5</v>
      </c>
      <c r="E45" s="16">
        <v>3</v>
      </c>
      <c r="F45" s="16">
        <v>3</v>
      </c>
      <c r="G45" s="192">
        <v>4.5</v>
      </c>
      <c r="H45" s="4"/>
      <c r="I45" s="328">
        <v>42</v>
      </c>
      <c r="J45" s="544">
        <f>(($B45*Basins!B$21)+($C45*Basins!B$22)+($D45*Basins!B$23)+($E45*Basins!B$24)+($F45*Basins!B$25)+($G45*Basins!B$26))/SUM(Basins!B$21:B$26)</f>
        <v>3.7305929074989663</v>
      </c>
      <c r="K45" s="545">
        <f>(($B45*Basins!C$21)+($C45*Basins!C$22)+($D45*Basins!C$23)+($E45*Basins!C$24)+($F45*Basins!C$25)+($G45*Basins!C$26))/SUM(Basins!C$21:C$26)</f>
        <v>3.2258321220261648</v>
      </c>
      <c r="L45" s="545">
        <f>(($B45*Basins!D$21)+($C45*Basins!D$22)+($D45*Basins!D$23)+($E45*Basins!D$24)+($F45*Basins!D$25)+($G45*Basins!D$26))/SUM(Basins!D$21:D$26)</f>
        <v>4.3475679302247565</v>
      </c>
      <c r="M45" s="545">
        <f>(($B45*Basins!E$21)+($C45*Basins!E$22)+($D45*Basins!E$23)+($E45*Basins!E$24)+($F45*Basins!E$25)+($G45*Basins!E$26))/SUM(Basins!E$21:E$26)</f>
        <v>4.6225911425230075</v>
      </c>
      <c r="N45" s="546">
        <f>(($B45*Basins!F$21)+($C45*Basins!F$22)+($D45*Basins!F$23)+($E45*Basins!F$24)+($F45*Basins!F$25)+($G45*Basins!F$26))/SUM(Basins!F$21:F$26)</f>
        <v>2.7468144584579384</v>
      </c>
      <c r="O45" s="188">
        <f t="shared" si="0"/>
        <v>18.673398560730831</v>
      </c>
      <c r="P45"/>
      <c r="R45" s="68"/>
      <c r="S45" s="68"/>
      <c r="T45" s="68"/>
    </row>
    <row r="46" spans="1:20" x14ac:dyDescent="0.3">
      <c r="A46" s="386">
        <v>34643.291668981481</v>
      </c>
      <c r="B46" s="382">
        <v>4</v>
      </c>
      <c r="C46" s="16">
        <v>3</v>
      </c>
      <c r="D46" s="16">
        <v>10.5</v>
      </c>
      <c r="E46" s="16">
        <v>7</v>
      </c>
      <c r="F46" s="16">
        <v>6</v>
      </c>
      <c r="G46" s="192">
        <v>3.5</v>
      </c>
      <c r="H46" s="4"/>
      <c r="I46" s="328">
        <v>43</v>
      </c>
      <c r="J46" s="544">
        <f>(($B46*Basins!B$21)+($C46*Basins!B$22)+($D46*Basins!B$23)+($E46*Basins!B$24)+($F46*Basins!B$25)+($G46*Basins!B$26))/SUM(Basins!B$21:B$26)</f>
        <v>4.8057624905046845</v>
      </c>
      <c r="K46" s="545">
        <f>(($B46*Basins!C$21)+($C46*Basins!C$22)+($D46*Basins!C$23)+($E46*Basins!C$24)+($F46*Basins!C$25)+($G46*Basins!C$26))/SUM(Basins!C$21:C$26)</f>
        <v>6.6160002943936425</v>
      </c>
      <c r="L46" s="545">
        <f>(($B46*Basins!D$21)+($C46*Basins!D$22)+($D46*Basins!D$23)+($E46*Basins!D$24)+($F46*Basins!D$25)+($G46*Basins!D$26))/SUM(Basins!D$21:D$26)</f>
        <v>8.1116851168511701</v>
      </c>
      <c r="M46" s="545">
        <f>(($B46*Basins!E$21)+($C46*Basins!E$22)+($D46*Basins!E$23)+($E46*Basins!E$24)+($F46*Basins!E$25)+($G46*Basins!E$26))/SUM(Basins!E$21:E$26)</f>
        <v>3.4387044287384962</v>
      </c>
      <c r="N46" s="546">
        <f>(($B46*Basins!F$21)+($C46*Basins!F$22)+($D46*Basins!F$23)+($E46*Basins!F$24)+($F46*Basins!F$25)+($G46*Basins!F$26))/SUM(Basins!F$21:F$26)</f>
        <v>3.611819009231569</v>
      </c>
      <c r="O46" s="188">
        <f t="shared" si="0"/>
        <v>26.583971339719561</v>
      </c>
      <c r="P46"/>
      <c r="R46" s="68"/>
      <c r="S46" s="68"/>
      <c r="T46" s="68"/>
    </row>
    <row r="47" spans="1:20" x14ac:dyDescent="0.3">
      <c r="A47" s="386">
        <v>34643.333335706018</v>
      </c>
      <c r="B47" s="382">
        <v>2</v>
      </c>
      <c r="C47" s="16">
        <v>4.5</v>
      </c>
      <c r="D47" s="16">
        <v>5.5</v>
      </c>
      <c r="E47" s="16">
        <v>4</v>
      </c>
      <c r="F47" s="16">
        <v>4</v>
      </c>
      <c r="G47" s="192">
        <v>8</v>
      </c>
      <c r="H47" s="4"/>
      <c r="I47" s="328">
        <v>44</v>
      </c>
      <c r="J47" s="544">
        <f>(($B47*Basins!B$21)+($C47*Basins!B$22)+($D47*Basins!B$23)+($E47*Basins!B$24)+($F47*Basins!B$25)+($G47*Basins!B$26))/SUM(Basins!B$21:B$26)</f>
        <v>5.8283713368071748</v>
      </c>
      <c r="K47" s="545">
        <f>(($B47*Basins!C$21)+($C47*Basins!C$22)+($D47*Basins!C$23)+($E47*Basins!C$24)+($F47*Basins!C$25)+($G47*Basins!C$26))/SUM(Basins!C$21:C$26)</f>
        <v>4.1456328543303469</v>
      </c>
      <c r="L47" s="545">
        <f>(($B47*Basins!D$21)+($C47*Basins!D$22)+($D47*Basins!D$23)+($E47*Basins!D$24)+($F47*Basins!D$25)+($G47*Basins!D$26))/SUM(Basins!D$21:D$26)</f>
        <v>4.6864027731186404</v>
      </c>
      <c r="M47" s="545">
        <f>(($B47*Basins!E$21)+($C47*Basins!E$22)+($D47*Basins!E$23)+($E47*Basins!E$24)+($F47*Basins!E$25)+($G47*Basins!E$26))/SUM(Basins!E$21:E$26)</f>
        <v>7.5709310011694706</v>
      </c>
      <c r="N47" s="546">
        <f>(($B47*Basins!F$21)+($C47*Basins!F$22)+($D47*Basins!F$23)+($E47*Basins!F$24)+($F47*Basins!F$25)+($G47*Basins!F$26))/SUM(Basins!F$21:F$26)</f>
        <v>2.9704524769210763</v>
      </c>
      <c r="O47" s="188">
        <f t="shared" si="0"/>
        <v>25.201790442346706</v>
      </c>
      <c r="P47"/>
      <c r="R47" s="68"/>
      <c r="S47" s="68"/>
      <c r="T47" s="68"/>
    </row>
    <row r="48" spans="1:20" x14ac:dyDescent="0.3">
      <c r="A48" s="386">
        <v>34643.375002430555</v>
      </c>
      <c r="B48" s="382">
        <v>7</v>
      </c>
      <c r="C48" s="16">
        <v>5.5</v>
      </c>
      <c r="D48" s="16">
        <v>17</v>
      </c>
      <c r="E48" s="16">
        <v>12</v>
      </c>
      <c r="F48" s="16">
        <v>7</v>
      </c>
      <c r="G48" s="192">
        <v>2.5</v>
      </c>
      <c r="H48" s="4"/>
      <c r="I48" s="328">
        <v>45</v>
      </c>
      <c r="J48" s="544">
        <f>(($B48*Basins!B$21)+($C48*Basins!B$22)+($D48*Basins!B$23)+($E48*Basins!B$24)+($F48*Basins!B$25)+($G48*Basins!B$26))/SUM(Basins!B$21:B$26)</f>
        <v>4.927855591241654</v>
      </c>
      <c r="K48" s="545">
        <f>(($B48*Basins!C$21)+($C48*Basins!C$22)+($D48*Basins!C$23)+($E48*Basins!C$24)+($F48*Basins!C$25)+($G48*Basins!C$26))/SUM(Basins!C$21:C$26)</f>
        <v>9.5316841156231042</v>
      </c>
      <c r="L48" s="545">
        <f>(($B48*Basins!D$21)+($C48*Basins!D$22)+($D48*Basins!D$23)+($E48*Basins!D$24)+($F48*Basins!D$25)+($G48*Basins!D$26))/SUM(Basins!D$21:D$26)</f>
        <v>13.490070446159008</v>
      </c>
      <c r="M48" s="545">
        <f>(($B48*Basins!E$21)+($C48*Basins!E$22)+($D48*Basins!E$23)+($E48*Basins!E$24)+($F48*Basins!E$25)+($G48*Basins!E$26))/SUM(Basins!E$21:E$26)</f>
        <v>2.8677734275690239</v>
      </c>
      <c r="N48" s="546">
        <f>(($B48*Basins!F$21)+($C48*Basins!F$22)+($D48*Basins!F$23)+($E48*Basins!F$24)+($F48*Basins!F$25)+($G48*Basins!F$26))/SUM(Basins!F$21:F$26)</f>
        <v>6.4177285138473543</v>
      </c>
      <c r="O48" s="188">
        <f t="shared" si="0"/>
        <v>37.23511209444014</v>
      </c>
      <c r="P48"/>
      <c r="R48" s="68"/>
      <c r="S48" s="68"/>
      <c r="T48" s="68"/>
    </row>
    <row r="49" spans="1:20" x14ac:dyDescent="0.3">
      <c r="A49" s="386">
        <v>34643.416669155093</v>
      </c>
      <c r="B49" s="382">
        <v>4</v>
      </c>
      <c r="C49" s="16">
        <v>12</v>
      </c>
      <c r="D49" s="16">
        <v>7</v>
      </c>
      <c r="E49" s="16">
        <v>6.5</v>
      </c>
      <c r="F49" s="16">
        <v>4.5</v>
      </c>
      <c r="G49" s="192">
        <v>7</v>
      </c>
      <c r="H49" s="4"/>
      <c r="I49" s="328">
        <v>46</v>
      </c>
      <c r="J49" s="544">
        <f>(($B49*Basins!B$21)+($C49*Basins!B$22)+($D49*Basins!B$23)+($E49*Basins!B$24)+($F49*Basins!B$25)+($G49*Basins!B$26))/SUM(Basins!B$21:B$26)</f>
        <v>5.7834001892399751</v>
      </c>
      <c r="K49" s="545">
        <f>(($B49*Basins!C$21)+($C49*Basins!C$22)+($D49*Basins!C$23)+($E49*Basins!C$24)+($F49*Basins!C$25)+($G49*Basins!C$26))/SUM(Basins!C$21:C$26)</f>
        <v>5.5870439198513324</v>
      </c>
      <c r="L49" s="545">
        <f>(($B49*Basins!D$21)+($C49*Basins!D$22)+($D49*Basins!D$23)+($E49*Basins!D$24)+($F49*Basins!D$25)+($G49*Basins!D$26))/SUM(Basins!D$21:D$26)</f>
        <v>7.2317790450631776</v>
      </c>
      <c r="M49" s="545">
        <f>(($B49*Basins!E$21)+($C49*Basins!E$22)+($D49*Basins!E$23)+($E49*Basins!E$24)+($F49*Basins!E$25)+($G49*Basins!E$26))/SUM(Basins!E$21:E$26)</f>
        <v>7.6129557126150402</v>
      </c>
      <c r="N49" s="546">
        <f>(($B49*Basins!F$21)+($C49*Basins!F$22)+($D49*Basins!F$23)+($E49*Basins!F$24)+($F49*Basins!F$25)+($G49*Basins!F$26))/SUM(Basins!F$21:F$26)</f>
        <v>7.1054479261474457</v>
      </c>
      <c r="O49" s="188">
        <f t="shared" si="0"/>
        <v>33.320626792916975</v>
      </c>
      <c r="P49"/>
      <c r="R49" s="68"/>
      <c r="S49" s="68"/>
      <c r="T49" s="68"/>
    </row>
    <row r="50" spans="1:20" x14ac:dyDescent="0.3">
      <c r="A50" s="386">
        <v>34643.45833587963</v>
      </c>
      <c r="B50" s="382">
        <v>2</v>
      </c>
      <c r="C50" s="16">
        <v>2.5</v>
      </c>
      <c r="D50" s="16">
        <v>7</v>
      </c>
      <c r="E50" s="16">
        <v>7.5</v>
      </c>
      <c r="F50" s="16">
        <v>4.3</v>
      </c>
      <c r="G50" s="192">
        <v>12</v>
      </c>
      <c r="H50" s="4"/>
      <c r="I50" s="328">
        <v>47</v>
      </c>
      <c r="J50" s="544">
        <f>(($B50*Basins!B$21)+($C50*Basins!B$22)+($D50*Basins!B$23)+($E50*Basins!B$24)+($F50*Basins!B$25)+($G50*Basins!B$26))/SUM(Basins!B$21:B$26)</f>
        <v>7.7676759465330427</v>
      </c>
      <c r="K50" s="545">
        <f>(($B50*Basins!C$21)+($C50*Basins!C$22)+($D50*Basins!C$23)+($E50*Basins!C$24)+($F50*Basins!C$25)+($G50*Basins!C$26))/SUM(Basins!C$21:C$26)</f>
        <v>5.7474176157794998</v>
      </c>
      <c r="L50" s="545">
        <f>(($B50*Basins!D$21)+($C50*Basins!D$22)+($D50*Basins!D$23)+($E50*Basins!D$24)+($F50*Basins!D$25)+($G50*Basins!D$26))/SUM(Basins!D$21:D$26)</f>
        <v>6.6249021581124898</v>
      </c>
      <c r="M50" s="545">
        <f>(($B50*Basins!E$21)+($C50*Basins!E$22)+($D50*Basins!E$23)+($E50*Basins!E$24)+($F50*Basins!E$25)+($G50*Basins!E$26))/SUM(Basins!E$21:E$26)</f>
        <v>10.835384146031425</v>
      </c>
      <c r="N50" s="546">
        <f>(($B50*Basins!F$21)+($C50*Basins!F$22)+($D50*Basins!F$23)+($E50*Basins!F$24)+($F50*Basins!F$25)+($G50*Basins!F$26))/SUM(Basins!F$21:F$26)</f>
        <v>2.1940904953842155</v>
      </c>
      <c r="O50" s="188">
        <f t="shared" si="0"/>
        <v>33.169470361840673</v>
      </c>
      <c r="P50"/>
      <c r="R50" s="68"/>
      <c r="S50" s="68"/>
      <c r="T50" s="68"/>
    </row>
    <row r="51" spans="1:20" x14ac:dyDescent="0.3">
      <c r="A51" s="386">
        <v>34643.500002604167</v>
      </c>
      <c r="B51" s="382">
        <v>0.4</v>
      </c>
      <c r="C51" s="16">
        <v>5</v>
      </c>
      <c r="D51" s="16">
        <v>10.5</v>
      </c>
      <c r="E51" s="16">
        <v>6.5</v>
      </c>
      <c r="F51" s="16">
        <v>7</v>
      </c>
      <c r="G51" s="192">
        <v>10</v>
      </c>
      <c r="H51" s="4"/>
      <c r="I51" s="328">
        <v>48</v>
      </c>
      <c r="J51" s="544">
        <f>(($B51*Basins!B$21)+($C51*Basins!B$22)+($D51*Basins!B$23)+($E51*Basins!B$24)+($F51*Basins!B$25)+($G51*Basins!B$26))/SUM(Basins!B$21:B$26)</f>
        <v>8.3249596865546316</v>
      </c>
      <c r="K51" s="545">
        <f>(($B51*Basins!C$21)+($C51*Basins!C$22)+($D51*Basins!C$23)+($E51*Basins!C$24)+($F51*Basins!C$25)+($G51*Basins!C$26))/SUM(Basins!C$21:C$26)</f>
        <v>7.0382803731439409</v>
      </c>
      <c r="L51" s="545">
        <f>(($B51*Basins!D$21)+($C51*Basins!D$22)+($D51*Basins!D$23)+($E51*Basins!D$24)+($F51*Basins!D$25)+($G51*Basins!D$26))/SUM(Basins!D$21:D$26)</f>
        <v>8.0208475902940854</v>
      </c>
      <c r="M51" s="545">
        <f>(($B51*Basins!E$21)+($C51*Basins!E$22)+($D51*Basins!E$23)+($E51*Basins!E$24)+($F51*Basins!E$25)+($G51*Basins!E$26))/SUM(Basins!E$21:E$26)</f>
        <v>9.387044287384958</v>
      </c>
      <c r="N51" s="546">
        <f>(($B51*Basins!F$21)+($C51*Basins!F$22)+($D51*Basins!F$23)+($E51*Basins!F$24)+($F51*Basins!F$25)+($G51*Basins!F$26))/SUM(Basins!F$21:F$26)</f>
        <v>2.185632557534781</v>
      </c>
      <c r="O51" s="188">
        <f t="shared" si="0"/>
        <v>34.956764494912399</v>
      </c>
      <c r="P51"/>
      <c r="R51" s="68"/>
      <c r="S51" s="68"/>
      <c r="T51" s="68"/>
    </row>
    <row r="52" spans="1:20" x14ac:dyDescent="0.3">
      <c r="A52" s="386">
        <v>34643.541669328704</v>
      </c>
      <c r="B52" s="382">
        <v>7</v>
      </c>
      <c r="C52" s="16">
        <v>11</v>
      </c>
      <c r="D52" s="16">
        <v>10.5</v>
      </c>
      <c r="E52" s="16">
        <v>7.5</v>
      </c>
      <c r="F52" s="16">
        <v>6.5</v>
      </c>
      <c r="G52" s="192">
        <v>8</v>
      </c>
      <c r="H52" s="4"/>
      <c r="I52" s="328">
        <v>49</v>
      </c>
      <c r="J52" s="544">
        <f>(($B52*Basins!B$21)+($C52*Basins!B$22)+($D52*Basins!B$23)+($E52*Basins!B$24)+($F52*Basins!B$25)+($G52*Basins!B$26))/SUM(Basins!B$21:B$26)</f>
        <v>7.2700001332675876</v>
      </c>
      <c r="K52" s="545">
        <f>(($B52*Basins!C$21)+($C52*Basins!C$22)+($D52*Basins!C$23)+($E52*Basins!C$24)+($F52*Basins!C$25)+($G52*Basins!C$26))/SUM(Basins!C$21:C$26)</f>
        <v>7.2454322986623501</v>
      </c>
      <c r="L52" s="545">
        <f>(($B52*Basins!D$21)+($C52*Basins!D$22)+($D52*Basins!D$23)+($E52*Basins!D$24)+($F52*Basins!D$25)+($G52*Basins!D$26))/SUM(Basins!D$21:D$26)</f>
        <v>9.2146483283014646</v>
      </c>
      <c r="M52" s="545">
        <f>(($B52*Basins!E$21)+($C52*Basins!E$22)+($D52*Basins!E$23)+($E52*Basins!E$24)+($F52*Basins!E$25)+($G52*Basins!E$26))/SUM(Basins!E$21:E$26)</f>
        <v>8.3677734275690234</v>
      </c>
      <c r="N52" s="546">
        <f>(($B52*Basins!F$21)+($C52*Basins!F$22)+($D52*Basins!F$23)+($E52*Basins!F$24)+($F52*Basins!F$25)+($G52*Basins!F$26))/SUM(Basins!F$21:F$26)</f>
        <v>8.5527239630737224</v>
      </c>
      <c r="O52" s="188">
        <f t="shared" si="0"/>
        <v>40.650578150874146</v>
      </c>
      <c r="P52"/>
      <c r="R52" s="68"/>
      <c r="S52" s="68"/>
      <c r="T52" s="68"/>
    </row>
    <row r="53" spans="1:20" x14ac:dyDescent="0.3">
      <c r="A53" s="386">
        <v>34643.583336053242</v>
      </c>
      <c r="B53" s="382">
        <v>22</v>
      </c>
      <c r="C53" s="16">
        <v>7</v>
      </c>
      <c r="D53" s="16">
        <v>15.5</v>
      </c>
      <c r="E53" s="16">
        <v>9.5</v>
      </c>
      <c r="F53" s="16">
        <v>12.5</v>
      </c>
      <c r="G53" s="192">
        <v>10.5</v>
      </c>
      <c r="H53" s="4"/>
      <c r="I53" s="328">
        <v>50</v>
      </c>
      <c r="J53" s="544">
        <f>(($B53*Basins!B$21)+($C53*Basins!B$22)+($D53*Basins!B$23)+($E53*Basins!B$24)+($F53*Basins!B$25)+($G53*Basins!B$26))/SUM(Basins!B$21:B$26)</f>
        <v>11.482375361488332</v>
      </c>
      <c r="K53" s="545">
        <f>(($B53*Basins!C$21)+($C53*Basins!C$22)+($D53*Basins!C$23)+($E53*Basins!C$24)+($F53*Basins!C$25)+($G53*Basins!C$26))/SUM(Basins!C$21:C$26)</f>
        <v>11.441871055585203</v>
      </c>
      <c r="L53" s="545">
        <f>(($B53*Basins!D$21)+($C53*Basins!D$22)+($D53*Basins!D$23)+($E53*Basins!D$24)+($F53*Basins!D$25)+($G53*Basins!D$26))/SUM(Basins!D$21:D$26)</f>
        <v>12.282388460248239</v>
      </c>
      <c r="M53" s="545">
        <f>(($B53*Basins!E$21)+($C53*Basins!E$22)+($D53*Basins!E$23)+($E53*Basins!E$24)+($F53*Basins!E$25)+($G53*Basins!E$26))/SUM(Basins!E$21:E$26)</f>
        <v>10.070931001169471</v>
      </c>
      <c r="N53" s="546">
        <f>(($B53*Basins!F$21)+($C53*Basins!F$22)+($D53*Basins!F$23)+($E53*Basins!F$24)+($F53*Basins!F$25)+($G53*Basins!F$26))/SUM(Basins!F$21:F$26)</f>
        <v>16.177285138473543</v>
      </c>
      <c r="O53" s="188">
        <f t="shared" si="0"/>
        <v>61.454851016964788</v>
      </c>
      <c r="P53"/>
      <c r="R53" s="68"/>
      <c r="S53" s="68"/>
      <c r="T53" s="68"/>
    </row>
    <row r="54" spans="1:20" x14ac:dyDescent="0.3">
      <c r="A54" s="386">
        <v>34643.625002777779</v>
      </c>
      <c r="B54" s="382">
        <v>7</v>
      </c>
      <c r="C54" s="16">
        <v>19</v>
      </c>
      <c r="D54" s="16">
        <v>7</v>
      </c>
      <c r="E54" s="16">
        <v>7</v>
      </c>
      <c r="F54" s="16">
        <v>6</v>
      </c>
      <c r="G54" s="192">
        <v>21.5</v>
      </c>
      <c r="H54" s="4"/>
      <c r="I54" s="328">
        <v>51</v>
      </c>
      <c r="J54" s="544">
        <f>(($B54*Basins!B$21)+($C54*Basins!B$22)+($D54*Basins!B$23)+($E54*Basins!B$24)+($F54*Basins!B$25)+($G54*Basins!B$26))/SUM(Basins!B$21:B$26)</f>
        <v>13.300145261670908</v>
      </c>
      <c r="K54" s="545">
        <f>(($B54*Basins!C$21)+($C54*Basins!C$22)+($D54*Basins!C$23)+($E54*Basins!C$24)+($F54*Basins!C$25)+($G54*Basins!C$26))/SUM(Basins!C$21:C$26)</f>
        <v>6.8099275055658808</v>
      </c>
      <c r="L54" s="545">
        <f>(($B54*Basins!D$21)+($C54*Basins!D$22)+($D54*Basins!D$23)+($E54*Basins!D$24)+($F54*Basins!D$25)+($G54*Basins!D$26))/SUM(Basins!D$21:D$26)</f>
        <v>8.2320697752432075</v>
      </c>
      <c r="M54" s="545">
        <f>(($B54*Basins!E$21)+($C54*Basins!E$22)+($D54*Basins!E$23)+($E54*Basins!E$24)+($F54*Basins!E$25)+($G54*Basins!E$26))/SUM(Basins!E$21:E$26)</f>
        <v>21.19352214369248</v>
      </c>
      <c r="N54" s="546">
        <f>(($B54*Basins!F$21)+($C54*Basins!F$22)+($D54*Basins!F$23)+($E54*Basins!F$24)+($F54*Basins!F$25)+($G54*Basins!F$26))/SUM(Basins!F$21:F$26)</f>
        <v>11.658171889221167</v>
      </c>
      <c r="O54" s="188">
        <f t="shared" si="0"/>
        <v>61.19383657539364</v>
      </c>
      <c r="P54"/>
      <c r="R54" s="68"/>
      <c r="S54" s="68"/>
      <c r="T54" s="68"/>
    </row>
    <row r="55" spans="1:20" x14ac:dyDescent="0.3">
      <c r="A55" s="386">
        <v>34643.666669502316</v>
      </c>
      <c r="B55" s="382">
        <v>5</v>
      </c>
      <c r="C55" s="16">
        <v>6</v>
      </c>
      <c r="D55" s="16">
        <v>2</v>
      </c>
      <c r="E55" s="16">
        <v>3</v>
      </c>
      <c r="F55" s="16">
        <v>5</v>
      </c>
      <c r="G55" s="192">
        <v>5</v>
      </c>
      <c r="H55" s="4"/>
      <c r="I55" s="328">
        <v>52</v>
      </c>
      <c r="J55" s="544">
        <f>(($B55*Basins!B$21)+($C55*Basins!B$22)+($D55*Basins!B$23)+($E55*Basins!B$24)+($F55*Basins!B$25)+($G55*Basins!B$26))/SUM(Basins!B$21:B$26)</f>
        <v>5.0182709863134187</v>
      </c>
      <c r="K55" s="545">
        <f>(($B55*Basins!C$21)+($C55*Basins!C$22)+($D55*Basins!C$23)+($E55*Basins!C$24)+($F55*Basins!C$25)+($G55*Basins!C$26))/SUM(Basins!C$21:C$26)</f>
        <v>4.0463117996651281</v>
      </c>
      <c r="L55" s="545">
        <f>(($B55*Basins!D$21)+($C55*Basins!D$22)+($D55*Basins!D$23)+($E55*Basins!D$24)+($F55*Basins!D$25)+($G55*Basins!D$26))/SUM(Basins!D$21:D$26)</f>
        <v>2.9008610086100859</v>
      </c>
      <c r="M55" s="545">
        <f>(($B55*Basins!E$21)+($C55*Basins!E$22)+($D55*Basins!E$23)+($E55*Basins!E$24)+($F55*Basins!E$25)+($G55*Basins!E$26))/SUM(Basins!E$21:E$26)</f>
        <v>5.1225911425230075</v>
      </c>
      <c r="N55" s="546">
        <f>(($B55*Basins!F$21)+($C55*Basins!F$22)+($D55*Basins!F$23)+($E55*Basins!F$24)+($F55*Basins!F$25)+($G55*Basins!F$26))/SUM(Basins!F$21:F$26)</f>
        <v>5.3881809907684302</v>
      </c>
      <c r="O55" s="188">
        <f t="shared" si="0"/>
        <v>22.47621592788007</v>
      </c>
      <c r="P55"/>
      <c r="R55" s="68"/>
      <c r="S55" s="68"/>
      <c r="T55" s="68"/>
    </row>
    <row r="56" spans="1:20" x14ac:dyDescent="0.3">
      <c r="A56" s="386">
        <v>34643.708336226853</v>
      </c>
      <c r="B56" s="382">
        <v>0</v>
      </c>
      <c r="C56" s="16">
        <v>1</v>
      </c>
      <c r="D56" s="16">
        <v>1</v>
      </c>
      <c r="E56" s="16">
        <v>0</v>
      </c>
      <c r="F56" s="16">
        <v>1</v>
      </c>
      <c r="G56" s="192">
        <v>4</v>
      </c>
      <c r="H56" s="4"/>
      <c r="I56" s="328">
        <v>53</v>
      </c>
      <c r="J56" s="544">
        <f>(($B56*Basins!B$21)+($C56*Basins!B$22)+($D56*Basins!B$23)+($E56*Basins!B$24)+($F56*Basins!B$25)+($G56*Basins!B$26))/SUM(Basins!B$21:B$26)</f>
        <v>2.3634340392073239</v>
      </c>
      <c r="K56" s="545">
        <f>(($B56*Basins!C$21)+($C56*Basins!C$22)+($D56*Basins!C$23)+($E56*Basins!C$24)+($F56*Basins!C$25)+($G56*Basins!C$26))/SUM(Basins!C$21:C$26)</f>
        <v>0.64290051334891185</v>
      </c>
      <c r="L56" s="545">
        <f>(($B56*Basins!D$21)+($C56*Basins!D$22)+($D56*Basins!D$23)+($E56*Basins!D$24)+($F56*Basins!D$25)+($G56*Basins!D$26))/SUM(Basins!D$21:D$26)</f>
        <v>0.55849267583584927</v>
      </c>
      <c r="M56" s="545">
        <f>(($B56*Basins!E$21)+($C56*Basins!E$22)+($D56*Basins!E$23)+($E56*Basins!E$24)+($F56*Basins!E$25)+($G56*Basins!E$26))/SUM(Basins!E$21:E$26)</f>
        <v>3.6322265724309757</v>
      </c>
      <c r="N56" s="546">
        <f>(($B56*Basins!F$21)+($C56*Basins!F$22)+($D56*Basins!F$23)+($E56*Basins!F$24)+($F56*Basins!F$25)+($G56*Basins!F$26))/SUM(Basins!F$21:F$26)</f>
        <v>0.38818099076843066</v>
      </c>
      <c r="O56" s="188">
        <f t="shared" si="0"/>
        <v>7.5852347915914917</v>
      </c>
      <c r="P56"/>
      <c r="R56" s="68"/>
      <c r="S56" s="68"/>
      <c r="T56" s="68"/>
    </row>
    <row r="57" spans="1:20" x14ac:dyDescent="0.3">
      <c r="A57" s="386">
        <v>34643.75000295139</v>
      </c>
      <c r="B57" s="382">
        <v>2</v>
      </c>
      <c r="C57" s="16">
        <v>1</v>
      </c>
      <c r="D57" s="16">
        <v>6</v>
      </c>
      <c r="E57" s="16">
        <v>2</v>
      </c>
      <c r="F57" s="16">
        <v>1</v>
      </c>
      <c r="G57" s="192">
        <v>8</v>
      </c>
      <c r="H57" s="4"/>
      <c r="I57" s="329">
        <v>54</v>
      </c>
      <c r="J57" s="544">
        <f>(($B57*Basins!B$21)+($C57*Basins!B$22)+($D57*Basins!B$23)+($E57*Basins!B$24)+($F57*Basins!B$25)+($G57*Basins!B$26))/SUM(Basins!B$21:B$26)</f>
        <v>4.1832562602449457</v>
      </c>
      <c r="K57" s="545">
        <f>(($B57*Basins!C$21)+($C57*Basins!C$22)+($D57*Basins!C$23)+($E57*Basins!C$24)+($F57*Basins!C$25)+($G57*Basins!C$26))/SUM(Basins!C$21:C$26)</f>
        <v>1.7847522493514145</v>
      </c>
      <c r="L57" s="545">
        <f>(($B57*Basins!D$21)+($C57*Basins!D$22)+($D57*Basins!D$23)+($E57*Basins!D$24)+($F57*Basins!D$25)+($G57*Basins!D$26))/SUM(Basins!D$21:D$26)</f>
        <v>3.7206082969920611</v>
      </c>
      <c r="M57" s="545">
        <f>(($B57*Basins!E$21)+($C57*Basins!E$22)+($D57*Basins!E$23)+($E57*Basins!E$24)+($F57*Basins!E$25)+($G57*Basins!E$26))/SUM(Basins!E$21:E$26)</f>
        <v>7.1418620023389421</v>
      </c>
      <c r="N57" s="546">
        <f>(($B57*Basins!F$21)+($C57*Basins!F$22)+($D57*Basins!F$23)+($E57*Basins!F$24)+($F57*Basins!F$25)+($G57*Basins!F$26))/SUM(Basins!F$21:F$26)</f>
        <v>1.6118190092315694</v>
      </c>
      <c r="O57" s="188">
        <f t="shared" si="0"/>
        <v>18.442297818158934</v>
      </c>
      <c r="P57"/>
      <c r="R57" s="68"/>
      <c r="S57" s="68"/>
      <c r="T57" s="68"/>
    </row>
    <row r="58" spans="1:20" x14ac:dyDescent="0.3">
      <c r="A58" s="386">
        <v>34643.791669675928</v>
      </c>
      <c r="B58" s="382">
        <v>2</v>
      </c>
      <c r="C58" s="16">
        <v>1.5</v>
      </c>
      <c r="D58" s="16">
        <v>1.5</v>
      </c>
      <c r="E58" s="16">
        <v>2.5</v>
      </c>
      <c r="F58" s="16">
        <v>3</v>
      </c>
      <c r="G58" s="192">
        <v>2.5</v>
      </c>
      <c r="H58" s="4"/>
      <c r="I58" s="328">
        <v>55</v>
      </c>
      <c r="J58" s="544">
        <f>(($B58*Basins!B$21)+($C58*Basins!B$22)+($D58*Basins!B$23)+($E58*Basins!B$24)+($F58*Basins!B$25)+($G58*Basins!B$26))/SUM(Basins!B$21:B$26)</f>
        <v>2.7432400015992107</v>
      </c>
      <c r="K58" s="545">
        <f>(($B58*Basins!C$21)+($C58*Basins!C$22)+($D58*Basins!C$23)+($E58*Basins!C$24)+($F58*Basins!C$25)+($G58*Basins!C$26))/SUM(Basins!C$21:C$26)</f>
        <v>2.6762865922096091</v>
      </c>
      <c r="L58" s="545">
        <f>(($B58*Basins!D$21)+($C58*Basins!D$22)+($D58*Basins!D$23)+($E58*Basins!D$24)+($F58*Basins!D$25)+($G58*Basins!D$26))/SUM(Basins!D$21:D$26)</f>
        <v>1.9293413843229341</v>
      </c>
      <c r="M58" s="545">
        <f>(($B58*Basins!E$21)+($C58*Basins!E$22)+($D58*Basins!E$23)+($E58*Basins!E$24)+($F58*Basins!E$25)+($G58*Basins!E$26))/SUM(Basins!E$21:E$26)</f>
        <v>2.3774088574769916</v>
      </c>
      <c r="N58" s="546">
        <f>(($B58*Basins!F$21)+($C58*Basins!F$22)+($D58*Basins!F$23)+($E58*Basins!F$24)+($F58*Basins!F$25)+($G58*Basins!F$26))/SUM(Basins!F$21:F$26)</f>
        <v>1.8059095046157845</v>
      </c>
      <c r="O58" s="188">
        <f t="shared" si="0"/>
        <v>11.532186340224531</v>
      </c>
      <c r="P58"/>
      <c r="R58" s="68"/>
      <c r="S58" s="68"/>
      <c r="T58" s="68"/>
    </row>
    <row r="59" spans="1:20" x14ac:dyDescent="0.3">
      <c r="A59" s="386">
        <v>34643.833336400465</v>
      </c>
      <c r="B59" s="382">
        <v>0</v>
      </c>
      <c r="C59" s="16">
        <v>0</v>
      </c>
      <c r="D59" s="16">
        <v>0.5</v>
      </c>
      <c r="E59" s="16">
        <v>1</v>
      </c>
      <c r="F59" s="16">
        <v>2</v>
      </c>
      <c r="G59" s="192">
        <v>2.5</v>
      </c>
      <c r="H59" s="4"/>
      <c r="I59" s="328">
        <v>56</v>
      </c>
      <c r="J59" s="544">
        <f>(($B59*Basins!B$21)+($C59*Basins!B$22)+($D59*Basins!B$23)+($E59*Basins!B$24)+($F59*Basins!B$25)+($G59*Basins!B$26))/SUM(Basins!B$21:B$26)</f>
        <v>2.1879206258245927</v>
      </c>
      <c r="K59" s="545">
        <f>(($B59*Basins!C$21)+($C59*Basins!C$22)+($D59*Basins!C$23)+($E59*Basins!C$24)+($F59*Basins!C$25)+($G59*Basins!C$26))/SUM(Basins!C$21:C$26)</f>
        <v>1.4847927284770652</v>
      </c>
      <c r="L59" s="545">
        <f>(($B59*Basins!D$21)+($C59*Basins!D$22)+($D59*Basins!D$23)+($E59*Basins!D$24)+($F59*Basins!D$25)+($G59*Basins!D$26))/SUM(Basins!D$21:D$26)</f>
        <v>0.64508554176450861</v>
      </c>
      <c r="M59" s="545">
        <f>(($B59*Basins!E$21)+($C59*Basins!E$22)+($D59*Basins!E$23)+($E59*Basins!E$24)+($F59*Basins!E$25)+($G59*Basins!E$26))/SUM(Basins!E$21:E$26)</f>
        <v>2.1935221436924794</v>
      </c>
      <c r="N59" s="546">
        <f>(($B59*Basins!F$21)+($C59*Basins!F$22)+($D59*Basins!F$23)+($E59*Basins!F$24)+($F59*Basins!F$25)+($G59*Basins!F$26))/SUM(Basins!F$21:F$26)</f>
        <v>0</v>
      </c>
      <c r="O59" s="188">
        <f t="shared" si="0"/>
        <v>6.5113210397586467</v>
      </c>
      <c r="P59"/>
      <c r="R59" s="68"/>
      <c r="S59" s="68"/>
      <c r="T59" s="68"/>
    </row>
    <row r="60" spans="1:20" x14ac:dyDescent="0.3">
      <c r="A60" s="386">
        <v>34643.875003125002</v>
      </c>
      <c r="B60" s="382">
        <v>2</v>
      </c>
      <c r="C60" s="16">
        <v>2</v>
      </c>
      <c r="D60" s="16">
        <v>2</v>
      </c>
      <c r="E60" s="16">
        <v>7</v>
      </c>
      <c r="F60" s="16">
        <v>3</v>
      </c>
      <c r="G60" s="192">
        <v>1</v>
      </c>
      <c r="H60" s="4"/>
      <c r="I60" s="328">
        <v>57</v>
      </c>
      <c r="J60" s="544">
        <f>(($B60*Basins!B$21)+($C60*Basins!B$22)+($D60*Basins!B$23)+($E60*Basins!B$24)+($F60*Basins!B$25)+($G60*Basins!B$26))/SUM(Basins!B$21:B$26)</f>
        <v>2.0733771339472526</v>
      </c>
      <c r="K60" s="545">
        <f>(($B60*Basins!C$21)+($C60*Basins!C$22)+($D60*Basins!C$23)+($E60*Basins!C$24)+($F60*Basins!C$25)+($G60*Basins!C$26))/SUM(Basins!C$21:C$26)</f>
        <v>4.4311946861947789</v>
      </c>
      <c r="L60" s="545">
        <f>(($B60*Basins!D$21)+($C60*Basins!D$22)+($D60*Basins!D$23)+($E60*Basins!D$24)+($F60*Basins!D$25)+($G60*Basins!D$26))/SUM(Basins!D$21:D$26)</f>
        <v>4.0858772224085875</v>
      </c>
      <c r="M60" s="545">
        <f>(($B60*Basins!E$21)+($C60*Basins!E$22)+($D60*Basins!E$23)+($E60*Basins!E$24)+($F60*Basins!E$25)+($G60*Basins!E$26))/SUM(Basins!E$21:E$26)</f>
        <v>1.122591142523008</v>
      </c>
      <c r="N60" s="546">
        <f>(($B60*Basins!F$21)+($C60*Basins!F$22)+($D60*Basins!F$23)+($E60*Basins!F$24)+($F60*Basins!F$25)+($G60*Basins!F$26))/SUM(Basins!F$21:F$26)</f>
        <v>2</v>
      </c>
      <c r="O60" s="188">
        <f t="shared" si="0"/>
        <v>13.713040185073627</v>
      </c>
      <c r="P60"/>
      <c r="R60" s="68"/>
      <c r="S60" s="68"/>
      <c r="T60" s="68"/>
    </row>
    <row r="61" spans="1:20" x14ac:dyDescent="0.3">
      <c r="A61" s="386">
        <v>34643.916669849539</v>
      </c>
      <c r="B61" s="382">
        <v>0</v>
      </c>
      <c r="C61" s="16">
        <v>0</v>
      </c>
      <c r="D61" s="16">
        <v>0</v>
      </c>
      <c r="E61" s="16">
        <v>0.3</v>
      </c>
      <c r="F61" s="16">
        <v>1</v>
      </c>
      <c r="G61" s="192">
        <v>1.2</v>
      </c>
      <c r="H61" s="4"/>
      <c r="I61" s="328">
        <v>58</v>
      </c>
      <c r="J61" s="544">
        <f>(($B61*Basins!B$21)+($C61*Basins!B$22)+($D61*Basins!B$23)+($E61*Basins!B$24)+($F61*Basins!B$25)+($G61*Basins!B$26))/SUM(Basins!B$21:B$26)</f>
        <v>1.0711142503031836</v>
      </c>
      <c r="K61" s="545">
        <f>(($B61*Basins!C$21)+($C61*Basins!C$22)+($D61*Basins!C$23)+($E61*Basins!C$24)+($F61*Basins!C$25)+($G61*Basins!C$26))/SUM(Basins!C$21:C$26)</f>
        <v>0.64827595723932374</v>
      </c>
      <c r="L61" s="545">
        <f>(($B61*Basins!D$21)+($C61*Basins!D$22)+($D61*Basins!D$23)+($E61*Basins!D$24)+($F61*Basins!D$25)+($G61*Basins!D$26))/SUM(Basins!D$21:D$26)</f>
        <v>0.12515263334451526</v>
      </c>
      <c r="M61" s="545">
        <f>(($B61*Basins!E$21)+($C61*Basins!E$22)+($D61*Basins!E$23)+($E61*Basins!E$24)+($F61*Basins!E$25)+($G61*Basins!E$26))/SUM(Basins!E$21:E$26)</f>
        <v>1.0528906289723903</v>
      </c>
      <c r="N61" s="546">
        <f>(($B61*Basins!F$21)+($C61*Basins!F$22)+($D61*Basins!F$23)+($E61*Basins!F$24)+($F61*Basins!F$25)+($G61*Basins!F$26))/SUM(Basins!F$21:F$26)</f>
        <v>0</v>
      </c>
      <c r="O61" s="188">
        <f t="shared" si="0"/>
        <v>2.8974334698594131</v>
      </c>
      <c r="P61"/>
      <c r="R61" s="68"/>
      <c r="S61" s="68"/>
      <c r="T61" s="68"/>
    </row>
    <row r="62" spans="1:20" x14ac:dyDescent="0.3">
      <c r="A62" s="386">
        <v>34643.958336574076</v>
      </c>
      <c r="B62" s="382">
        <v>0</v>
      </c>
      <c r="C62" s="16">
        <v>0</v>
      </c>
      <c r="D62" s="16">
        <v>0</v>
      </c>
      <c r="E62" s="16">
        <v>0</v>
      </c>
      <c r="F62" s="16">
        <v>0.3</v>
      </c>
      <c r="G62" s="192">
        <v>0</v>
      </c>
      <c r="H62" s="4"/>
      <c r="I62" s="328">
        <v>59</v>
      </c>
      <c r="J62" s="544">
        <f>(($B62*Basins!B$21)+($C62*Basins!B$22)+($D62*Basins!B$23)+($E62*Basins!B$24)+($F62*Basins!B$25)+($G62*Basins!B$26))/SUM(Basins!B$21:B$26)</f>
        <v>0.15761024561216463</v>
      </c>
      <c r="K62" s="545">
        <f>(($B62*Basins!C$21)+($C62*Basins!C$22)+($D62*Basins!C$23)+($E62*Basins!C$24)+($F62*Basins!C$25)+($G62*Basins!C$26))/SUM(Basins!C$21:C$26)</f>
        <v>0.15680877293050471</v>
      </c>
      <c r="L62" s="545">
        <f>(($B62*Basins!D$21)+($C62*Basins!D$22)+($D62*Basins!D$23)+($E62*Basins!D$24)+($F62*Basins!D$25)+($G62*Basins!D$26))/SUM(Basins!D$21:D$26)</f>
        <v>0</v>
      </c>
      <c r="M62" s="545">
        <f>(($B62*Basins!E$21)+($C62*Basins!E$22)+($D62*Basins!E$23)+($E62*Basins!E$24)+($F62*Basins!E$25)+($G62*Basins!E$26))/SUM(Basins!E$21:E$26)</f>
        <v>0</v>
      </c>
      <c r="N62" s="546">
        <f>(($B62*Basins!F$21)+($C62*Basins!F$22)+($D62*Basins!F$23)+($E62*Basins!F$24)+($F62*Basins!F$25)+($G62*Basins!F$26))/SUM(Basins!F$21:F$26)</f>
        <v>0</v>
      </c>
      <c r="O62" s="188">
        <f t="shared" si="0"/>
        <v>0.31441901854266935</v>
      </c>
      <c r="P62"/>
      <c r="R62" s="68"/>
      <c r="S62" s="68"/>
      <c r="T62" s="68"/>
    </row>
    <row r="63" spans="1:20" x14ac:dyDescent="0.3">
      <c r="A63" s="386">
        <v>34644.000003298614</v>
      </c>
      <c r="B63" s="382">
        <v>0</v>
      </c>
      <c r="C63" s="16">
        <v>0</v>
      </c>
      <c r="D63" s="16">
        <v>0</v>
      </c>
      <c r="E63" s="16">
        <v>0.2</v>
      </c>
      <c r="F63" s="16">
        <v>0.3</v>
      </c>
      <c r="G63" s="192">
        <v>0.7</v>
      </c>
      <c r="H63" s="4"/>
      <c r="I63" s="328">
        <v>60</v>
      </c>
      <c r="J63" s="544">
        <f>(($B63*Basins!B$21)+($C63*Basins!B$22)+($D63*Basins!B$23)+($E63*Basins!B$24)+($F63*Basins!B$25)+($G63*Basins!B$26))/SUM(Basins!B$21:B$26)</f>
        <v>0.47597585191305619</v>
      </c>
      <c r="K63" s="545">
        <f>(($B63*Basins!C$21)+($C63*Basins!C$22)+($D63*Basins!C$23)+($E63*Basins!C$24)+($F63*Basins!C$25)+($G63*Basins!C$26))/SUM(Basins!C$21:C$26)</f>
        <v>0.23965022355517127</v>
      </c>
      <c r="L63" s="545">
        <f>(($B63*Basins!D$21)+($C63*Basins!D$22)+($D63*Basins!D$23)+($E63*Basins!D$24)+($F63*Basins!D$25)+($G63*Basins!D$26))/SUM(Basins!D$21:D$26)</f>
        <v>8.3435088896343518E-2</v>
      </c>
      <c r="M63" s="545">
        <f>(($B63*Basins!E$21)+($C63*Basins!E$22)+($D63*Basins!E$23)+($E63*Basins!E$24)+($F63*Basins!E$25)+($G63*Basins!E$26))/SUM(Basins!E$21:E$26)</f>
        <v>0.61418620023389425</v>
      </c>
      <c r="N63" s="546">
        <f>(($B63*Basins!F$21)+($C63*Basins!F$22)+($D63*Basins!F$23)+($E63*Basins!F$24)+($F63*Basins!F$25)+($G63*Basins!F$26))/SUM(Basins!F$21:F$26)</f>
        <v>0</v>
      </c>
      <c r="O63" s="188">
        <f t="shared" si="0"/>
        <v>1.4132473645984653</v>
      </c>
      <c r="P63"/>
      <c r="R63" s="68"/>
      <c r="S63" s="68"/>
      <c r="T63" s="68"/>
    </row>
    <row r="64" spans="1:20" x14ac:dyDescent="0.3">
      <c r="A64" s="386">
        <v>34644.041670023151</v>
      </c>
      <c r="B64" s="382">
        <v>0</v>
      </c>
      <c r="C64" s="16">
        <v>0</v>
      </c>
      <c r="D64" s="16">
        <v>0.5</v>
      </c>
      <c r="E64" s="16">
        <v>0</v>
      </c>
      <c r="F64" s="16">
        <v>0.3</v>
      </c>
      <c r="G64" s="192">
        <v>0</v>
      </c>
      <c r="H64" s="4"/>
      <c r="I64" s="328">
        <v>61</v>
      </c>
      <c r="J64" s="544">
        <f>(($B64*Basins!B$21)+($C64*Basins!B$22)+($D64*Basins!B$23)+($E64*Basins!B$24)+($F64*Basins!B$25)+($G64*Basins!B$26))/SUM(Basins!B$21:B$26)</f>
        <v>0.15762357237096364</v>
      </c>
      <c r="K64" s="545">
        <f>(($B64*Basins!C$21)+($C64*Basins!C$22)+($D64*Basins!C$23)+($E64*Basins!C$24)+($F64*Basins!C$25)+($G64*Basins!C$26))/SUM(Basins!C$21:C$26)</f>
        <v>0.19078823897403818</v>
      </c>
      <c r="L64" s="545">
        <f>(($B64*Basins!D$21)+($C64*Basins!D$22)+($D64*Basins!D$23)+($E64*Basins!D$24)+($F64*Basins!D$25)+($G64*Basins!D$26))/SUM(Basins!D$21:D$26)</f>
        <v>0.22791009728279102</v>
      </c>
      <c r="M64" s="545">
        <f>(($B64*Basins!E$21)+($C64*Basins!E$22)+($D64*Basins!E$23)+($E64*Basins!E$24)+($F64*Basins!E$25)+($G64*Basins!E$26))/SUM(Basins!E$21:E$26)</f>
        <v>0</v>
      </c>
      <c r="N64" s="546">
        <f>(($B64*Basins!F$21)+($C64*Basins!F$22)+($D64*Basins!F$23)+($E64*Basins!F$24)+($F64*Basins!F$25)+($G64*Basins!F$26))/SUM(Basins!F$21:F$26)</f>
        <v>0</v>
      </c>
      <c r="O64" s="188">
        <f t="shared" si="0"/>
        <v>0.57632190862779287</v>
      </c>
      <c r="P64"/>
      <c r="R64" s="68"/>
      <c r="S64" s="68"/>
      <c r="T64" s="68"/>
    </row>
    <row r="65" spans="1:20" ht="15" thickBot="1" x14ac:dyDescent="0.35">
      <c r="A65" s="387">
        <v>34644.083336747688</v>
      </c>
      <c r="B65" s="383">
        <v>0</v>
      </c>
      <c r="C65" s="193">
        <v>0</v>
      </c>
      <c r="D65" s="193">
        <v>0</v>
      </c>
      <c r="E65" s="193">
        <v>0</v>
      </c>
      <c r="F65" s="193">
        <v>0.3</v>
      </c>
      <c r="G65" s="194">
        <v>0</v>
      </c>
      <c r="H65" s="4"/>
      <c r="I65" s="330">
        <v>62</v>
      </c>
      <c r="J65" s="547">
        <f>(($B65*Basins!B$21)+($C65*Basins!B$22)+($D65*Basins!B$23)+($E65*Basins!B$24)+($F65*Basins!B$25)+($G65*Basins!B$26))/SUM(Basins!B$21:B$26)</f>
        <v>0.15761024561216463</v>
      </c>
      <c r="K65" s="545">
        <f>(($B65*Basins!C$21)+($C65*Basins!C$22)+($D65*Basins!C$23)+($E65*Basins!C$24)+($F65*Basins!C$25)+($G65*Basins!C$26))/SUM(Basins!C$21:C$26)</f>
        <v>0.15680877293050471</v>
      </c>
      <c r="L65" s="545">
        <f>(($B65*Basins!D$21)+($C65*Basins!D$22)+($D65*Basins!D$23)+($E65*Basins!D$24)+($F65*Basins!D$25)+($G65*Basins!D$26))/SUM(Basins!D$21:D$26)</f>
        <v>0</v>
      </c>
      <c r="M65" s="545">
        <f>(($B65*Basins!E$21)+($C65*Basins!E$22)+($D65*Basins!E$23)+($E65*Basins!E$24)+($F65*Basins!E$25)+($G65*Basins!E$26))/SUM(Basins!E$21:E$26)</f>
        <v>0</v>
      </c>
      <c r="N65" s="546">
        <f>(($B65*Basins!F$21)+($C65*Basins!F$22)+($D65*Basins!F$23)+($E65*Basins!F$24)+($F65*Basins!F$25)+($G65*Basins!F$26))/SUM(Basins!F$21:F$26)</f>
        <v>0</v>
      </c>
      <c r="O65" s="195">
        <f t="shared" si="0"/>
        <v>0.31441901854266935</v>
      </c>
      <c r="P65"/>
      <c r="R65" s="68"/>
      <c r="S65" s="68"/>
      <c r="T65" s="68"/>
    </row>
    <row r="66" spans="1:20" ht="15" thickBot="1" x14ac:dyDescent="0.35">
      <c r="A66" s="2"/>
      <c r="B66" s="2"/>
      <c r="C66" s="2"/>
      <c r="D66" s="2"/>
      <c r="E66" s="2"/>
      <c r="F66" s="2"/>
      <c r="G66" s="2"/>
      <c r="H66" s="4"/>
      <c r="I66" s="331" t="s">
        <v>209</v>
      </c>
      <c r="J66" s="548">
        <f>SUM(J4:J65)</f>
        <v>151.9648866559165</v>
      </c>
      <c r="K66" s="548">
        <f t="shared" ref="K66:N66" si="1">SUM(K4:K65)</f>
        <v>144.27742460762849</v>
      </c>
      <c r="L66" s="548">
        <f t="shared" si="1"/>
        <v>149.8977569048418</v>
      </c>
      <c r="M66" s="548">
        <f t="shared" si="1"/>
        <v>156.95695327197842</v>
      </c>
      <c r="N66" s="549">
        <f t="shared" si="1"/>
        <v>104.47879989598232</v>
      </c>
      <c r="O66" s="196">
        <f t="shared" ref="O66" si="2">(J66+K66+L66+M66+N66)</f>
        <v>707.57582133634753</v>
      </c>
      <c r="P66" s="68"/>
      <c r="R66" s="68"/>
      <c r="S66" s="68"/>
      <c r="T66" s="68"/>
    </row>
    <row r="67" spans="1:20" x14ac:dyDescent="0.3">
      <c r="P67" s="68"/>
      <c r="R67" s="68"/>
      <c r="S67" s="68"/>
      <c r="T67" s="68"/>
    </row>
    <row r="68" spans="1:20" x14ac:dyDescent="0.3">
      <c r="I68" s="98"/>
      <c r="P68" s="68"/>
      <c r="R68" s="68"/>
      <c r="S68" s="68"/>
      <c r="T68" s="68"/>
    </row>
    <row r="69" spans="1:20" x14ac:dyDescent="0.3">
      <c r="P69" s="68"/>
      <c r="R69" s="68"/>
      <c r="S69" s="68"/>
      <c r="T69" s="68"/>
    </row>
    <row r="70" spans="1:20" x14ac:dyDescent="0.3">
      <c r="A70" s="68"/>
      <c r="B70" s="68"/>
      <c r="C70" s="68"/>
      <c r="D70" s="68"/>
      <c r="E70" s="68"/>
      <c r="F70" s="68"/>
      <c r="G70" s="68"/>
      <c r="H70" s="68"/>
      <c r="P70" s="68"/>
      <c r="R70" s="68"/>
      <c r="S70" s="68"/>
      <c r="T70" s="68"/>
    </row>
    <row r="71" spans="1:20" x14ac:dyDescent="0.3">
      <c r="A71" s="68"/>
      <c r="B71" s="68"/>
      <c r="C71" s="68"/>
      <c r="D71" s="68"/>
      <c r="E71" s="68"/>
      <c r="F71" s="68"/>
      <c r="G71" s="68"/>
      <c r="H71" s="68"/>
      <c r="P71" s="68"/>
      <c r="R71" s="68"/>
      <c r="S71" s="68"/>
      <c r="T71" s="68"/>
    </row>
    <row r="72" spans="1:20" x14ac:dyDescent="0.3">
      <c r="A72" s="68"/>
      <c r="B72" s="68"/>
      <c r="C72" s="68"/>
      <c r="D72" s="68"/>
      <c r="E72" s="68"/>
      <c r="F72" s="68"/>
      <c r="G72" s="68"/>
      <c r="H72" s="68"/>
      <c r="P72" s="68"/>
      <c r="R72" s="68"/>
      <c r="S72" s="68"/>
      <c r="T72" s="68"/>
    </row>
    <row r="73" spans="1:20" x14ac:dyDescent="0.3">
      <c r="A73" s="68"/>
      <c r="B73" s="68"/>
      <c r="C73" s="68"/>
      <c r="D73" s="68"/>
      <c r="E73" s="68"/>
      <c r="F73" s="68"/>
      <c r="G73" s="68"/>
      <c r="H73" s="68"/>
      <c r="P73" s="68"/>
      <c r="R73" s="68"/>
      <c r="S73" s="68"/>
      <c r="T73" s="68"/>
    </row>
    <row r="74" spans="1:20" x14ac:dyDescent="0.3">
      <c r="A74" s="68"/>
      <c r="B74" s="68"/>
      <c r="C74" s="68"/>
      <c r="D74" s="68"/>
      <c r="E74" s="68"/>
      <c r="F74" s="68"/>
      <c r="G74" s="68"/>
      <c r="H74" s="68"/>
      <c r="P74" s="68"/>
      <c r="R74" s="68"/>
      <c r="S74" s="68"/>
      <c r="T74" s="68"/>
    </row>
    <row r="75" spans="1:20" x14ac:dyDescent="0.3">
      <c r="A75" s="68"/>
      <c r="B75" s="68"/>
      <c r="C75" s="68"/>
      <c r="D75" s="68"/>
      <c r="E75" s="68"/>
      <c r="F75" s="68"/>
      <c r="G75" s="68"/>
      <c r="H75" s="68"/>
      <c r="P75" s="68"/>
      <c r="R75" s="68"/>
      <c r="S75" s="68"/>
      <c r="T75" s="68"/>
    </row>
    <row r="76" spans="1:20" x14ac:dyDescent="0.3">
      <c r="A76" s="68"/>
      <c r="B76" s="68"/>
      <c r="C76" s="68"/>
      <c r="D76" s="68"/>
      <c r="E76" s="68"/>
      <c r="F76" s="68"/>
      <c r="G76" s="68"/>
      <c r="H76" s="68"/>
      <c r="P76" s="68"/>
      <c r="R76" s="68"/>
      <c r="S76" s="68"/>
      <c r="T76" s="68"/>
    </row>
    <row r="77" spans="1:20" x14ac:dyDescent="0.3">
      <c r="A77" s="68"/>
      <c r="B77" s="68"/>
      <c r="C77" s="68"/>
      <c r="D77" s="68"/>
      <c r="E77" s="68"/>
      <c r="F77" s="68"/>
      <c r="G77" s="68"/>
      <c r="H77" s="68"/>
      <c r="P77" s="68"/>
      <c r="R77" s="68"/>
      <c r="S77" s="68"/>
      <c r="T77" s="68"/>
    </row>
    <row r="78" spans="1:20" x14ac:dyDescent="0.3">
      <c r="A78" s="68"/>
      <c r="B78" s="68"/>
      <c r="C78" s="68"/>
      <c r="D78" s="68"/>
      <c r="E78" s="68"/>
      <c r="F78" s="68"/>
      <c r="G78" s="68"/>
      <c r="H78" s="68"/>
      <c r="K78" s="4"/>
      <c r="L78" s="1"/>
      <c r="P78" s="68"/>
      <c r="R78" s="68"/>
      <c r="S78" s="68"/>
      <c r="T78" s="68"/>
    </row>
    <row r="79" spans="1:20" x14ac:dyDescent="0.3">
      <c r="A79" s="68"/>
      <c r="B79" s="68"/>
      <c r="C79" s="68"/>
      <c r="D79" s="68"/>
      <c r="E79" s="68"/>
      <c r="F79" s="68"/>
      <c r="G79" s="68"/>
      <c r="H79" s="68"/>
      <c r="K79" s="4"/>
      <c r="L79" s="1"/>
      <c r="P79" s="68"/>
      <c r="R79" s="68"/>
      <c r="S79" s="68"/>
      <c r="T79" s="68"/>
    </row>
    <row r="80" spans="1:20" x14ac:dyDescent="0.3">
      <c r="A80" s="68"/>
      <c r="B80" s="68"/>
      <c r="C80" s="68"/>
      <c r="D80" s="68"/>
      <c r="E80" s="68"/>
      <c r="F80" s="68"/>
      <c r="G80" s="68"/>
      <c r="H80" s="68"/>
      <c r="K80" s="4"/>
      <c r="L80" s="1"/>
      <c r="P80" s="68"/>
      <c r="R80" s="68"/>
      <c r="S80" s="68"/>
      <c r="T80" s="68"/>
    </row>
    <row r="81" spans="1:20" x14ac:dyDescent="0.3">
      <c r="A81" s="68"/>
      <c r="B81" s="68"/>
      <c r="C81" s="68"/>
      <c r="D81" s="68"/>
      <c r="E81" s="68"/>
      <c r="F81" s="68"/>
      <c r="G81" s="68"/>
      <c r="H81" s="68"/>
      <c r="K81" s="4"/>
      <c r="L81" s="1"/>
      <c r="P81" s="68"/>
      <c r="R81" s="68"/>
      <c r="S81" s="68"/>
      <c r="T81" s="68"/>
    </row>
    <row r="82" spans="1:20" x14ac:dyDescent="0.3">
      <c r="A82" s="68"/>
      <c r="B82" s="68"/>
      <c r="C82" s="68"/>
      <c r="D82" s="68"/>
      <c r="E82" s="68"/>
      <c r="F82" s="68"/>
      <c r="G82" s="68"/>
      <c r="H82" s="68"/>
      <c r="K82" s="4"/>
      <c r="L82" s="1"/>
      <c r="P82" s="68"/>
      <c r="R82" s="68"/>
      <c r="S82" s="68"/>
      <c r="T82" s="68"/>
    </row>
    <row r="83" spans="1:20" x14ac:dyDescent="0.3">
      <c r="A83" s="68"/>
      <c r="B83" s="68"/>
      <c r="C83" s="68"/>
      <c r="D83" s="68"/>
      <c r="E83" s="68"/>
      <c r="F83" s="68"/>
      <c r="G83" s="68"/>
      <c r="H83" s="68"/>
      <c r="K83" s="4"/>
      <c r="L83" s="1"/>
      <c r="P83" s="68"/>
      <c r="R83" s="68"/>
      <c r="S83" s="68"/>
      <c r="T83" s="68"/>
    </row>
    <row r="84" spans="1:20" x14ac:dyDescent="0.3">
      <c r="A84" s="68"/>
      <c r="B84" s="68"/>
      <c r="C84" s="68"/>
      <c r="D84" s="68"/>
      <c r="E84" s="68"/>
      <c r="F84" s="68"/>
      <c r="G84" s="68"/>
      <c r="H84" s="68"/>
      <c r="K84" s="4"/>
      <c r="L84" s="1"/>
      <c r="P84" s="68"/>
      <c r="R84" s="68"/>
      <c r="S84" s="68"/>
      <c r="T84" s="68"/>
    </row>
    <row r="85" spans="1:20" x14ac:dyDescent="0.3">
      <c r="A85" s="68"/>
      <c r="B85" s="68"/>
      <c r="C85" s="68"/>
      <c r="D85" s="68"/>
      <c r="E85" s="68"/>
      <c r="F85" s="68"/>
      <c r="G85" s="68"/>
      <c r="H85" s="68"/>
      <c r="K85" s="4"/>
      <c r="L85" s="1"/>
      <c r="P85" s="68"/>
      <c r="R85" s="68"/>
      <c r="S85" s="68"/>
      <c r="T85" s="68"/>
    </row>
    <row r="86" spans="1:20" x14ac:dyDescent="0.3">
      <c r="A86" s="68"/>
      <c r="B86" s="68"/>
      <c r="C86" s="68"/>
      <c r="D86" s="68"/>
      <c r="E86" s="68"/>
      <c r="F86" s="68"/>
      <c r="G86" s="68"/>
      <c r="H86" s="68"/>
      <c r="K86" s="4"/>
      <c r="L86" s="1"/>
      <c r="P86" s="68"/>
      <c r="R86" s="68"/>
      <c r="S86" s="68"/>
      <c r="T86" s="68"/>
    </row>
    <row r="87" spans="1:20" x14ac:dyDescent="0.3">
      <c r="A87" s="68"/>
      <c r="B87" s="68"/>
      <c r="C87" s="68"/>
      <c r="D87" s="68"/>
      <c r="E87" s="68"/>
      <c r="F87" s="68"/>
      <c r="G87" s="68"/>
      <c r="H87" s="68"/>
      <c r="K87" s="4"/>
      <c r="L87" s="1"/>
      <c r="O87" s="68"/>
      <c r="P87" s="68"/>
      <c r="Q87" s="68"/>
      <c r="R87" s="68"/>
      <c r="S87" s="68"/>
      <c r="T87" s="68"/>
    </row>
    <row r="88" spans="1:20" x14ac:dyDescent="0.3">
      <c r="A88" s="68"/>
      <c r="B88" s="68"/>
      <c r="C88" s="68"/>
      <c r="D88" s="68"/>
      <c r="E88" s="68"/>
      <c r="F88" s="68"/>
      <c r="G88" s="68"/>
      <c r="H88" s="68"/>
      <c r="K88" s="4"/>
      <c r="L88" s="1"/>
      <c r="O88" s="68"/>
      <c r="P88" s="68"/>
      <c r="Q88" s="68"/>
      <c r="R88" s="68"/>
      <c r="S88" s="68"/>
      <c r="T88" s="68"/>
    </row>
    <row r="89" spans="1:20" x14ac:dyDescent="0.3">
      <c r="A89" s="68"/>
      <c r="B89" s="68"/>
      <c r="C89" s="68"/>
      <c r="D89" s="68"/>
      <c r="E89" s="68"/>
      <c r="F89" s="68"/>
      <c r="G89" s="68"/>
      <c r="H89" s="68"/>
      <c r="K89" s="4"/>
      <c r="L89" s="1"/>
      <c r="O89" s="68"/>
      <c r="P89" s="68"/>
      <c r="Q89" s="68"/>
      <c r="R89" s="68"/>
      <c r="S89" s="68"/>
      <c r="T89" s="68"/>
    </row>
    <row r="90" spans="1:20" x14ac:dyDescent="0.3">
      <c r="A90" s="68"/>
      <c r="B90" s="68"/>
      <c r="C90" s="68"/>
      <c r="D90" s="68"/>
      <c r="E90" s="68"/>
      <c r="F90" s="68"/>
      <c r="G90" s="68"/>
      <c r="H90" s="68"/>
      <c r="J90" s="1"/>
      <c r="O90" s="68"/>
      <c r="P90" s="68"/>
      <c r="Q90" s="68"/>
      <c r="R90" s="68"/>
      <c r="S90" s="68"/>
      <c r="T90" s="68"/>
    </row>
    <row r="91" spans="1:20" x14ac:dyDescent="0.3">
      <c r="A91" s="68"/>
      <c r="B91" s="68"/>
      <c r="C91" s="68"/>
      <c r="D91" s="68"/>
      <c r="E91" s="68"/>
      <c r="F91" s="68"/>
      <c r="G91" s="68"/>
      <c r="H91" s="68"/>
      <c r="J91" s="1"/>
      <c r="O91" s="68"/>
      <c r="P91" s="68"/>
      <c r="Q91" s="68"/>
      <c r="R91" s="68"/>
      <c r="S91" s="68"/>
      <c r="T91" s="68"/>
    </row>
    <row r="92" spans="1:20" x14ac:dyDescent="0.3">
      <c r="A92" s="68"/>
      <c r="B92" s="68"/>
      <c r="C92" s="68"/>
      <c r="D92" s="68"/>
      <c r="E92" s="68"/>
      <c r="F92" s="68"/>
      <c r="G92" s="68"/>
      <c r="H92" s="68"/>
      <c r="J92" s="1"/>
      <c r="O92" s="68"/>
      <c r="P92" s="68"/>
      <c r="Q92" s="68"/>
      <c r="R92" s="68"/>
      <c r="S92" s="68"/>
      <c r="T92" s="68"/>
    </row>
    <row r="93" spans="1:20" x14ac:dyDescent="0.3">
      <c r="A93" s="68"/>
      <c r="B93" s="68"/>
      <c r="C93" s="68"/>
      <c r="D93" s="68"/>
      <c r="E93" s="68"/>
      <c r="F93" s="68"/>
      <c r="G93" s="68"/>
      <c r="H93" s="68"/>
      <c r="J93" s="1"/>
      <c r="O93" s="68"/>
      <c r="P93" s="68"/>
      <c r="Q93" s="68"/>
      <c r="R93" s="68"/>
      <c r="S93" s="68"/>
      <c r="T93" s="68"/>
    </row>
    <row r="94" spans="1:20" x14ac:dyDescent="0.3">
      <c r="A94" s="68"/>
      <c r="B94" s="68"/>
      <c r="C94" s="68"/>
      <c r="D94" s="68"/>
      <c r="E94" s="68"/>
      <c r="F94" s="68"/>
      <c r="G94" s="68"/>
      <c r="H94" s="68"/>
      <c r="J94" s="1"/>
      <c r="O94" s="68"/>
      <c r="P94" s="68"/>
      <c r="Q94" s="68"/>
      <c r="R94" s="68"/>
      <c r="S94" s="68"/>
      <c r="T94" s="68"/>
    </row>
    <row r="95" spans="1:20" x14ac:dyDescent="0.3">
      <c r="A95" s="68"/>
      <c r="B95" s="68"/>
      <c r="C95" s="68"/>
      <c r="D95" s="68"/>
      <c r="E95" s="68"/>
      <c r="F95" s="68"/>
      <c r="G95" s="68"/>
      <c r="H95" s="68"/>
      <c r="J95" s="1"/>
      <c r="O95" s="68"/>
      <c r="P95" s="68"/>
      <c r="Q95" s="68"/>
      <c r="R95" s="68"/>
      <c r="S95" s="68"/>
      <c r="T95" s="68"/>
    </row>
    <row r="96" spans="1:20" x14ac:dyDescent="0.3">
      <c r="A96" s="68"/>
      <c r="B96" s="68"/>
      <c r="C96" s="68"/>
      <c r="D96" s="68"/>
      <c r="E96" s="68"/>
      <c r="F96" s="68"/>
      <c r="G96" s="68"/>
      <c r="H96" s="68"/>
      <c r="J96" s="1"/>
      <c r="O96" s="68"/>
      <c r="P96" s="68"/>
      <c r="Q96" s="68"/>
      <c r="R96" s="68"/>
      <c r="S96" s="68"/>
      <c r="T96" s="68"/>
    </row>
    <row r="97" spans="1:20" x14ac:dyDescent="0.3">
      <c r="A97" s="68"/>
      <c r="B97" s="68"/>
      <c r="C97" s="68"/>
      <c r="D97" s="68"/>
      <c r="E97" s="68"/>
      <c r="F97" s="68"/>
      <c r="G97" s="68"/>
      <c r="H97" s="68"/>
      <c r="J97" s="1"/>
      <c r="O97" s="68"/>
      <c r="P97" s="68"/>
      <c r="Q97" s="68"/>
      <c r="R97" s="68"/>
      <c r="S97" s="68"/>
      <c r="T97" s="68"/>
    </row>
    <row r="98" spans="1:20" x14ac:dyDescent="0.3">
      <c r="A98" s="68"/>
      <c r="B98" s="68"/>
      <c r="C98" s="68"/>
      <c r="D98" s="68"/>
      <c r="E98" s="68"/>
      <c r="F98" s="68"/>
      <c r="G98" s="68"/>
      <c r="H98" s="68"/>
      <c r="J98" s="1"/>
      <c r="O98" s="68"/>
      <c r="P98" s="68"/>
      <c r="Q98" s="68"/>
      <c r="R98" s="68"/>
      <c r="S98" s="68"/>
      <c r="T98" s="68"/>
    </row>
    <row r="99" spans="1:20" x14ac:dyDescent="0.3">
      <c r="A99" s="68"/>
      <c r="B99" s="68"/>
      <c r="C99" s="68"/>
      <c r="D99" s="68"/>
      <c r="E99" s="68"/>
      <c r="F99" s="68"/>
      <c r="G99" s="68"/>
      <c r="H99" s="68"/>
      <c r="J99" s="1"/>
      <c r="O99" s="68"/>
      <c r="P99" s="68"/>
      <c r="Q99" s="68"/>
      <c r="R99" s="68"/>
      <c r="S99" s="68"/>
      <c r="T99" s="68"/>
    </row>
    <row r="100" spans="1:20" x14ac:dyDescent="0.3">
      <c r="A100" s="68"/>
      <c r="B100" s="68"/>
      <c r="C100" s="68"/>
      <c r="D100" s="68"/>
      <c r="E100" s="68"/>
      <c r="F100" s="68"/>
      <c r="G100" s="68"/>
      <c r="H100" s="68"/>
      <c r="J100" s="1"/>
      <c r="O100" s="68"/>
      <c r="P100" s="68"/>
      <c r="Q100" s="68"/>
      <c r="R100" s="68"/>
      <c r="S100" s="68"/>
      <c r="T100" s="68"/>
    </row>
    <row r="101" spans="1:20" x14ac:dyDescent="0.3">
      <c r="A101" s="68"/>
      <c r="B101" s="68"/>
      <c r="C101" s="68"/>
      <c r="D101" s="68"/>
      <c r="E101" s="68"/>
      <c r="F101" s="68"/>
      <c r="G101" s="68"/>
      <c r="H101" s="68"/>
      <c r="J101" s="1"/>
      <c r="O101" s="68"/>
      <c r="P101" s="68"/>
      <c r="Q101" s="68"/>
      <c r="R101" s="68"/>
      <c r="S101" s="68"/>
      <c r="T101" s="68"/>
    </row>
    <row r="102" spans="1:20" x14ac:dyDescent="0.3">
      <c r="A102" s="68"/>
      <c r="B102" s="68"/>
      <c r="C102" s="68"/>
      <c r="D102" s="68"/>
      <c r="E102" s="68"/>
      <c r="F102" s="68"/>
      <c r="G102" s="68"/>
      <c r="H102" s="68"/>
      <c r="J102" s="1"/>
      <c r="O102" s="68"/>
      <c r="P102" s="68"/>
      <c r="Q102" s="68"/>
      <c r="R102" s="68"/>
      <c r="S102" s="68"/>
      <c r="T102" s="68"/>
    </row>
    <row r="103" spans="1:20" x14ac:dyDescent="0.3">
      <c r="A103" s="68"/>
      <c r="B103" s="68"/>
      <c r="C103" s="68"/>
      <c r="D103" s="68"/>
      <c r="E103" s="68"/>
      <c r="F103" s="68"/>
      <c r="G103" s="68"/>
      <c r="H103" s="68"/>
      <c r="J103" s="1"/>
      <c r="O103" s="68"/>
      <c r="P103" s="68"/>
      <c r="Q103" s="68"/>
      <c r="R103" s="68"/>
      <c r="S103" s="68"/>
      <c r="T103" s="68"/>
    </row>
    <row r="104" spans="1:20" x14ac:dyDescent="0.3">
      <c r="A104" s="68"/>
      <c r="B104" s="68"/>
      <c r="C104" s="68"/>
      <c r="D104" s="68"/>
      <c r="E104" s="68"/>
      <c r="F104" s="68"/>
      <c r="G104" s="68"/>
      <c r="H104" s="68"/>
      <c r="J104" s="1"/>
      <c r="O104" s="68"/>
      <c r="P104" s="68"/>
      <c r="Q104" s="68"/>
      <c r="R104" s="68"/>
      <c r="S104" s="68"/>
      <c r="T104" s="68"/>
    </row>
    <row r="105" spans="1:20" x14ac:dyDescent="0.3">
      <c r="A105" s="68"/>
      <c r="B105" s="68"/>
      <c r="C105" s="68"/>
      <c r="D105" s="68"/>
      <c r="E105" s="68"/>
      <c r="F105" s="68"/>
      <c r="G105" s="68"/>
      <c r="H105" s="68"/>
      <c r="J105" s="1"/>
      <c r="O105" s="68"/>
      <c r="P105" s="68"/>
      <c r="Q105" s="68"/>
      <c r="R105" s="68"/>
      <c r="S105" s="68"/>
      <c r="T105" s="68"/>
    </row>
    <row r="106" spans="1:20" x14ac:dyDescent="0.3">
      <c r="A106" s="68"/>
      <c r="B106" s="68"/>
      <c r="C106" s="68"/>
      <c r="D106" s="68"/>
      <c r="E106" s="68"/>
      <c r="F106" s="68"/>
      <c r="G106" s="68"/>
      <c r="H106" s="68"/>
      <c r="J106" s="1"/>
      <c r="O106" s="68"/>
      <c r="P106" s="68"/>
      <c r="Q106" s="68"/>
      <c r="R106" s="68"/>
    </row>
    <row r="107" spans="1:20" x14ac:dyDescent="0.3">
      <c r="A107" s="68"/>
      <c r="B107" s="68"/>
      <c r="C107" s="68"/>
      <c r="D107" s="68"/>
      <c r="E107" s="68"/>
      <c r="F107" s="68"/>
      <c r="G107" s="68"/>
      <c r="H107" s="68"/>
      <c r="J107" s="1"/>
      <c r="O107" s="68"/>
      <c r="P107" s="68"/>
      <c r="Q107" s="68"/>
      <c r="R107" s="68"/>
    </row>
    <row r="108" spans="1:20" x14ac:dyDescent="0.3">
      <c r="A108" s="68"/>
      <c r="B108" s="68"/>
      <c r="C108" s="68"/>
      <c r="D108" s="68"/>
      <c r="E108" s="68"/>
      <c r="F108" s="68"/>
      <c r="G108" s="68"/>
      <c r="H108" s="68"/>
      <c r="J108" s="1"/>
      <c r="O108" s="68"/>
      <c r="P108" s="68"/>
      <c r="Q108" s="68"/>
      <c r="R108" s="68"/>
    </row>
    <row r="109" spans="1:20" x14ac:dyDescent="0.3">
      <c r="A109" s="68"/>
      <c r="B109" s="68"/>
      <c r="C109" s="68"/>
      <c r="D109" s="68"/>
      <c r="E109" s="68"/>
      <c r="F109" s="68"/>
      <c r="G109" s="68"/>
      <c r="H109" s="68"/>
      <c r="J109" s="1"/>
      <c r="O109" s="68"/>
      <c r="P109" s="68"/>
      <c r="Q109" s="68"/>
      <c r="R109" s="68"/>
    </row>
    <row r="110" spans="1:20" x14ac:dyDescent="0.3">
      <c r="A110" s="68"/>
      <c r="B110" s="68"/>
      <c r="C110" s="68"/>
      <c r="D110" s="68"/>
      <c r="E110" s="68"/>
      <c r="F110" s="68"/>
      <c r="G110" s="68"/>
      <c r="H110" s="68"/>
      <c r="J110" s="1"/>
      <c r="O110" s="68"/>
      <c r="P110" s="68"/>
      <c r="Q110" s="68"/>
      <c r="R110" s="68"/>
    </row>
    <row r="111" spans="1:20" x14ac:dyDescent="0.3">
      <c r="A111" s="68"/>
      <c r="B111" s="68"/>
      <c r="C111" s="68"/>
      <c r="D111" s="68"/>
      <c r="E111" s="68"/>
      <c r="F111" s="68"/>
      <c r="G111" s="68"/>
      <c r="H111" s="68"/>
      <c r="J111" s="1"/>
      <c r="O111" s="68"/>
      <c r="P111" s="68"/>
      <c r="Q111" s="68"/>
      <c r="R111" s="68"/>
    </row>
    <row r="112" spans="1:20" x14ac:dyDescent="0.3">
      <c r="A112" s="68"/>
      <c r="B112" s="68"/>
      <c r="C112" s="68"/>
      <c r="D112" s="68"/>
      <c r="E112" s="68"/>
      <c r="F112" s="68"/>
      <c r="G112" s="68"/>
      <c r="H112" s="68"/>
      <c r="J112" s="1"/>
      <c r="O112" s="68"/>
      <c r="P112" s="68"/>
      <c r="Q112" s="68"/>
      <c r="R112" s="68"/>
    </row>
    <row r="113" spans="1:18" x14ac:dyDescent="0.3">
      <c r="A113" s="68"/>
      <c r="B113" s="68"/>
      <c r="C113" s="68"/>
      <c r="D113" s="68"/>
      <c r="E113" s="68"/>
      <c r="F113" s="68"/>
      <c r="G113" s="68"/>
      <c r="H113" s="68"/>
      <c r="J113" s="1"/>
      <c r="O113" s="68"/>
      <c r="P113" s="68"/>
      <c r="Q113" s="68"/>
      <c r="R113" s="68"/>
    </row>
    <row r="114" spans="1:18" x14ac:dyDescent="0.3">
      <c r="A114" s="68"/>
      <c r="B114" s="68"/>
      <c r="C114" s="68"/>
      <c r="D114" s="68"/>
      <c r="E114" s="68"/>
      <c r="F114" s="68"/>
      <c r="G114" s="68"/>
      <c r="H114" s="68"/>
      <c r="J114" s="1"/>
      <c r="O114" s="68"/>
      <c r="P114" s="68"/>
      <c r="Q114" s="68"/>
      <c r="R114" s="68"/>
    </row>
    <row r="115" spans="1:18" x14ac:dyDescent="0.3">
      <c r="A115" s="68"/>
      <c r="B115" s="68"/>
      <c r="C115" s="68"/>
      <c r="D115" s="68"/>
      <c r="E115" s="68"/>
      <c r="F115" s="68"/>
      <c r="G115" s="68"/>
      <c r="H115" s="68"/>
      <c r="J115" s="1"/>
      <c r="O115" s="68"/>
      <c r="P115" s="68"/>
      <c r="Q115" s="68"/>
      <c r="R115" s="68"/>
    </row>
    <row r="116" spans="1:18" x14ac:dyDescent="0.3">
      <c r="A116" s="68"/>
      <c r="B116" s="68"/>
      <c r="C116" s="68"/>
      <c r="D116" s="68"/>
      <c r="E116" s="68"/>
      <c r="F116" s="68"/>
      <c r="G116" s="68"/>
      <c r="H116" s="68"/>
      <c r="J116" s="1"/>
      <c r="O116" s="68"/>
      <c r="P116" s="68"/>
      <c r="Q116" s="68"/>
      <c r="R116" s="68"/>
    </row>
    <row r="117" spans="1:18" x14ac:dyDescent="0.3">
      <c r="A117" s="68"/>
      <c r="B117" s="68"/>
      <c r="C117" s="68"/>
      <c r="D117" s="68"/>
      <c r="E117" s="68"/>
      <c r="F117" s="68"/>
      <c r="G117" s="68"/>
      <c r="H117" s="68"/>
      <c r="J117" s="1"/>
      <c r="O117" s="68"/>
      <c r="P117" s="68"/>
      <c r="Q117" s="68"/>
      <c r="R117" s="68"/>
    </row>
    <row r="118" spans="1:18" x14ac:dyDescent="0.3">
      <c r="A118" s="68"/>
      <c r="B118" s="68"/>
      <c r="C118" s="68"/>
      <c r="D118" s="68"/>
      <c r="E118" s="68"/>
      <c r="F118" s="68"/>
      <c r="G118" s="68"/>
      <c r="H118" s="68"/>
      <c r="O118" s="68"/>
      <c r="P118" s="68"/>
      <c r="Q118" s="68"/>
      <c r="R118" s="68"/>
    </row>
    <row r="119" spans="1:18" x14ac:dyDescent="0.3">
      <c r="A119" s="68"/>
      <c r="B119" s="68"/>
      <c r="C119" s="68"/>
      <c r="D119" s="68"/>
      <c r="E119" s="68"/>
      <c r="F119" s="68"/>
      <c r="G119" s="68"/>
      <c r="H119" s="68"/>
      <c r="O119" s="68"/>
      <c r="P119" s="68"/>
      <c r="Q119" s="68"/>
      <c r="R119" s="68"/>
    </row>
    <row r="120" spans="1:18" x14ac:dyDescent="0.3">
      <c r="A120" s="68"/>
      <c r="B120" s="68"/>
      <c r="C120" s="68"/>
      <c r="D120" s="68"/>
      <c r="E120" s="68"/>
      <c r="F120" s="68"/>
      <c r="G120" s="68"/>
      <c r="H120" s="68"/>
      <c r="O120" s="68"/>
      <c r="P120" s="68"/>
      <c r="Q120" s="68"/>
      <c r="R120" s="68"/>
    </row>
    <row r="121" spans="1:18" x14ac:dyDescent="0.3">
      <c r="A121" s="68"/>
      <c r="B121" s="68"/>
      <c r="C121" s="68"/>
      <c r="D121" s="68"/>
      <c r="E121" s="68"/>
      <c r="F121" s="68"/>
      <c r="G121" s="68"/>
      <c r="H121" s="68"/>
      <c r="O121" s="68"/>
      <c r="P121" s="68"/>
      <c r="Q121" s="68"/>
      <c r="R121" s="68"/>
    </row>
    <row r="122" spans="1:18" x14ac:dyDescent="0.3">
      <c r="A122" s="68"/>
      <c r="B122" s="68"/>
      <c r="C122" s="68"/>
      <c r="D122" s="68"/>
      <c r="E122" s="68"/>
      <c r="F122" s="68"/>
      <c r="G122" s="68"/>
      <c r="H122" s="68"/>
      <c r="O122" s="68"/>
      <c r="P122" s="68"/>
      <c r="Q122" s="68"/>
      <c r="R122" s="68"/>
    </row>
    <row r="123" spans="1:18" x14ac:dyDescent="0.3">
      <c r="A123" s="68"/>
      <c r="B123" s="68"/>
      <c r="C123" s="68"/>
      <c r="D123" s="68"/>
      <c r="E123" s="68"/>
      <c r="F123" s="68"/>
      <c r="G123" s="68"/>
      <c r="H123" s="68"/>
      <c r="O123" s="68"/>
      <c r="P123" s="68"/>
      <c r="Q123" s="68"/>
      <c r="R123" s="68"/>
    </row>
    <row r="124" spans="1:18" x14ac:dyDescent="0.3">
      <c r="A124" s="68"/>
      <c r="B124" s="68"/>
      <c r="C124" s="68"/>
      <c r="D124" s="68"/>
      <c r="E124" s="68"/>
      <c r="F124" s="68"/>
      <c r="G124" s="68"/>
      <c r="H124" s="68"/>
      <c r="O124" s="68"/>
      <c r="P124" s="68"/>
      <c r="Q124" s="68"/>
      <c r="R124" s="68"/>
    </row>
    <row r="125" spans="1:18" x14ac:dyDescent="0.3">
      <c r="A125" s="68"/>
      <c r="B125" s="68"/>
      <c r="C125" s="68"/>
      <c r="D125" s="68"/>
      <c r="E125" s="68"/>
      <c r="F125" s="68"/>
      <c r="G125" s="68"/>
      <c r="H125" s="68"/>
      <c r="O125" s="68"/>
      <c r="P125" s="68"/>
      <c r="Q125" s="68"/>
      <c r="R125" s="68"/>
    </row>
    <row r="126" spans="1:18" x14ac:dyDescent="0.3">
      <c r="A126" s="68"/>
      <c r="B126" s="68"/>
      <c r="C126" s="68"/>
      <c r="D126" s="68"/>
      <c r="E126" s="68"/>
      <c r="F126" s="68"/>
      <c r="G126" s="68"/>
      <c r="H126" s="68"/>
      <c r="O126" s="68"/>
      <c r="P126" s="68"/>
      <c r="Q126" s="68"/>
      <c r="R126" s="68"/>
    </row>
    <row r="127" spans="1:18" x14ac:dyDescent="0.3">
      <c r="A127" s="68"/>
      <c r="B127" s="68"/>
      <c r="C127" s="68"/>
      <c r="D127" s="68"/>
      <c r="E127" s="68"/>
      <c r="F127" s="68"/>
      <c r="G127" s="68"/>
      <c r="H127" s="68"/>
      <c r="O127" s="68"/>
      <c r="P127" s="68"/>
      <c r="Q127" s="68"/>
      <c r="R127" s="68"/>
    </row>
    <row r="128" spans="1:18" x14ac:dyDescent="0.3">
      <c r="A128" s="68"/>
      <c r="B128" s="68"/>
      <c r="C128" s="68"/>
      <c r="D128" s="68"/>
      <c r="E128" s="68"/>
      <c r="F128" s="68"/>
      <c r="G128" s="68"/>
      <c r="H128" s="68"/>
      <c r="O128" s="68"/>
      <c r="P128" s="68"/>
      <c r="Q128" s="68"/>
      <c r="R128" s="68"/>
    </row>
    <row r="129" spans="1:18" x14ac:dyDescent="0.3">
      <c r="A129" s="68"/>
      <c r="B129" s="68"/>
      <c r="C129" s="68"/>
      <c r="D129" s="68"/>
      <c r="E129" s="68"/>
      <c r="F129" s="68"/>
      <c r="G129" s="68"/>
      <c r="H129" s="68"/>
      <c r="O129" s="68"/>
      <c r="P129" s="68"/>
      <c r="Q129" s="68"/>
      <c r="R129" s="68"/>
    </row>
    <row r="130" spans="1:18" x14ac:dyDescent="0.3">
      <c r="A130" s="68"/>
      <c r="B130" s="68"/>
      <c r="C130" s="68"/>
      <c r="D130" s="68"/>
      <c r="E130" s="68"/>
      <c r="F130" s="68"/>
      <c r="G130" s="68"/>
      <c r="H130" s="68"/>
      <c r="O130" s="68"/>
      <c r="P130" s="68"/>
      <c r="Q130" s="68"/>
      <c r="R130" s="68"/>
    </row>
    <row r="131" spans="1:18" x14ac:dyDescent="0.3">
      <c r="A131" s="68"/>
      <c r="B131" s="68"/>
      <c r="C131" s="68"/>
      <c r="D131" s="68"/>
      <c r="E131" s="68"/>
      <c r="F131" s="68"/>
      <c r="G131" s="68"/>
      <c r="H131" s="68"/>
      <c r="O131" s="68"/>
      <c r="P131" s="68"/>
      <c r="Q131" s="68"/>
      <c r="R131" s="68"/>
    </row>
    <row r="132" spans="1:18" x14ac:dyDescent="0.3">
      <c r="A132" s="68"/>
      <c r="B132" s="68"/>
      <c r="C132" s="68"/>
      <c r="D132" s="68"/>
      <c r="E132" s="68"/>
      <c r="F132" s="68"/>
      <c r="G132" s="68"/>
      <c r="H132" s="68"/>
      <c r="O132" s="68"/>
      <c r="P132" s="68"/>
      <c r="Q132" s="68"/>
      <c r="R132" s="68"/>
    </row>
    <row r="133" spans="1:18" x14ac:dyDescent="0.3">
      <c r="A133" s="68"/>
      <c r="B133" s="68"/>
      <c r="C133" s="68"/>
      <c r="D133" s="68"/>
      <c r="E133" s="68"/>
      <c r="F133" s="68"/>
      <c r="G133" s="68"/>
      <c r="H133" s="68"/>
      <c r="O133" s="68"/>
      <c r="P133" s="68"/>
      <c r="Q133" s="68"/>
      <c r="R133" s="68"/>
    </row>
    <row r="134" spans="1:18" x14ac:dyDescent="0.3">
      <c r="A134" s="68"/>
      <c r="B134" s="68"/>
      <c r="C134" s="68"/>
      <c r="D134" s="68"/>
      <c r="E134" s="68"/>
      <c r="F134" s="68"/>
      <c r="G134" s="68"/>
      <c r="H134" s="68"/>
      <c r="O134" s="68"/>
      <c r="P134" s="68"/>
      <c r="Q134" s="68"/>
      <c r="R134" s="68"/>
    </row>
    <row r="135" spans="1:18" x14ac:dyDescent="0.3">
      <c r="A135" s="68"/>
      <c r="B135" s="68"/>
      <c r="C135" s="68"/>
      <c r="D135" s="68"/>
      <c r="E135" s="68"/>
      <c r="F135" s="68"/>
      <c r="G135" s="68"/>
      <c r="H135" s="68"/>
      <c r="O135" s="68"/>
      <c r="P135" s="68"/>
      <c r="Q135" s="68"/>
      <c r="R135" s="68"/>
    </row>
    <row r="136" spans="1:18" x14ac:dyDescent="0.3">
      <c r="A136" s="68"/>
      <c r="B136" s="68"/>
      <c r="C136" s="68"/>
      <c r="D136" s="68"/>
      <c r="E136" s="68"/>
      <c r="F136" s="68"/>
      <c r="G136" s="68"/>
      <c r="H136" s="68"/>
      <c r="O136" s="68"/>
      <c r="P136" s="68"/>
      <c r="Q136" s="68"/>
      <c r="R136" s="68"/>
    </row>
    <row r="137" spans="1:18" x14ac:dyDescent="0.3">
      <c r="A137" s="68"/>
      <c r="B137" s="68"/>
      <c r="C137" s="68"/>
      <c r="D137" s="68"/>
      <c r="E137" s="68"/>
      <c r="F137" s="68"/>
      <c r="G137" s="68"/>
      <c r="H137" s="68"/>
      <c r="O137" s="68"/>
      <c r="P137" s="68"/>
      <c r="Q137" s="68"/>
      <c r="R137" s="68"/>
    </row>
    <row r="138" spans="1:18" x14ac:dyDescent="0.3">
      <c r="A138" s="68"/>
      <c r="B138" s="68"/>
      <c r="C138" s="68"/>
      <c r="D138" s="68"/>
      <c r="E138" s="68"/>
      <c r="F138" s="68"/>
      <c r="G138" s="68"/>
      <c r="H138" s="68"/>
      <c r="O138" s="68"/>
      <c r="P138" s="68"/>
      <c r="Q138" s="68"/>
      <c r="R138" s="68"/>
    </row>
    <row r="139" spans="1:18" x14ac:dyDescent="0.3">
      <c r="A139" s="68"/>
      <c r="B139" s="68"/>
      <c r="C139" s="68"/>
      <c r="D139" s="68"/>
      <c r="E139" s="68"/>
      <c r="F139" s="68"/>
      <c r="G139" s="68"/>
      <c r="H139" s="68"/>
      <c r="O139" s="68"/>
      <c r="P139" s="68"/>
      <c r="Q139" s="68"/>
      <c r="R139" s="68"/>
    </row>
    <row r="140" spans="1:18" x14ac:dyDescent="0.3">
      <c r="A140" s="68"/>
      <c r="B140" s="68"/>
      <c r="C140" s="68"/>
      <c r="D140" s="68"/>
      <c r="E140" s="68"/>
      <c r="F140" s="68"/>
      <c r="G140" s="68"/>
      <c r="H140" s="68"/>
      <c r="O140" s="68"/>
      <c r="P140" s="68"/>
      <c r="Q140" s="68"/>
      <c r="R140" s="68"/>
    </row>
    <row r="141" spans="1:18" x14ac:dyDescent="0.3">
      <c r="A141" s="68"/>
      <c r="B141" s="68"/>
      <c r="C141" s="68"/>
      <c r="D141" s="68"/>
      <c r="E141" s="68"/>
      <c r="F141" s="68"/>
      <c r="G141" s="68"/>
      <c r="H141" s="68"/>
      <c r="O141" s="68"/>
      <c r="P141" s="68"/>
      <c r="Q141" s="68"/>
      <c r="R141" s="68"/>
    </row>
    <row r="142" spans="1:18" x14ac:dyDescent="0.3">
      <c r="A142" s="68"/>
      <c r="B142" s="68"/>
      <c r="C142" s="68"/>
      <c r="D142" s="68"/>
      <c r="E142" s="68"/>
      <c r="F142" s="68"/>
      <c r="G142" s="68"/>
      <c r="H142" s="68"/>
      <c r="O142" s="68"/>
      <c r="P142" s="68"/>
      <c r="Q142" s="68"/>
      <c r="R142" s="68"/>
    </row>
    <row r="143" spans="1:18" x14ac:dyDescent="0.3">
      <c r="A143" s="68"/>
      <c r="B143" s="68"/>
      <c r="C143" s="68"/>
      <c r="D143" s="68"/>
      <c r="E143" s="68"/>
      <c r="F143" s="68"/>
      <c r="G143" s="68"/>
      <c r="H143" s="68"/>
      <c r="O143" s="68"/>
      <c r="P143" s="68"/>
      <c r="Q143" s="68"/>
      <c r="R143" s="68"/>
    </row>
    <row r="144" spans="1:18" x14ac:dyDescent="0.3">
      <c r="A144" s="68"/>
      <c r="B144" s="68"/>
      <c r="C144" s="68"/>
      <c r="D144" s="68"/>
      <c r="E144" s="68"/>
      <c r="F144" s="68"/>
      <c r="G144" s="68"/>
      <c r="H144" s="68"/>
      <c r="O144" s="68"/>
      <c r="P144" s="68"/>
      <c r="Q144" s="68"/>
      <c r="R144" s="68"/>
    </row>
    <row r="145" spans="1:18" x14ac:dyDescent="0.3">
      <c r="A145" s="68"/>
      <c r="B145" s="68"/>
      <c r="C145" s="68"/>
      <c r="D145" s="68"/>
      <c r="E145" s="68"/>
      <c r="F145" s="68"/>
      <c r="G145" s="68"/>
      <c r="H145" s="68"/>
      <c r="O145" s="68"/>
      <c r="P145" s="68"/>
      <c r="Q145" s="68"/>
      <c r="R145" s="68"/>
    </row>
    <row r="146" spans="1:18" x14ac:dyDescent="0.3">
      <c r="A146" s="68"/>
      <c r="B146" s="68"/>
      <c r="C146" s="68"/>
      <c r="D146" s="68"/>
      <c r="E146" s="68"/>
      <c r="F146" s="68"/>
      <c r="G146" s="68"/>
      <c r="H146" s="68"/>
      <c r="O146" s="68"/>
      <c r="P146" s="68"/>
      <c r="Q146" s="68"/>
      <c r="R146" s="68"/>
    </row>
    <row r="147" spans="1:18" x14ac:dyDescent="0.3">
      <c r="A147" s="68"/>
      <c r="B147" s="68"/>
      <c r="C147" s="68"/>
      <c r="D147" s="68"/>
      <c r="E147" s="68"/>
      <c r="F147" s="68"/>
      <c r="G147" s="68"/>
      <c r="H147" s="68"/>
      <c r="O147" s="68"/>
      <c r="P147" s="68"/>
      <c r="Q147" s="68"/>
      <c r="R147" s="68"/>
    </row>
    <row r="148" spans="1:18" x14ac:dyDescent="0.3">
      <c r="A148" s="68"/>
      <c r="B148" s="68"/>
      <c r="C148" s="68"/>
      <c r="D148" s="68"/>
      <c r="E148" s="68"/>
      <c r="F148" s="68"/>
      <c r="G148" s="68"/>
      <c r="H148" s="68"/>
      <c r="O148" s="68"/>
      <c r="P148" s="68"/>
      <c r="Q148" s="68"/>
      <c r="R148" s="68"/>
    </row>
    <row r="149" spans="1:18" x14ac:dyDescent="0.3">
      <c r="A149" s="68"/>
      <c r="B149" s="68"/>
      <c r="C149" s="68"/>
      <c r="D149" s="68"/>
      <c r="E149" s="68"/>
      <c r="F149" s="68"/>
      <c r="G149" s="68"/>
      <c r="H149" s="68"/>
      <c r="O149" s="68"/>
      <c r="P149" s="68"/>
      <c r="Q149" s="68"/>
      <c r="R149" s="68"/>
    </row>
    <row r="150" spans="1:18" x14ac:dyDescent="0.3">
      <c r="A150" s="68"/>
      <c r="B150" s="68"/>
      <c r="C150" s="68"/>
      <c r="D150" s="68"/>
      <c r="E150" s="68"/>
      <c r="F150" s="68"/>
      <c r="G150" s="68"/>
      <c r="H150" s="68"/>
      <c r="O150" s="68"/>
      <c r="P150" s="68"/>
      <c r="Q150" s="68"/>
      <c r="R150" s="68"/>
    </row>
    <row r="151" spans="1:18" x14ac:dyDescent="0.3">
      <c r="A151" s="68"/>
      <c r="B151" s="68"/>
      <c r="C151" s="68"/>
      <c r="D151" s="68"/>
      <c r="E151" s="68"/>
      <c r="F151" s="68"/>
      <c r="G151" s="68"/>
      <c r="H151" s="68"/>
      <c r="O151" s="68"/>
      <c r="P151" s="68"/>
      <c r="Q151" s="68"/>
      <c r="R151" s="68"/>
    </row>
    <row r="152" spans="1:18" x14ac:dyDescent="0.3">
      <c r="A152" s="68"/>
      <c r="B152" s="68"/>
      <c r="C152" s="68"/>
      <c r="D152" s="68"/>
      <c r="E152" s="68"/>
      <c r="F152" s="68"/>
      <c r="G152" s="68"/>
      <c r="H152" s="68"/>
      <c r="O152" s="68"/>
      <c r="P152" s="68"/>
      <c r="Q152" s="68"/>
      <c r="R152" s="68"/>
    </row>
    <row r="153" spans="1:18" x14ac:dyDescent="0.3">
      <c r="A153" s="68"/>
      <c r="B153" s="68"/>
      <c r="C153" s="68"/>
      <c r="D153" s="68"/>
      <c r="E153" s="68"/>
      <c r="F153" s="68"/>
      <c r="G153" s="68"/>
      <c r="H153" s="68"/>
      <c r="O153" s="68"/>
      <c r="P153" s="68"/>
      <c r="Q153" s="68"/>
      <c r="R153" s="68"/>
    </row>
    <row r="154" spans="1:18" x14ac:dyDescent="0.3">
      <c r="O154" s="68"/>
      <c r="P154" s="68"/>
      <c r="Q154" s="68"/>
      <c r="R154" s="68"/>
    </row>
    <row r="155" spans="1:18" x14ac:dyDescent="0.3">
      <c r="O155" s="68"/>
      <c r="P155" s="68"/>
      <c r="Q155" s="68"/>
      <c r="R155" s="68"/>
    </row>
    <row r="156" spans="1:18" x14ac:dyDescent="0.3">
      <c r="O156" s="68"/>
      <c r="P156" s="68"/>
      <c r="Q156" s="68"/>
      <c r="R156" s="68"/>
    </row>
    <row r="157" spans="1:18" x14ac:dyDescent="0.3">
      <c r="O157" s="68"/>
      <c r="P157" s="68"/>
      <c r="Q157" s="68"/>
      <c r="R157" s="68"/>
    </row>
    <row r="158" spans="1:18" x14ac:dyDescent="0.3">
      <c r="O158" s="68"/>
      <c r="P158" s="68"/>
      <c r="Q158" s="68"/>
      <c r="R158" s="68"/>
    </row>
    <row r="159" spans="1:18" x14ac:dyDescent="0.3">
      <c r="O159" s="68"/>
      <c r="P159" s="68"/>
      <c r="Q159" s="68"/>
      <c r="R159" s="68"/>
    </row>
    <row r="160" spans="1:18" x14ac:dyDescent="0.3">
      <c r="O160" s="68"/>
      <c r="P160" s="68"/>
      <c r="Q160" s="68"/>
      <c r="R160" s="68"/>
    </row>
    <row r="161" spans="15:18" x14ac:dyDescent="0.3">
      <c r="O161" s="68"/>
      <c r="P161" s="68"/>
      <c r="Q161" s="68"/>
      <c r="R161" s="68"/>
    </row>
    <row r="162" spans="15:18" x14ac:dyDescent="0.3">
      <c r="O162" s="68"/>
      <c r="P162" s="68"/>
      <c r="Q162" s="68"/>
      <c r="R162" s="68"/>
    </row>
    <row r="163" spans="15:18" x14ac:dyDescent="0.3">
      <c r="O163" s="68"/>
      <c r="P163" s="68"/>
      <c r="Q163" s="68"/>
      <c r="R163" s="68"/>
    </row>
    <row r="164" spans="15:18" x14ac:dyDescent="0.3">
      <c r="O164" s="68"/>
      <c r="P164" s="68"/>
      <c r="Q164" s="68"/>
      <c r="R164" s="68"/>
    </row>
    <row r="165" spans="15:18" x14ac:dyDescent="0.3">
      <c r="O165" s="68"/>
      <c r="P165" s="68"/>
      <c r="Q165" s="68"/>
      <c r="R165" s="68"/>
    </row>
    <row r="166" spans="15:18" x14ac:dyDescent="0.3">
      <c r="O166" s="68"/>
      <c r="P166" s="68"/>
      <c r="Q166" s="68"/>
      <c r="R166" s="68"/>
    </row>
    <row r="167" spans="15:18" x14ac:dyDescent="0.3">
      <c r="O167" s="68"/>
      <c r="P167" s="68"/>
      <c r="Q167" s="68"/>
      <c r="R167" s="68"/>
    </row>
  </sheetData>
  <mergeCells count="1">
    <mergeCell ref="A1:G1"/>
  </mergeCells>
  <pageMargins left="0.7" right="0.7" top="0.78740157499999996" bottom="0.78740157499999996" header="0.3" footer="0.3"/>
  <pageSetup paperSize="9" orientation="portrait" horizontalDpi="4294967293"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68"/>
  <sheetViews>
    <sheetView topLeftCell="A31" zoomScale="76" zoomScaleNormal="75" workbookViewId="0">
      <selection activeCell="B3" sqref="B3"/>
    </sheetView>
  </sheetViews>
  <sheetFormatPr defaultColWidth="10.88671875" defaultRowHeight="20.100000000000001" customHeight="1" x14ac:dyDescent="0.3"/>
  <cols>
    <col min="1" max="1" width="25.109375" customWidth="1"/>
    <col min="2" max="2" width="11.5546875" bestFit="1" customWidth="1"/>
    <col min="3" max="3" width="15.44140625" customWidth="1"/>
    <col min="4" max="4" width="11.5546875" bestFit="1" customWidth="1"/>
    <col min="6" max="6" width="30.33203125" customWidth="1"/>
    <col min="7" max="7" width="7.5546875" customWidth="1"/>
    <col min="8" max="8" width="20.5546875" customWidth="1"/>
    <col min="9" max="9" width="13.109375" customWidth="1"/>
    <col min="10" max="10" width="10.5546875" customWidth="1"/>
    <col min="11" max="11" width="9" customWidth="1"/>
    <col min="12" max="12" width="13.6640625" customWidth="1"/>
    <col min="13" max="13" width="15.44140625" customWidth="1"/>
    <col min="14" max="14" width="43.88671875" customWidth="1"/>
    <col min="15" max="15" width="10.109375" customWidth="1"/>
    <col min="20" max="20" width="14.6640625" customWidth="1"/>
  </cols>
  <sheetData>
    <row r="1" spans="1:31" ht="96" customHeight="1" x14ac:dyDescent="0.3">
      <c r="A1" s="567" t="s">
        <v>155</v>
      </c>
      <c r="B1" s="567"/>
      <c r="C1" s="567"/>
      <c r="D1" s="567"/>
      <c r="E1" s="567"/>
      <c r="F1" s="567"/>
      <c r="G1" s="68"/>
      <c r="H1" s="68"/>
      <c r="I1" s="68"/>
      <c r="J1" s="68"/>
      <c r="K1" s="68"/>
      <c r="L1" s="68"/>
      <c r="M1" s="68"/>
      <c r="N1" s="68"/>
      <c r="O1" s="68"/>
      <c r="P1" s="68"/>
      <c r="Q1" s="68"/>
      <c r="R1" s="68"/>
      <c r="S1" s="68"/>
      <c r="T1" s="68"/>
      <c r="U1" s="68"/>
    </row>
    <row r="2" spans="1:31" ht="41.25" customHeight="1" thickBot="1" x14ac:dyDescent="0.35">
      <c r="A2" s="69"/>
      <c r="B2" s="566" t="s">
        <v>249</v>
      </c>
      <c r="C2" s="566"/>
      <c r="D2" s="566"/>
      <c r="E2" s="566"/>
      <c r="F2" s="566"/>
      <c r="G2" s="68"/>
      <c r="H2" s="354" t="s">
        <v>123</v>
      </c>
      <c r="I2" s="68"/>
      <c r="J2" s="68"/>
      <c r="K2" s="68"/>
      <c r="L2" s="68"/>
      <c r="M2" s="68"/>
      <c r="N2" s="68"/>
      <c r="P2" s="68"/>
      <c r="Q2" s="68"/>
      <c r="R2" s="68"/>
      <c r="S2" s="68"/>
      <c r="T2" s="68"/>
      <c r="U2" s="68"/>
    </row>
    <row r="3" spans="1:31" ht="20.100000000000001" customHeight="1" thickBot="1" x14ac:dyDescent="0.35">
      <c r="A3" s="337" t="s">
        <v>87</v>
      </c>
      <c r="B3" s="373" t="s">
        <v>82</v>
      </c>
      <c r="C3" s="374" t="s">
        <v>83</v>
      </c>
      <c r="D3" s="374" t="s">
        <v>84</v>
      </c>
      <c r="E3" s="294" t="s">
        <v>85</v>
      </c>
      <c r="F3" s="338" t="s">
        <v>122</v>
      </c>
      <c r="H3" s="342" t="s">
        <v>81</v>
      </c>
      <c r="I3" s="345" t="s">
        <v>82</v>
      </c>
      <c r="J3" s="346" t="s">
        <v>83</v>
      </c>
      <c r="K3" s="346" t="s">
        <v>84</v>
      </c>
      <c r="L3" s="347" t="s">
        <v>85</v>
      </c>
      <c r="M3" s="348" t="s">
        <v>35</v>
      </c>
      <c r="N3" s="349" t="s">
        <v>122</v>
      </c>
      <c r="P3" s="68"/>
      <c r="Q3" s="68"/>
      <c r="R3" s="68"/>
      <c r="S3" s="68"/>
      <c r="T3" s="68"/>
      <c r="U3" s="68"/>
    </row>
    <row r="4" spans="1:31" ht="20.100000000000001" customHeight="1" x14ac:dyDescent="0.3">
      <c r="A4" s="339" t="s">
        <v>88</v>
      </c>
      <c r="B4" s="537">
        <v>45</v>
      </c>
      <c r="C4" s="538">
        <v>66</v>
      </c>
      <c r="D4" s="538">
        <v>77</v>
      </c>
      <c r="E4" s="539">
        <v>83</v>
      </c>
      <c r="F4" s="609" t="s">
        <v>275</v>
      </c>
      <c r="H4" s="343" t="s">
        <v>88</v>
      </c>
      <c r="I4" s="156">
        <v>45</v>
      </c>
      <c r="J4" s="157">
        <v>66</v>
      </c>
      <c r="K4" s="157">
        <v>77</v>
      </c>
      <c r="L4" s="158">
        <v>83</v>
      </c>
      <c r="M4" s="159">
        <v>5</v>
      </c>
      <c r="N4" s="87" t="s">
        <v>125</v>
      </c>
      <c r="P4" s="68"/>
      <c r="Q4" s="68"/>
      <c r="R4" s="68"/>
      <c r="S4" s="68"/>
      <c r="T4" s="68"/>
      <c r="U4" s="68"/>
    </row>
    <row r="5" spans="1:31" ht="20.100000000000001" customHeight="1" x14ac:dyDescent="0.3">
      <c r="A5" s="340" t="s">
        <v>36</v>
      </c>
      <c r="B5" s="540">
        <v>68</v>
      </c>
      <c r="C5" s="502">
        <v>79</v>
      </c>
      <c r="D5" s="502">
        <v>86</v>
      </c>
      <c r="E5" s="541">
        <v>89</v>
      </c>
      <c r="F5" s="610" t="s">
        <v>124</v>
      </c>
      <c r="H5" s="343" t="s">
        <v>36</v>
      </c>
      <c r="I5" s="160">
        <v>68</v>
      </c>
      <c r="J5" s="161">
        <v>79</v>
      </c>
      <c r="K5" s="161">
        <v>86</v>
      </c>
      <c r="L5" s="162">
        <v>89</v>
      </c>
      <c r="M5" s="163">
        <v>30</v>
      </c>
      <c r="N5" s="88" t="s">
        <v>124</v>
      </c>
      <c r="P5" s="68"/>
      <c r="Q5" s="68"/>
      <c r="R5" s="68"/>
      <c r="S5" s="68"/>
      <c r="T5" s="68"/>
      <c r="U5" s="68"/>
    </row>
    <row r="6" spans="1:31" ht="19.8" customHeight="1" x14ac:dyDescent="0.3">
      <c r="A6" s="340" t="s">
        <v>37</v>
      </c>
      <c r="B6" s="540">
        <v>72</v>
      </c>
      <c r="C6" s="502">
        <v>81</v>
      </c>
      <c r="D6" s="502">
        <v>88</v>
      </c>
      <c r="E6" s="541">
        <v>91</v>
      </c>
      <c r="F6" s="610" t="s">
        <v>104</v>
      </c>
      <c r="H6" s="343" t="s">
        <v>37</v>
      </c>
      <c r="I6" s="160">
        <v>72</v>
      </c>
      <c r="J6" s="161">
        <v>81</v>
      </c>
      <c r="K6" s="161">
        <v>88</v>
      </c>
      <c r="L6" s="162">
        <v>91</v>
      </c>
      <c r="M6" s="163">
        <v>20</v>
      </c>
      <c r="N6" s="88" t="s">
        <v>104</v>
      </c>
      <c r="P6" s="68"/>
      <c r="Q6" s="68"/>
      <c r="R6" s="68"/>
      <c r="S6" s="68"/>
      <c r="T6" s="68"/>
      <c r="U6" s="68"/>
    </row>
    <row r="7" spans="1:31" ht="20.100000000000001" customHeight="1" x14ac:dyDescent="0.3">
      <c r="A7" s="340" t="s">
        <v>89</v>
      </c>
      <c r="B7" s="540">
        <v>83</v>
      </c>
      <c r="C7" s="502">
        <v>89</v>
      </c>
      <c r="D7" s="502">
        <v>92</v>
      </c>
      <c r="E7" s="541">
        <v>93</v>
      </c>
      <c r="F7" s="610" t="s">
        <v>276</v>
      </c>
      <c r="H7" s="343" t="s">
        <v>89</v>
      </c>
      <c r="I7" s="160">
        <v>83</v>
      </c>
      <c r="J7" s="161">
        <v>89</v>
      </c>
      <c r="K7" s="161">
        <v>92</v>
      </c>
      <c r="L7" s="162">
        <v>93</v>
      </c>
      <c r="M7" s="163">
        <v>85</v>
      </c>
      <c r="N7" s="88" t="s">
        <v>126</v>
      </c>
      <c r="P7" s="68"/>
      <c r="Q7" s="68"/>
      <c r="R7" s="68"/>
      <c r="S7" s="68"/>
      <c r="T7" s="68"/>
      <c r="U7" s="68"/>
    </row>
    <row r="8" spans="1:31" ht="20.100000000000001" customHeight="1" x14ac:dyDescent="0.3">
      <c r="A8" s="340" t="s">
        <v>38</v>
      </c>
      <c r="B8" s="540">
        <v>100</v>
      </c>
      <c r="C8" s="502">
        <v>100</v>
      </c>
      <c r="D8" s="502">
        <v>100</v>
      </c>
      <c r="E8" s="541">
        <v>100</v>
      </c>
      <c r="F8" s="610" t="s">
        <v>127</v>
      </c>
      <c r="H8" s="343" t="s">
        <v>38</v>
      </c>
      <c r="I8" s="160">
        <v>100</v>
      </c>
      <c r="J8" s="161">
        <v>100</v>
      </c>
      <c r="K8" s="161">
        <v>100</v>
      </c>
      <c r="L8" s="162">
        <v>100</v>
      </c>
      <c r="M8" s="163">
        <v>100</v>
      </c>
      <c r="N8" s="88" t="s">
        <v>127</v>
      </c>
      <c r="P8" s="68"/>
      <c r="Q8" s="68"/>
      <c r="R8" s="68"/>
      <c r="S8" s="68"/>
      <c r="T8" s="68"/>
      <c r="U8" s="68"/>
    </row>
    <row r="9" spans="1:31" ht="20.100000000000001" customHeight="1" thickBot="1" x14ac:dyDescent="0.35">
      <c r="A9" s="341" t="s">
        <v>39</v>
      </c>
      <c r="B9" s="542">
        <v>100</v>
      </c>
      <c r="C9" s="503">
        <v>100</v>
      </c>
      <c r="D9" s="503">
        <v>100</v>
      </c>
      <c r="E9" s="543">
        <v>100</v>
      </c>
      <c r="F9" s="611"/>
      <c r="H9" s="344" t="s">
        <v>39</v>
      </c>
      <c r="I9" s="85">
        <v>100</v>
      </c>
      <c r="J9" s="86">
        <v>100</v>
      </c>
      <c r="K9" s="86">
        <v>100</v>
      </c>
      <c r="L9" s="164">
        <v>100</v>
      </c>
      <c r="M9" s="165">
        <v>100</v>
      </c>
      <c r="N9" s="89"/>
      <c r="P9" s="68"/>
      <c r="Q9" s="68"/>
      <c r="R9" s="68"/>
      <c r="S9" s="68"/>
      <c r="T9" s="68"/>
      <c r="U9" s="68"/>
    </row>
    <row r="10" spans="1:31" ht="20.100000000000001" customHeight="1" thickBot="1" x14ac:dyDescent="0.45">
      <c r="A10" s="18"/>
      <c r="G10" s="68"/>
      <c r="H10" s="68"/>
      <c r="I10" s="68"/>
      <c r="J10" s="68"/>
      <c r="K10" s="68"/>
      <c r="L10" s="68"/>
      <c r="M10" s="68"/>
      <c r="N10" s="68"/>
      <c r="P10" s="68"/>
      <c r="Q10" s="68"/>
      <c r="R10" s="68"/>
      <c r="S10" s="68"/>
      <c r="T10" s="68"/>
      <c r="U10" s="68"/>
    </row>
    <row r="11" spans="1:31" ht="20.100000000000001" customHeight="1" thickBot="1" x14ac:dyDescent="0.35">
      <c r="A11" s="366" t="s">
        <v>162</v>
      </c>
      <c r="B11" s="367" t="s">
        <v>1</v>
      </c>
      <c r="C11" s="368" t="s">
        <v>2</v>
      </c>
      <c r="D11" s="368" t="s">
        <v>3</v>
      </c>
      <c r="E11" s="368" t="s">
        <v>4</v>
      </c>
      <c r="F11" s="369" t="s">
        <v>5</v>
      </c>
      <c r="G11" s="68"/>
      <c r="H11" s="568" t="s">
        <v>90</v>
      </c>
      <c r="I11" s="568"/>
      <c r="J11" s="568"/>
      <c r="K11" s="568"/>
      <c r="L11" s="568"/>
      <c r="M11" s="568"/>
      <c r="N11" s="568"/>
      <c r="P11" s="68"/>
      <c r="Q11" s="68"/>
      <c r="R11" s="68"/>
      <c r="S11" s="68"/>
      <c r="T11" s="68"/>
      <c r="U11" s="68"/>
    </row>
    <row r="12" spans="1:31" ht="20.100000000000001" customHeight="1" thickBot="1" x14ac:dyDescent="0.35">
      <c r="A12" s="365" t="s">
        <v>8</v>
      </c>
      <c r="B12" s="370">
        <f>Basins!B4</f>
        <v>750.4</v>
      </c>
      <c r="C12" s="371">
        <f>Basins!C4</f>
        <v>1087.01</v>
      </c>
      <c r="D12" s="371">
        <f>Basins!D4</f>
        <v>447.16</v>
      </c>
      <c r="E12" s="371">
        <f>Basins!E4</f>
        <v>393.35</v>
      </c>
      <c r="F12" s="372">
        <f>Basins!F4</f>
        <v>153.83000000000001</v>
      </c>
      <c r="G12" s="68"/>
      <c r="H12" s="68"/>
      <c r="I12" s="68"/>
      <c r="J12" s="68"/>
      <c r="K12" s="68"/>
      <c r="L12" s="68"/>
      <c r="M12" s="68"/>
      <c r="N12" s="68"/>
      <c r="P12" s="68"/>
      <c r="Q12" s="68"/>
      <c r="R12" s="68"/>
      <c r="S12" s="68"/>
      <c r="T12" s="68"/>
      <c r="U12" s="68"/>
      <c r="X12" s="68"/>
      <c r="Y12" s="68"/>
      <c r="Z12" s="68"/>
      <c r="AA12" s="68"/>
      <c r="AB12" s="68"/>
      <c r="AC12" s="68"/>
      <c r="AD12" s="68"/>
      <c r="AE12" s="68"/>
    </row>
    <row r="13" spans="1:31" ht="20.100000000000001" customHeight="1" x14ac:dyDescent="0.3">
      <c r="A13" s="68"/>
      <c r="B13" s="68"/>
      <c r="C13" s="68"/>
      <c r="D13" s="68"/>
      <c r="E13" s="68"/>
      <c r="F13" s="68"/>
      <c r="G13" s="68"/>
      <c r="H13" s="68"/>
      <c r="I13" s="68"/>
      <c r="J13" s="68"/>
      <c r="K13" s="68"/>
      <c r="L13" s="68"/>
      <c r="M13" s="68"/>
      <c r="N13" s="68"/>
      <c r="P13" s="68"/>
      <c r="Q13" s="68"/>
      <c r="R13" s="68"/>
      <c r="T13" s="68"/>
      <c r="U13" s="68"/>
      <c r="X13" s="68"/>
      <c r="Y13" s="68"/>
      <c r="Z13" s="68"/>
      <c r="AA13" s="68"/>
      <c r="AB13" s="68"/>
      <c r="AC13" s="68"/>
      <c r="AD13" s="68"/>
      <c r="AE13" s="68"/>
    </row>
    <row r="14" spans="1:31" ht="36.75" customHeight="1" thickBot="1" x14ac:dyDescent="0.35">
      <c r="A14" s="354" t="s">
        <v>15</v>
      </c>
      <c r="B14" s="566" t="s">
        <v>156</v>
      </c>
      <c r="C14" s="566"/>
      <c r="D14" s="566"/>
      <c r="E14" s="566"/>
      <c r="F14" s="566"/>
      <c r="G14" s="68"/>
      <c r="H14" s="68"/>
      <c r="I14" s="68"/>
      <c r="J14" s="68"/>
      <c r="K14" s="68"/>
      <c r="L14" s="68"/>
      <c r="M14" s="68"/>
      <c r="N14" s="68"/>
      <c r="X14" s="68"/>
      <c r="Y14" s="68"/>
      <c r="Z14" s="68"/>
      <c r="AA14" s="68"/>
      <c r="AB14" s="68"/>
      <c r="AC14" s="68"/>
      <c r="AD14" s="68"/>
      <c r="AE14" s="68"/>
    </row>
    <row r="15" spans="1:31" ht="18" customHeight="1" thickBot="1" x14ac:dyDescent="0.35">
      <c r="A15" s="95" t="s">
        <v>108</v>
      </c>
      <c r="B15" s="50" t="s">
        <v>1</v>
      </c>
      <c r="C15" s="48" t="s">
        <v>2</v>
      </c>
      <c r="D15" s="48" t="s">
        <v>3</v>
      </c>
      <c r="E15" s="48" t="s">
        <v>4</v>
      </c>
      <c r="F15" s="49" t="s">
        <v>5</v>
      </c>
      <c r="G15" s="68"/>
      <c r="H15" s="68"/>
      <c r="I15" s="68"/>
      <c r="J15" s="68"/>
      <c r="K15" s="68"/>
      <c r="L15" s="68"/>
      <c r="M15" s="68"/>
      <c r="N15" s="68"/>
      <c r="X15" s="68"/>
      <c r="Y15" s="68"/>
      <c r="Z15" s="68"/>
      <c r="AA15" s="68"/>
      <c r="AB15" s="68"/>
      <c r="AC15" s="68"/>
      <c r="AD15" s="68"/>
      <c r="AE15" s="68"/>
    </row>
    <row r="16" spans="1:31" ht="19.5" customHeight="1" thickBot="1" x14ac:dyDescent="0.35">
      <c r="A16" s="351" t="s">
        <v>88</v>
      </c>
      <c r="B16" s="200">
        <f>Basins!B12/$B$12</f>
        <v>0.33716684434968019</v>
      </c>
      <c r="C16" s="203">
        <f>Basins!C12/$C$12</f>
        <v>0.35755880810664115</v>
      </c>
      <c r="D16" s="203">
        <f>Basins!D12/$D$12</f>
        <v>0.61161552911709449</v>
      </c>
      <c r="E16" s="203">
        <f>Basins!E12/$E$12</f>
        <v>0.49386042964281168</v>
      </c>
      <c r="F16" s="204">
        <f>Basins!F12/$F$12</f>
        <v>0.30884742898004286</v>
      </c>
      <c r="G16" s="68"/>
      <c r="H16" s="68"/>
      <c r="I16" s="68"/>
      <c r="J16" s="68"/>
      <c r="K16" s="68"/>
      <c r="L16" s="68"/>
      <c r="M16" s="68"/>
      <c r="N16" s="68"/>
      <c r="X16" s="68"/>
      <c r="Y16" s="68"/>
      <c r="Z16" s="68"/>
      <c r="AA16" s="68"/>
      <c r="AB16" s="68"/>
      <c r="AC16" s="68"/>
      <c r="AD16" s="68"/>
      <c r="AE16" s="68"/>
    </row>
    <row r="17" spans="1:31" ht="20.100000000000001" customHeight="1" thickBot="1" x14ac:dyDescent="0.35">
      <c r="A17" s="352" t="s">
        <v>36</v>
      </c>
      <c r="B17" s="201">
        <f>Basins!B13/$B$12</f>
        <v>0.63191631130063963</v>
      </c>
      <c r="C17" s="203">
        <f>Basins!C13/$C$12</f>
        <v>0.59376638669377457</v>
      </c>
      <c r="D17" s="203">
        <f>Basins!D13/$D$12</f>
        <v>0.29559889077735041</v>
      </c>
      <c r="E17" s="203">
        <f>Basins!E13/$E$12</f>
        <v>0.44194737511122406</v>
      </c>
      <c r="F17" s="204">
        <f>Basins!F13/$F$12</f>
        <v>0.31645322758889682</v>
      </c>
      <c r="G17" s="68"/>
      <c r="H17" s="68"/>
      <c r="I17" s="68"/>
      <c r="J17" s="68"/>
      <c r="K17" s="68"/>
      <c r="L17" s="68"/>
      <c r="M17" s="68"/>
      <c r="N17" s="68"/>
      <c r="X17" s="68"/>
      <c r="Y17" s="68"/>
      <c r="Z17" s="68"/>
      <c r="AA17" s="68"/>
      <c r="AB17" s="68"/>
      <c r="AC17" s="68"/>
      <c r="AD17" s="68"/>
      <c r="AE17" s="68"/>
    </row>
    <row r="18" spans="1:31" ht="20.100000000000001" customHeight="1" thickBot="1" x14ac:dyDescent="0.35">
      <c r="A18" s="352" t="s">
        <v>37</v>
      </c>
      <c r="B18" s="201">
        <f>Basins!B14/$B$12</f>
        <v>6.436567164179105E-3</v>
      </c>
      <c r="C18" s="203">
        <f>Basins!C14/$C$12</f>
        <v>2.8334605937387881E-2</v>
      </c>
      <c r="D18" s="203">
        <f>Basins!D14/$D$12</f>
        <v>6.6061365059486538E-2</v>
      </c>
      <c r="E18" s="203">
        <f>Basins!E14/$E$12</f>
        <v>2.9769925003177832E-2</v>
      </c>
      <c r="F18" s="204">
        <f>Basins!F14/$F$12</f>
        <v>0.19697068192160175</v>
      </c>
      <c r="G18" s="68"/>
      <c r="H18" s="68"/>
      <c r="I18" s="68"/>
      <c r="J18" s="68"/>
      <c r="K18" s="68"/>
      <c r="L18" s="68"/>
      <c r="M18" s="68"/>
      <c r="N18" s="68"/>
      <c r="X18" s="68"/>
      <c r="Y18" s="68"/>
      <c r="Z18" s="68"/>
      <c r="AA18" s="68"/>
      <c r="AB18" s="68"/>
      <c r="AC18" s="68"/>
      <c r="AD18" s="68"/>
      <c r="AE18" s="68"/>
    </row>
    <row r="19" spans="1:31" ht="20.100000000000001" customHeight="1" thickBot="1" x14ac:dyDescent="0.35">
      <c r="A19" s="352" t="s">
        <v>89</v>
      </c>
      <c r="B19" s="201">
        <f>Basins!B15/$B$12</f>
        <v>1.7324093816631131E-3</v>
      </c>
      <c r="C19" s="203">
        <f>Basins!C15/$C$12</f>
        <v>1.6651180761906514E-3</v>
      </c>
      <c r="D19" s="203">
        <f>Basins!D15/$D$12</f>
        <v>2.6388764648000713E-3</v>
      </c>
      <c r="E19" s="203">
        <f>Basins!E15/$E$12</f>
        <v>4.1184695563747297E-3</v>
      </c>
      <c r="F19" s="204">
        <f>Basins!F15/$F$12</f>
        <v>8.6069037248911129E-2</v>
      </c>
      <c r="G19" s="68"/>
      <c r="H19" s="68"/>
      <c r="I19" s="68"/>
      <c r="J19" s="68"/>
      <c r="K19" s="68"/>
      <c r="L19" s="68"/>
      <c r="M19" s="68"/>
      <c r="N19" s="68"/>
      <c r="X19" s="68"/>
      <c r="Y19" s="68"/>
      <c r="Z19" s="68"/>
      <c r="AA19" s="68"/>
      <c r="AB19" s="68"/>
      <c r="AC19" s="68"/>
      <c r="AD19" s="68"/>
      <c r="AE19" s="68"/>
    </row>
    <row r="20" spans="1:31" ht="20.100000000000001" customHeight="1" thickBot="1" x14ac:dyDescent="0.35">
      <c r="A20" s="352" t="s">
        <v>38</v>
      </c>
      <c r="B20" s="201">
        <f>Basins!B16/$B$12</f>
        <v>3.1982942430703622E-4</v>
      </c>
      <c r="C20" s="203">
        <f>Basins!C16/$C$12</f>
        <v>0</v>
      </c>
      <c r="D20" s="203">
        <f>Basins!D16/$D$12</f>
        <v>0</v>
      </c>
      <c r="E20" s="203">
        <f>Basins!E16/$E$12</f>
        <v>0</v>
      </c>
      <c r="F20" s="204">
        <f>Basins!F16/$F$12</f>
        <v>1.7096795163492166E-2</v>
      </c>
      <c r="G20" s="68"/>
      <c r="H20" s="68"/>
      <c r="I20" s="68"/>
      <c r="J20" s="68"/>
      <c r="K20" s="68"/>
      <c r="L20" s="68"/>
      <c r="M20" s="68"/>
      <c r="N20" s="68"/>
      <c r="X20" s="68"/>
      <c r="Y20" s="68"/>
      <c r="Z20" s="68"/>
      <c r="AA20" s="68"/>
      <c r="AB20" s="68"/>
      <c r="AC20" s="68"/>
      <c r="AD20" s="68"/>
      <c r="AE20" s="68"/>
    </row>
    <row r="21" spans="1:31" ht="20.100000000000001" customHeight="1" thickBot="1" x14ac:dyDescent="0.35">
      <c r="A21" s="353" t="s">
        <v>39</v>
      </c>
      <c r="B21" s="202">
        <f>Basins!B17/$B$12</f>
        <v>0</v>
      </c>
      <c r="C21" s="203">
        <f>Basins!C17/$C$12</f>
        <v>1.3339343704289748E-3</v>
      </c>
      <c r="D21" s="203">
        <f>Basins!D17/$D$12</f>
        <v>1.3418015922712228E-4</v>
      </c>
      <c r="E21" s="203">
        <f>Basins!E17/$E$12</f>
        <v>0</v>
      </c>
      <c r="F21" s="204">
        <f>Basins!F17/$F$12</f>
        <v>0</v>
      </c>
      <c r="G21" s="68"/>
      <c r="H21" s="68"/>
      <c r="I21" s="68"/>
      <c r="J21" s="68"/>
      <c r="K21" s="68"/>
      <c r="L21" s="68"/>
      <c r="M21" s="68"/>
      <c r="N21" s="68"/>
      <c r="P21" s="68"/>
      <c r="Q21" s="68"/>
      <c r="R21" s="68"/>
      <c r="S21" s="68"/>
      <c r="T21" s="68"/>
      <c r="X21" s="68"/>
      <c r="Y21" s="68"/>
      <c r="Z21" s="68"/>
      <c r="AA21" s="68"/>
      <c r="AB21" s="68"/>
      <c r="AC21" s="68"/>
      <c r="AD21" s="68"/>
      <c r="AE21" s="68"/>
    </row>
    <row r="22" spans="1:31" ht="20.100000000000001" customHeight="1" x14ac:dyDescent="0.3">
      <c r="A22" s="17"/>
      <c r="B22" s="71"/>
      <c r="C22" s="71"/>
      <c r="D22" s="71"/>
      <c r="E22" s="71"/>
      <c r="F22" s="71"/>
      <c r="G22" s="68"/>
      <c r="H22" s="68"/>
      <c r="I22" s="68"/>
      <c r="J22" s="68"/>
      <c r="K22" s="68"/>
      <c r="L22" s="68"/>
      <c r="M22" s="68"/>
      <c r="N22" s="68"/>
      <c r="P22" s="68"/>
      <c r="Q22" s="68"/>
      <c r="R22" s="68"/>
      <c r="S22" s="68"/>
      <c r="T22" s="68"/>
      <c r="X22" s="68"/>
      <c r="Y22" s="68"/>
      <c r="Z22" s="68"/>
      <c r="AA22" s="68"/>
      <c r="AB22" s="68"/>
      <c r="AC22" s="68"/>
      <c r="AD22" s="68"/>
      <c r="AE22" s="68"/>
    </row>
    <row r="23" spans="1:31" ht="39.75" customHeight="1" thickBot="1" x14ac:dyDescent="0.35">
      <c r="A23" s="350" t="s">
        <v>86</v>
      </c>
      <c r="B23" s="566" t="s">
        <v>157</v>
      </c>
      <c r="C23" s="566"/>
      <c r="D23" s="566"/>
      <c r="E23" s="566"/>
      <c r="F23" s="566"/>
      <c r="G23" s="68"/>
      <c r="H23" s="68"/>
      <c r="I23" s="68"/>
      <c r="J23" s="68"/>
      <c r="K23" s="68"/>
      <c r="L23" s="68"/>
      <c r="M23" s="68"/>
      <c r="N23" s="68"/>
      <c r="P23" s="68"/>
      <c r="Q23" s="68"/>
      <c r="R23" s="68"/>
      <c r="S23" s="68"/>
      <c r="T23" s="68"/>
      <c r="X23" s="68"/>
      <c r="Y23" s="68"/>
      <c r="Z23" s="68"/>
      <c r="AA23" s="68"/>
      <c r="AB23" s="68"/>
      <c r="AC23" s="68"/>
      <c r="AD23" s="68"/>
      <c r="AE23" s="68"/>
    </row>
    <row r="24" spans="1:31" ht="20.100000000000001" customHeight="1" thickBot="1" x14ac:dyDescent="0.35">
      <c r="A24" s="166" t="s">
        <v>108</v>
      </c>
      <c r="B24" s="355" t="s">
        <v>1</v>
      </c>
      <c r="C24" s="48" t="s">
        <v>2</v>
      </c>
      <c r="D24" s="48" t="s">
        <v>3</v>
      </c>
      <c r="E24" s="48" t="s">
        <v>4</v>
      </c>
      <c r="F24" s="49" t="s">
        <v>5</v>
      </c>
      <c r="H24" s="68"/>
      <c r="I24" s="68"/>
      <c r="J24" s="68"/>
      <c r="K24" s="68"/>
      <c r="L24" s="68"/>
      <c r="M24" s="68"/>
      <c r="N24" s="68"/>
      <c r="P24" s="68"/>
      <c r="Q24" s="68"/>
      <c r="R24" s="68"/>
      <c r="S24" s="68"/>
      <c r="T24" s="68"/>
      <c r="X24" s="68"/>
      <c r="Y24" s="68"/>
      <c r="Z24" s="68"/>
      <c r="AA24" s="68"/>
      <c r="AB24" s="68"/>
      <c r="AC24" s="68"/>
      <c r="AD24" s="68"/>
      <c r="AE24" s="68"/>
    </row>
    <row r="25" spans="1:31" ht="20.100000000000001" customHeight="1" thickBot="1" x14ac:dyDescent="0.35">
      <c r="A25" s="356" t="str">
        <f>Basins!A30</f>
        <v>Soil type A [km²]</v>
      </c>
      <c r="B25" s="200">
        <f>Basins!B30/B$12</f>
        <v>1.4965351812366738E-2</v>
      </c>
      <c r="C25" s="203">
        <f>Basins!C30/C$12</f>
        <v>1.1895014765273548E-2</v>
      </c>
      <c r="D25" s="203">
        <f>Basins!D30/D$12</f>
        <v>8.162626352983272E-3</v>
      </c>
      <c r="E25" s="203">
        <f>Basins!E30/E$12</f>
        <v>0</v>
      </c>
      <c r="F25" s="204">
        <f>Basins!F30/F$12</f>
        <v>0</v>
      </c>
      <c r="H25" s="68"/>
      <c r="I25" s="68"/>
      <c r="J25" s="68"/>
      <c r="K25" s="68"/>
      <c r="L25" s="68"/>
      <c r="M25" s="68"/>
      <c r="N25" s="68"/>
      <c r="P25" s="68"/>
      <c r="Q25" s="68"/>
      <c r="R25" s="68"/>
      <c r="S25" s="68"/>
      <c r="T25" s="68"/>
      <c r="X25" s="68"/>
      <c r="Y25" s="68"/>
      <c r="Z25" s="68"/>
      <c r="AA25" s="68"/>
      <c r="AB25" s="68"/>
      <c r="AC25" s="68"/>
      <c r="AD25" s="68"/>
      <c r="AE25" s="68"/>
    </row>
    <row r="26" spans="1:31" ht="20.100000000000001" customHeight="1" thickBot="1" x14ac:dyDescent="0.35">
      <c r="A26" s="357" t="str">
        <f>Basins!A31</f>
        <v>Soil type B [km²]</v>
      </c>
      <c r="B26" s="201">
        <f>Basins!B31/B$12</f>
        <v>0.77413379530916837</v>
      </c>
      <c r="C26" s="203">
        <f>Basins!C31/C$12</f>
        <v>0.67499839007920814</v>
      </c>
      <c r="D26" s="203">
        <f>Basins!D31/D$12</f>
        <v>0.78001162894713305</v>
      </c>
      <c r="E26" s="203">
        <f>Basins!E31/E$12</f>
        <v>0.74287530189398743</v>
      </c>
      <c r="F26" s="204">
        <f>Basins!F31/F$12</f>
        <v>0.85490476500032486</v>
      </c>
      <c r="H26" s="68"/>
      <c r="I26" s="68"/>
      <c r="J26" s="68"/>
      <c r="K26" s="68"/>
      <c r="L26" s="68"/>
      <c r="M26" s="68"/>
      <c r="N26" s="68"/>
      <c r="P26" s="68"/>
      <c r="Q26" s="68"/>
      <c r="R26" s="68"/>
      <c r="S26" s="68"/>
      <c r="T26" s="68"/>
      <c r="X26" s="68"/>
      <c r="Y26" s="68"/>
      <c r="Z26" s="68"/>
      <c r="AA26" s="68"/>
      <c r="AB26" s="68"/>
      <c r="AC26" s="68"/>
      <c r="AD26" s="68"/>
      <c r="AE26" s="68"/>
    </row>
    <row r="27" spans="1:31" ht="20.100000000000001" customHeight="1" thickBot="1" x14ac:dyDescent="0.35">
      <c r="A27" s="357" t="str">
        <f>Basins!A32</f>
        <v>Soil type C [km²]</v>
      </c>
      <c r="B27" s="201">
        <f>Basins!B32/B$12</f>
        <v>8.1529850746268659E-2</v>
      </c>
      <c r="C27" s="203">
        <f>Basins!C32/C$12</f>
        <v>3.643020763378442E-2</v>
      </c>
      <c r="D27" s="203">
        <f>Basins!D32/D$12</f>
        <v>4.9646658914035248E-3</v>
      </c>
      <c r="E27" s="203">
        <f>Basins!E32/E$12</f>
        <v>4.2582941400788096E-2</v>
      </c>
      <c r="F27" s="204">
        <f>Basins!F32/F$12</f>
        <v>0</v>
      </c>
      <c r="H27" s="68"/>
      <c r="I27" s="68"/>
      <c r="J27" s="68"/>
      <c r="K27" s="68"/>
      <c r="L27" s="68"/>
      <c r="M27" s="68"/>
      <c r="N27" s="68"/>
      <c r="P27" s="68"/>
      <c r="Q27" s="68"/>
      <c r="R27" s="68"/>
      <c r="S27" s="68"/>
      <c r="T27" s="68"/>
      <c r="X27" s="68"/>
      <c r="Y27" s="68"/>
      <c r="Z27" s="68"/>
      <c r="AA27" s="68"/>
      <c r="AB27" s="68"/>
      <c r="AC27" s="68"/>
      <c r="AD27" s="68"/>
      <c r="AE27" s="68"/>
    </row>
    <row r="28" spans="1:31" ht="20.100000000000001" customHeight="1" thickBot="1" x14ac:dyDescent="0.35">
      <c r="A28" s="358" t="str">
        <f>Basins!A33</f>
        <v>Soil type D [km²]</v>
      </c>
      <c r="B28" s="202">
        <f>Basins!B33/B$12</f>
        <v>0.13326226012793177</v>
      </c>
      <c r="C28" s="203">
        <f>Basins!C33/C$12</f>
        <v>0.27627160743691409</v>
      </c>
      <c r="D28" s="203">
        <f>Basins!D33/D$12</f>
        <v>0.2067716253689954</v>
      </c>
      <c r="E28" s="203">
        <f>Basins!E33/E$12</f>
        <v>0.2146434473115546</v>
      </c>
      <c r="F28" s="204">
        <f>Basins!F33/F$12</f>
        <v>0.14405512578820776</v>
      </c>
      <c r="H28" s="68"/>
      <c r="I28" s="68"/>
      <c r="J28" s="68"/>
      <c r="K28" s="68"/>
      <c r="L28" s="68"/>
      <c r="M28" s="68"/>
      <c r="N28" s="68"/>
      <c r="P28" s="68"/>
      <c r="Q28" s="68"/>
      <c r="R28" s="68"/>
      <c r="S28" s="68"/>
      <c r="T28" s="68"/>
      <c r="X28" s="68"/>
      <c r="Y28" s="68"/>
      <c r="Z28" s="68"/>
      <c r="AA28" s="68"/>
      <c r="AB28" s="68"/>
      <c r="AC28" s="68"/>
      <c r="AD28" s="68"/>
      <c r="AE28" s="68"/>
    </row>
    <row r="29" spans="1:31" ht="20.100000000000001" customHeight="1" x14ac:dyDescent="0.3">
      <c r="H29" s="68"/>
      <c r="I29" s="68"/>
      <c r="J29" s="68"/>
      <c r="K29" s="68"/>
      <c r="L29" s="68"/>
      <c r="M29" s="68"/>
      <c r="N29" s="68"/>
      <c r="P29" s="68"/>
      <c r="Q29" s="68"/>
      <c r="R29" s="68"/>
      <c r="S29" s="68"/>
      <c r="T29" s="68"/>
      <c r="X29" s="68"/>
      <c r="Y29" s="68"/>
      <c r="Z29" s="68"/>
      <c r="AA29" s="68"/>
      <c r="AB29" s="68"/>
      <c r="AC29" s="68"/>
      <c r="AD29" s="68"/>
      <c r="AE29" s="68"/>
    </row>
    <row r="30" spans="1:31" ht="41.25" customHeight="1" thickBot="1" x14ac:dyDescent="0.35">
      <c r="A30" s="354" t="s">
        <v>160</v>
      </c>
      <c r="B30" s="566" t="s">
        <v>158</v>
      </c>
      <c r="C30" s="566"/>
      <c r="D30" s="566"/>
      <c r="E30" s="566"/>
      <c r="F30" s="566"/>
      <c r="H30" s="68"/>
      <c r="I30" s="68"/>
      <c r="J30" s="68"/>
      <c r="K30" s="68"/>
      <c r="L30" s="68"/>
      <c r="M30" s="68"/>
      <c r="N30" s="68"/>
      <c r="P30" s="68"/>
      <c r="Q30" s="68"/>
      <c r="R30" s="68"/>
      <c r="S30" s="68"/>
      <c r="T30" s="68"/>
      <c r="X30" s="68"/>
      <c r="Y30" s="68"/>
      <c r="Z30" s="68"/>
      <c r="AA30" s="68"/>
      <c r="AB30" s="68"/>
      <c r="AC30" s="68"/>
      <c r="AD30" s="68"/>
      <c r="AE30" s="68"/>
    </row>
    <row r="31" spans="1:31" ht="21.75" customHeight="1" thickBot="1" x14ac:dyDescent="0.35">
      <c r="A31" s="166" t="s">
        <v>159</v>
      </c>
      <c r="B31" s="213" t="s">
        <v>1</v>
      </c>
      <c r="C31" s="52" t="s">
        <v>2</v>
      </c>
      <c r="D31" s="52" t="s">
        <v>3</v>
      </c>
      <c r="E31" s="52" t="s">
        <v>4</v>
      </c>
      <c r="F31" s="53" t="s">
        <v>5</v>
      </c>
      <c r="H31" s="68"/>
      <c r="I31" s="68"/>
      <c r="J31" s="68"/>
      <c r="K31" s="68"/>
      <c r="L31" s="68"/>
      <c r="M31" s="68"/>
      <c r="N31" s="68"/>
      <c r="P31" s="68"/>
      <c r="Q31" s="68"/>
      <c r="R31" s="68"/>
      <c r="S31" s="68"/>
      <c r="T31" s="68"/>
      <c r="X31" s="68"/>
      <c r="Y31" s="68"/>
      <c r="Z31" s="68"/>
      <c r="AA31" s="68"/>
      <c r="AB31" s="68"/>
      <c r="AC31" s="68"/>
      <c r="AD31" s="68"/>
      <c r="AE31" s="68"/>
    </row>
    <row r="32" spans="1:31" ht="20.100000000000001" customHeight="1" thickBot="1" x14ac:dyDescent="0.35">
      <c r="A32" s="359" t="s">
        <v>88</v>
      </c>
      <c r="B32" s="205">
        <f t="shared" ref="B32:F37" si="0">$B4*B$25+$C4*B$26+$D4*B$27+$E4*B$28</f>
        <v>69.104837420042642</v>
      </c>
      <c r="C32" s="208">
        <f t="shared" si="0"/>
        <v>70.820838814730308</v>
      </c>
      <c r="D32" s="208">
        <f t="shared" si="0"/>
        <v>69.392409875659709</v>
      </c>
      <c r="E32" s="208">
        <f t="shared" si="0"/>
        <v>70.124062539722885</v>
      </c>
      <c r="F32" s="209">
        <f t="shared" si="0"/>
        <v>68.380289930442686</v>
      </c>
      <c r="H32" s="68"/>
      <c r="I32" s="68"/>
      <c r="J32" s="68"/>
      <c r="K32" s="68"/>
      <c r="L32" s="68"/>
      <c r="M32" s="68"/>
      <c r="N32" s="68"/>
      <c r="P32" s="68"/>
      <c r="Q32" s="68"/>
      <c r="R32" s="68"/>
      <c r="S32" s="68"/>
      <c r="T32" s="68"/>
      <c r="X32" s="68"/>
      <c r="Y32" s="68"/>
      <c r="Z32" s="68"/>
      <c r="AA32" s="68"/>
      <c r="AB32" s="68"/>
      <c r="AC32" s="68"/>
      <c r="AD32" s="68"/>
      <c r="AE32" s="68"/>
    </row>
    <row r="33" spans="1:31" ht="20.100000000000001" customHeight="1" thickBot="1" x14ac:dyDescent="0.35">
      <c r="A33" s="357" t="s">
        <v>36</v>
      </c>
      <c r="B33" s="206">
        <f t="shared" si="0"/>
        <v>81.046122068230261</v>
      </c>
      <c r="C33" s="208">
        <f t="shared" ref="C33:F33" si="1">$B5*C$25+$C5*C$26+$D5*C$27+$E5*C$28</f>
        <v>81.854904738686869</v>
      </c>
      <c r="D33" s="208">
        <f t="shared" si="1"/>
        <v>81.00561320332767</v>
      </c>
      <c r="E33" s="208">
        <f t="shared" si="1"/>
        <v>81.452548620821133</v>
      </c>
      <c r="F33" s="209">
        <f t="shared" si="1"/>
        <v>80.358382630176152</v>
      </c>
      <c r="H33" s="68"/>
      <c r="I33" s="68"/>
      <c r="J33" s="68"/>
      <c r="K33" s="68"/>
      <c r="L33" s="68"/>
      <c r="M33" s="68"/>
      <c r="N33" s="68"/>
      <c r="P33" s="68"/>
      <c r="Q33" s="68"/>
      <c r="R33" s="68"/>
      <c r="S33" s="68"/>
      <c r="T33" s="68"/>
      <c r="X33" s="68"/>
      <c r="Y33" s="68"/>
      <c r="Z33" s="68"/>
      <c r="AA33" s="68"/>
      <c r="AB33" s="68"/>
      <c r="AC33" s="68"/>
      <c r="AD33" s="68"/>
      <c r="AE33" s="68"/>
    </row>
    <row r="34" spans="1:31" ht="20.100000000000001" customHeight="1" thickBot="1" x14ac:dyDescent="0.35">
      <c r="A34" s="357" t="s">
        <v>37</v>
      </c>
      <c r="B34" s="206">
        <f t="shared" si="0"/>
        <v>83.083835287846483</v>
      </c>
      <c r="C34" s="208">
        <f t="shared" ref="C34:F34" si="2">$B6*C$25+$C6*C$26+$D6*C$27+$E6*C$28</f>
        <v>83.877885208047772</v>
      </c>
      <c r="D34" s="208">
        <f t="shared" si="2"/>
        <v>83.021759549154666</v>
      </c>
      <c r="E34" s="208">
        <f t="shared" si="2"/>
        <v>83.452752002033805</v>
      </c>
      <c r="F34" s="209">
        <f t="shared" si="2"/>
        <v>82.356302411753219</v>
      </c>
      <c r="H34" s="68"/>
      <c r="I34" s="68"/>
      <c r="J34" s="68"/>
      <c r="K34" s="68"/>
      <c r="L34" s="68"/>
      <c r="M34" s="68"/>
      <c r="N34" s="68"/>
      <c r="P34" s="68"/>
      <c r="Q34" s="68"/>
      <c r="R34" s="68"/>
      <c r="S34" s="68"/>
      <c r="T34" s="68"/>
      <c r="X34" s="68"/>
      <c r="Y34" s="68"/>
      <c r="Z34" s="68"/>
      <c r="AA34" s="68"/>
      <c r="AB34" s="68"/>
      <c r="AC34" s="68"/>
      <c r="AD34" s="68"/>
      <c r="AE34" s="68"/>
    </row>
    <row r="35" spans="1:31" ht="20.100000000000001" customHeight="1" thickBot="1" x14ac:dyDescent="0.35">
      <c r="A35" s="357" t="s">
        <v>89</v>
      </c>
      <c r="B35" s="206">
        <f t="shared" si="0"/>
        <v>90.034168443496796</v>
      </c>
      <c r="C35" s="208">
        <f t="shared" ref="C35:F35" si="3">$B7*C$25+$C7*C$26+$D7*C$27+$E7*C$28</f>
        <v>90.106981536508414</v>
      </c>
      <c r="D35" s="208">
        <f t="shared" si="3"/>
        <v>89.785043384918168</v>
      </c>
      <c r="E35" s="208">
        <f t="shared" si="3"/>
        <v>89.995373077411955</v>
      </c>
      <c r="F35" s="209">
        <f t="shared" si="3"/>
        <v>89.483650783332237</v>
      </c>
      <c r="H35" s="68"/>
      <c r="I35" s="68"/>
      <c r="J35" s="68"/>
      <c r="K35" s="68"/>
      <c r="L35" s="68"/>
      <c r="M35" s="68"/>
      <c r="N35" s="68"/>
      <c r="P35" s="68"/>
      <c r="Q35" s="68"/>
      <c r="R35" s="68"/>
      <c r="S35" s="68"/>
      <c r="T35" s="68"/>
      <c r="X35" s="68"/>
      <c r="Y35" s="68"/>
      <c r="Z35" s="68"/>
      <c r="AA35" s="68"/>
      <c r="AB35" s="68"/>
      <c r="AC35" s="68"/>
      <c r="AD35" s="68"/>
      <c r="AE35" s="68"/>
    </row>
    <row r="36" spans="1:31" ht="20.100000000000001" customHeight="1" thickBot="1" x14ac:dyDescent="0.35">
      <c r="A36" s="357" t="s">
        <v>38</v>
      </c>
      <c r="B36" s="206">
        <f t="shared" si="0"/>
        <v>100.38912579957356</v>
      </c>
      <c r="C36" s="208">
        <f t="shared" ref="C36:F36" si="4">$B8*C$25+$C8*C$26+$D8*C$27+$E8*C$28</f>
        <v>99.959521991518017</v>
      </c>
      <c r="D36" s="208">
        <f t="shared" si="4"/>
        <v>99.991054656051531</v>
      </c>
      <c r="E36" s="208">
        <f t="shared" si="4"/>
        <v>100.010169060633</v>
      </c>
      <c r="F36" s="209">
        <f t="shared" si="4"/>
        <v>99.895989078853262</v>
      </c>
      <c r="H36" s="68"/>
      <c r="I36" s="68"/>
      <c r="J36" s="68"/>
      <c r="K36" s="68"/>
      <c r="L36" s="68"/>
      <c r="M36" s="68"/>
      <c r="N36" s="68"/>
      <c r="P36" s="68"/>
      <c r="Q36" s="68"/>
      <c r="R36" s="68"/>
      <c r="S36" s="68"/>
      <c r="T36" s="68"/>
      <c r="X36" s="68"/>
      <c r="Y36" s="68"/>
      <c r="Z36" s="68"/>
      <c r="AA36" s="68"/>
      <c r="AB36" s="68"/>
      <c r="AC36" s="68"/>
      <c r="AD36" s="68"/>
      <c r="AE36" s="68"/>
    </row>
    <row r="37" spans="1:31" ht="20.100000000000001" customHeight="1" thickBot="1" x14ac:dyDescent="0.35">
      <c r="A37" s="358" t="s">
        <v>39</v>
      </c>
      <c r="B37" s="207">
        <f t="shared" si="0"/>
        <v>100.38912579957356</v>
      </c>
      <c r="C37" s="208">
        <f t="shared" ref="C37:F37" si="5">$B9*C$25+$C9*C$26+$D9*C$27+$E9*C$28</f>
        <v>99.959521991518017</v>
      </c>
      <c r="D37" s="208">
        <f t="shared" si="5"/>
        <v>99.991054656051531</v>
      </c>
      <c r="E37" s="208">
        <f t="shared" si="5"/>
        <v>100.010169060633</v>
      </c>
      <c r="F37" s="209">
        <f t="shared" si="5"/>
        <v>99.895989078853262</v>
      </c>
      <c r="H37" s="68"/>
      <c r="I37" s="68"/>
      <c r="J37" s="68"/>
      <c r="K37" s="68"/>
      <c r="L37" s="68"/>
      <c r="M37" s="68"/>
      <c r="N37" s="68"/>
      <c r="P37" s="68"/>
      <c r="Q37" s="68"/>
      <c r="R37" s="68"/>
      <c r="S37" s="68"/>
      <c r="T37" s="68"/>
      <c r="X37" s="68"/>
      <c r="Y37" s="68"/>
      <c r="Z37" s="68"/>
      <c r="AA37" s="68"/>
      <c r="AB37" s="68"/>
      <c r="AC37" s="68"/>
      <c r="AD37" s="68"/>
      <c r="AE37" s="68"/>
    </row>
    <row r="38" spans="1:31" ht="20.100000000000001" customHeight="1" x14ac:dyDescent="0.3">
      <c r="H38" s="68"/>
      <c r="I38" s="68"/>
      <c r="J38" s="68"/>
      <c r="K38" s="68"/>
      <c r="L38" s="68"/>
      <c r="M38" s="68"/>
      <c r="N38" s="68"/>
      <c r="P38" s="68"/>
      <c r="Q38" s="68"/>
      <c r="R38" s="68"/>
      <c r="S38" s="68"/>
      <c r="T38" s="68"/>
      <c r="X38" s="68"/>
      <c r="Y38" s="68"/>
      <c r="Z38" s="68"/>
      <c r="AA38" s="68"/>
      <c r="AB38" s="68"/>
      <c r="AC38" s="68"/>
      <c r="AD38" s="68"/>
      <c r="AE38" s="68"/>
    </row>
    <row r="39" spans="1:31" ht="61.5" customHeight="1" thickBot="1" x14ac:dyDescent="0.35">
      <c r="A39" s="354" t="s">
        <v>160</v>
      </c>
      <c r="B39" s="566" t="s">
        <v>233</v>
      </c>
      <c r="C39" s="566"/>
      <c r="D39" s="566"/>
      <c r="E39" s="566"/>
      <c r="F39" s="566"/>
      <c r="H39" s="68"/>
      <c r="I39" s="68"/>
      <c r="J39" s="68"/>
      <c r="K39" s="68"/>
      <c r="L39" s="68"/>
      <c r="M39" s="68"/>
      <c r="N39" s="68"/>
      <c r="P39" s="68"/>
      <c r="Q39" s="68"/>
      <c r="R39" s="68"/>
      <c r="S39" s="68"/>
      <c r="T39" s="68"/>
    </row>
    <row r="40" spans="1:31" ht="20.100000000000001" customHeight="1" thickBot="1" x14ac:dyDescent="0.35">
      <c r="A40" s="360" t="s">
        <v>161</v>
      </c>
      <c r="B40" s="210" t="s">
        <v>1</v>
      </c>
      <c r="C40" s="211" t="s">
        <v>2</v>
      </c>
      <c r="D40" s="211" t="s">
        <v>3</v>
      </c>
      <c r="E40" s="211" t="s">
        <v>4</v>
      </c>
      <c r="F40" s="212" t="s">
        <v>5</v>
      </c>
      <c r="H40" s="68"/>
      <c r="I40" s="68"/>
      <c r="J40" s="68"/>
      <c r="K40" s="68"/>
      <c r="L40" s="68"/>
      <c r="M40" s="68"/>
      <c r="N40" s="76"/>
    </row>
    <row r="41" spans="1:31" ht="20.100000000000001" customHeight="1" x14ac:dyDescent="0.3">
      <c r="A41" s="361" t="s">
        <v>101</v>
      </c>
      <c r="B41" s="205">
        <f>B16*B32+B17*B33+B18*B34+B19*B35+B20*B36+B21*B37</f>
        <v>75.237084585271631</v>
      </c>
      <c r="C41" s="208">
        <f t="shared" ref="C41:F41" si="6">C16*C32+C17*C33+C18*C34+C19*C35+C20*C36+C21*C37</f>
        <v>76.585330765575776</v>
      </c>
      <c r="D41" s="208">
        <f t="shared" si="6"/>
        <v>72.121524111426822</v>
      </c>
      <c r="E41" s="208">
        <f t="shared" si="6"/>
        <v>73.484265085901427</v>
      </c>
      <c r="F41" s="209">
        <f t="shared" si="6"/>
        <v>72.180196267029402</v>
      </c>
      <c r="H41" s="68"/>
      <c r="I41" s="68"/>
      <c r="J41" s="68"/>
      <c r="K41" s="68"/>
      <c r="L41" s="68"/>
      <c r="M41" s="68"/>
      <c r="N41" s="68"/>
    </row>
    <row r="42" spans="1:31" ht="20.100000000000001" customHeight="1" x14ac:dyDescent="0.3">
      <c r="A42" s="362" t="s">
        <v>102</v>
      </c>
      <c r="B42" s="206">
        <f>4.2*B41/(10-0.058*B41)</f>
        <v>56.064902381885325</v>
      </c>
      <c r="C42" s="206">
        <f t="shared" ref="C42:F42" si="7">4.2*C41/(10-0.058*C41)</f>
        <v>57.872516802617831</v>
      </c>
      <c r="D42" s="206">
        <f t="shared" si="7"/>
        <v>52.07373587016653</v>
      </c>
      <c r="E42" s="206">
        <f t="shared" si="7"/>
        <v>53.788534878540958</v>
      </c>
      <c r="F42" s="206">
        <f t="shared" si="7"/>
        <v>52.146605166500784</v>
      </c>
      <c r="H42" s="68"/>
      <c r="I42" s="68"/>
      <c r="J42" s="68"/>
      <c r="K42" s="68"/>
      <c r="L42" s="68"/>
      <c r="M42" s="68"/>
      <c r="N42" s="68"/>
    </row>
    <row r="43" spans="1:31" ht="20.100000000000001" customHeight="1" thickBot="1" x14ac:dyDescent="0.35">
      <c r="A43" s="363" t="s">
        <v>103</v>
      </c>
      <c r="B43" s="214">
        <f>23*B41/(10+0.13*B41)</f>
        <v>87.481351042189289</v>
      </c>
      <c r="C43" s="214">
        <f t="shared" ref="C43:F43" si="8">23*C41/(10+0.13*C41)</f>
        <v>88.266907137092574</v>
      </c>
      <c r="D43" s="214">
        <f t="shared" si="8"/>
        <v>85.611701930897794</v>
      </c>
      <c r="E43" s="214">
        <f t="shared" si="8"/>
        <v>86.43901361977818</v>
      </c>
      <c r="F43" s="214">
        <f t="shared" si="8"/>
        <v>85.647632967736911</v>
      </c>
    </row>
    <row r="44" spans="1:31" ht="20.100000000000001" customHeight="1" thickBot="1" x14ac:dyDescent="0.35">
      <c r="A44" s="364" t="s">
        <v>91</v>
      </c>
      <c r="B44" s="215">
        <f>B41</f>
        <v>75.237084585271631</v>
      </c>
      <c r="C44" s="215">
        <f t="shared" ref="C44:F44" si="9">C41</f>
        <v>76.585330765575776</v>
      </c>
      <c r="D44" s="215">
        <f t="shared" si="9"/>
        <v>72.121524111426822</v>
      </c>
      <c r="E44" s="215">
        <f t="shared" si="9"/>
        <v>73.484265085901427</v>
      </c>
      <c r="F44" s="215">
        <f t="shared" si="9"/>
        <v>72.180196267029402</v>
      </c>
    </row>
    <row r="46" spans="1:31" ht="20.100000000000001" customHeight="1" x14ac:dyDescent="0.3">
      <c r="A46" s="68"/>
      <c r="B46" s="68"/>
      <c r="C46" s="68"/>
      <c r="D46" s="68"/>
      <c r="E46" s="68"/>
      <c r="F46" s="68"/>
      <c r="G46" s="68"/>
    </row>
    <row r="47" spans="1:31" ht="20.100000000000001" customHeight="1" x14ac:dyDescent="0.3">
      <c r="A47" s="68"/>
      <c r="B47" s="68"/>
      <c r="C47" s="68"/>
      <c r="D47" s="68"/>
      <c r="E47" s="68"/>
      <c r="F47" s="68"/>
      <c r="G47" s="68"/>
    </row>
    <row r="48" spans="1:31" ht="20.100000000000001" customHeight="1" x14ac:dyDescent="0.3">
      <c r="A48" s="68"/>
      <c r="B48" s="68"/>
      <c r="C48" s="68"/>
      <c r="D48" s="68"/>
      <c r="E48" s="68"/>
      <c r="F48" s="68"/>
      <c r="G48" s="68"/>
    </row>
    <row r="49" spans="1:16" ht="20.100000000000001" customHeight="1" x14ac:dyDescent="0.3">
      <c r="A49" s="68"/>
      <c r="B49" s="68"/>
      <c r="C49" s="68"/>
      <c r="D49" s="68"/>
      <c r="E49" s="68"/>
      <c r="F49" s="68"/>
      <c r="G49" s="68"/>
    </row>
    <row r="50" spans="1:16" ht="20.100000000000001" customHeight="1" x14ac:dyDescent="0.3">
      <c r="A50" s="68"/>
      <c r="B50" s="68"/>
      <c r="C50" s="68"/>
      <c r="D50" s="68"/>
      <c r="E50" s="68"/>
      <c r="F50" s="68"/>
      <c r="G50" s="68"/>
    </row>
    <row r="64" spans="1:16" ht="20.100000000000001" customHeight="1" x14ac:dyDescent="0.3">
      <c r="P64" s="19"/>
    </row>
    <row r="65" spans="16:17" ht="20.100000000000001" customHeight="1" x14ac:dyDescent="0.3">
      <c r="P65" s="19"/>
      <c r="Q65" s="19"/>
    </row>
    <row r="66" spans="16:17" ht="20.100000000000001" customHeight="1" x14ac:dyDescent="0.3">
      <c r="P66" s="19"/>
      <c r="Q66" s="19"/>
    </row>
    <row r="67" spans="16:17" ht="20.100000000000001" customHeight="1" x14ac:dyDescent="0.3">
      <c r="P67" s="19"/>
      <c r="Q67" s="19"/>
    </row>
    <row r="68" spans="16:17" ht="20.100000000000001" customHeight="1" x14ac:dyDescent="0.3">
      <c r="Q68" s="19"/>
    </row>
  </sheetData>
  <mergeCells count="7">
    <mergeCell ref="B39:F39"/>
    <mergeCell ref="B30:F30"/>
    <mergeCell ref="A1:F1"/>
    <mergeCell ref="B2:F2"/>
    <mergeCell ref="H11:N11"/>
    <mergeCell ref="B14:F14"/>
    <mergeCell ref="B23:F23"/>
  </mergeCells>
  <pageMargins left="0.7" right="0.7" top="0.78740157499999996" bottom="0.78740157499999996" header="0.3" footer="0.3"/>
  <pageSetup paperSize="9"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1"/>
  <sheetViews>
    <sheetView topLeftCell="A7" workbookViewId="0">
      <selection activeCell="C13" sqref="C13:F15"/>
    </sheetView>
  </sheetViews>
  <sheetFormatPr defaultColWidth="10.88671875" defaultRowHeight="14.4" x14ac:dyDescent="0.3"/>
  <cols>
    <col min="1" max="1" width="28.5546875" customWidth="1"/>
    <col min="2" max="2" width="11.44140625" customWidth="1"/>
    <col min="3" max="3" width="12.109375" bestFit="1" customWidth="1"/>
    <col min="4" max="6" width="11.5546875" bestFit="1" customWidth="1"/>
    <col min="7" max="7" width="34.33203125" customWidth="1"/>
    <col min="8" max="8" width="34" customWidth="1"/>
    <col min="9" max="9" width="14.109375" customWidth="1"/>
  </cols>
  <sheetData>
    <row r="1" spans="1:8" ht="54.75" customHeight="1" x14ac:dyDescent="0.3">
      <c r="A1" s="569" t="s">
        <v>170</v>
      </c>
      <c r="B1" s="569"/>
      <c r="C1" s="569"/>
      <c r="D1" s="569"/>
      <c r="E1" s="569"/>
      <c r="F1" s="569"/>
    </row>
    <row r="2" spans="1:8" ht="15" thickBot="1" x14ac:dyDescent="0.35"/>
    <row r="3" spans="1:8" ht="15" thickBot="1" x14ac:dyDescent="0.35">
      <c r="A3" s="393" t="s">
        <v>162</v>
      </c>
      <c r="B3" s="348" t="str">
        <f>CN!B11</f>
        <v>Tinee</v>
      </c>
      <c r="C3" s="396" t="str">
        <f>CN!C11</f>
        <v>Upper Var</v>
      </c>
      <c r="D3" s="396" t="str">
        <f>CN!D11</f>
        <v>Esteron</v>
      </c>
      <c r="E3" s="396" t="str">
        <f>CN!E11</f>
        <v>Vesubie</v>
      </c>
      <c r="F3" s="397" t="str">
        <f>CN!F11</f>
        <v>Lower Var</v>
      </c>
    </row>
    <row r="4" spans="1:8" x14ac:dyDescent="0.3">
      <c r="A4" s="394" t="s">
        <v>163</v>
      </c>
      <c r="B4" s="218">
        <f>P!J66</f>
        <v>151.9648866559165</v>
      </c>
      <c r="C4" s="219">
        <f>P!K66</f>
        <v>144.27742460762849</v>
      </c>
      <c r="D4" s="219">
        <f>P!L66</f>
        <v>149.8977569048418</v>
      </c>
      <c r="E4" s="219">
        <f>P!M66</f>
        <v>156.95695327197842</v>
      </c>
      <c r="F4" s="220">
        <f>P!N66</f>
        <v>104.47879989598232</v>
      </c>
      <c r="G4" s="68"/>
      <c r="H4" s="68"/>
    </row>
    <row r="5" spans="1:8" x14ac:dyDescent="0.3">
      <c r="A5" s="230" t="s">
        <v>28</v>
      </c>
      <c r="B5" s="231">
        <f>CN!B44</f>
        <v>75.237084585271631</v>
      </c>
      <c r="C5" s="226">
        <f>CN!C44</f>
        <v>76.585330765575776</v>
      </c>
      <c r="D5" s="226">
        <f>CN!D44</f>
        <v>72.121524111426822</v>
      </c>
      <c r="E5" s="226">
        <f>CN!E44</f>
        <v>73.484265085901427</v>
      </c>
      <c r="F5" s="227">
        <f>CN!F44</f>
        <v>72.180196267029402</v>
      </c>
      <c r="G5" s="68"/>
      <c r="H5" s="68"/>
    </row>
    <row r="6" spans="1:8" ht="15" thickBot="1" x14ac:dyDescent="0.35">
      <c r="A6" s="395" t="s">
        <v>168</v>
      </c>
      <c r="B6" s="232">
        <f>Basins!B4*1000*1000</f>
        <v>750400000</v>
      </c>
      <c r="C6" s="228">
        <f>Basins!C4*1000*1000</f>
        <v>1087010000</v>
      </c>
      <c r="D6" s="228">
        <f>Basins!D4*1000*1000</f>
        <v>447160000</v>
      </c>
      <c r="E6" s="228">
        <f>Basins!E4*1000*1000</f>
        <v>393350000</v>
      </c>
      <c r="F6" s="229">
        <f>Basins!F4*1000*1000</f>
        <v>153830000</v>
      </c>
      <c r="G6" s="68"/>
      <c r="H6" s="68"/>
    </row>
    <row r="7" spans="1:8" ht="15" thickBot="1" x14ac:dyDescent="0.35">
      <c r="A7" s="68"/>
      <c r="B7" s="68"/>
      <c r="C7" s="68"/>
      <c r="D7" s="68"/>
      <c r="E7" s="68"/>
      <c r="F7" s="68"/>
      <c r="G7" s="68"/>
      <c r="H7" s="68"/>
    </row>
    <row r="8" spans="1:8" ht="19.5" customHeight="1" thickBot="1" x14ac:dyDescent="0.35">
      <c r="A8" s="400" t="s">
        <v>164</v>
      </c>
      <c r="B8" s="570" t="s">
        <v>166</v>
      </c>
      <c r="C8" s="571"/>
      <c r="D8" s="571"/>
      <c r="E8" s="571"/>
      <c r="F8" s="572"/>
      <c r="G8" s="401" t="s">
        <v>151</v>
      </c>
      <c r="H8" s="68"/>
    </row>
    <row r="9" spans="1:8" ht="18" customHeight="1" thickBot="1" x14ac:dyDescent="0.35">
      <c r="A9" s="398" t="s">
        <v>92</v>
      </c>
      <c r="B9" s="399">
        <f>25400/B5-254</f>
        <v>83.599471590533824</v>
      </c>
      <c r="C9" s="550">
        <f t="shared" ref="C9:F9" si="0">25400/C5-254</f>
        <v>77.656202905857356</v>
      </c>
      <c r="D9" s="550">
        <f t="shared" si="0"/>
        <v>98.183350434432441</v>
      </c>
      <c r="E9" s="550">
        <f t="shared" si="0"/>
        <v>91.65222868199038</v>
      </c>
      <c r="F9" s="550">
        <f t="shared" si="0"/>
        <v>97.897075841040021</v>
      </c>
      <c r="G9" s="155"/>
      <c r="H9" s="68"/>
    </row>
    <row r="10" spans="1:8" ht="15.75" customHeight="1" x14ac:dyDescent="0.3">
      <c r="A10" s="68"/>
      <c r="B10" s="68"/>
      <c r="C10" s="68"/>
      <c r="D10" s="68"/>
      <c r="E10" s="68"/>
      <c r="F10" s="68"/>
      <c r="G10" s="68"/>
      <c r="H10" s="68"/>
    </row>
    <row r="11" spans="1:8" ht="18" customHeight="1" thickBot="1" x14ac:dyDescent="0.35">
      <c r="A11" s="68"/>
      <c r="B11" s="68"/>
      <c r="C11" s="68"/>
      <c r="D11" s="68"/>
      <c r="E11" s="68"/>
      <c r="F11" s="68"/>
      <c r="G11" s="68"/>
      <c r="H11" s="68"/>
    </row>
    <row r="12" spans="1:8" ht="31.5" customHeight="1" thickBot="1" x14ac:dyDescent="0.35">
      <c r="A12" s="413" t="s">
        <v>165</v>
      </c>
      <c r="B12" s="571" t="s">
        <v>167</v>
      </c>
      <c r="C12" s="571"/>
      <c r="D12" s="571"/>
      <c r="E12" s="571"/>
      <c r="F12" s="571"/>
      <c r="G12" s="338" t="s">
        <v>151</v>
      </c>
      <c r="H12" s="68"/>
    </row>
    <row r="13" spans="1:8" ht="15.75" customHeight="1" x14ac:dyDescent="0.3">
      <c r="A13" s="403" t="s">
        <v>54</v>
      </c>
      <c r="B13" s="525">
        <f>(B4-0.2*B9)^2/(B4+0.8*B9)</f>
        <v>83.580857491754173</v>
      </c>
      <c r="C13" s="551">
        <f t="shared" ref="C13:F13" si="1">(C4-0.2*C9)^2/(C4+0.8*C9)</f>
        <v>80.307113438615289</v>
      </c>
      <c r="D13" s="551">
        <f t="shared" si="1"/>
        <v>74.276051293157664</v>
      </c>
      <c r="E13" s="551">
        <f t="shared" si="1"/>
        <v>83.452379959891388</v>
      </c>
      <c r="F13" s="551">
        <f t="shared" si="1"/>
        <v>39.431318881807343</v>
      </c>
      <c r="G13" s="51"/>
      <c r="H13" s="68"/>
    </row>
    <row r="14" spans="1:8" ht="21" customHeight="1" x14ac:dyDescent="0.3">
      <c r="A14" s="404" t="s">
        <v>55</v>
      </c>
      <c r="B14" s="184">
        <f>B13/1000</f>
        <v>8.3580857491754174E-2</v>
      </c>
      <c r="C14" s="544">
        <f t="shared" ref="C14:F14" si="2">C13/1000</f>
        <v>8.0307113438615282E-2</v>
      </c>
      <c r="D14" s="544">
        <f t="shared" si="2"/>
        <v>7.4276051293157661E-2</v>
      </c>
      <c r="E14" s="544">
        <f t="shared" si="2"/>
        <v>8.3452379959891382E-2</v>
      </c>
      <c r="F14" s="544">
        <f t="shared" si="2"/>
        <v>3.9431318881807342E-2</v>
      </c>
      <c r="G14" s="516"/>
      <c r="H14" s="68"/>
    </row>
    <row r="15" spans="1:8" ht="15" thickBot="1" x14ac:dyDescent="0.35">
      <c r="A15" s="402" t="s">
        <v>67</v>
      </c>
      <c r="B15" s="225">
        <f>B14*B6</f>
        <v>62719075.461812332</v>
      </c>
      <c r="C15" s="552">
        <f t="shared" ref="C15:F15" si="3">C14*C6</f>
        <v>87294635.3789092</v>
      </c>
      <c r="D15" s="552">
        <f t="shared" si="3"/>
        <v>33213279.096248381</v>
      </c>
      <c r="E15" s="552">
        <f t="shared" si="3"/>
        <v>32825993.657223277</v>
      </c>
      <c r="F15" s="552">
        <f t="shared" si="3"/>
        <v>6065719.7835884234</v>
      </c>
      <c r="G15" s="155"/>
      <c r="H15" s="68"/>
    </row>
    <row r="16" spans="1:8" ht="15" thickBot="1" x14ac:dyDescent="0.35">
      <c r="A16" s="68"/>
      <c r="B16" s="68"/>
      <c r="C16" s="68"/>
      <c r="D16" s="68"/>
      <c r="E16" s="68"/>
      <c r="F16" s="68"/>
      <c r="G16" s="68"/>
      <c r="H16" s="68"/>
    </row>
    <row r="17" spans="1:8" ht="15" thickBot="1" x14ac:dyDescent="0.35">
      <c r="A17" s="405" t="s">
        <v>169</v>
      </c>
      <c r="B17" s="240">
        <f>B15+C15+D15+E15+F15</f>
        <v>222118703.37778163</v>
      </c>
      <c r="C17" s="68"/>
      <c r="D17" s="68"/>
      <c r="E17" s="68"/>
      <c r="F17" s="68"/>
      <c r="G17" s="68"/>
      <c r="H17" s="68"/>
    </row>
    <row r="18" spans="1:8" ht="15" thickBot="1" x14ac:dyDescent="0.35">
      <c r="A18" s="406" t="s">
        <v>171</v>
      </c>
      <c r="B18" s="241">
        <v>270000000</v>
      </c>
      <c r="C18" s="68"/>
      <c r="D18" s="68"/>
      <c r="E18" s="68"/>
      <c r="F18" s="68"/>
      <c r="G18" s="68"/>
      <c r="H18" s="68"/>
    </row>
    <row r="19" spans="1:8" x14ac:dyDescent="0.3">
      <c r="A19" s="73" t="s">
        <v>172</v>
      </c>
      <c r="B19" s="68"/>
      <c r="C19" s="68"/>
      <c r="D19" s="68"/>
      <c r="E19" s="68"/>
      <c r="F19" s="68"/>
      <c r="G19" s="68"/>
      <c r="H19" s="68"/>
    </row>
    <row r="20" spans="1:8" x14ac:dyDescent="0.3">
      <c r="A20" s="68"/>
      <c r="B20" s="62"/>
      <c r="C20" s="68"/>
      <c r="D20" s="68"/>
      <c r="E20" s="68"/>
      <c r="F20" s="68"/>
      <c r="G20" s="68"/>
      <c r="H20" s="68"/>
    </row>
    <row r="21" spans="1:8" x14ac:dyDescent="0.3">
      <c r="A21" s="68"/>
      <c r="B21" s="68"/>
      <c r="C21" s="68"/>
      <c r="D21" s="68"/>
      <c r="E21" s="68"/>
      <c r="F21" s="68"/>
      <c r="G21" s="68"/>
      <c r="H21" s="68"/>
    </row>
  </sheetData>
  <mergeCells count="3">
    <mergeCell ref="A1:F1"/>
    <mergeCell ref="B8:F8"/>
    <mergeCell ref="B12:F12"/>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73"/>
  <sheetViews>
    <sheetView workbookViewId="0">
      <selection activeCell="A6" sqref="A6"/>
    </sheetView>
  </sheetViews>
  <sheetFormatPr defaultColWidth="11.44140625" defaultRowHeight="14.4" x14ac:dyDescent="0.3"/>
  <cols>
    <col min="1" max="1" width="41.88671875" customWidth="1"/>
    <col min="2" max="2" width="13.44140625" customWidth="1"/>
    <col min="3" max="3" width="13.109375" customWidth="1"/>
    <col min="4" max="4" width="13.88671875" customWidth="1"/>
    <col min="5" max="5" width="13" customWidth="1"/>
    <col min="6" max="6" width="12.88671875" customWidth="1"/>
    <col min="7" max="7" width="6.6640625" customWidth="1"/>
    <col min="8" max="8" width="9.5546875" customWidth="1"/>
    <col min="9" max="10" width="8.44140625" customWidth="1"/>
    <col min="11" max="11" width="9.44140625" customWidth="1"/>
    <col min="12" max="12" width="8" customWidth="1"/>
    <col min="13" max="13" width="10.5546875" customWidth="1"/>
    <col min="14" max="14" width="8.88671875" customWidth="1"/>
    <col min="15" max="15" width="8.6640625" customWidth="1"/>
    <col min="16" max="16" width="10.109375" customWidth="1"/>
    <col min="17" max="17" width="6.44140625" customWidth="1"/>
    <col min="18" max="18" width="10.44140625" customWidth="1"/>
    <col min="19" max="19" width="8" customWidth="1"/>
    <col min="20" max="20" width="8.5546875" customWidth="1"/>
    <col min="21" max="21" width="10.44140625" customWidth="1"/>
    <col min="22" max="22" width="17.109375" customWidth="1"/>
    <col min="23" max="23" width="19.5546875" customWidth="1"/>
    <col min="24" max="24" width="18.33203125" customWidth="1"/>
    <col min="25" max="25" width="16.33203125" bestFit="1" customWidth="1"/>
    <col min="26" max="26" width="17.109375" customWidth="1"/>
    <col min="27" max="27" width="14.33203125" customWidth="1"/>
    <col min="30" max="31" width="15.44140625" customWidth="1"/>
  </cols>
  <sheetData>
    <row r="1" spans="1:28" ht="55.5" customHeight="1" x14ac:dyDescent="0.3">
      <c r="A1" s="591" t="s">
        <v>121</v>
      </c>
      <c r="B1" s="592"/>
      <c r="C1" s="592"/>
      <c r="D1" s="592"/>
      <c r="E1" s="592"/>
      <c r="F1" s="592"/>
      <c r="G1" s="592"/>
      <c r="H1" s="592"/>
      <c r="I1" s="592"/>
      <c r="J1" s="592"/>
      <c r="K1" s="592"/>
    </row>
    <row r="2" spans="1:28" ht="15" thickBot="1" x14ac:dyDescent="0.35"/>
    <row r="3" spans="1:28" ht="20.25" customHeight="1" thickBot="1" x14ac:dyDescent="0.35">
      <c r="A3" s="407"/>
      <c r="B3" s="410" t="s">
        <v>1</v>
      </c>
      <c r="C3" s="411" t="s">
        <v>2</v>
      </c>
      <c r="D3" s="411" t="s">
        <v>3</v>
      </c>
      <c r="E3" s="411" t="s">
        <v>4</v>
      </c>
      <c r="F3" s="412" t="s">
        <v>5</v>
      </c>
      <c r="G3" s="576" t="s">
        <v>120</v>
      </c>
      <c r="H3" s="577"/>
      <c r="I3" s="577"/>
      <c r="J3" s="577"/>
      <c r="K3" s="578"/>
    </row>
    <row r="4" spans="1:28" ht="21" customHeight="1" x14ac:dyDescent="0.3">
      <c r="A4" s="408" t="s">
        <v>186</v>
      </c>
      <c r="B4" s="233">
        <f>Q!B9*0.2</f>
        <v>16.719894318106764</v>
      </c>
      <c r="C4" s="553">
        <f>Q!C9*0.2</f>
        <v>15.531240581171472</v>
      </c>
      <c r="D4" s="553">
        <f>Q!D9*0.2</f>
        <v>19.63667008688649</v>
      </c>
      <c r="E4" s="553">
        <f>Q!E9*0.2</f>
        <v>18.330445736398076</v>
      </c>
      <c r="F4" s="553">
        <f>Q!F9*0.2</f>
        <v>19.579415168208005</v>
      </c>
      <c r="G4" s="585"/>
      <c r="H4" s="586"/>
      <c r="I4" s="586"/>
      <c r="J4" s="586"/>
      <c r="K4" s="587"/>
      <c r="L4" s="68"/>
      <c r="M4" s="68"/>
      <c r="N4" s="68"/>
      <c r="O4" s="68"/>
      <c r="P4" s="68"/>
      <c r="Q4" s="68"/>
      <c r="R4" s="68"/>
      <c r="S4" s="68"/>
      <c r="T4" s="68"/>
      <c r="U4" s="68"/>
      <c r="V4" s="68"/>
      <c r="W4" s="68"/>
      <c r="X4" s="68"/>
      <c r="Y4" s="68"/>
      <c r="Z4" s="68"/>
      <c r="AA4" s="68"/>
      <c r="AB4" s="68"/>
    </row>
    <row r="5" spans="1:28" ht="22.5" customHeight="1" x14ac:dyDescent="0.3">
      <c r="A5" s="408" t="s">
        <v>185</v>
      </c>
      <c r="B5" s="234">
        <f>G11</f>
        <v>44</v>
      </c>
      <c r="C5" s="554">
        <f t="shared" ref="C5:F5" si="0">H11</f>
        <v>45</v>
      </c>
      <c r="D5" s="554">
        <f t="shared" si="0"/>
        <v>39</v>
      </c>
      <c r="E5" s="554">
        <f t="shared" si="0"/>
        <v>37</v>
      </c>
      <c r="F5" s="554">
        <f t="shared" si="0"/>
        <v>24</v>
      </c>
      <c r="G5" s="582" t="s">
        <v>235</v>
      </c>
      <c r="H5" s="583"/>
      <c r="I5" s="583"/>
      <c r="J5" s="583"/>
      <c r="K5" s="584"/>
      <c r="L5" s="68"/>
      <c r="M5" s="68"/>
      <c r="N5" s="68"/>
      <c r="O5" s="68"/>
      <c r="P5" s="68"/>
      <c r="Q5" s="68"/>
      <c r="R5" s="68"/>
      <c r="S5" s="68"/>
      <c r="T5" s="68"/>
      <c r="U5" s="68"/>
      <c r="V5" s="68"/>
      <c r="W5" s="68"/>
      <c r="X5" s="68"/>
      <c r="Y5" s="68"/>
      <c r="Z5" s="68"/>
      <c r="AA5" s="68"/>
      <c r="AB5" s="68"/>
    </row>
    <row r="6" spans="1:28" ht="15" customHeight="1" thickBot="1" x14ac:dyDescent="0.35">
      <c r="A6" s="409" t="s">
        <v>190</v>
      </c>
      <c r="B6" s="235">
        <f>V11</f>
        <v>34643.45833587963</v>
      </c>
      <c r="C6" s="555">
        <f t="shared" ref="C6:F6" si="1">W11</f>
        <v>34643.375002430555</v>
      </c>
      <c r="D6" s="555">
        <f t="shared" si="1"/>
        <v>34643.416669155093</v>
      </c>
      <c r="E6" s="555">
        <f t="shared" si="1"/>
        <v>34643.500002604167</v>
      </c>
      <c r="F6" s="555">
        <f t="shared" si="1"/>
        <v>34643.541669328704</v>
      </c>
      <c r="G6" s="588" t="s">
        <v>234</v>
      </c>
      <c r="H6" s="589"/>
      <c r="I6" s="589"/>
      <c r="J6" s="589"/>
      <c r="K6" s="590"/>
      <c r="L6" s="68"/>
      <c r="M6" s="68"/>
      <c r="N6" s="68"/>
      <c r="O6" s="68"/>
      <c r="P6" s="68"/>
      <c r="Q6" s="68"/>
      <c r="R6" s="68"/>
      <c r="S6" s="68"/>
      <c r="T6" s="68"/>
      <c r="U6" s="68"/>
      <c r="V6" s="68"/>
      <c r="W6" s="68"/>
      <c r="X6" s="68"/>
      <c r="Y6" s="68"/>
      <c r="Z6" s="68"/>
      <c r="AA6" s="68"/>
      <c r="AB6" s="68"/>
    </row>
    <row r="7" spans="1:28" ht="15" thickBot="1" x14ac:dyDescent="0.35">
      <c r="A7" s="68"/>
      <c r="B7" s="82"/>
      <c r="C7" s="82"/>
      <c r="D7" s="82"/>
      <c r="E7" s="82"/>
      <c r="F7" s="82"/>
      <c r="G7" s="68"/>
      <c r="H7" s="68"/>
      <c r="I7" s="68"/>
      <c r="J7" s="68"/>
      <c r="K7" s="68"/>
      <c r="L7" s="68"/>
      <c r="M7" s="68"/>
      <c r="N7" s="68"/>
      <c r="O7" s="68"/>
      <c r="P7" s="68"/>
      <c r="Q7" s="68"/>
      <c r="R7" s="68"/>
      <c r="S7" s="68"/>
      <c r="T7" s="68"/>
      <c r="U7" s="68"/>
      <c r="V7" s="68"/>
      <c r="W7" s="68"/>
      <c r="X7" s="68"/>
      <c r="Y7" s="68"/>
      <c r="Z7" s="68"/>
      <c r="AA7" s="68"/>
      <c r="AB7" s="68"/>
    </row>
    <row r="8" spans="1:28" ht="41.25" customHeight="1" thickBot="1" x14ac:dyDescent="0.35">
      <c r="A8" s="413"/>
      <c r="B8" s="579" t="s">
        <v>113</v>
      </c>
      <c r="C8" s="580"/>
      <c r="D8" s="580"/>
      <c r="E8" s="580"/>
      <c r="F8" s="581"/>
      <c r="G8" s="579" t="s">
        <v>57</v>
      </c>
      <c r="H8" s="580"/>
      <c r="I8" s="580"/>
      <c r="J8" s="580"/>
      <c r="K8" s="581"/>
      <c r="L8" s="579" t="s">
        <v>114</v>
      </c>
      <c r="M8" s="580"/>
      <c r="N8" s="580"/>
      <c r="O8" s="580"/>
      <c r="P8" s="581"/>
      <c r="Q8" s="579" t="s">
        <v>173</v>
      </c>
      <c r="R8" s="580"/>
      <c r="S8" s="580"/>
      <c r="T8" s="580"/>
      <c r="U8" s="581"/>
      <c r="V8" s="579" t="s">
        <v>118</v>
      </c>
      <c r="W8" s="580"/>
      <c r="X8" s="580"/>
      <c r="Y8" s="580"/>
      <c r="Z8" s="581"/>
      <c r="AA8" s="68"/>
      <c r="AB8" s="68"/>
    </row>
    <row r="9" spans="1:28" ht="55.5" customHeight="1" thickBot="1" x14ac:dyDescent="0.35">
      <c r="A9" s="337" t="s">
        <v>120</v>
      </c>
      <c r="B9" s="593" t="s">
        <v>115</v>
      </c>
      <c r="C9" s="594"/>
      <c r="D9" s="594"/>
      <c r="E9" s="594"/>
      <c r="F9" s="595"/>
      <c r="G9" s="573" t="s">
        <v>187</v>
      </c>
      <c r="H9" s="574"/>
      <c r="I9" s="574"/>
      <c r="J9" s="574"/>
      <c r="K9" s="575"/>
      <c r="L9" s="573" t="s">
        <v>117</v>
      </c>
      <c r="M9" s="574"/>
      <c r="N9" s="574"/>
      <c r="O9" s="574"/>
      <c r="P9" s="575"/>
      <c r="Q9" s="573" t="s">
        <v>116</v>
      </c>
      <c r="R9" s="574"/>
      <c r="S9" s="574"/>
      <c r="T9" s="574"/>
      <c r="U9" s="575"/>
      <c r="V9" s="573" t="s">
        <v>119</v>
      </c>
      <c r="W9" s="574"/>
      <c r="X9" s="574"/>
      <c r="Y9" s="574"/>
      <c r="Z9" s="575"/>
      <c r="AA9" s="68"/>
      <c r="AB9" s="68"/>
    </row>
    <row r="10" spans="1:28" x14ac:dyDescent="0.3">
      <c r="A10" s="414" t="s">
        <v>72</v>
      </c>
      <c r="B10" s="410" t="s">
        <v>1</v>
      </c>
      <c r="C10" s="411" t="s">
        <v>2</v>
      </c>
      <c r="D10" s="411" t="s">
        <v>3</v>
      </c>
      <c r="E10" s="411" t="s">
        <v>4</v>
      </c>
      <c r="F10" s="412" t="s">
        <v>5</v>
      </c>
      <c r="G10" s="410" t="s">
        <v>1</v>
      </c>
      <c r="H10" s="411" t="s">
        <v>2</v>
      </c>
      <c r="I10" s="411" t="s">
        <v>3</v>
      </c>
      <c r="J10" s="411" t="s">
        <v>4</v>
      </c>
      <c r="K10" s="412" t="s">
        <v>5</v>
      </c>
      <c r="L10" s="410" t="s">
        <v>1</v>
      </c>
      <c r="M10" s="411" t="s">
        <v>2</v>
      </c>
      <c r="N10" s="411" t="s">
        <v>3</v>
      </c>
      <c r="O10" s="411" t="s">
        <v>4</v>
      </c>
      <c r="P10" s="412" t="s">
        <v>5</v>
      </c>
      <c r="Q10" s="419" t="s">
        <v>1</v>
      </c>
      <c r="R10" s="411" t="s">
        <v>2</v>
      </c>
      <c r="S10" s="411" t="s">
        <v>3</v>
      </c>
      <c r="T10" s="411" t="s">
        <v>4</v>
      </c>
      <c r="U10" s="412" t="s">
        <v>5</v>
      </c>
      <c r="V10" s="420" t="str">
        <f>Q10</f>
        <v>Tinee</v>
      </c>
      <c r="W10" s="421" t="str">
        <f>R10</f>
        <v>Upper Var</v>
      </c>
      <c r="X10" s="421" t="str">
        <f>S10</f>
        <v>Esteron</v>
      </c>
      <c r="Y10" s="421" t="str">
        <f>T10</f>
        <v>Vesubie</v>
      </c>
      <c r="Z10" s="422" t="str">
        <f>U10</f>
        <v>Lower Var</v>
      </c>
      <c r="AA10" s="68"/>
      <c r="AB10" s="68"/>
    </row>
    <row r="11" spans="1:28" ht="15" thickBot="1" x14ac:dyDescent="0.35">
      <c r="A11" s="415" t="s">
        <v>106</v>
      </c>
      <c r="B11" s="423">
        <f>MAX(B12:B73)</f>
        <v>151.9648866559165</v>
      </c>
      <c r="C11" s="423">
        <f t="shared" ref="C11:F11" si="2">MAX(C12:C73)</f>
        <v>144.27742460762849</v>
      </c>
      <c r="D11" s="423">
        <f t="shared" si="2"/>
        <v>149.8977569048418</v>
      </c>
      <c r="E11" s="423">
        <f t="shared" si="2"/>
        <v>156.95695327197842</v>
      </c>
      <c r="F11" s="423">
        <f t="shared" si="2"/>
        <v>104.47879989598232</v>
      </c>
      <c r="G11" s="424">
        <f>SUM(G12:G73)</f>
        <v>44</v>
      </c>
      <c r="H11" s="425">
        <f t="shared" ref="H11:Z11" si="3">SUM(H12:H73)</f>
        <v>45</v>
      </c>
      <c r="I11" s="425">
        <f t="shared" si="3"/>
        <v>39</v>
      </c>
      <c r="J11" s="425">
        <f t="shared" si="3"/>
        <v>37</v>
      </c>
      <c r="K11" s="426">
        <f t="shared" si="3"/>
        <v>24</v>
      </c>
      <c r="L11" s="423">
        <f>MAX(L12:L73)</f>
        <v>135.58358809653907</v>
      </c>
      <c r="M11" s="427">
        <f>MAX(M12:M73)</f>
        <v>132.29922077683122</v>
      </c>
      <c r="N11" s="427">
        <f t="shared" ref="N11:U11" si="4">MAX(N12:N73)</f>
        <v>130.73603488762166</v>
      </c>
      <c r="O11" s="427">
        <f t="shared" si="4"/>
        <v>141.69250012711649</v>
      </c>
      <c r="P11" s="428">
        <f t="shared" si="4"/>
        <v>86.031523859056051</v>
      </c>
      <c r="Q11" s="428">
        <f t="shared" si="4"/>
        <v>100</v>
      </c>
      <c r="R11" s="428">
        <f t="shared" si="4"/>
        <v>100</v>
      </c>
      <c r="S11" s="428">
        <f t="shared" si="4"/>
        <v>100</v>
      </c>
      <c r="T11" s="428">
        <f t="shared" si="4"/>
        <v>100</v>
      </c>
      <c r="U11" s="428">
        <f t="shared" si="4"/>
        <v>100</v>
      </c>
      <c r="V11" s="429">
        <f t="shared" si="3"/>
        <v>34643.45833587963</v>
      </c>
      <c r="W11" s="430">
        <f t="shared" si="3"/>
        <v>34643.375002430555</v>
      </c>
      <c r="X11" s="430">
        <f t="shared" si="3"/>
        <v>34643.416669155093</v>
      </c>
      <c r="Y11" s="430">
        <f t="shared" si="3"/>
        <v>34643.500002604167</v>
      </c>
      <c r="Z11" s="431">
        <f t="shared" si="3"/>
        <v>34643.541669328704</v>
      </c>
      <c r="AA11" s="68"/>
      <c r="AB11" s="68"/>
    </row>
    <row r="12" spans="1:28" x14ac:dyDescent="0.3">
      <c r="A12" s="416">
        <v>34641.541666666664</v>
      </c>
      <c r="B12" s="138">
        <f>P!J4</f>
        <v>0</v>
      </c>
      <c r="C12" s="119">
        <f>P!K4</f>
        <v>0</v>
      </c>
      <c r="D12" s="119">
        <f>P!L4</f>
        <v>0</v>
      </c>
      <c r="E12" s="119">
        <f>P!M4</f>
        <v>0</v>
      </c>
      <c r="F12" s="236">
        <f>P!N4</f>
        <v>0</v>
      </c>
      <c r="G12" s="138" t="str">
        <f t="shared" ref="G12:G43" si="5">IF(AND(B12&lt;&gt;B11,B12&gt;B$4,B13&lt;&gt;0),1,"")</f>
        <v/>
      </c>
      <c r="H12" s="119" t="str">
        <f t="shared" ref="H12:H43" si="6">IF(AND(C12&lt;&gt;C11,C12&gt;C$4,C13&lt;&gt;0),1,"")</f>
        <v/>
      </c>
      <c r="I12" s="119" t="str">
        <f t="shared" ref="I12:I43" si="7">IF(AND(D12&lt;&gt;D11,D12&gt;D$4,D13&lt;&gt;0),1,"")</f>
        <v/>
      </c>
      <c r="J12" s="119" t="str">
        <f t="shared" ref="J12:J43" si="8">IF(AND(E12&lt;&gt;E11,E12&gt;E$4,E13&lt;&gt;0),1,"")</f>
        <v/>
      </c>
      <c r="K12" s="139" t="str">
        <f t="shared" ref="K12:K43" si="9">IF(AND(F12&lt;&gt;F11,F12&gt;F$4,F13&lt;&gt;0),1,"")</f>
        <v/>
      </c>
      <c r="L12" s="237">
        <v>0</v>
      </c>
      <c r="M12" s="140">
        <v>0</v>
      </c>
      <c r="N12" s="140">
        <v>0</v>
      </c>
      <c r="O12" s="140">
        <v>0</v>
      </c>
      <c r="P12" s="141">
        <v>0</v>
      </c>
      <c r="Q12" s="124">
        <f t="shared" ref="Q12:Q43" si="10">L12/L$11*100</f>
        <v>0</v>
      </c>
      <c r="R12" s="125">
        <f t="shared" ref="R12:R43" si="11">M12/M$11*100</f>
        <v>0</v>
      </c>
      <c r="S12" s="125">
        <f t="shared" ref="S12:S43" si="12">N12/N$11*100</f>
        <v>0</v>
      </c>
      <c r="T12" s="125">
        <f t="shared" ref="T12:T43" si="13">O12/O$11*100</f>
        <v>0</v>
      </c>
      <c r="U12" s="126">
        <f t="shared" ref="U12:U43" si="14">P12/P$11*100</f>
        <v>0</v>
      </c>
      <c r="V12" s="135" t="str">
        <f t="shared" ref="V12:V43" si="15">IF(AND(Q12&gt;50,Q11&lt;50),$A12,"")</f>
        <v/>
      </c>
      <c r="W12" s="136" t="str">
        <f t="shared" ref="W12:W43" si="16">IF(AND(R12&gt;50,R11&lt;50),$A12,"")</f>
        <v/>
      </c>
      <c r="X12" s="136" t="str">
        <f t="shared" ref="X12:X43" si="17">IF(AND(S12&gt;50,S11&lt;50),$A12,"")</f>
        <v/>
      </c>
      <c r="Y12" s="136" t="str">
        <f t="shared" ref="Y12:Y43" si="18">IF(AND(T12&gt;50,T11&lt;50),$A12,"")</f>
        <v/>
      </c>
      <c r="Z12" s="137" t="str">
        <f t="shared" ref="Z12:Z43" si="19">IF(AND(U12&gt;50,U11&lt;50),$A12,"")</f>
        <v/>
      </c>
      <c r="AA12" s="68"/>
      <c r="AB12" s="68"/>
    </row>
    <row r="13" spans="1:28" x14ac:dyDescent="0.3">
      <c r="A13" s="417">
        <v>34641.583333333336</v>
      </c>
      <c r="B13" s="142">
        <f>B12+P!J5</f>
        <v>0.26268374268694111</v>
      </c>
      <c r="C13" s="143">
        <f>C12+P!K5</f>
        <v>0.26134795488417456</v>
      </c>
      <c r="D13" s="143">
        <f>D12+P!L5</f>
        <v>0</v>
      </c>
      <c r="E13" s="143">
        <f>E12+P!M5</f>
        <v>0</v>
      </c>
      <c r="F13" s="145">
        <f>F12+P!N5</f>
        <v>0</v>
      </c>
      <c r="G13" s="142" t="str">
        <f t="shared" si="5"/>
        <v/>
      </c>
      <c r="H13" s="143" t="str">
        <f t="shared" si="6"/>
        <v/>
      </c>
      <c r="I13" s="143" t="str">
        <f t="shared" si="7"/>
        <v/>
      </c>
      <c r="J13" s="143" t="str">
        <f t="shared" si="8"/>
        <v/>
      </c>
      <c r="K13" s="144" t="str">
        <f t="shared" si="9"/>
        <v/>
      </c>
      <c r="L13" s="238">
        <f>IF(G13=1,P!J5+D!L12,D!L12)</f>
        <v>0</v>
      </c>
      <c r="M13" s="146">
        <f>IF(H13=1,P!K5+D!M12,D!M12)</f>
        <v>0</v>
      </c>
      <c r="N13" s="146">
        <f>IF(I13=1,P!L5+D!N12,D!N12)</f>
        <v>0</v>
      </c>
      <c r="O13" s="146">
        <f>IF(J13=1,P!M5+D!O12,D!O12)</f>
        <v>0</v>
      </c>
      <c r="P13" s="147">
        <f>IF(K13=1,P!N5+D!P12,D!P12)</f>
        <v>0</v>
      </c>
      <c r="Q13" s="121">
        <f t="shared" si="10"/>
        <v>0</v>
      </c>
      <c r="R13" s="120">
        <f t="shared" si="11"/>
        <v>0</v>
      </c>
      <c r="S13" s="120">
        <f t="shared" si="12"/>
        <v>0</v>
      </c>
      <c r="T13" s="120">
        <f t="shared" si="13"/>
        <v>0</v>
      </c>
      <c r="U13" s="127">
        <f t="shared" si="14"/>
        <v>0</v>
      </c>
      <c r="V13" s="130" t="str">
        <f t="shared" si="15"/>
        <v/>
      </c>
      <c r="W13" s="129" t="str">
        <f t="shared" si="16"/>
        <v/>
      </c>
      <c r="X13" s="129" t="str">
        <f t="shared" si="17"/>
        <v/>
      </c>
      <c r="Y13" s="129" t="str">
        <f t="shared" si="18"/>
        <v/>
      </c>
      <c r="Z13" s="131" t="str">
        <f t="shared" si="19"/>
        <v/>
      </c>
      <c r="AA13" s="68"/>
      <c r="AB13" s="68"/>
    </row>
    <row r="14" spans="1:28" x14ac:dyDescent="0.3">
      <c r="A14" s="417">
        <v>34641.625000057873</v>
      </c>
      <c r="B14" s="142">
        <f>B13+P!J6</f>
        <v>0.49002492103895412</v>
      </c>
      <c r="C14" s="143">
        <f>C13+P!K6</f>
        <v>0.29972032604095755</v>
      </c>
      <c r="D14" s="143">
        <f>D13+P!L6</f>
        <v>0.22791009728279102</v>
      </c>
      <c r="E14" s="143">
        <f>E13+P!M6</f>
        <v>0.43870442873849591</v>
      </c>
      <c r="F14" s="145">
        <f>F13+P!N6</f>
        <v>0</v>
      </c>
      <c r="G14" s="142" t="str">
        <f t="shared" si="5"/>
        <v/>
      </c>
      <c r="H14" s="143" t="str">
        <f t="shared" si="6"/>
        <v/>
      </c>
      <c r="I14" s="143" t="str">
        <f t="shared" si="7"/>
        <v/>
      </c>
      <c r="J14" s="143" t="str">
        <f t="shared" si="8"/>
        <v/>
      </c>
      <c r="K14" s="144" t="str">
        <f t="shared" si="9"/>
        <v/>
      </c>
      <c r="L14" s="238">
        <f>IF(G14=1,P!J6+D!L13,D!L13)</f>
        <v>0</v>
      </c>
      <c r="M14" s="146">
        <f>IF(H14=1,P!K6+D!M13,D!M13)</f>
        <v>0</v>
      </c>
      <c r="N14" s="146">
        <f>IF(I14=1,P!L6+D!N13,D!N13)</f>
        <v>0</v>
      </c>
      <c r="O14" s="146">
        <f>IF(J14=1,P!M6+D!O13,D!O13)</f>
        <v>0</v>
      </c>
      <c r="P14" s="147">
        <f>IF(K14=1,P!N6+D!P13,D!P13)</f>
        <v>0</v>
      </c>
      <c r="Q14" s="121">
        <f t="shared" si="10"/>
        <v>0</v>
      </c>
      <c r="R14" s="120">
        <f t="shared" si="11"/>
        <v>0</v>
      </c>
      <c r="S14" s="120">
        <f t="shared" si="12"/>
        <v>0</v>
      </c>
      <c r="T14" s="120">
        <f t="shared" si="13"/>
        <v>0</v>
      </c>
      <c r="U14" s="127">
        <f t="shared" si="14"/>
        <v>0</v>
      </c>
      <c r="V14" s="130" t="str">
        <f t="shared" si="15"/>
        <v/>
      </c>
      <c r="W14" s="129" t="str">
        <f t="shared" si="16"/>
        <v/>
      </c>
      <c r="X14" s="129" t="str">
        <f t="shared" si="17"/>
        <v/>
      </c>
      <c r="Y14" s="129" t="str">
        <f t="shared" si="18"/>
        <v/>
      </c>
      <c r="Z14" s="131" t="str">
        <f t="shared" si="19"/>
        <v/>
      </c>
      <c r="AA14" s="68"/>
      <c r="AB14" s="68"/>
    </row>
    <row r="15" spans="1:28" x14ac:dyDescent="0.3">
      <c r="A15" s="417">
        <v>34641.66666678241</v>
      </c>
      <c r="B15" s="142">
        <f>B14+P!J7</f>
        <v>0.76295027786292091</v>
      </c>
      <c r="C15" s="143">
        <f>C14+P!K7</f>
        <v>0.95307641354946748</v>
      </c>
      <c r="D15" s="143">
        <f>D14+P!L7</f>
        <v>0.69642178239964225</v>
      </c>
      <c r="E15" s="143">
        <f>E14+P!M7</f>
        <v>0.49999999999999994</v>
      </c>
      <c r="F15" s="145">
        <f>F14+P!N7</f>
        <v>0.19409049538421533</v>
      </c>
      <c r="G15" s="142" t="str">
        <f t="shared" si="5"/>
        <v/>
      </c>
      <c r="H15" s="143" t="str">
        <f t="shared" si="6"/>
        <v/>
      </c>
      <c r="I15" s="143" t="str">
        <f t="shared" si="7"/>
        <v/>
      </c>
      <c r="J15" s="143" t="str">
        <f t="shared" si="8"/>
        <v/>
      </c>
      <c r="K15" s="144" t="str">
        <f t="shared" si="9"/>
        <v/>
      </c>
      <c r="L15" s="238">
        <f>IF(G15=1,P!J7+D!L14,D!L14)</f>
        <v>0</v>
      </c>
      <c r="M15" s="146">
        <f>IF(H15=1,P!K7+D!M14,D!M14)</f>
        <v>0</v>
      </c>
      <c r="N15" s="146">
        <f>IF(I15=1,P!L7+D!N14,D!N14)</f>
        <v>0</v>
      </c>
      <c r="O15" s="146">
        <f>IF(J15=1,P!M7+D!O14,D!O14)</f>
        <v>0</v>
      </c>
      <c r="P15" s="147">
        <f>IF(K15=1,P!N7+D!P14,D!P14)</f>
        <v>0</v>
      </c>
      <c r="Q15" s="121">
        <f t="shared" si="10"/>
        <v>0</v>
      </c>
      <c r="R15" s="120">
        <f t="shared" si="11"/>
        <v>0</v>
      </c>
      <c r="S15" s="120">
        <f t="shared" si="12"/>
        <v>0</v>
      </c>
      <c r="T15" s="120">
        <f t="shared" si="13"/>
        <v>0</v>
      </c>
      <c r="U15" s="127">
        <f t="shared" si="14"/>
        <v>0</v>
      </c>
      <c r="V15" s="130" t="str">
        <f t="shared" si="15"/>
        <v/>
      </c>
      <c r="W15" s="129" t="str">
        <f t="shared" si="16"/>
        <v/>
      </c>
      <c r="X15" s="129" t="str">
        <f t="shared" si="17"/>
        <v/>
      </c>
      <c r="Y15" s="129" t="str">
        <f t="shared" si="18"/>
        <v/>
      </c>
      <c r="Z15" s="131" t="str">
        <f t="shared" si="19"/>
        <v/>
      </c>
      <c r="AA15" s="68"/>
      <c r="AB15" s="68"/>
    </row>
    <row r="16" spans="1:28" x14ac:dyDescent="0.3">
      <c r="A16" s="417">
        <v>34641.708333506947</v>
      </c>
      <c r="B16" s="142">
        <f>B15+P!J8</f>
        <v>1.2888508335887627</v>
      </c>
      <c r="C16" s="143">
        <f>C15+P!K8</f>
        <v>1.8592292406484023</v>
      </c>
      <c r="D16" s="143">
        <f>D15+P!L8</f>
        <v>1.1135972268813599</v>
      </c>
      <c r="E16" s="143">
        <f>E15+P!M8</f>
        <v>0.49999999999999994</v>
      </c>
      <c r="F16" s="145">
        <f>F15+P!N8</f>
        <v>0.19409049538421533</v>
      </c>
      <c r="G16" s="142" t="str">
        <f t="shared" si="5"/>
        <v/>
      </c>
      <c r="H16" s="143" t="str">
        <f t="shared" si="6"/>
        <v/>
      </c>
      <c r="I16" s="143" t="str">
        <f t="shared" si="7"/>
        <v/>
      </c>
      <c r="J16" s="143" t="str">
        <f t="shared" si="8"/>
        <v/>
      </c>
      <c r="K16" s="144" t="str">
        <f t="shared" si="9"/>
        <v/>
      </c>
      <c r="L16" s="238">
        <f>IF(G16=1,P!J8+D!L15,D!L15)</f>
        <v>0</v>
      </c>
      <c r="M16" s="146">
        <f>IF(H16=1,P!K8+D!M15,D!M15)</f>
        <v>0</v>
      </c>
      <c r="N16" s="146">
        <f>IF(I16=1,P!L8+D!N15,D!N15)</f>
        <v>0</v>
      </c>
      <c r="O16" s="146">
        <f>IF(J16=1,P!M8+D!O15,D!O15)</f>
        <v>0</v>
      </c>
      <c r="P16" s="147">
        <f>IF(K16=1,P!N8+D!P15,D!P15)</f>
        <v>0</v>
      </c>
      <c r="Q16" s="121">
        <f t="shared" si="10"/>
        <v>0</v>
      </c>
      <c r="R16" s="120">
        <f t="shared" si="11"/>
        <v>0</v>
      </c>
      <c r="S16" s="120">
        <f t="shared" si="12"/>
        <v>0</v>
      </c>
      <c r="T16" s="120">
        <f t="shared" si="13"/>
        <v>0</v>
      </c>
      <c r="U16" s="127">
        <f t="shared" si="14"/>
        <v>0</v>
      </c>
      <c r="V16" s="130" t="str">
        <f t="shared" si="15"/>
        <v/>
      </c>
      <c r="W16" s="129" t="str">
        <f t="shared" si="16"/>
        <v/>
      </c>
      <c r="X16" s="129" t="str">
        <f t="shared" si="17"/>
        <v/>
      </c>
      <c r="Y16" s="129" t="str">
        <f t="shared" si="18"/>
        <v/>
      </c>
      <c r="Z16" s="131" t="str">
        <f t="shared" si="19"/>
        <v/>
      </c>
      <c r="AA16" s="68"/>
      <c r="AB16" s="68"/>
    </row>
    <row r="17" spans="1:28" x14ac:dyDescent="0.3">
      <c r="A17" s="417">
        <v>34641.750000231485</v>
      </c>
      <c r="B17" s="142">
        <f>B16+P!J9</f>
        <v>2.0769020616495859</v>
      </c>
      <c r="C17" s="143">
        <f>C16+P!K9</f>
        <v>2.643273105300926</v>
      </c>
      <c r="D17" s="143">
        <f>D16+P!L9</f>
        <v>1.1135972268813599</v>
      </c>
      <c r="E17" s="143">
        <f>E16+P!M9</f>
        <v>0.49999999999999994</v>
      </c>
      <c r="F17" s="145">
        <f>F16+P!N9</f>
        <v>0.19409049538421533</v>
      </c>
      <c r="G17" s="142" t="str">
        <f t="shared" si="5"/>
        <v/>
      </c>
      <c r="H17" s="143" t="str">
        <f t="shared" si="6"/>
        <v/>
      </c>
      <c r="I17" s="143" t="str">
        <f t="shared" si="7"/>
        <v/>
      </c>
      <c r="J17" s="143" t="str">
        <f t="shared" si="8"/>
        <v/>
      </c>
      <c r="K17" s="144" t="str">
        <f t="shared" si="9"/>
        <v/>
      </c>
      <c r="L17" s="238">
        <f>IF(G17=1,P!J9+D!L16,D!L16)</f>
        <v>0</v>
      </c>
      <c r="M17" s="146">
        <f>IF(H17=1,P!K9+D!M16,D!M16)</f>
        <v>0</v>
      </c>
      <c r="N17" s="146">
        <f>IF(I17=1,P!L9+D!N16,D!N16)</f>
        <v>0</v>
      </c>
      <c r="O17" s="146">
        <f>IF(J17=1,P!M9+D!O16,D!O16)</f>
        <v>0</v>
      </c>
      <c r="P17" s="147">
        <f>IF(K17=1,P!N9+D!P16,D!P16)</f>
        <v>0</v>
      </c>
      <c r="Q17" s="121">
        <f t="shared" si="10"/>
        <v>0</v>
      </c>
      <c r="R17" s="120">
        <f t="shared" si="11"/>
        <v>0</v>
      </c>
      <c r="S17" s="120">
        <f t="shared" si="12"/>
        <v>0</v>
      </c>
      <c r="T17" s="120">
        <f t="shared" si="13"/>
        <v>0</v>
      </c>
      <c r="U17" s="127">
        <f t="shared" si="14"/>
        <v>0</v>
      </c>
      <c r="V17" s="130" t="str">
        <f t="shared" si="15"/>
        <v/>
      </c>
      <c r="W17" s="129" t="str">
        <f t="shared" si="16"/>
        <v/>
      </c>
      <c r="X17" s="129" t="str">
        <f t="shared" si="17"/>
        <v/>
      </c>
      <c r="Y17" s="129" t="str">
        <f t="shared" si="18"/>
        <v/>
      </c>
      <c r="Z17" s="131" t="str">
        <f t="shared" si="19"/>
        <v/>
      </c>
      <c r="AA17" s="68"/>
      <c r="AB17" s="68"/>
    </row>
    <row r="18" spans="1:28" x14ac:dyDescent="0.3">
      <c r="A18" s="417">
        <v>34641.791666956022</v>
      </c>
      <c r="B18" s="142">
        <f>B17+P!J10</f>
        <v>2.0769020616495859</v>
      </c>
      <c r="C18" s="143">
        <f>C17+P!K10</f>
        <v>2.643273105300926</v>
      </c>
      <c r="D18" s="143">
        <f>D17+P!L10</f>
        <v>1.1135972268813599</v>
      </c>
      <c r="E18" s="143">
        <f>E17+P!M10</f>
        <v>0.49999999999999994</v>
      </c>
      <c r="F18" s="145">
        <f>F17+P!N10</f>
        <v>0.19409049538421533</v>
      </c>
      <c r="G18" s="142" t="str">
        <f t="shared" si="5"/>
        <v/>
      </c>
      <c r="H18" s="143" t="str">
        <f t="shared" si="6"/>
        <v/>
      </c>
      <c r="I18" s="143" t="str">
        <f t="shared" si="7"/>
        <v/>
      </c>
      <c r="J18" s="143" t="str">
        <f t="shared" si="8"/>
        <v/>
      </c>
      <c r="K18" s="144" t="str">
        <f t="shared" si="9"/>
        <v/>
      </c>
      <c r="L18" s="238">
        <f>IF(G18=1,P!J10+D!L17,D!L17)</f>
        <v>0</v>
      </c>
      <c r="M18" s="146">
        <f>IF(H18=1,P!K10+D!M17,D!M17)</f>
        <v>0</v>
      </c>
      <c r="N18" s="146">
        <f>IF(I18=1,P!L10+D!N17,D!N17)</f>
        <v>0</v>
      </c>
      <c r="O18" s="146">
        <f>IF(J18=1,P!M10+D!O17,D!O17)</f>
        <v>0</v>
      </c>
      <c r="P18" s="147">
        <f>IF(K18=1,P!N10+D!P17,D!P17)</f>
        <v>0</v>
      </c>
      <c r="Q18" s="121">
        <f t="shared" si="10"/>
        <v>0</v>
      </c>
      <c r="R18" s="120">
        <f t="shared" si="11"/>
        <v>0</v>
      </c>
      <c r="S18" s="120">
        <f t="shared" si="12"/>
        <v>0</v>
      </c>
      <c r="T18" s="120">
        <f t="shared" si="13"/>
        <v>0</v>
      </c>
      <c r="U18" s="127">
        <f t="shared" si="14"/>
        <v>0</v>
      </c>
      <c r="V18" s="130" t="str">
        <f t="shared" si="15"/>
        <v/>
      </c>
      <c r="W18" s="129" t="str">
        <f t="shared" si="16"/>
        <v/>
      </c>
      <c r="X18" s="129" t="str">
        <f t="shared" si="17"/>
        <v/>
      </c>
      <c r="Y18" s="129" t="str">
        <f t="shared" si="18"/>
        <v/>
      </c>
      <c r="Z18" s="131" t="str">
        <f t="shared" si="19"/>
        <v/>
      </c>
      <c r="AA18" s="68"/>
      <c r="AB18" s="68"/>
    </row>
    <row r="19" spans="1:28" x14ac:dyDescent="0.3">
      <c r="A19" s="417">
        <v>34641.833333680559</v>
      </c>
      <c r="B19" s="142">
        <f>B18+P!J11</f>
        <v>2.5672068446233189</v>
      </c>
      <c r="C19" s="143">
        <f>C18+P!K11</f>
        <v>3.1687013560507098</v>
      </c>
      <c r="D19" s="143">
        <f>D18+P!L11</f>
        <v>1.7780051436878006</v>
      </c>
      <c r="E19" s="143">
        <f>E18+P!M11</f>
        <v>0.9387044287384958</v>
      </c>
      <c r="F19" s="145">
        <f>F18+P!N11</f>
        <v>0.19409049538421533</v>
      </c>
      <c r="G19" s="142" t="str">
        <f t="shared" si="5"/>
        <v/>
      </c>
      <c r="H19" s="143" t="str">
        <f t="shared" si="6"/>
        <v/>
      </c>
      <c r="I19" s="143" t="str">
        <f t="shared" si="7"/>
        <v/>
      </c>
      <c r="J19" s="143" t="str">
        <f t="shared" si="8"/>
        <v/>
      </c>
      <c r="K19" s="144" t="str">
        <f t="shared" si="9"/>
        <v/>
      </c>
      <c r="L19" s="238">
        <f>IF(G19=1,P!J11+D!L18,D!L18)</f>
        <v>0</v>
      </c>
      <c r="M19" s="146">
        <f>IF(H19=1,P!K11+D!M18,D!M18)</f>
        <v>0</v>
      </c>
      <c r="N19" s="146">
        <f>IF(I19=1,P!L11+D!N18,D!N18)</f>
        <v>0</v>
      </c>
      <c r="O19" s="146">
        <f>IF(J19=1,P!M11+D!O18,D!O18)</f>
        <v>0</v>
      </c>
      <c r="P19" s="147">
        <f>IF(K19=1,P!N11+D!P18,D!P18)</f>
        <v>0</v>
      </c>
      <c r="Q19" s="121">
        <f t="shared" si="10"/>
        <v>0</v>
      </c>
      <c r="R19" s="120">
        <f t="shared" si="11"/>
        <v>0</v>
      </c>
      <c r="S19" s="120">
        <f t="shared" si="12"/>
        <v>0</v>
      </c>
      <c r="T19" s="120">
        <f t="shared" si="13"/>
        <v>0</v>
      </c>
      <c r="U19" s="127">
        <f t="shared" si="14"/>
        <v>0</v>
      </c>
      <c r="V19" s="130" t="str">
        <f t="shared" si="15"/>
        <v/>
      </c>
      <c r="W19" s="129" t="str">
        <f t="shared" si="16"/>
        <v/>
      </c>
      <c r="X19" s="129" t="str">
        <f t="shared" si="17"/>
        <v/>
      </c>
      <c r="Y19" s="129" t="str">
        <f t="shared" si="18"/>
        <v/>
      </c>
      <c r="Z19" s="131" t="str">
        <f t="shared" si="19"/>
        <v/>
      </c>
      <c r="AA19" s="68"/>
      <c r="AB19" s="68"/>
    </row>
    <row r="20" spans="1:28" x14ac:dyDescent="0.3">
      <c r="A20" s="417">
        <v>34641.875000405096</v>
      </c>
      <c r="B20" s="142">
        <f>B19+P!J12</f>
        <v>2.8496008635739698</v>
      </c>
      <c r="C20" s="143">
        <f>C19+P!K12</f>
        <v>3.7068391322747436</v>
      </c>
      <c r="D20" s="143">
        <f>D19+P!L12</f>
        <v>2.5694174214469419</v>
      </c>
      <c r="E20" s="143">
        <f>E19+P!M12</f>
        <v>1.0612955712615038</v>
      </c>
      <c r="F20" s="145">
        <f>F19+P!N12</f>
        <v>1.1940904953842153</v>
      </c>
      <c r="G20" s="142" t="str">
        <f t="shared" si="5"/>
        <v/>
      </c>
      <c r="H20" s="143" t="str">
        <f t="shared" si="6"/>
        <v/>
      </c>
      <c r="I20" s="143" t="str">
        <f t="shared" si="7"/>
        <v/>
      </c>
      <c r="J20" s="143" t="str">
        <f t="shared" si="8"/>
        <v/>
      </c>
      <c r="K20" s="144" t="str">
        <f t="shared" si="9"/>
        <v/>
      </c>
      <c r="L20" s="238">
        <f>IF(G20=1,P!J12+D!L19,D!L19)</f>
        <v>0</v>
      </c>
      <c r="M20" s="146">
        <f>IF(H20=1,P!K12+D!M19,D!M19)</f>
        <v>0</v>
      </c>
      <c r="N20" s="146">
        <f>IF(I20=1,P!L12+D!N19,D!N19)</f>
        <v>0</v>
      </c>
      <c r="O20" s="146">
        <f>IF(J20=1,P!M12+D!O19,D!O19)</f>
        <v>0</v>
      </c>
      <c r="P20" s="147">
        <f>IF(K20=1,P!N12+D!P19,D!P19)</f>
        <v>0</v>
      </c>
      <c r="Q20" s="121">
        <f t="shared" si="10"/>
        <v>0</v>
      </c>
      <c r="R20" s="120">
        <f t="shared" si="11"/>
        <v>0</v>
      </c>
      <c r="S20" s="120">
        <f t="shared" si="12"/>
        <v>0</v>
      </c>
      <c r="T20" s="120">
        <f t="shared" si="13"/>
        <v>0</v>
      </c>
      <c r="U20" s="127">
        <f t="shared" si="14"/>
        <v>0</v>
      </c>
      <c r="V20" s="130" t="str">
        <f t="shared" si="15"/>
        <v/>
      </c>
      <c r="W20" s="129" t="str">
        <f t="shared" si="16"/>
        <v/>
      </c>
      <c r="X20" s="129" t="str">
        <f t="shared" si="17"/>
        <v/>
      </c>
      <c r="Y20" s="129" t="str">
        <f t="shared" si="18"/>
        <v/>
      </c>
      <c r="Z20" s="131" t="str">
        <f t="shared" si="19"/>
        <v/>
      </c>
      <c r="AA20" s="68"/>
      <c r="AB20" s="68"/>
    </row>
    <row r="21" spans="1:28" x14ac:dyDescent="0.3">
      <c r="A21" s="417">
        <v>34641.916667129626</v>
      </c>
      <c r="B21" s="142">
        <f>B20+P!J13</f>
        <v>3.1352599384303739</v>
      </c>
      <c r="C21" s="143">
        <f>C20+P!K13</f>
        <v>3.9664161254116919</v>
      </c>
      <c r="D21" s="143">
        <f>D20+P!L13</f>
        <v>4.3908867270490894</v>
      </c>
      <c r="E21" s="143">
        <f>E20+P!M13</f>
        <v>1.8677734275690239</v>
      </c>
      <c r="F21" s="145">
        <f>F20+P!N13</f>
        <v>6.0295475230789233</v>
      </c>
      <c r="G21" s="142" t="str">
        <f t="shared" si="5"/>
        <v/>
      </c>
      <c r="H21" s="143" t="str">
        <f t="shared" si="6"/>
        <v/>
      </c>
      <c r="I21" s="143" t="str">
        <f t="shared" si="7"/>
        <v/>
      </c>
      <c r="J21" s="143" t="str">
        <f t="shared" si="8"/>
        <v/>
      </c>
      <c r="K21" s="144" t="str">
        <f t="shared" si="9"/>
        <v/>
      </c>
      <c r="L21" s="238">
        <f>IF(G21=1,P!J13+D!L20,D!L20)</f>
        <v>0</v>
      </c>
      <c r="M21" s="146">
        <f>IF(H21=1,P!K13+D!M20,D!M20)</f>
        <v>0</v>
      </c>
      <c r="N21" s="146">
        <f>IF(I21=1,P!L13+D!N20,D!N20)</f>
        <v>0</v>
      </c>
      <c r="O21" s="146">
        <f>IF(J21=1,P!M13+D!O20,D!O20)</f>
        <v>0</v>
      </c>
      <c r="P21" s="147">
        <f>IF(K21=1,P!N13+D!P20,D!P20)</f>
        <v>0</v>
      </c>
      <c r="Q21" s="121">
        <f t="shared" si="10"/>
        <v>0</v>
      </c>
      <c r="R21" s="120">
        <f t="shared" si="11"/>
        <v>0</v>
      </c>
      <c r="S21" s="120">
        <f t="shared" si="12"/>
        <v>0</v>
      </c>
      <c r="T21" s="120">
        <f t="shared" si="13"/>
        <v>0</v>
      </c>
      <c r="U21" s="127">
        <f t="shared" si="14"/>
        <v>0</v>
      </c>
      <c r="V21" s="130" t="str">
        <f t="shared" si="15"/>
        <v/>
      </c>
      <c r="W21" s="129" t="str">
        <f t="shared" si="16"/>
        <v/>
      </c>
      <c r="X21" s="129" t="str">
        <f t="shared" si="17"/>
        <v/>
      </c>
      <c r="Y21" s="129" t="str">
        <f t="shared" si="18"/>
        <v/>
      </c>
      <c r="Z21" s="131" t="str">
        <f t="shared" si="19"/>
        <v/>
      </c>
      <c r="AA21" s="68"/>
      <c r="AB21" s="68"/>
    </row>
    <row r="22" spans="1:28" x14ac:dyDescent="0.3">
      <c r="A22" s="417">
        <v>34641.958333854163</v>
      </c>
      <c r="B22" s="142">
        <f>B21+P!J14</f>
        <v>5.8531857616908987</v>
      </c>
      <c r="C22" s="143">
        <f>C21+P!K14</f>
        <v>6.7559246720270849</v>
      </c>
      <c r="D22" s="143">
        <f>D21+P!L14</f>
        <v>7.7318685005031877</v>
      </c>
      <c r="E22" s="143">
        <f>E21+P!M14</f>
        <v>4.7451822850460159</v>
      </c>
      <c r="F22" s="145">
        <f>F21+P!N14</f>
        <v>8.3354570276947086</v>
      </c>
      <c r="G22" s="142" t="str">
        <f t="shared" si="5"/>
        <v/>
      </c>
      <c r="H22" s="143" t="str">
        <f t="shared" si="6"/>
        <v/>
      </c>
      <c r="I22" s="143" t="str">
        <f t="shared" si="7"/>
        <v/>
      </c>
      <c r="J22" s="143" t="str">
        <f t="shared" si="8"/>
        <v/>
      </c>
      <c r="K22" s="144" t="str">
        <f t="shared" si="9"/>
        <v/>
      </c>
      <c r="L22" s="238">
        <f>IF(G22=1,P!J14+D!L21,D!L21)</f>
        <v>0</v>
      </c>
      <c r="M22" s="146">
        <f>IF(H22=1,P!K14+D!M21,D!M21)</f>
        <v>0</v>
      </c>
      <c r="N22" s="146">
        <f>IF(I22=1,P!L14+D!N21,D!N21)</f>
        <v>0</v>
      </c>
      <c r="O22" s="146">
        <f>IF(J22=1,P!M14+D!O21,D!O21)</f>
        <v>0</v>
      </c>
      <c r="P22" s="147">
        <f>IF(K22=1,P!N14+D!P21,D!P21)</f>
        <v>0</v>
      </c>
      <c r="Q22" s="121">
        <f t="shared" si="10"/>
        <v>0</v>
      </c>
      <c r="R22" s="120">
        <f t="shared" si="11"/>
        <v>0</v>
      </c>
      <c r="S22" s="120">
        <f t="shared" si="12"/>
        <v>0</v>
      </c>
      <c r="T22" s="120">
        <f t="shared" si="13"/>
        <v>0</v>
      </c>
      <c r="U22" s="127">
        <f t="shared" si="14"/>
        <v>0</v>
      </c>
      <c r="V22" s="130" t="str">
        <f t="shared" si="15"/>
        <v/>
      </c>
      <c r="W22" s="129" t="str">
        <f t="shared" si="16"/>
        <v/>
      </c>
      <c r="X22" s="129" t="str">
        <f t="shared" si="17"/>
        <v/>
      </c>
      <c r="Y22" s="129" t="str">
        <f t="shared" si="18"/>
        <v/>
      </c>
      <c r="Z22" s="131" t="str">
        <f t="shared" si="19"/>
        <v/>
      </c>
      <c r="AA22" s="68"/>
      <c r="AB22" s="68"/>
    </row>
    <row r="23" spans="1:28" x14ac:dyDescent="0.3">
      <c r="A23" s="417">
        <v>34642.000000578701</v>
      </c>
      <c r="B23" s="142">
        <f>B22+P!J15</f>
        <v>10.092081239921637</v>
      </c>
      <c r="C23" s="143">
        <f>C22+P!K15</f>
        <v>10.409878746619075</v>
      </c>
      <c r="D23" s="143">
        <f>D22+P!L15</f>
        <v>9.1053896902605391</v>
      </c>
      <c r="E23" s="143">
        <f>E22+P!M15</f>
        <v>7.9387044287384958</v>
      </c>
      <c r="F23" s="145">
        <f>F22+P!N15</f>
        <v>8.7236380184631397</v>
      </c>
      <c r="G23" s="142" t="str">
        <f t="shared" si="5"/>
        <v/>
      </c>
      <c r="H23" s="143" t="str">
        <f t="shared" si="6"/>
        <v/>
      </c>
      <c r="I23" s="143" t="str">
        <f t="shared" si="7"/>
        <v/>
      </c>
      <c r="J23" s="143" t="str">
        <f t="shared" si="8"/>
        <v/>
      </c>
      <c r="K23" s="144" t="str">
        <f t="shared" si="9"/>
        <v/>
      </c>
      <c r="L23" s="238">
        <f>IF(G23=1,P!J15+D!L22,D!L22)</f>
        <v>0</v>
      </c>
      <c r="M23" s="146">
        <f>IF(H23=1,P!K15+D!M22,D!M22)</f>
        <v>0</v>
      </c>
      <c r="N23" s="146">
        <f>IF(I23=1,P!L15+D!N22,D!N22)</f>
        <v>0</v>
      </c>
      <c r="O23" s="146">
        <f>IF(J23=1,P!M15+D!O22,D!O22)</f>
        <v>0</v>
      </c>
      <c r="P23" s="147">
        <f>IF(K23=1,P!N15+D!P22,D!P22)</f>
        <v>0</v>
      </c>
      <c r="Q23" s="121">
        <f t="shared" si="10"/>
        <v>0</v>
      </c>
      <c r="R23" s="120">
        <f t="shared" si="11"/>
        <v>0</v>
      </c>
      <c r="S23" s="120">
        <f t="shared" si="12"/>
        <v>0</v>
      </c>
      <c r="T23" s="120">
        <f t="shared" si="13"/>
        <v>0</v>
      </c>
      <c r="U23" s="127">
        <f t="shared" si="14"/>
        <v>0</v>
      </c>
      <c r="V23" s="130" t="str">
        <f t="shared" si="15"/>
        <v/>
      </c>
      <c r="W23" s="129" t="str">
        <f t="shared" si="16"/>
        <v/>
      </c>
      <c r="X23" s="129" t="str">
        <f t="shared" si="17"/>
        <v/>
      </c>
      <c r="Y23" s="129" t="str">
        <f t="shared" si="18"/>
        <v/>
      </c>
      <c r="Z23" s="131" t="str">
        <f t="shared" si="19"/>
        <v/>
      </c>
      <c r="AA23" s="68"/>
      <c r="AB23" s="68"/>
    </row>
    <row r="24" spans="1:28" x14ac:dyDescent="0.3">
      <c r="A24" s="417">
        <v>34642.041667303238</v>
      </c>
      <c r="B24" s="142">
        <f>B23+P!J16</f>
        <v>11.739348588029904</v>
      </c>
      <c r="C24" s="143">
        <f>C23+P!K16</f>
        <v>11.821395057866752</v>
      </c>
      <c r="D24" s="143">
        <f>D23+P!L16</f>
        <v>12.333679973163367</v>
      </c>
      <c r="E24" s="143">
        <f>E23+P!M16</f>
        <v>10.69352214369248</v>
      </c>
      <c r="F24" s="145">
        <f>F23+P!N16</f>
        <v>9.4177285138473543</v>
      </c>
      <c r="G24" s="142" t="str">
        <f t="shared" si="5"/>
        <v/>
      </c>
      <c r="H24" s="143" t="str">
        <f t="shared" si="6"/>
        <v/>
      </c>
      <c r="I24" s="143" t="str">
        <f t="shared" si="7"/>
        <v/>
      </c>
      <c r="J24" s="143" t="str">
        <f t="shared" si="8"/>
        <v/>
      </c>
      <c r="K24" s="144" t="str">
        <f t="shared" si="9"/>
        <v/>
      </c>
      <c r="L24" s="238">
        <f>IF(G24=1,P!J16+D!L23,D!L23)</f>
        <v>0</v>
      </c>
      <c r="M24" s="146">
        <f>IF(H24=1,P!K16+D!M23,D!M23)</f>
        <v>0</v>
      </c>
      <c r="N24" s="146">
        <f>IF(I24=1,P!L16+D!N23,D!N23)</f>
        <v>0</v>
      </c>
      <c r="O24" s="146">
        <f>IF(J24=1,P!M16+D!O23,D!O23)</f>
        <v>0</v>
      </c>
      <c r="P24" s="147">
        <f>IF(K24=1,P!N16+D!P23,D!P23)</f>
        <v>0</v>
      </c>
      <c r="Q24" s="121">
        <f t="shared" si="10"/>
        <v>0</v>
      </c>
      <c r="R24" s="120">
        <f t="shared" si="11"/>
        <v>0</v>
      </c>
      <c r="S24" s="120">
        <f t="shared" si="12"/>
        <v>0</v>
      </c>
      <c r="T24" s="120">
        <f t="shared" si="13"/>
        <v>0</v>
      </c>
      <c r="U24" s="127">
        <f t="shared" si="14"/>
        <v>0</v>
      </c>
      <c r="V24" s="130" t="str">
        <f t="shared" si="15"/>
        <v/>
      </c>
      <c r="W24" s="129" t="str">
        <f t="shared" si="16"/>
        <v/>
      </c>
      <c r="X24" s="129" t="str">
        <f t="shared" si="17"/>
        <v/>
      </c>
      <c r="Y24" s="129" t="str">
        <f t="shared" si="18"/>
        <v/>
      </c>
      <c r="Z24" s="131" t="str">
        <f t="shared" si="19"/>
        <v/>
      </c>
      <c r="AA24" s="68"/>
      <c r="AB24" s="68"/>
    </row>
    <row r="25" spans="1:28" x14ac:dyDescent="0.3">
      <c r="A25" s="417">
        <v>34642.083334027775</v>
      </c>
      <c r="B25" s="142">
        <f>B24+P!J17</f>
        <v>16.223688313765209</v>
      </c>
      <c r="C25" s="143">
        <f>C24+P!K17</f>
        <v>17.368952510625775</v>
      </c>
      <c r="D25" s="143">
        <f>D24+P!L17</f>
        <v>16.060290730180029</v>
      </c>
      <c r="E25" s="143">
        <f>E24+P!M17</f>
        <v>13.764453144861951</v>
      </c>
      <c r="F25" s="145">
        <f>F24+P!N17</f>
        <v>9.7236380184631397</v>
      </c>
      <c r="G25" s="142" t="str">
        <f t="shared" si="5"/>
        <v/>
      </c>
      <c r="H25" s="143">
        <f t="shared" si="6"/>
        <v>1</v>
      </c>
      <c r="I25" s="143" t="str">
        <f t="shared" si="7"/>
        <v/>
      </c>
      <c r="J25" s="143" t="str">
        <f t="shared" si="8"/>
        <v/>
      </c>
      <c r="K25" s="144" t="str">
        <f t="shared" si="9"/>
        <v/>
      </c>
      <c r="L25" s="238">
        <f>IF(G25=1,P!J17+D!L24,D!L24)</f>
        <v>0</v>
      </c>
      <c r="M25" s="146">
        <f>IF(H25=1,P!K17+D!M24,D!M24)</f>
        <v>5.5475574527590217</v>
      </c>
      <c r="N25" s="146">
        <f>IF(I25=1,P!L17+D!N24,D!N24)</f>
        <v>0</v>
      </c>
      <c r="O25" s="146">
        <f>IF(J25=1,P!M17+D!O24,D!O24)</f>
        <v>0</v>
      </c>
      <c r="P25" s="147">
        <f>IF(K25=1,P!N17+D!P24,D!P24)</f>
        <v>0</v>
      </c>
      <c r="Q25" s="121">
        <f t="shared" si="10"/>
        <v>0</v>
      </c>
      <c r="R25" s="120">
        <f t="shared" si="11"/>
        <v>4.1931898163761012</v>
      </c>
      <c r="S25" s="120">
        <f t="shared" si="12"/>
        <v>0</v>
      </c>
      <c r="T25" s="120">
        <f t="shared" si="13"/>
        <v>0</v>
      </c>
      <c r="U25" s="127">
        <f t="shared" si="14"/>
        <v>0</v>
      </c>
      <c r="V25" s="130" t="str">
        <f t="shared" si="15"/>
        <v/>
      </c>
      <c r="W25" s="129" t="str">
        <f t="shared" si="16"/>
        <v/>
      </c>
      <c r="X25" s="129" t="str">
        <f t="shared" si="17"/>
        <v/>
      </c>
      <c r="Y25" s="129" t="str">
        <f t="shared" si="18"/>
        <v/>
      </c>
      <c r="Z25" s="131" t="str">
        <f t="shared" si="19"/>
        <v/>
      </c>
      <c r="AA25" s="68"/>
      <c r="AB25" s="68"/>
    </row>
    <row r="26" spans="1:28" x14ac:dyDescent="0.3">
      <c r="A26" s="417">
        <v>34642.125000752312</v>
      </c>
      <c r="B26" s="142">
        <f>B25+P!J18</f>
        <v>19.563274118101734</v>
      </c>
      <c r="C26" s="143">
        <f>C25+P!K18</f>
        <v>21.273573570810875</v>
      </c>
      <c r="D26" s="143">
        <f>D25+P!L18</f>
        <v>18.173887957061389</v>
      </c>
      <c r="E26" s="143">
        <f>E25+P!M18</f>
        <v>15.264453144861951</v>
      </c>
      <c r="F26" s="145">
        <f>F25+P!N18</f>
        <v>10.917728513847354</v>
      </c>
      <c r="G26" s="142">
        <f t="shared" si="5"/>
        <v>1</v>
      </c>
      <c r="H26" s="143">
        <f t="shared" si="6"/>
        <v>1</v>
      </c>
      <c r="I26" s="143" t="str">
        <f t="shared" si="7"/>
        <v/>
      </c>
      <c r="J26" s="143" t="str">
        <f t="shared" si="8"/>
        <v/>
      </c>
      <c r="K26" s="144" t="str">
        <f t="shared" si="9"/>
        <v/>
      </c>
      <c r="L26" s="238">
        <f>IF(G26=1,P!J18+D!L25,D!L25)</f>
        <v>3.3395858043365272</v>
      </c>
      <c r="M26" s="146">
        <f>IF(H26=1,P!K18+D!M25,D!M25)</f>
        <v>9.4521785129441227</v>
      </c>
      <c r="N26" s="146">
        <f>IF(I26=1,P!L18+D!N25,D!N25)</f>
        <v>0</v>
      </c>
      <c r="O26" s="146">
        <f>IF(J26=1,P!M18+D!O25,D!O25)</f>
        <v>0</v>
      </c>
      <c r="P26" s="147">
        <f>IF(K26=1,P!N18+D!P25,D!P25)</f>
        <v>0</v>
      </c>
      <c r="Q26" s="121">
        <f t="shared" si="10"/>
        <v>2.4631195052594821</v>
      </c>
      <c r="R26" s="120">
        <f t="shared" si="11"/>
        <v>7.1445458691616324</v>
      </c>
      <c r="S26" s="120">
        <f t="shared" si="12"/>
        <v>0</v>
      </c>
      <c r="T26" s="120">
        <f t="shared" si="13"/>
        <v>0</v>
      </c>
      <c r="U26" s="127">
        <f t="shared" si="14"/>
        <v>0</v>
      </c>
      <c r="V26" s="130" t="str">
        <f t="shared" si="15"/>
        <v/>
      </c>
      <c r="W26" s="129" t="str">
        <f t="shared" si="16"/>
        <v/>
      </c>
      <c r="X26" s="129" t="str">
        <f t="shared" si="17"/>
        <v/>
      </c>
      <c r="Y26" s="129" t="str">
        <f t="shared" si="18"/>
        <v/>
      </c>
      <c r="Z26" s="131" t="str">
        <f t="shared" si="19"/>
        <v/>
      </c>
      <c r="AA26" s="68"/>
      <c r="AB26" s="68"/>
    </row>
    <row r="27" spans="1:28" x14ac:dyDescent="0.3">
      <c r="A27" s="417">
        <v>34642.166667476849</v>
      </c>
      <c r="B27" s="142">
        <f>B26+P!J19</f>
        <v>22.75064834681557</v>
      </c>
      <c r="C27" s="143">
        <f>C26+P!K19</f>
        <v>23.340929915913822</v>
      </c>
      <c r="D27" s="143">
        <f>D26+P!L19</f>
        <v>19.161722017220171</v>
      </c>
      <c r="E27" s="143">
        <f>E26+P!M19</f>
        <v>18.457975288554429</v>
      </c>
      <c r="F27" s="145">
        <f>F26+P!N19</f>
        <v>11.611819009231569</v>
      </c>
      <c r="G27" s="142">
        <f t="shared" si="5"/>
        <v>1</v>
      </c>
      <c r="H27" s="143">
        <f t="shared" si="6"/>
        <v>1</v>
      </c>
      <c r="I27" s="143" t="str">
        <f t="shared" si="7"/>
        <v/>
      </c>
      <c r="J27" s="143">
        <f t="shared" si="8"/>
        <v>1</v>
      </c>
      <c r="K27" s="144" t="str">
        <f t="shared" si="9"/>
        <v/>
      </c>
      <c r="L27" s="238">
        <f>IF(G27=1,P!J19+D!L26,D!L26)</f>
        <v>6.5269600330503614</v>
      </c>
      <c r="M27" s="146">
        <f>IF(H27=1,P!K19+D!M26,D!M26)</f>
        <v>11.51953485804707</v>
      </c>
      <c r="N27" s="146">
        <f>IF(I27=1,P!L19+D!N26,D!N26)</f>
        <v>0</v>
      </c>
      <c r="O27" s="146">
        <f>IF(J27=1,P!M19+D!O26,D!O26)</f>
        <v>3.1935221436924799</v>
      </c>
      <c r="P27" s="147">
        <f>IF(K27=1,P!N19+D!P26,D!P26)</f>
        <v>0</v>
      </c>
      <c r="Q27" s="121">
        <f t="shared" si="10"/>
        <v>4.8139749985101403</v>
      </c>
      <c r="R27" s="120">
        <f t="shared" si="11"/>
        <v>8.707182695715785</v>
      </c>
      <c r="S27" s="120">
        <f t="shared" si="12"/>
        <v>0</v>
      </c>
      <c r="T27" s="120">
        <f t="shared" si="13"/>
        <v>2.2538399285971225</v>
      </c>
      <c r="U27" s="127">
        <f t="shared" si="14"/>
        <v>0</v>
      </c>
      <c r="V27" s="130" t="str">
        <f t="shared" si="15"/>
        <v/>
      </c>
      <c r="W27" s="129" t="str">
        <f t="shared" si="16"/>
        <v/>
      </c>
      <c r="X27" s="129" t="str">
        <f t="shared" si="17"/>
        <v/>
      </c>
      <c r="Y27" s="129" t="str">
        <f t="shared" si="18"/>
        <v/>
      </c>
      <c r="Z27" s="131" t="str">
        <f t="shared" si="19"/>
        <v/>
      </c>
      <c r="AA27" s="68"/>
      <c r="AB27" s="68"/>
    </row>
    <row r="28" spans="1:28" x14ac:dyDescent="0.3">
      <c r="A28" s="417">
        <v>34642.208334143521</v>
      </c>
      <c r="B28" s="142">
        <f>B27+P!J20</f>
        <v>24.280640217492703</v>
      </c>
      <c r="C28" s="143">
        <f>C27+P!K20</f>
        <v>25.611666268008616</v>
      </c>
      <c r="D28" s="143">
        <f>D27+P!L20</f>
        <v>22.654040031309403</v>
      </c>
      <c r="E28" s="143">
        <f>E27+P!M20</f>
        <v>20.141862002338943</v>
      </c>
      <c r="F28" s="145">
        <f>F27+P!N20</f>
        <v>15.529547523078923</v>
      </c>
      <c r="G28" s="142">
        <f t="shared" si="5"/>
        <v>1</v>
      </c>
      <c r="H28" s="143">
        <f t="shared" si="6"/>
        <v>1</v>
      </c>
      <c r="I28" s="143">
        <f t="shared" si="7"/>
        <v>1</v>
      </c>
      <c r="J28" s="143">
        <f t="shared" si="8"/>
        <v>1</v>
      </c>
      <c r="K28" s="144" t="str">
        <f t="shared" si="9"/>
        <v/>
      </c>
      <c r="L28" s="238">
        <f>IF(G28=1,P!J20+D!L27,D!L27)</f>
        <v>8.0569519037274944</v>
      </c>
      <c r="M28" s="146">
        <f>IF(H28=1,P!K20+D!M27,D!M27)</f>
        <v>13.790271210141865</v>
      </c>
      <c r="N28" s="146">
        <f>IF(I28=1,P!L20+D!N27,D!N27)</f>
        <v>3.4923180140892325</v>
      </c>
      <c r="O28" s="146">
        <f>IF(J28=1,P!M20+D!O27,D!O27)</f>
        <v>4.8774088574769916</v>
      </c>
      <c r="P28" s="147">
        <f>IF(K28=1,P!N20+D!P27,D!P27)</f>
        <v>0</v>
      </c>
      <c r="Q28" s="121">
        <f t="shared" si="10"/>
        <v>5.9424241656672585</v>
      </c>
      <c r="R28" s="120">
        <f t="shared" si="11"/>
        <v>10.423546812421494</v>
      </c>
      <c r="S28" s="120">
        <f t="shared" si="12"/>
        <v>2.671274233680994</v>
      </c>
      <c r="T28" s="120">
        <f t="shared" si="13"/>
        <v>3.4422491332295824</v>
      </c>
      <c r="U28" s="127">
        <f t="shared" si="14"/>
        <v>0</v>
      </c>
      <c r="V28" s="130" t="str">
        <f t="shared" si="15"/>
        <v/>
      </c>
      <c r="W28" s="129" t="str">
        <f t="shared" si="16"/>
        <v/>
      </c>
      <c r="X28" s="129" t="str">
        <f t="shared" si="17"/>
        <v/>
      </c>
      <c r="Y28" s="129" t="str">
        <f t="shared" si="18"/>
        <v/>
      </c>
      <c r="Z28" s="131" t="str">
        <f t="shared" si="19"/>
        <v/>
      </c>
      <c r="AA28" s="68"/>
      <c r="AB28" s="68"/>
    </row>
    <row r="29" spans="1:28" x14ac:dyDescent="0.3">
      <c r="A29" s="417">
        <v>34642.250000868058</v>
      </c>
      <c r="B29" s="142">
        <f>B28+P!J21</f>
        <v>26.250675000333167</v>
      </c>
      <c r="C29" s="143">
        <f>C28+P!K21</f>
        <v>26.908888848000888</v>
      </c>
      <c r="D29" s="143">
        <f>D28+P!L21</f>
        <v>23.154040031309403</v>
      </c>
      <c r="E29" s="143">
        <f>E28+P!M21</f>
        <v>21.957975288554429</v>
      </c>
      <c r="F29" s="145">
        <f>F28+P!N21</f>
        <v>16.029547523078925</v>
      </c>
      <c r="G29" s="142">
        <f t="shared" si="5"/>
        <v>1</v>
      </c>
      <c r="H29" s="143">
        <f t="shared" si="6"/>
        <v>1</v>
      </c>
      <c r="I29" s="143">
        <f t="shared" si="7"/>
        <v>1</v>
      </c>
      <c r="J29" s="143">
        <f t="shared" si="8"/>
        <v>1</v>
      </c>
      <c r="K29" s="144" t="str">
        <f t="shared" si="9"/>
        <v/>
      </c>
      <c r="L29" s="238">
        <f>IF(G29=1,P!J21+D!L28,D!L28)</f>
        <v>10.026986686567959</v>
      </c>
      <c r="M29" s="146">
        <f>IF(H29=1,P!K21+D!M28,D!M28)</f>
        <v>15.087493790134138</v>
      </c>
      <c r="N29" s="146">
        <f>IF(I29=1,P!L21+D!N28,D!N28)</f>
        <v>3.9923180140892325</v>
      </c>
      <c r="O29" s="146">
        <f>IF(J29=1,P!M21+D!O28,D!O28)</f>
        <v>6.6935221436924799</v>
      </c>
      <c r="P29" s="147">
        <f>IF(K29=1,P!N21+D!P28,D!P28)</f>
        <v>0</v>
      </c>
      <c r="Q29" s="121">
        <f t="shared" si="10"/>
        <v>7.3954280361930538</v>
      </c>
      <c r="R29" s="120">
        <f t="shared" si="11"/>
        <v>11.404068520996399</v>
      </c>
      <c r="S29" s="120">
        <f t="shared" si="12"/>
        <v>3.0537242601253416</v>
      </c>
      <c r="T29" s="120">
        <f t="shared" si="13"/>
        <v>4.7239777247825572</v>
      </c>
      <c r="U29" s="127">
        <f t="shared" si="14"/>
        <v>0</v>
      </c>
      <c r="V29" s="130" t="str">
        <f t="shared" si="15"/>
        <v/>
      </c>
      <c r="W29" s="129" t="str">
        <f t="shared" si="16"/>
        <v/>
      </c>
      <c r="X29" s="129" t="str">
        <f t="shared" si="17"/>
        <v/>
      </c>
      <c r="Y29" s="129" t="str">
        <f t="shared" si="18"/>
        <v/>
      </c>
      <c r="Z29" s="131" t="str">
        <f t="shared" si="19"/>
        <v/>
      </c>
      <c r="AA29" s="68"/>
      <c r="AB29" s="68"/>
    </row>
    <row r="30" spans="1:28" x14ac:dyDescent="0.3">
      <c r="A30" s="417">
        <v>34642.291667592595</v>
      </c>
      <c r="B30" s="142">
        <f>B29+P!J22</f>
        <v>26.569200527739646</v>
      </c>
      <c r="C30" s="143">
        <f>C29+P!K22</f>
        <v>27.106767373824731</v>
      </c>
      <c r="D30" s="143">
        <f>D29+P!L22</f>
        <v>23.362627753550264</v>
      </c>
      <c r="E30" s="143">
        <f>E29+P!M22</f>
        <v>22.572161488788325</v>
      </c>
      <c r="F30" s="145">
        <f>F29+P!N22</f>
        <v>16.029547523078925</v>
      </c>
      <c r="G30" s="142">
        <f t="shared" si="5"/>
        <v>1</v>
      </c>
      <c r="H30" s="143">
        <f t="shared" si="6"/>
        <v>1</v>
      </c>
      <c r="I30" s="143">
        <f t="shared" si="7"/>
        <v>1</v>
      </c>
      <c r="J30" s="143">
        <f t="shared" si="8"/>
        <v>1</v>
      </c>
      <c r="K30" s="144" t="str">
        <f t="shared" si="9"/>
        <v/>
      </c>
      <c r="L30" s="238">
        <f>IF(G30=1,P!J22+D!L29,D!L29)</f>
        <v>10.345512213974438</v>
      </c>
      <c r="M30" s="146">
        <f>IF(H30=1,P!K22+D!M29,D!M29)</f>
        <v>15.28537231595798</v>
      </c>
      <c r="N30" s="146">
        <f>IF(I30=1,P!L22+D!N29,D!N29)</f>
        <v>4.2009057363300917</v>
      </c>
      <c r="O30" s="146">
        <f>IF(J30=1,P!M22+D!O29,D!O29)</f>
        <v>7.3077083439263744</v>
      </c>
      <c r="P30" s="147">
        <f>IF(K30=1,P!N22+D!P29,D!P29)</f>
        <v>0</v>
      </c>
      <c r="Q30" s="121">
        <f t="shared" si="10"/>
        <v>7.6303573015106814</v>
      </c>
      <c r="R30" s="120">
        <f t="shared" si="11"/>
        <v>11.553637448660483</v>
      </c>
      <c r="S30" s="120">
        <f t="shared" si="12"/>
        <v>3.2132730198993071</v>
      </c>
      <c r="T30" s="120">
        <f t="shared" si="13"/>
        <v>5.1574418810949174</v>
      </c>
      <c r="U30" s="127">
        <f t="shared" si="14"/>
        <v>0</v>
      </c>
      <c r="V30" s="130" t="str">
        <f t="shared" si="15"/>
        <v/>
      </c>
      <c r="W30" s="129" t="str">
        <f t="shared" si="16"/>
        <v/>
      </c>
      <c r="X30" s="129" t="str">
        <f t="shared" si="17"/>
        <v/>
      </c>
      <c r="Y30" s="129" t="str">
        <f t="shared" si="18"/>
        <v/>
      </c>
      <c r="Z30" s="131" t="str">
        <f t="shared" si="19"/>
        <v/>
      </c>
      <c r="AA30" s="68"/>
      <c r="AB30" s="68"/>
    </row>
    <row r="31" spans="1:28" x14ac:dyDescent="0.3">
      <c r="A31" s="417">
        <v>34642.333334317133</v>
      </c>
      <c r="B31" s="142">
        <f>B30+P!J23</f>
        <v>27.323255194104238</v>
      </c>
      <c r="C31" s="143">
        <f>C30+P!K23</f>
        <v>28.660457414119861</v>
      </c>
      <c r="D31" s="143">
        <f>D30+P!L23</f>
        <v>24.873552499161356</v>
      </c>
      <c r="E31" s="143">
        <f>E30+P!M23</f>
        <v>23.010865917526822</v>
      </c>
      <c r="F31" s="145">
        <f>F30+P!N23</f>
        <v>16.335457027694709</v>
      </c>
      <c r="G31" s="142">
        <f t="shared" si="5"/>
        <v>1</v>
      </c>
      <c r="H31" s="143">
        <f t="shared" si="6"/>
        <v>1</v>
      </c>
      <c r="I31" s="143">
        <f t="shared" si="7"/>
        <v>1</v>
      </c>
      <c r="J31" s="143">
        <f t="shared" si="8"/>
        <v>1</v>
      </c>
      <c r="K31" s="144" t="str">
        <f t="shared" si="9"/>
        <v/>
      </c>
      <c r="L31" s="238">
        <f>IF(G31=1,P!J23+D!L30,D!L30)</f>
        <v>11.099566880339031</v>
      </c>
      <c r="M31" s="146">
        <f>IF(H31=1,P!K23+D!M30,D!M30)</f>
        <v>16.839062356253109</v>
      </c>
      <c r="N31" s="146">
        <f>IF(I31=1,P!L23+D!N30,D!N30)</f>
        <v>5.7118304819411838</v>
      </c>
      <c r="O31" s="146">
        <f>IF(J31=1,P!M23+D!O30,D!O30)</f>
        <v>7.7464127726648702</v>
      </c>
      <c r="P31" s="147">
        <f>IF(K31=1,P!N23+D!P30,D!P30)</f>
        <v>0</v>
      </c>
      <c r="Q31" s="121">
        <f t="shared" si="10"/>
        <v>8.1865121259630982</v>
      </c>
      <c r="R31" s="120">
        <f t="shared" si="11"/>
        <v>12.728013254634401</v>
      </c>
      <c r="S31" s="120">
        <f t="shared" si="12"/>
        <v>4.3689794377280684</v>
      </c>
      <c r="T31" s="120">
        <f t="shared" si="13"/>
        <v>5.467059135603745</v>
      </c>
      <c r="U31" s="127">
        <f t="shared" si="14"/>
        <v>0</v>
      </c>
      <c r="V31" s="130" t="str">
        <f t="shared" si="15"/>
        <v/>
      </c>
      <c r="W31" s="129" t="str">
        <f t="shared" si="16"/>
        <v/>
      </c>
      <c r="X31" s="129" t="str">
        <f t="shared" si="17"/>
        <v/>
      </c>
      <c r="Y31" s="129" t="str">
        <f t="shared" si="18"/>
        <v/>
      </c>
      <c r="Z31" s="131" t="str">
        <f t="shared" si="19"/>
        <v/>
      </c>
      <c r="AA31" s="68"/>
      <c r="AB31" s="68"/>
    </row>
    <row r="32" spans="1:28" x14ac:dyDescent="0.3">
      <c r="A32" s="417">
        <v>34642.37500104167</v>
      </c>
      <c r="B32" s="142">
        <f>B31+P!J24</f>
        <v>28.894673294508038</v>
      </c>
      <c r="C32" s="143">
        <f>C31+P!K24</f>
        <v>31.304413144676083</v>
      </c>
      <c r="D32" s="143">
        <f>D31+P!L24</f>
        <v>28.038045398635806</v>
      </c>
      <c r="E32" s="143">
        <f>E31+P!M24</f>
        <v>23.633457060049828</v>
      </c>
      <c r="F32" s="145">
        <f>F31+P!N24</f>
        <v>18.447276036926279</v>
      </c>
      <c r="G32" s="142">
        <f t="shared" si="5"/>
        <v>1</v>
      </c>
      <c r="H32" s="143">
        <f t="shared" si="6"/>
        <v>1</v>
      </c>
      <c r="I32" s="143">
        <f t="shared" si="7"/>
        <v>1</v>
      </c>
      <c r="J32" s="143">
        <f t="shared" si="8"/>
        <v>1</v>
      </c>
      <c r="K32" s="144" t="str">
        <f t="shared" si="9"/>
        <v/>
      </c>
      <c r="L32" s="238">
        <f>IF(G32=1,P!J24+D!L31,D!L31)</f>
        <v>12.670984980742832</v>
      </c>
      <c r="M32" s="146">
        <f>IF(H32=1,P!K24+D!M31,D!M31)</f>
        <v>19.483018086809331</v>
      </c>
      <c r="N32" s="146">
        <f>IF(I32=1,P!L24+D!N31,D!N31)</f>
        <v>8.8763233814156344</v>
      </c>
      <c r="O32" s="146">
        <f>IF(J32=1,P!M24+D!O31,D!O31)</f>
        <v>8.3690039151878786</v>
      </c>
      <c r="P32" s="147">
        <f>IF(K32=1,P!N24+D!P31,D!P31)</f>
        <v>0</v>
      </c>
      <c r="Q32" s="121">
        <f t="shared" si="10"/>
        <v>9.3455153080332689</v>
      </c>
      <c r="R32" s="120">
        <f t="shared" si="11"/>
        <v>14.726479848036472</v>
      </c>
      <c r="S32" s="120">
        <f t="shared" si="12"/>
        <v>6.7895002239019728</v>
      </c>
      <c r="T32" s="120">
        <f t="shared" si="13"/>
        <v>5.9064551106655614</v>
      </c>
      <c r="U32" s="127">
        <f t="shared" si="14"/>
        <v>0</v>
      </c>
      <c r="V32" s="130" t="str">
        <f t="shared" si="15"/>
        <v/>
      </c>
      <c r="W32" s="129" t="str">
        <f t="shared" si="16"/>
        <v/>
      </c>
      <c r="X32" s="129" t="str">
        <f t="shared" si="17"/>
        <v/>
      </c>
      <c r="Y32" s="129" t="str">
        <f t="shared" si="18"/>
        <v/>
      </c>
      <c r="Z32" s="131" t="str">
        <f t="shared" si="19"/>
        <v/>
      </c>
      <c r="AA32" s="68"/>
      <c r="AB32" s="68"/>
    </row>
    <row r="33" spans="1:28" x14ac:dyDescent="0.3">
      <c r="A33" s="417">
        <v>34642.416667766207</v>
      </c>
      <c r="B33" s="142">
        <f>B32+P!J25</f>
        <v>32.576337007076503</v>
      </c>
      <c r="C33" s="143">
        <f>C32+P!K25</f>
        <v>33.989945537176403</v>
      </c>
      <c r="D33" s="143">
        <f>D32+P!L25</f>
        <v>29.869153527898916</v>
      </c>
      <c r="E33" s="143">
        <f>E32+P!M25</f>
        <v>27.949570346265315</v>
      </c>
      <c r="F33" s="145">
        <f>F32+P!N25</f>
        <v>20.223638018463141</v>
      </c>
      <c r="G33" s="142">
        <f t="shared" si="5"/>
        <v>1</v>
      </c>
      <c r="H33" s="143">
        <f t="shared" si="6"/>
        <v>1</v>
      </c>
      <c r="I33" s="143">
        <f t="shared" si="7"/>
        <v>1</v>
      </c>
      <c r="J33" s="143">
        <f t="shared" si="8"/>
        <v>1</v>
      </c>
      <c r="K33" s="144">
        <f t="shared" si="9"/>
        <v>1</v>
      </c>
      <c r="L33" s="238">
        <f>IF(G33=1,P!J25+D!L32,D!L32)</f>
        <v>16.352648693311298</v>
      </c>
      <c r="M33" s="146">
        <f>IF(H33=1,P!K25+D!M32,D!M32)</f>
        <v>22.168550479309651</v>
      </c>
      <c r="N33" s="146">
        <f>IF(I33=1,P!L25+D!N32,D!N32)</f>
        <v>10.707431510678745</v>
      </c>
      <c r="O33" s="146">
        <f>IF(J33=1,P!M25+D!O32,D!O32)</f>
        <v>12.685117201403365</v>
      </c>
      <c r="P33" s="147">
        <f>IF(K33=1,P!N25+D!P32,D!P32)</f>
        <v>1.7763619815368614</v>
      </c>
      <c r="Q33" s="121">
        <f t="shared" si="10"/>
        <v>12.060935193474732</v>
      </c>
      <c r="R33" s="120">
        <f t="shared" si="11"/>
        <v>16.756372674866046</v>
      </c>
      <c r="S33" s="120">
        <f t="shared" si="12"/>
        <v>8.1901149288202451</v>
      </c>
      <c r="T33" s="120">
        <f t="shared" si="13"/>
        <v>8.9525678423509891</v>
      </c>
      <c r="U33" s="127">
        <f t="shared" si="14"/>
        <v>2.0647803291814806</v>
      </c>
      <c r="V33" s="130" t="str">
        <f t="shared" si="15"/>
        <v/>
      </c>
      <c r="W33" s="129" t="str">
        <f t="shared" si="16"/>
        <v/>
      </c>
      <c r="X33" s="129" t="str">
        <f t="shared" si="17"/>
        <v/>
      </c>
      <c r="Y33" s="129" t="str">
        <f t="shared" si="18"/>
        <v/>
      </c>
      <c r="Z33" s="131" t="str">
        <f t="shared" si="19"/>
        <v/>
      </c>
      <c r="AA33" s="68"/>
      <c r="AB33" s="68"/>
    </row>
    <row r="34" spans="1:28" x14ac:dyDescent="0.3">
      <c r="A34" s="417">
        <v>34642.458334490744</v>
      </c>
      <c r="B34" s="142">
        <f>B33+P!J26</f>
        <v>34.535389207990718</v>
      </c>
      <c r="C34" s="143">
        <f>C33+P!K26</f>
        <v>34.386583009806998</v>
      </c>
      <c r="D34" s="143">
        <f>D33+P!L26</f>
        <v>29.869153527898916</v>
      </c>
      <c r="E34" s="143">
        <f>E33+P!M26</f>
        <v>31.020501347434788</v>
      </c>
      <c r="F34" s="145">
        <f>F33+P!N26</f>
        <v>20.223638018463141</v>
      </c>
      <c r="G34" s="142">
        <f t="shared" si="5"/>
        <v>1</v>
      </c>
      <c r="H34" s="143">
        <f t="shared" si="6"/>
        <v>1</v>
      </c>
      <c r="I34" s="143" t="str">
        <f t="shared" si="7"/>
        <v/>
      </c>
      <c r="J34" s="143">
        <f t="shared" si="8"/>
        <v>1</v>
      </c>
      <c r="K34" s="144" t="str">
        <f t="shared" si="9"/>
        <v/>
      </c>
      <c r="L34" s="238">
        <f>IF(G34=1,P!J26+D!L33,D!L33)</f>
        <v>18.311700894225513</v>
      </c>
      <c r="M34" s="146">
        <f>IF(H34=1,P!K26+D!M33,D!M33)</f>
        <v>22.565187951940242</v>
      </c>
      <c r="N34" s="146">
        <f>IF(I34=1,P!L26+D!N33,D!N33)</f>
        <v>10.707431510678745</v>
      </c>
      <c r="O34" s="146">
        <f>IF(J34=1,P!M26+D!O33,D!O33)</f>
        <v>15.756048202572837</v>
      </c>
      <c r="P34" s="147">
        <f>IF(K34=1,P!N26+D!P33,D!P33)</f>
        <v>1.7763619815368614</v>
      </c>
      <c r="Q34" s="121">
        <f t="shared" si="10"/>
        <v>13.505838834407523</v>
      </c>
      <c r="R34" s="120">
        <f t="shared" si="11"/>
        <v>17.056176007267876</v>
      </c>
      <c r="S34" s="120">
        <f t="shared" si="12"/>
        <v>8.1901149288202451</v>
      </c>
      <c r="T34" s="120">
        <f t="shared" si="13"/>
        <v>11.119888623912786</v>
      </c>
      <c r="U34" s="127">
        <f t="shared" si="14"/>
        <v>2.0647803291814806</v>
      </c>
      <c r="V34" s="130" t="str">
        <f t="shared" si="15"/>
        <v/>
      </c>
      <c r="W34" s="129" t="str">
        <f t="shared" si="16"/>
        <v/>
      </c>
      <c r="X34" s="129" t="str">
        <f t="shared" si="17"/>
        <v/>
      </c>
      <c r="Y34" s="129" t="str">
        <f t="shared" si="18"/>
        <v/>
      </c>
      <c r="Z34" s="131" t="str">
        <f t="shared" si="19"/>
        <v/>
      </c>
      <c r="AA34" s="68"/>
      <c r="AB34" s="68"/>
    </row>
    <row r="35" spans="1:28" x14ac:dyDescent="0.3">
      <c r="A35" s="417">
        <v>34642.500001215281</v>
      </c>
      <c r="B35" s="142">
        <f>B34+P!J27</f>
        <v>34.76301024827751</v>
      </c>
      <c r="C35" s="143">
        <f>C34+P!K27</f>
        <v>34.650663305672609</v>
      </c>
      <c r="D35" s="143">
        <f>D34+P!L27</f>
        <v>30.533561444705356</v>
      </c>
      <c r="E35" s="143">
        <f>E34+P!M27</f>
        <v>31.459205776173285</v>
      </c>
      <c r="F35" s="145">
        <f>F34+P!N27</f>
        <v>20.223638018463141</v>
      </c>
      <c r="G35" s="142">
        <f t="shared" si="5"/>
        <v>1</v>
      </c>
      <c r="H35" s="143">
        <f t="shared" si="6"/>
        <v>1</v>
      </c>
      <c r="I35" s="143">
        <f t="shared" si="7"/>
        <v>1</v>
      </c>
      <c r="J35" s="143">
        <f t="shared" si="8"/>
        <v>1</v>
      </c>
      <c r="K35" s="144" t="str">
        <f t="shared" si="9"/>
        <v/>
      </c>
      <c r="L35" s="238">
        <f>IF(G35=1,P!J27+D!L34,D!L34)</f>
        <v>18.539321934512305</v>
      </c>
      <c r="M35" s="146">
        <f>IF(H35=1,P!K27+D!M34,D!M34)</f>
        <v>22.829268247805853</v>
      </c>
      <c r="N35" s="146">
        <f>IF(I35=1,P!L27+D!N34,D!N34)</f>
        <v>11.371839427485186</v>
      </c>
      <c r="O35" s="146">
        <f>IF(J35=1,P!M27+D!O34,D!O34)</f>
        <v>16.194752631311331</v>
      </c>
      <c r="P35" s="147">
        <f>IF(K35=1,P!N27+D!P34,D!P34)</f>
        <v>1.7763619815368614</v>
      </c>
      <c r="Q35" s="121">
        <f t="shared" si="10"/>
        <v>13.673721277616449</v>
      </c>
      <c r="R35" s="120">
        <f t="shared" si="11"/>
        <v>17.255784360450146</v>
      </c>
      <c r="S35" s="120">
        <f t="shared" si="12"/>
        <v>8.6983205795251592</v>
      </c>
      <c r="T35" s="120">
        <f t="shared" si="13"/>
        <v>11.429505878421613</v>
      </c>
      <c r="U35" s="127">
        <f t="shared" si="14"/>
        <v>2.0647803291814806</v>
      </c>
      <c r="V35" s="130" t="str">
        <f t="shared" si="15"/>
        <v/>
      </c>
      <c r="W35" s="129" t="str">
        <f t="shared" si="16"/>
        <v/>
      </c>
      <c r="X35" s="129" t="str">
        <f t="shared" si="17"/>
        <v/>
      </c>
      <c r="Y35" s="129" t="str">
        <f t="shared" si="18"/>
        <v/>
      </c>
      <c r="Z35" s="131" t="str">
        <f t="shared" si="19"/>
        <v/>
      </c>
      <c r="AA35" s="68"/>
      <c r="AB35" s="68"/>
    </row>
    <row r="36" spans="1:28" x14ac:dyDescent="0.3">
      <c r="A36" s="417">
        <v>34642.541667939811</v>
      </c>
      <c r="B36" s="142">
        <f>B35+P!J28</f>
        <v>36.178002851926379</v>
      </c>
      <c r="C36" s="143">
        <f>C35+P!K28</f>
        <v>36.086540690721094</v>
      </c>
      <c r="D36" s="143">
        <f>D35+P!L28</f>
        <v>30.950736889187073</v>
      </c>
      <c r="E36" s="143">
        <f>E35+P!M28</f>
        <v>32.161132862154879</v>
      </c>
      <c r="F36" s="145">
        <f>F35+P!N28</f>
        <v>20.223638018463141</v>
      </c>
      <c r="G36" s="142">
        <f t="shared" si="5"/>
        <v>1</v>
      </c>
      <c r="H36" s="143">
        <f t="shared" si="6"/>
        <v>1</v>
      </c>
      <c r="I36" s="143">
        <f t="shared" si="7"/>
        <v>1</v>
      </c>
      <c r="J36" s="143">
        <f t="shared" si="8"/>
        <v>1</v>
      </c>
      <c r="K36" s="144" t="str">
        <f t="shared" si="9"/>
        <v/>
      </c>
      <c r="L36" s="238">
        <f>IF(G36=1,P!J28+D!L35,D!L35)</f>
        <v>19.954314538161171</v>
      </c>
      <c r="M36" s="146">
        <f>IF(H36=1,P!K28+D!M35,D!M35)</f>
        <v>24.265145632854335</v>
      </c>
      <c r="N36" s="146">
        <f>IF(I36=1,P!L28+D!N35,D!N35)</f>
        <v>11.789014871966904</v>
      </c>
      <c r="O36" s="146">
        <f>IF(J36=1,P!M28+D!O35,D!O35)</f>
        <v>16.896679717292926</v>
      </c>
      <c r="P36" s="147">
        <f>IF(K36=1,P!N28+D!P35,D!P35)</f>
        <v>1.7763619815368614</v>
      </c>
      <c r="Q36" s="121">
        <f t="shared" si="10"/>
        <v>14.7173524600582</v>
      </c>
      <c r="R36" s="120">
        <f t="shared" si="11"/>
        <v>18.34111001589795</v>
      </c>
      <c r="S36" s="120">
        <f t="shared" si="12"/>
        <v>9.0174180990730886</v>
      </c>
      <c r="T36" s="120">
        <f t="shared" si="13"/>
        <v>11.92489348563574</v>
      </c>
      <c r="U36" s="127">
        <f t="shared" si="14"/>
        <v>2.0647803291814806</v>
      </c>
      <c r="V36" s="130" t="str">
        <f t="shared" si="15"/>
        <v/>
      </c>
      <c r="W36" s="129" t="str">
        <f t="shared" si="16"/>
        <v/>
      </c>
      <c r="X36" s="129" t="str">
        <f t="shared" si="17"/>
        <v/>
      </c>
      <c r="Y36" s="129" t="str">
        <f t="shared" si="18"/>
        <v/>
      </c>
      <c r="Z36" s="131" t="str">
        <f t="shared" si="19"/>
        <v/>
      </c>
      <c r="AA36" s="68"/>
      <c r="AB36" s="68"/>
    </row>
    <row r="37" spans="1:28" x14ac:dyDescent="0.3">
      <c r="A37" s="417">
        <v>34642.583334664349</v>
      </c>
      <c r="B37" s="142">
        <f>B36+P!J29</f>
        <v>36.283081679704672</v>
      </c>
      <c r="C37" s="143">
        <f>C36+P!K29</f>
        <v>36.204671659092178</v>
      </c>
      <c r="D37" s="143">
        <f>D36+P!L29</f>
        <v>31.041900928100191</v>
      </c>
      <c r="E37" s="143">
        <f>E36+P!M29</f>
        <v>32.161132862154879</v>
      </c>
      <c r="F37" s="145">
        <f>F36+P!N29</f>
        <v>20.223638018463141</v>
      </c>
      <c r="G37" s="142">
        <f t="shared" si="5"/>
        <v>1</v>
      </c>
      <c r="H37" s="143">
        <f t="shared" si="6"/>
        <v>1</v>
      </c>
      <c r="I37" s="143">
        <f t="shared" si="7"/>
        <v>1</v>
      </c>
      <c r="J37" s="143" t="str">
        <f t="shared" si="8"/>
        <v/>
      </c>
      <c r="K37" s="144" t="str">
        <f t="shared" si="9"/>
        <v/>
      </c>
      <c r="L37" s="238">
        <f>IF(G37=1,P!J29+D!L36,D!L36)</f>
        <v>20.059393365939467</v>
      </c>
      <c r="M37" s="146">
        <f>IF(H37=1,P!K29+D!M36,D!M36)</f>
        <v>24.383276601225418</v>
      </c>
      <c r="N37" s="146">
        <f>IF(I37=1,P!L29+D!N36,D!N36)</f>
        <v>11.880178910880021</v>
      </c>
      <c r="O37" s="146">
        <f>IF(J37=1,P!M29+D!O36,D!O36)</f>
        <v>16.896679717292926</v>
      </c>
      <c r="P37" s="147">
        <f>IF(K37=1,P!N29+D!P36,D!P36)</f>
        <v>1.7763619815368614</v>
      </c>
      <c r="Q37" s="121">
        <f t="shared" si="10"/>
        <v>14.794853601054319</v>
      </c>
      <c r="R37" s="120">
        <f t="shared" si="11"/>
        <v>18.430400767330536</v>
      </c>
      <c r="S37" s="120">
        <f t="shared" si="12"/>
        <v>9.0871494772592794</v>
      </c>
      <c r="T37" s="120">
        <f t="shared" si="13"/>
        <v>11.92489348563574</v>
      </c>
      <c r="U37" s="127">
        <f t="shared" si="14"/>
        <v>2.0647803291814806</v>
      </c>
      <c r="V37" s="130" t="str">
        <f t="shared" si="15"/>
        <v/>
      </c>
      <c r="W37" s="129" t="str">
        <f t="shared" si="16"/>
        <v/>
      </c>
      <c r="X37" s="129" t="str">
        <f t="shared" si="17"/>
        <v/>
      </c>
      <c r="Y37" s="129" t="str">
        <f t="shared" si="18"/>
        <v/>
      </c>
      <c r="Z37" s="131" t="str">
        <f t="shared" si="19"/>
        <v/>
      </c>
      <c r="AA37" s="68"/>
      <c r="AB37" s="68"/>
    </row>
    <row r="38" spans="1:28" x14ac:dyDescent="0.3">
      <c r="A38" s="417">
        <v>34642.625001388886</v>
      </c>
      <c r="B38" s="142">
        <f>B37+P!J30</f>
        <v>36.283081679704672</v>
      </c>
      <c r="C38" s="143">
        <f>C37+P!K30</f>
        <v>36.204671659092178</v>
      </c>
      <c r="D38" s="143">
        <f>D37+P!L30</f>
        <v>31.041900928100191</v>
      </c>
      <c r="E38" s="143">
        <f>E37+P!M30</f>
        <v>32.161132862154879</v>
      </c>
      <c r="F38" s="145">
        <f>F37+P!N30</f>
        <v>20.223638018463141</v>
      </c>
      <c r="G38" s="142" t="str">
        <f t="shared" si="5"/>
        <v/>
      </c>
      <c r="H38" s="143" t="str">
        <f t="shared" si="6"/>
        <v/>
      </c>
      <c r="I38" s="143" t="str">
        <f t="shared" si="7"/>
        <v/>
      </c>
      <c r="J38" s="143" t="str">
        <f t="shared" si="8"/>
        <v/>
      </c>
      <c r="K38" s="144" t="str">
        <f t="shared" si="9"/>
        <v/>
      </c>
      <c r="L38" s="238">
        <f>IF(G38=1,P!J30+D!L37,D!L37)</f>
        <v>20.059393365939467</v>
      </c>
      <c r="M38" s="146">
        <f>IF(H38=1,P!K30+D!M37,D!M37)</f>
        <v>24.383276601225418</v>
      </c>
      <c r="N38" s="146">
        <f>IF(I38=1,P!L30+D!N37,D!N37)</f>
        <v>11.880178910880021</v>
      </c>
      <c r="O38" s="146">
        <f>IF(J38=1,P!M30+D!O37,D!O37)</f>
        <v>16.896679717292926</v>
      </c>
      <c r="P38" s="147">
        <f>IF(K38=1,P!N30+D!P37,D!P37)</f>
        <v>1.7763619815368614</v>
      </c>
      <c r="Q38" s="121">
        <f t="shared" si="10"/>
        <v>14.794853601054319</v>
      </c>
      <c r="R38" s="120">
        <f t="shared" si="11"/>
        <v>18.430400767330536</v>
      </c>
      <c r="S38" s="120">
        <f t="shared" si="12"/>
        <v>9.0871494772592794</v>
      </c>
      <c r="T38" s="120">
        <f t="shared" si="13"/>
        <v>11.92489348563574</v>
      </c>
      <c r="U38" s="127">
        <f t="shared" si="14"/>
        <v>2.0647803291814806</v>
      </c>
      <c r="V38" s="130" t="str">
        <f t="shared" si="15"/>
        <v/>
      </c>
      <c r="W38" s="129" t="str">
        <f t="shared" si="16"/>
        <v/>
      </c>
      <c r="X38" s="129" t="str">
        <f t="shared" si="17"/>
        <v/>
      </c>
      <c r="Y38" s="129" t="str">
        <f t="shared" si="18"/>
        <v/>
      </c>
      <c r="Z38" s="131" t="str">
        <f t="shared" si="19"/>
        <v/>
      </c>
      <c r="AA38" s="68"/>
      <c r="AB38" s="68"/>
    </row>
    <row r="39" spans="1:28" x14ac:dyDescent="0.3">
      <c r="A39" s="417">
        <v>34642.666668113423</v>
      </c>
      <c r="B39" s="142">
        <f>B38+P!J31</f>
        <v>36.283081679704672</v>
      </c>
      <c r="C39" s="143">
        <f>C38+P!K31</f>
        <v>36.204671659092178</v>
      </c>
      <c r="D39" s="143">
        <f>D38+P!L31</f>
        <v>31.041900928100191</v>
      </c>
      <c r="E39" s="143">
        <f>E38+P!M31</f>
        <v>32.161132862154879</v>
      </c>
      <c r="F39" s="145">
        <f>F38+P!N31</f>
        <v>20.223638018463141</v>
      </c>
      <c r="G39" s="142" t="str">
        <f t="shared" si="5"/>
        <v/>
      </c>
      <c r="H39" s="143" t="str">
        <f t="shared" si="6"/>
        <v/>
      </c>
      <c r="I39" s="143" t="str">
        <f t="shared" si="7"/>
        <v/>
      </c>
      <c r="J39" s="143" t="str">
        <f t="shared" si="8"/>
        <v/>
      </c>
      <c r="K39" s="144" t="str">
        <f t="shared" si="9"/>
        <v/>
      </c>
      <c r="L39" s="238">
        <f>IF(G39=1,P!J31+D!L38,D!L38)</f>
        <v>20.059393365939467</v>
      </c>
      <c r="M39" s="146">
        <f>IF(H39=1,P!K31+D!M38,D!M38)</f>
        <v>24.383276601225418</v>
      </c>
      <c r="N39" s="146">
        <f>IF(I39=1,P!L31+D!N38,D!N38)</f>
        <v>11.880178910880021</v>
      </c>
      <c r="O39" s="146">
        <f>IF(J39=1,P!M31+D!O38,D!O38)</f>
        <v>16.896679717292926</v>
      </c>
      <c r="P39" s="147">
        <f>IF(K39=1,P!N31+D!P38,D!P38)</f>
        <v>1.7763619815368614</v>
      </c>
      <c r="Q39" s="121">
        <f t="shared" si="10"/>
        <v>14.794853601054319</v>
      </c>
      <c r="R39" s="120">
        <f t="shared" si="11"/>
        <v>18.430400767330536</v>
      </c>
      <c r="S39" s="120">
        <f t="shared" si="12"/>
        <v>9.0871494772592794</v>
      </c>
      <c r="T39" s="120">
        <f t="shared" si="13"/>
        <v>11.92489348563574</v>
      </c>
      <c r="U39" s="127">
        <f t="shared" si="14"/>
        <v>2.0647803291814806</v>
      </c>
      <c r="V39" s="130" t="str">
        <f t="shared" si="15"/>
        <v/>
      </c>
      <c r="W39" s="129" t="str">
        <f t="shared" si="16"/>
        <v/>
      </c>
      <c r="X39" s="129" t="str">
        <f t="shared" si="17"/>
        <v/>
      </c>
      <c r="Y39" s="129" t="str">
        <f t="shared" si="18"/>
        <v/>
      </c>
      <c r="Z39" s="131" t="str">
        <f t="shared" si="19"/>
        <v/>
      </c>
      <c r="AA39" s="68"/>
      <c r="AB39" s="68"/>
    </row>
    <row r="40" spans="1:28" x14ac:dyDescent="0.3">
      <c r="A40" s="417">
        <v>34642.70833483796</v>
      </c>
      <c r="B40" s="142">
        <f>B39+P!J32</f>
        <v>36.283081679704672</v>
      </c>
      <c r="C40" s="143">
        <f>C39+P!K32</f>
        <v>36.204671659092178</v>
      </c>
      <c r="D40" s="143">
        <f>D39+P!L32</f>
        <v>31.041900928100191</v>
      </c>
      <c r="E40" s="143">
        <f>E39+P!M32</f>
        <v>32.161132862154879</v>
      </c>
      <c r="F40" s="145">
        <f>F39+P!N32</f>
        <v>20.223638018463141</v>
      </c>
      <c r="G40" s="142" t="str">
        <f t="shared" si="5"/>
        <v/>
      </c>
      <c r="H40" s="143" t="str">
        <f t="shared" si="6"/>
        <v/>
      </c>
      <c r="I40" s="143" t="str">
        <f t="shared" si="7"/>
        <v/>
      </c>
      <c r="J40" s="143" t="str">
        <f t="shared" si="8"/>
        <v/>
      </c>
      <c r="K40" s="144" t="str">
        <f t="shared" si="9"/>
        <v/>
      </c>
      <c r="L40" s="238">
        <f>IF(G40=1,P!J32+D!L39,D!L39)</f>
        <v>20.059393365939467</v>
      </c>
      <c r="M40" s="146">
        <f>IF(H40=1,P!K32+D!M39,D!M39)</f>
        <v>24.383276601225418</v>
      </c>
      <c r="N40" s="146">
        <f>IF(I40=1,P!L32+D!N39,D!N39)</f>
        <v>11.880178910880021</v>
      </c>
      <c r="O40" s="146">
        <f>IF(J40=1,P!M32+D!O39,D!O39)</f>
        <v>16.896679717292926</v>
      </c>
      <c r="P40" s="147">
        <f>IF(K40=1,P!N32+D!P39,D!P39)</f>
        <v>1.7763619815368614</v>
      </c>
      <c r="Q40" s="121">
        <f t="shared" si="10"/>
        <v>14.794853601054319</v>
      </c>
      <c r="R40" s="120">
        <f t="shared" si="11"/>
        <v>18.430400767330536</v>
      </c>
      <c r="S40" s="120">
        <f t="shared" si="12"/>
        <v>9.0871494772592794</v>
      </c>
      <c r="T40" s="120">
        <f t="shared" si="13"/>
        <v>11.92489348563574</v>
      </c>
      <c r="U40" s="127">
        <f t="shared" si="14"/>
        <v>2.0647803291814806</v>
      </c>
      <c r="V40" s="130" t="str">
        <f t="shared" si="15"/>
        <v/>
      </c>
      <c r="W40" s="129" t="str">
        <f t="shared" si="16"/>
        <v/>
      </c>
      <c r="X40" s="129" t="str">
        <f t="shared" si="17"/>
        <v/>
      </c>
      <c r="Y40" s="129" t="str">
        <f t="shared" si="18"/>
        <v/>
      </c>
      <c r="Z40" s="131" t="str">
        <f t="shared" si="19"/>
        <v/>
      </c>
      <c r="AA40" s="68"/>
      <c r="AB40" s="68"/>
    </row>
    <row r="41" spans="1:28" x14ac:dyDescent="0.3">
      <c r="A41" s="417">
        <v>34642.750001562497</v>
      </c>
      <c r="B41" s="142">
        <f>B40+P!J33</f>
        <v>36.283356210935935</v>
      </c>
      <c r="C41" s="143">
        <f>C40+P!K33</f>
        <v>36.416787797383591</v>
      </c>
      <c r="D41" s="143">
        <f>D40+P!L33</f>
        <v>31.387234708710725</v>
      </c>
      <c r="E41" s="143">
        <f>E40+P!M33</f>
        <v>32.161132862154879</v>
      </c>
      <c r="F41" s="145">
        <f>F40+P!N33</f>
        <v>20.223638018463141</v>
      </c>
      <c r="G41" s="142">
        <f t="shared" si="5"/>
        <v>1</v>
      </c>
      <c r="H41" s="143">
        <f t="shared" si="6"/>
        <v>1</v>
      </c>
      <c r="I41" s="143">
        <f t="shared" si="7"/>
        <v>1</v>
      </c>
      <c r="J41" s="143" t="str">
        <f t="shared" si="8"/>
        <v/>
      </c>
      <c r="K41" s="144" t="str">
        <f t="shared" si="9"/>
        <v/>
      </c>
      <c r="L41" s="238">
        <f>IF(G41=1,P!J33+D!L40,D!L40)</f>
        <v>20.059667897170726</v>
      </c>
      <c r="M41" s="146">
        <f>IF(H41=1,P!K33+D!M40,D!M40)</f>
        <v>24.595392739516832</v>
      </c>
      <c r="N41" s="146">
        <f>IF(I41=1,P!L33+D!N40,D!N40)</f>
        <v>12.225512691490554</v>
      </c>
      <c r="O41" s="146">
        <f>IF(J41=1,P!M33+D!O40,D!O40)</f>
        <v>16.896679717292926</v>
      </c>
      <c r="P41" s="147">
        <f>IF(K41=1,P!N33+D!P40,D!P40)</f>
        <v>1.7763619815368614</v>
      </c>
      <c r="Q41" s="121">
        <f t="shared" si="10"/>
        <v>14.795056082221187</v>
      </c>
      <c r="R41" s="120">
        <f t="shared" si="11"/>
        <v>18.590731370221402</v>
      </c>
      <c r="S41" s="120">
        <f t="shared" si="12"/>
        <v>9.3512953043125293</v>
      </c>
      <c r="T41" s="120">
        <f t="shared" si="13"/>
        <v>11.92489348563574</v>
      </c>
      <c r="U41" s="127">
        <f t="shared" si="14"/>
        <v>2.0647803291814806</v>
      </c>
      <c r="V41" s="130" t="str">
        <f t="shared" si="15"/>
        <v/>
      </c>
      <c r="W41" s="129" t="str">
        <f t="shared" si="16"/>
        <v/>
      </c>
      <c r="X41" s="129" t="str">
        <f t="shared" si="17"/>
        <v/>
      </c>
      <c r="Y41" s="129" t="str">
        <f t="shared" si="18"/>
        <v/>
      </c>
      <c r="Z41" s="131" t="str">
        <f t="shared" si="19"/>
        <v/>
      </c>
      <c r="AA41" s="68"/>
      <c r="AB41" s="68"/>
    </row>
    <row r="42" spans="1:28" x14ac:dyDescent="0.3">
      <c r="A42" s="417">
        <v>34642.791668287035</v>
      </c>
      <c r="B42" s="142">
        <f>B41+P!J34</f>
        <v>36.283676053147111</v>
      </c>
      <c r="C42" s="143">
        <f>C41+P!K34</f>
        <v>36.744434120223019</v>
      </c>
      <c r="D42" s="143">
        <f>D41+P!L34</f>
        <v>32.50746282008275</v>
      </c>
      <c r="E42" s="143">
        <f>E41+P!M34</f>
        <v>32.161132862154879</v>
      </c>
      <c r="F42" s="145">
        <f>F41+P!N34</f>
        <v>20.223638018463141</v>
      </c>
      <c r="G42" s="142">
        <f t="shared" si="5"/>
        <v>1</v>
      </c>
      <c r="H42" s="143">
        <f t="shared" si="6"/>
        <v>1</v>
      </c>
      <c r="I42" s="143">
        <f t="shared" si="7"/>
        <v>1</v>
      </c>
      <c r="J42" s="143" t="str">
        <f t="shared" si="8"/>
        <v/>
      </c>
      <c r="K42" s="144" t="str">
        <f t="shared" si="9"/>
        <v/>
      </c>
      <c r="L42" s="238">
        <f>IF(G42=1,P!J34+D!L41,D!L41)</f>
        <v>20.059987739381903</v>
      </c>
      <c r="M42" s="146">
        <f>IF(H42=1,P!K34+D!M41,D!M41)</f>
        <v>24.92303906235626</v>
      </c>
      <c r="N42" s="146">
        <f>IF(I42=1,P!L34+D!N41,D!N41)</f>
        <v>13.345740802862576</v>
      </c>
      <c r="O42" s="146">
        <f>IF(J42=1,P!M34+D!O41,D!O41)</f>
        <v>16.896679717292926</v>
      </c>
      <c r="P42" s="147">
        <f>IF(K42=1,P!N34+D!P41,D!P41)</f>
        <v>1.7763619815368614</v>
      </c>
      <c r="Q42" s="121">
        <f t="shared" si="10"/>
        <v>14.79529198260977</v>
      </c>
      <c r="R42" s="120">
        <f t="shared" si="11"/>
        <v>18.838386889970923</v>
      </c>
      <c r="S42" s="120">
        <f t="shared" si="12"/>
        <v>10.208157845948392</v>
      </c>
      <c r="T42" s="120">
        <f t="shared" si="13"/>
        <v>11.92489348563574</v>
      </c>
      <c r="U42" s="127">
        <f t="shared" si="14"/>
        <v>2.0647803291814806</v>
      </c>
      <c r="V42" s="130" t="str">
        <f t="shared" si="15"/>
        <v/>
      </c>
      <c r="W42" s="129" t="str">
        <f t="shared" si="16"/>
        <v/>
      </c>
      <c r="X42" s="129" t="str">
        <f t="shared" si="17"/>
        <v/>
      </c>
      <c r="Y42" s="129" t="str">
        <f t="shared" si="18"/>
        <v/>
      </c>
      <c r="Z42" s="131" t="str">
        <f t="shared" si="19"/>
        <v/>
      </c>
      <c r="AA42" s="68"/>
      <c r="AB42" s="68"/>
    </row>
    <row r="43" spans="1:28" x14ac:dyDescent="0.3">
      <c r="A43" s="417">
        <v>34642.833335011572</v>
      </c>
      <c r="B43" s="142">
        <f>B42+P!J35</f>
        <v>36.79588736223463</v>
      </c>
      <c r="C43" s="143">
        <f>C42+P!K35</f>
        <v>38.020101565806193</v>
      </c>
      <c r="D43" s="143">
        <f>D42+P!L35</f>
        <v>34.632785418763284</v>
      </c>
      <c r="E43" s="143">
        <f>E42+P!M35</f>
        <v>32.336614633650278</v>
      </c>
      <c r="F43" s="145">
        <f>F42+P!N35</f>
        <v>21.447276036926279</v>
      </c>
      <c r="G43" s="142">
        <f t="shared" si="5"/>
        <v>1</v>
      </c>
      <c r="H43" s="143">
        <f t="shared" si="6"/>
        <v>1</v>
      </c>
      <c r="I43" s="143">
        <f t="shared" si="7"/>
        <v>1</v>
      </c>
      <c r="J43" s="143">
        <f t="shared" si="8"/>
        <v>1</v>
      </c>
      <c r="K43" s="144">
        <f t="shared" si="9"/>
        <v>1</v>
      </c>
      <c r="L43" s="238">
        <f>IF(G43=1,P!J35+D!L42,D!L42)</f>
        <v>20.572199048469418</v>
      </c>
      <c r="M43" s="146">
        <f>IF(H43=1,P!K35+D!M42,D!M42)</f>
        <v>26.198706507939434</v>
      </c>
      <c r="N43" s="146">
        <f>IF(I43=1,P!L35+D!N42,D!N42)</f>
        <v>15.471063401543109</v>
      </c>
      <c r="O43" s="146">
        <f>IF(J43=1,P!M35+D!O42,D!O42)</f>
        <v>17.072161488788325</v>
      </c>
      <c r="P43" s="147">
        <f>IF(K43=1,P!N35+D!P42,D!P42)</f>
        <v>3</v>
      </c>
      <c r="Q43" s="121">
        <f t="shared" si="10"/>
        <v>15.173074659907565</v>
      </c>
      <c r="R43" s="120">
        <f t="shared" si="11"/>
        <v>19.802615883983695</v>
      </c>
      <c r="S43" s="120">
        <f t="shared" si="12"/>
        <v>11.833817214084668</v>
      </c>
      <c r="T43" s="120">
        <f t="shared" si="13"/>
        <v>12.04874038743927</v>
      </c>
      <c r="U43" s="127">
        <f t="shared" si="14"/>
        <v>3.48709387609459</v>
      </c>
      <c r="V43" s="130" t="str">
        <f t="shared" si="15"/>
        <v/>
      </c>
      <c r="W43" s="129" t="str">
        <f t="shared" si="16"/>
        <v/>
      </c>
      <c r="X43" s="129" t="str">
        <f t="shared" si="17"/>
        <v/>
      </c>
      <c r="Y43" s="129" t="str">
        <f t="shared" si="18"/>
        <v/>
      </c>
      <c r="Z43" s="131" t="str">
        <f t="shared" si="19"/>
        <v/>
      </c>
      <c r="AA43" s="68"/>
      <c r="AB43" s="68"/>
    </row>
    <row r="44" spans="1:28" x14ac:dyDescent="0.3">
      <c r="A44" s="417">
        <v>34642.875001736109</v>
      </c>
      <c r="B44" s="142">
        <f>B43+P!J36</f>
        <v>38.290067566667112</v>
      </c>
      <c r="C44" s="143">
        <f>C43+P!K36</f>
        <v>40.763599146258457</v>
      </c>
      <c r="D44" s="143">
        <f>D43+P!L36</f>
        <v>38.027480711170753</v>
      </c>
      <c r="E44" s="143">
        <f>E43+P!M36</f>
        <v>33.528906289723906</v>
      </c>
      <c r="F44" s="145">
        <f>F43+P!N36</f>
        <v>24.835457027694709</v>
      </c>
      <c r="G44" s="142">
        <f t="shared" ref="G44:G73" si="20">IF(AND(B44&lt;&gt;B43,B44&gt;B$4,B45&lt;&gt;0),1,"")</f>
        <v>1</v>
      </c>
      <c r="H44" s="143">
        <f t="shared" ref="H44:H73" si="21">IF(AND(C44&lt;&gt;C43,C44&gt;C$4,C45&lt;&gt;0),1,"")</f>
        <v>1</v>
      </c>
      <c r="I44" s="143">
        <f t="shared" ref="I44:I73" si="22">IF(AND(D44&lt;&gt;D43,D44&gt;D$4,D45&lt;&gt;0),1,"")</f>
        <v>1</v>
      </c>
      <c r="J44" s="143">
        <f t="shared" ref="J44:J73" si="23">IF(AND(E44&lt;&gt;E43,E44&gt;E$4,E45&lt;&gt;0),1,"")</f>
        <v>1</v>
      </c>
      <c r="K44" s="144">
        <f t="shared" ref="K44:K73" si="24">IF(AND(F44&lt;&gt;F43,F44&gt;F$4,F45&lt;&gt;0),1,"")</f>
        <v>1</v>
      </c>
      <c r="L44" s="238">
        <f>IF(G44=1,P!J36+D!L43,D!L43)</f>
        <v>22.066379252901896</v>
      </c>
      <c r="M44" s="146">
        <f>IF(H44=1,P!K36+D!M43,D!M43)</f>
        <v>28.942204088391698</v>
      </c>
      <c r="N44" s="146">
        <f>IF(I44=1,P!L36+D!N43,D!N43)</f>
        <v>18.865758693950578</v>
      </c>
      <c r="O44" s="146">
        <f>IF(J44=1,P!M36+D!O43,D!O43)</f>
        <v>18.26445314486195</v>
      </c>
      <c r="P44" s="147">
        <f>IF(K44=1,P!N36+D!P43,D!P43)</f>
        <v>6.388180990768431</v>
      </c>
      <c r="Q44" s="121">
        <f t="shared" ref="Q44:Q73" si="25">L44/L$11*100</f>
        <v>16.275110846889561</v>
      </c>
      <c r="R44" s="120">
        <f t="shared" ref="R44:R73" si="26">M44/M$11*100</f>
        <v>21.876322414032067</v>
      </c>
      <c r="S44" s="120">
        <f t="shared" ref="S44:S73" si="27">N44/N$11*100</f>
        <v>14.430419822788142</v>
      </c>
      <c r="T44" s="120">
        <f t="shared" ref="T44:T73" si="28">O44/O$11*100</f>
        <v>12.890204582794695</v>
      </c>
      <c r="U44" s="127">
        <f t="shared" ref="U44:U73" si="29">P44/P$11*100</f>
        <v>7.4253956040974902</v>
      </c>
      <c r="V44" s="130" t="str">
        <f t="shared" ref="V44:V73" si="30">IF(AND(Q44&gt;50,Q43&lt;50),$A44,"")</f>
        <v/>
      </c>
      <c r="W44" s="129" t="str">
        <f t="shared" ref="W44:W73" si="31">IF(AND(R44&gt;50,R43&lt;50),$A44,"")</f>
        <v/>
      </c>
      <c r="X44" s="129" t="str">
        <f t="shared" ref="X44:X73" si="32">IF(AND(S44&gt;50,S43&lt;50),$A44,"")</f>
        <v/>
      </c>
      <c r="Y44" s="129" t="str">
        <f t="shared" ref="Y44:Y73" si="33">IF(AND(T44&gt;50,T43&lt;50),$A44,"")</f>
        <v/>
      </c>
      <c r="Z44" s="131" t="str">
        <f t="shared" ref="Z44:Z73" si="34">IF(AND(U44&gt;50,U43&lt;50),$A44,"")</f>
        <v/>
      </c>
      <c r="AA44" s="68"/>
      <c r="AB44" s="68"/>
    </row>
    <row r="45" spans="1:28" x14ac:dyDescent="0.3">
      <c r="A45" s="417">
        <v>34642.916668460646</v>
      </c>
      <c r="B45" s="142">
        <f>B44+P!J37</f>
        <v>41.198720631155297</v>
      </c>
      <c r="C45" s="143">
        <f>C44+P!K37</f>
        <v>42.273451213453804</v>
      </c>
      <c r="D45" s="143">
        <f>D44+P!L37</f>
        <v>39.163998658168403</v>
      </c>
      <c r="E45" s="143">
        <f>E44+P!M37</f>
        <v>37.283724004677893</v>
      </c>
      <c r="F45" s="145">
        <f>F44+P!N37</f>
        <v>25.734182811077883</v>
      </c>
      <c r="G45" s="142">
        <f t="shared" si="20"/>
        <v>1</v>
      </c>
      <c r="H45" s="143">
        <f t="shared" si="21"/>
        <v>1</v>
      </c>
      <c r="I45" s="143">
        <f t="shared" si="22"/>
        <v>1</v>
      </c>
      <c r="J45" s="143">
        <f t="shared" si="23"/>
        <v>1</v>
      </c>
      <c r="K45" s="144">
        <f t="shared" si="24"/>
        <v>1</v>
      </c>
      <c r="L45" s="238">
        <f>IF(G45=1,P!J37+D!L44,D!L44)</f>
        <v>24.975032317390081</v>
      </c>
      <c r="M45" s="146">
        <f>IF(H45=1,P!K37+D!M44,D!M44)</f>
        <v>30.452056155587048</v>
      </c>
      <c r="N45" s="146">
        <f>IF(I45=1,P!L37+D!N44,D!N44)</f>
        <v>20.002276640948232</v>
      </c>
      <c r="O45" s="146">
        <f>IF(J45=1,P!M37+D!O44,D!O44)</f>
        <v>22.019270859815933</v>
      </c>
      <c r="P45" s="147">
        <f>IF(K45=1,P!N37+D!P44,D!P44)</f>
        <v>7.286906774151606</v>
      </c>
      <c r="Q45" s="121">
        <f t="shared" si="25"/>
        <v>18.420394878181863</v>
      </c>
      <c r="R45" s="120">
        <f t="shared" si="26"/>
        <v>23.017562746612892</v>
      </c>
      <c r="S45" s="120">
        <f t="shared" si="27"/>
        <v>15.299742460555599</v>
      </c>
      <c r="T45" s="120">
        <f t="shared" si="28"/>
        <v>15.540180912935972</v>
      </c>
      <c r="U45" s="127">
        <f t="shared" si="29"/>
        <v>8.470042662605417</v>
      </c>
      <c r="V45" s="130" t="str">
        <f t="shared" si="30"/>
        <v/>
      </c>
      <c r="W45" s="129" t="str">
        <f t="shared" si="31"/>
        <v/>
      </c>
      <c r="X45" s="129" t="str">
        <f t="shared" si="32"/>
        <v/>
      </c>
      <c r="Y45" s="129" t="str">
        <f t="shared" si="33"/>
        <v/>
      </c>
      <c r="Z45" s="131" t="str">
        <f t="shared" si="34"/>
        <v/>
      </c>
      <c r="AA45" s="68"/>
      <c r="AB45" s="68"/>
    </row>
    <row r="46" spans="1:28" x14ac:dyDescent="0.3">
      <c r="A46" s="417">
        <v>34642.958335185183</v>
      </c>
      <c r="B46" s="142">
        <f>B45+P!J38</f>
        <v>43.123690979116972</v>
      </c>
      <c r="C46" s="143">
        <f>C45+P!K38</f>
        <v>43.305167528381403</v>
      </c>
      <c r="D46" s="143">
        <f>D45+P!L38</f>
        <v>39.600496477692054</v>
      </c>
      <c r="E46" s="143">
        <f>E45+P!M38</f>
        <v>39.477246148370369</v>
      </c>
      <c r="F46" s="145">
        <f>F45+P!N38</f>
        <v>25.734182811077883</v>
      </c>
      <c r="G46" s="142">
        <f t="shared" si="20"/>
        <v>1</v>
      </c>
      <c r="H46" s="143">
        <f t="shared" si="21"/>
        <v>1</v>
      </c>
      <c r="I46" s="143">
        <f t="shared" si="22"/>
        <v>1</v>
      </c>
      <c r="J46" s="143">
        <f t="shared" si="23"/>
        <v>1</v>
      </c>
      <c r="K46" s="144" t="str">
        <f t="shared" si="24"/>
        <v/>
      </c>
      <c r="L46" s="238">
        <f>IF(G46=1,P!J38+D!L45,D!L45)</f>
        <v>26.900002665351753</v>
      </c>
      <c r="M46" s="146">
        <f>IF(H46=1,P!K38+D!M45,D!M45)</f>
        <v>31.483772470514644</v>
      </c>
      <c r="N46" s="146">
        <f>IF(I46=1,P!L38+D!N45,D!N45)</f>
        <v>20.43877446047188</v>
      </c>
      <c r="O46" s="146">
        <f>IF(J46=1,P!M38+D!O45,D!O45)</f>
        <v>24.212793003508413</v>
      </c>
      <c r="P46" s="147">
        <f>IF(K46=1,P!N38+D!P45,D!P45)</f>
        <v>7.286906774151606</v>
      </c>
      <c r="Q46" s="121">
        <f t="shared" si="25"/>
        <v>19.840161366874469</v>
      </c>
      <c r="R46" s="120">
        <f t="shared" si="26"/>
        <v>23.797398265574827</v>
      </c>
      <c r="S46" s="120">
        <f t="shared" si="27"/>
        <v>15.633619665795036</v>
      </c>
      <c r="T46" s="120">
        <f t="shared" si="28"/>
        <v>17.08826718548011</v>
      </c>
      <c r="U46" s="127">
        <f t="shared" si="29"/>
        <v>8.470042662605417</v>
      </c>
      <c r="V46" s="130" t="str">
        <f t="shared" si="30"/>
        <v/>
      </c>
      <c r="W46" s="129" t="str">
        <f t="shared" si="31"/>
        <v/>
      </c>
      <c r="X46" s="129" t="str">
        <f t="shared" si="32"/>
        <v/>
      </c>
      <c r="Y46" s="129" t="str">
        <f t="shared" si="33"/>
        <v/>
      </c>
      <c r="Z46" s="131" t="str">
        <f t="shared" si="34"/>
        <v/>
      </c>
      <c r="AA46" s="68"/>
      <c r="AB46" s="68"/>
    </row>
    <row r="47" spans="1:28" x14ac:dyDescent="0.3">
      <c r="A47" s="417">
        <v>34643.000001909721</v>
      </c>
      <c r="B47" s="142">
        <f>B46+P!J39</f>
        <v>43.650537734717545</v>
      </c>
      <c r="C47" s="143">
        <f>C46+P!K39</f>
        <v>45.160279857955082</v>
      </c>
      <c r="D47" s="143">
        <f>D46+P!L39</f>
        <v>43.162612098848264</v>
      </c>
      <c r="E47" s="143">
        <f>E46+P!M39</f>
        <v>39.477246148370369</v>
      </c>
      <c r="F47" s="145">
        <f>F46+P!N39</f>
        <v>26.040092315693666</v>
      </c>
      <c r="G47" s="142">
        <f t="shared" si="20"/>
        <v>1</v>
      </c>
      <c r="H47" s="143">
        <f t="shared" si="21"/>
        <v>1</v>
      </c>
      <c r="I47" s="143">
        <f t="shared" si="22"/>
        <v>1</v>
      </c>
      <c r="J47" s="143" t="str">
        <f t="shared" si="23"/>
        <v/>
      </c>
      <c r="K47" s="144">
        <f t="shared" si="24"/>
        <v>1</v>
      </c>
      <c r="L47" s="238">
        <f>IF(G47=1,P!J39+D!L46,D!L46)</f>
        <v>27.426849420952323</v>
      </c>
      <c r="M47" s="146">
        <f>IF(H47=1,P!K39+D!M46,D!M46)</f>
        <v>33.338884800088323</v>
      </c>
      <c r="N47" s="146">
        <f>IF(I47=1,P!L39+D!N46,D!N46)</f>
        <v>24.000890081628093</v>
      </c>
      <c r="O47" s="146">
        <f>IF(J47=1,P!M39+D!O46,D!O46)</f>
        <v>24.212793003508413</v>
      </c>
      <c r="P47" s="147">
        <f>IF(K47=1,P!N39+D!P46,D!P46)</f>
        <v>7.5928162787673905</v>
      </c>
      <c r="Q47" s="121">
        <f t="shared" si="25"/>
        <v>20.228738452786548</v>
      </c>
      <c r="R47" s="120">
        <f t="shared" si="26"/>
        <v>25.199607831648517</v>
      </c>
      <c r="S47" s="120">
        <f t="shared" si="27"/>
        <v>18.35828209281307</v>
      </c>
      <c r="T47" s="120">
        <f t="shared" si="28"/>
        <v>17.08826718548011</v>
      </c>
      <c r="U47" s="127">
        <f t="shared" si="29"/>
        <v>8.8256210493336944</v>
      </c>
      <c r="V47" s="130" t="str">
        <f t="shared" si="30"/>
        <v/>
      </c>
      <c r="W47" s="129" t="str">
        <f t="shared" si="31"/>
        <v/>
      </c>
      <c r="X47" s="129" t="str">
        <f t="shared" si="32"/>
        <v/>
      </c>
      <c r="Y47" s="129" t="str">
        <f t="shared" si="33"/>
        <v/>
      </c>
      <c r="Z47" s="131" t="str">
        <f t="shared" si="34"/>
        <v/>
      </c>
      <c r="AA47" s="68"/>
      <c r="AB47" s="68"/>
    </row>
    <row r="48" spans="1:28" x14ac:dyDescent="0.3">
      <c r="A48" s="417">
        <v>34643.041668634258</v>
      </c>
      <c r="B48" s="142">
        <f>B47+P!J40</f>
        <v>47.247216706424837</v>
      </c>
      <c r="C48" s="143">
        <f>C47+P!K40</f>
        <v>49.750240114813536</v>
      </c>
      <c r="D48" s="143">
        <f>D47+P!L40</f>
        <v>47.658508330537856</v>
      </c>
      <c r="E48" s="143">
        <f>E47+P!M40</f>
        <v>41.599837290893376</v>
      </c>
      <c r="F48" s="145">
        <f>F47+P!N40</f>
        <v>27.510544792614745</v>
      </c>
      <c r="G48" s="142">
        <f t="shared" si="20"/>
        <v>1</v>
      </c>
      <c r="H48" s="143">
        <f t="shared" si="21"/>
        <v>1</v>
      </c>
      <c r="I48" s="143">
        <f t="shared" si="22"/>
        <v>1</v>
      </c>
      <c r="J48" s="143">
        <f t="shared" si="23"/>
        <v>1</v>
      </c>
      <c r="K48" s="144">
        <f t="shared" si="24"/>
        <v>1</v>
      </c>
      <c r="L48" s="238">
        <f>IF(G48=1,P!J40+D!L47,D!L47)</f>
        <v>31.023528392659614</v>
      </c>
      <c r="M48" s="146">
        <f>IF(H48=1,P!K40+D!M47,D!M47)</f>
        <v>37.928845056946777</v>
      </c>
      <c r="N48" s="146">
        <f>IF(I48=1,P!L40+D!N47,D!N47)</f>
        <v>28.496786313317685</v>
      </c>
      <c r="O48" s="146">
        <f>IF(J48=1,P!M40+D!O47,D!O47)</f>
        <v>26.335384146031419</v>
      </c>
      <c r="P48" s="147">
        <f>IF(K48=1,P!N40+D!P47,D!P47)</f>
        <v>9.0632687556884672</v>
      </c>
      <c r="Q48" s="121">
        <f t="shared" si="25"/>
        <v>22.881477639144681</v>
      </c>
      <c r="R48" s="120">
        <f t="shared" si="26"/>
        <v>28.668985980595458</v>
      </c>
      <c r="S48" s="120">
        <f t="shared" si="27"/>
        <v>21.797193358214521</v>
      </c>
      <c r="T48" s="120">
        <f t="shared" si="28"/>
        <v>18.586293644621399</v>
      </c>
      <c r="U48" s="127">
        <f t="shared" si="29"/>
        <v>10.534822991786898</v>
      </c>
      <c r="V48" s="130" t="str">
        <f t="shared" si="30"/>
        <v/>
      </c>
      <c r="W48" s="129" t="str">
        <f t="shared" si="31"/>
        <v/>
      </c>
      <c r="X48" s="129" t="str">
        <f t="shared" si="32"/>
        <v/>
      </c>
      <c r="Y48" s="129" t="str">
        <f t="shared" si="33"/>
        <v/>
      </c>
      <c r="Z48" s="131" t="str">
        <f t="shared" si="34"/>
        <v/>
      </c>
      <c r="AA48" s="68"/>
      <c r="AB48" s="68"/>
    </row>
    <row r="49" spans="1:28" x14ac:dyDescent="0.3">
      <c r="A49" s="417">
        <v>34643.083335358795</v>
      </c>
      <c r="B49" s="142">
        <f>B48+P!J41</f>
        <v>50.642493703106474</v>
      </c>
      <c r="C49" s="143">
        <f>C48+P!K41</f>
        <v>51.784499254816112</v>
      </c>
      <c r="D49" s="143">
        <f>D48+P!L41</f>
        <v>48.399624287151966</v>
      </c>
      <c r="E49" s="143">
        <f>E48+P!M41</f>
        <v>45.109472720801342</v>
      </c>
      <c r="F49" s="145">
        <f>F48+P!N41</f>
        <v>27.63290859446106</v>
      </c>
      <c r="G49" s="142">
        <f t="shared" si="20"/>
        <v>1</v>
      </c>
      <c r="H49" s="143">
        <f t="shared" si="21"/>
        <v>1</v>
      </c>
      <c r="I49" s="143">
        <f t="shared" si="22"/>
        <v>1</v>
      </c>
      <c r="J49" s="143">
        <f t="shared" si="23"/>
        <v>1</v>
      </c>
      <c r="K49" s="144">
        <f t="shared" si="24"/>
        <v>1</v>
      </c>
      <c r="L49" s="238">
        <f>IF(G49=1,P!J41+D!L48,D!L48)</f>
        <v>34.418805389341252</v>
      </c>
      <c r="M49" s="146">
        <f>IF(H49=1,P!K41+D!M48,D!M48)</f>
        <v>39.963104196949352</v>
      </c>
      <c r="N49" s="146">
        <f>IF(I49=1,P!L41+D!N48,D!N48)</f>
        <v>29.237902269931798</v>
      </c>
      <c r="O49" s="146">
        <f>IF(J49=1,P!M41+D!O48,D!O48)</f>
        <v>29.845019575939386</v>
      </c>
      <c r="P49" s="147">
        <f>IF(K49=1,P!N41+D!P48,D!P48)</f>
        <v>9.185632557534781</v>
      </c>
      <c r="Q49" s="121">
        <f t="shared" si="25"/>
        <v>25.385672316648055</v>
      </c>
      <c r="R49" s="120">
        <f t="shared" si="26"/>
        <v>30.206605875903886</v>
      </c>
      <c r="S49" s="120">
        <f t="shared" si="27"/>
        <v>22.36407299262531</v>
      </c>
      <c r="T49" s="120">
        <f t="shared" si="28"/>
        <v>21.063231680692024</v>
      </c>
      <c r="U49" s="127">
        <f t="shared" si="29"/>
        <v>10.677054346478208</v>
      </c>
      <c r="V49" s="130" t="str">
        <f t="shared" si="30"/>
        <v/>
      </c>
      <c r="W49" s="129" t="str">
        <f t="shared" si="31"/>
        <v/>
      </c>
      <c r="X49" s="129" t="str">
        <f t="shared" si="32"/>
        <v/>
      </c>
      <c r="Y49" s="129" t="str">
        <f t="shared" si="33"/>
        <v/>
      </c>
      <c r="Z49" s="131" t="str">
        <f t="shared" si="34"/>
        <v/>
      </c>
      <c r="AA49" s="68"/>
      <c r="AB49" s="68"/>
    </row>
    <row r="50" spans="1:28" x14ac:dyDescent="0.3">
      <c r="A50" s="417">
        <v>34643.125002083332</v>
      </c>
      <c r="B50" s="142">
        <f>B49+P!J42</f>
        <v>52.799538894145563</v>
      </c>
      <c r="C50" s="143">
        <f>C49+P!K42</f>
        <v>53.620085006163883</v>
      </c>
      <c r="D50" s="143">
        <f>D49+P!L42</f>
        <v>48.399624287151966</v>
      </c>
      <c r="E50" s="143">
        <f>E49+P!M42</f>
        <v>45.723658921035238</v>
      </c>
      <c r="F50" s="145">
        <f>F49+P!N42</f>
        <v>27.63290859446106</v>
      </c>
      <c r="G50" s="142">
        <f t="shared" si="20"/>
        <v>1</v>
      </c>
      <c r="H50" s="143">
        <f t="shared" si="21"/>
        <v>1</v>
      </c>
      <c r="I50" s="143" t="str">
        <f t="shared" si="22"/>
        <v/>
      </c>
      <c r="J50" s="143">
        <f t="shared" si="23"/>
        <v>1</v>
      </c>
      <c r="K50" s="144" t="str">
        <f t="shared" si="24"/>
        <v/>
      </c>
      <c r="L50" s="238">
        <f>IF(G50=1,P!J42+D!L49,D!L49)</f>
        <v>36.57585058038034</v>
      </c>
      <c r="M50" s="146">
        <f>IF(H50=1,P!K42+D!M49,D!M49)</f>
        <v>41.798689948297124</v>
      </c>
      <c r="N50" s="146">
        <f>IF(I50=1,P!L42+D!N49,D!N49)</f>
        <v>29.237902269931798</v>
      </c>
      <c r="O50" s="146">
        <f>IF(J50=1,P!M42+D!O49,D!O49)</f>
        <v>30.459205776173281</v>
      </c>
      <c r="P50" s="147">
        <f>IF(K50=1,P!N42+D!P49,D!P49)</f>
        <v>9.185632557534781</v>
      </c>
      <c r="Q50" s="121">
        <f t="shared" si="25"/>
        <v>26.976606161460616</v>
      </c>
      <c r="R50" s="120">
        <f t="shared" si="26"/>
        <v>31.594056036660405</v>
      </c>
      <c r="S50" s="120">
        <f t="shared" si="27"/>
        <v>22.36407299262531</v>
      </c>
      <c r="T50" s="120">
        <f t="shared" si="28"/>
        <v>21.496695837004385</v>
      </c>
      <c r="U50" s="127">
        <f t="shared" si="29"/>
        <v>10.677054346478208</v>
      </c>
      <c r="V50" s="130" t="str">
        <f t="shared" si="30"/>
        <v/>
      </c>
      <c r="W50" s="129" t="str">
        <f t="shared" si="31"/>
        <v/>
      </c>
      <c r="X50" s="129" t="str">
        <f t="shared" si="32"/>
        <v/>
      </c>
      <c r="Y50" s="129" t="str">
        <f t="shared" si="33"/>
        <v/>
      </c>
      <c r="Z50" s="131" t="str">
        <f t="shared" si="34"/>
        <v/>
      </c>
      <c r="AA50" s="68"/>
      <c r="AB50" s="68"/>
    </row>
    <row r="51" spans="1:28" x14ac:dyDescent="0.3">
      <c r="A51" s="417">
        <v>34643.166668807869</v>
      </c>
      <c r="B51" s="142">
        <f>B50+P!J43</f>
        <v>54.522306328877761</v>
      </c>
      <c r="C51" s="143">
        <f>C50+P!K43</f>
        <v>55.65077554324828</v>
      </c>
      <c r="D51" s="143">
        <f>D50+P!L43</f>
        <v>49.333688918707374</v>
      </c>
      <c r="E51" s="143">
        <f>E50+P!M43</f>
        <v>46.048177149539839</v>
      </c>
      <c r="F51" s="145">
        <f>F50+P!N43</f>
        <v>28.071726693537904</v>
      </c>
      <c r="G51" s="142">
        <f t="shared" si="20"/>
        <v>1</v>
      </c>
      <c r="H51" s="143">
        <f t="shared" si="21"/>
        <v>1</v>
      </c>
      <c r="I51" s="143">
        <f t="shared" si="22"/>
        <v>1</v>
      </c>
      <c r="J51" s="143">
        <f t="shared" si="23"/>
        <v>1</v>
      </c>
      <c r="K51" s="144">
        <f t="shared" si="24"/>
        <v>1</v>
      </c>
      <c r="L51" s="238">
        <f>IF(G51=1,P!J43+D!L50,D!L50)</f>
        <v>38.298618015112538</v>
      </c>
      <c r="M51" s="146">
        <f>IF(H51=1,P!K43+D!M50,D!M50)</f>
        <v>43.82938048538152</v>
      </c>
      <c r="N51" s="146">
        <f>IF(I51=1,P!L43+D!N50,D!N50)</f>
        <v>30.171966901487203</v>
      </c>
      <c r="O51" s="146">
        <f>IF(J51=1,P!M43+D!O50,D!O50)</f>
        <v>30.783724004677882</v>
      </c>
      <c r="P51" s="147">
        <f>IF(K51=1,P!N43+D!P50,D!P50)</f>
        <v>9.6244506566116232</v>
      </c>
      <c r="Q51" s="121">
        <f t="shared" si="25"/>
        <v>28.247237407408715</v>
      </c>
      <c r="R51" s="120">
        <f t="shared" si="26"/>
        <v>33.128978559378716</v>
      </c>
      <c r="S51" s="120">
        <f t="shared" si="27"/>
        <v>23.078539078703496</v>
      </c>
      <c r="T51" s="120">
        <f t="shared" si="28"/>
        <v>21.725725763227345</v>
      </c>
      <c r="U51" s="127">
        <f t="shared" si="29"/>
        <v>11.187120981814983</v>
      </c>
      <c r="V51" s="130" t="str">
        <f t="shared" si="30"/>
        <v/>
      </c>
      <c r="W51" s="129" t="str">
        <f t="shared" si="31"/>
        <v/>
      </c>
      <c r="X51" s="129" t="str">
        <f t="shared" si="32"/>
        <v/>
      </c>
      <c r="Y51" s="129" t="str">
        <f t="shared" si="33"/>
        <v/>
      </c>
      <c r="Z51" s="131" t="str">
        <f t="shared" si="34"/>
        <v/>
      </c>
      <c r="AA51" s="68"/>
      <c r="AB51" s="68"/>
    </row>
    <row r="52" spans="1:28" x14ac:dyDescent="0.3">
      <c r="A52" s="417">
        <v>34643.208335532407</v>
      </c>
      <c r="B52" s="142">
        <f>B51+P!J44</f>
        <v>58.154314538161181</v>
      </c>
      <c r="C52" s="143">
        <f>C51+P!K44</f>
        <v>60.429731917790591</v>
      </c>
      <c r="D52" s="143">
        <f>D51+P!L44</f>
        <v>53.37863133176787</v>
      </c>
      <c r="E52" s="143">
        <f>E51+P!M44</f>
        <v>47.732063863324349</v>
      </c>
      <c r="F52" s="145">
        <f>F51+P!N44</f>
        <v>29.664542972305295</v>
      </c>
      <c r="G52" s="142">
        <f t="shared" si="20"/>
        <v>1</v>
      </c>
      <c r="H52" s="143">
        <f t="shared" si="21"/>
        <v>1</v>
      </c>
      <c r="I52" s="143">
        <f t="shared" si="22"/>
        <v>1</v>
      </c>
      <c r="J52" s="143">
        <f t="shared" si="23"/>
        <v>1</v>
      </c>
      <c r="K52" s="144">
        <f t="shared" si="24"/>
        <v>1</v>
      </c>
      <c r="L52" s="238">
        <f>IF(G52=1,P!J44+D!L51,D!L51)</f>
        <v>41.930626224395958</v>
      </c>
      <c r="M52" s="146">
        <f>IF(H52=1,P!K44+D!M51,D!M51)</f>
        <v>48.608336859923831</v>
      </c>
      <c r="N52" s="146">
        <f>IF(I52=1,P!L44+D!N51,D!N51)</f>
        <v>34.216909314547699</v>
      </c>
      <c r="O52" s="146">
        <f>IF(J52=1,P!M44+D!O51,D!O51)</f>
        <v>32.467610718462396</v>
      </c>
      <c r="P52" s="147">
        <f>IF(K52=1,P!N44+D!P51,D!P51)</f>
        <v>11.217266935379014</v>
      </c>
      <c r="Q52" s="121">
        <f t="shared" si="25"/>
        <v>30.926033757522518</v>
      </c>
      <c r="R52" s="120">
        <f t="shared" si="26"/>
        <v>36.741211758093982</v>
      </c>
      <c r="S52" s="120">
        <f t="shared" si="27"/>
        <v>26.172515744385194</v>
      </c>
      <c r="T52" s="120">
        <f t="shared" si="28"/>
        <v>22.914134967859802</v>
      </c>
      <c r="U52" s="127">
        <f t="shared" si="29"/>
        <v>13.038554278959497</v>
      </c>
      <c r="V52" s="130" t="str">
        <f t="shared" si="30"/>
        <v/>
      </c>
      <c r="W52" s="129" t="str">
        <f t="shared" si="31"/>
        <v/>
      </c>
      <c r="X52" s="129" t="str">
        <f t="shared" si="32"/>
        <v/>
      </c>
      <c r="Y52" s="129" t="str">
        <f t="shared" si="33"/>
        <v/>
      </c>
      <c r="Z52" s="131" t="str">
        <f t="shared" si="34"/>
        <v/>
      </c>
      <c r="AA52" s="68"/>
      <c r="AB52" s="68"/>
    </row>
    <row r="53" spans="1:28" x14ac:dyDescent="0.3">
      <c r="A53" s="417">
        <v>34643.250002256944</v>
      </c>
      <c r="B53" s="142">
        <f>B52+P!J45</f>
        <v>61.884907445660147</v>
      </c>
      <c r="C53" s="143">
        <f>C52+P!K45</f>
        <v>63.655564039816753</v>
      </c>
      <c r="D53" s="143">
        <f>D52+P!L45</f>
        <v>57.726199261992626</v>
      </c>
      <c r="E53" s="143">
        <f>E52+P!M45</f>
        <v>52.354655005847356</v>
      </c>
      <c r="F53" s="145">
        <f>F52+P!N45</f>
        <v>32.411357430763232</v>
      </c>
      <c r="G53" s="142">
        <f t="shared" si="20"/>
        <v>1</v>
      </c>
      <c r="H53" s="143">
        <f t="shared" si="21"/>
        <v>1</v>
      </c>
      <c r="I53" s="143">
        <f t="shared" si="22"/>
        <v>1</v>
      </c>
      <c r="J53" s="143">
        <f t="shared" si="23"/>
        <v>1</v>
      </c>
      <c r="K53" s="144">
        <f t="shared" si="24"/>
        <v>1</v>
      </c>
      <c r="L53" s="238">
        <f>IF(G53=1,P!J45+D!L52,D!L52)</f>
        <v>45.661219131894924</v>
      </c>
      <c r="M53" s="146">
        <f>IF(H53=1,P!K45+D!M52,D!M52)</f>
        <v>51.834168981949993</v>
      </c>
      <c r="N53" s="146">
        <f>IF(I53=1,P!L45+D!N52,D!N52)</f>
        <v>38.564477244772455</v>
      </c>
      <c r="O53" s="146">
        <f>IF(J53=1,P!M45+D!O52,D!O52)</f>
        <v>37.090201860985403</v>
      </c>
      <c r="P53" s="147">
        <f>IF(K53=1,P!N45+D!P52,D!P52)</f>
        <v>13.964081393836953</v>
      </c>
      <c r="Q53" s="121">
        <f t="shared" si="25"/>
        <v>33.677541487825899</v>
      </c>
      <c r="R53" s="120">
        <f t="shared" si="26"/>
        <v>39.1794968085159</v>
      </c>
      <c r="S53" s="120">
        <f t="shared" si="27"/>
        <v>29.497970684151305</v>
      </c>
      <c r="T53" s="120">
        <f t="shared" si="28"/>
        <v>26.176545567133548</v>
      </c>
      <c r="U53" s="127">
        <f t="shared" si="29"/>
        <v>16.231354237911749</v>
      </c>
      <c r="V53" s="130" t="str">
        <f t="shared" si="30"/>
        <v/>
      </c>
      <c r="W53" s="129" t="str">
        <f t="shared" si="31"/>
        <v/>
      </c>
      <c r="X53" s="129" t="str">
        <f t="shared" si="32"/>
        <v/>
      </c>
      <c r="Y53" s="129" t="str">
        <f t="shared" si="33"/>
        <v/>
      </c>
      <c r="Z53" s="131" t="str">
        <f t="shared" si="34"/>
        <v/>
      </c>
      <c r="AA53" s="68"/>
      <c r="AB53" s="68"/>
    </row>
    <row r="54" spans="1:28" x14ac:dyDescent="0.3">
      <c r="A54" s="417">
        <v>34643.291668981481</v>
      </c>
      <c r="B54" s="142">
        <f>B53+P!J46</f>
        <v>66.690669936164838</v>
      </c>
      <c r="C54" s="143">
        <f>C53+P!K46</f>
        <v>70.271564334210396</v>
      </c>
      <c r="D54" s="143">
        <f>D53+P!L46</f>
        <v>65.837884378843796</v>
      </c>
      <c r="E54" s="143">
        <f>E53+P!M46</f>
        <v>55.793359434585852</v>
      </c>
      <c r="F54" s="145">
        <f>F53+P!N46</f>
        <v>36.023176439994799</v>
      </c>
      <c r="G54" s="142">
        <f t="shared" si="20"/>
        <v>1</v>
      </c>
      <c r="H54" s="143">
        <f t="shared" si="21"/>
        <v>1</v>
      </c>
      <c r="I54" s="143">
        <f t="shared" si="22"/>
        <v>1</v>
      </c>
      <c r="J54" s="143">
        <f t="shared" si="23"/>
        <v>1</v>
      </c>
      <c r="K54" s="144">
        <f t="shared" si="24"/>
        <v>1</v>
      </c>
      <c r="L54" s="238">
        <f>IF(G54=1,P!J46+D!L53,D!L53)</f>
        <v>50.466981622399608</v>
      </c>
      <c r="M54" s="146">
        <f>IF(H54=1,P!K46+D!M53,D!M53)</f>
        <v>58.450169276343637</v>
      </c>
      <c r="N54" s="146">
        <f>IF(I54=1,P!L46+D!N53,D!N53)</f>
        <v>46.676162361623625</v>
      </c>
      <c r="O54" s="146">
        <f>IF(J54=1,P!M46+D!O53,D!O53)</f>
        <v>40.528906289723899</v>
      </c>
      <c r="P54" s="147">
        <f>IF(K54=1,P!N46+D!P53,D!P53)</f>
        <v>17.575900403068523</v>
      </c>
      <c r="Q54" s="121">
        <f t="shared" si="25"/>
        <v>37.222043118128568</v>
      </c>
      <c r="R54" s="120">
        <f t="shared" si="26"/>
        <v>44.180282342660384</v>
      </c>
      <c r="S54" s="120">
        <f t="shared" si="27"/>
        <v>35.702599059047195</v>
      </c>
      <c r="T54" s="120">
        <f t="shared" si="28"/>
        <v>28.603423789801319</v>
      </c>
      <c r="U54" s="127">
        <f t="shared" si="29"/>
        <v>20.429604887462897</v>
      </c>
      <c r="V54" s="130" t="str">
        <f t="shared" si="30"/>
        <v/>
      </c>
      <c r="W54" s="129" t="str">
        <f t="shared" si="31"/>
        <v/>
      </c>
      <c r="X54" s="129" t="str">
        <f t="shared" si="32"/>
        <v/>
      </c>
      <c r="Y54" s="129" t="str">
        <f t="shared" si="33"/>
        <v/>
      </c>
      <c r="Z54" s="131" t="str">
        <f t="shared" si="34"/>
        <v/>
      </c>
      <c r="AA54" s="68"/>
      <c r="AB54" s="68"/>
    </row>
    <row r="55" spans="1:28" x14ac:dyDescent="0.3">
      <c r="A55" s="417">
        <v>34643.333335706018</v>
      </c>
      <c r="B55" s="142">
        <f>B54+P!J47</f>
        <v>72.519041272972018</v>
      </c>
      <c r="C55" s="143">
        <f>C54+P!K47</f>
        <v>74.41719718854074</v>
      </c>
      <c r="D55" s="143">
        <f>D54+P!L47</f>
        <v>70.52428715196244</v>
      </c>
      <c r="E55" s="143">
        <f>E54+P!M47</f>
        <v>63.364290435755322</v>
      </c>
      <c r="F55" s="145">
        <f>F54+P!N47</f>
        <v>38.993628916915874</v>
      </c>
      <c r="G55" s="142">
        <f t="shared" si="20"/>
        <v>1</v>
      </c>
      <c r="H55" s="143">
        <f t="shared" si="21"/>
        <v>1</v>
      </c>
      <c r="I55" s="143">
        <f t="shared" si="22"/>
        <v>1</v>
      </c>
      <c r="J55" s="143">
        <f t="shared" si="23"/>
        <v>1</v>
      </c>
      <c r="K55" s="144">
        <f t="shared" si="24"/>
        <v>1</v>
      </c>
      <c r="L55" s="238">
        <f>IF(G55=1,P!J47+D!L54,D!L54)</f>
        <v>56.295352959206781</v>
      </c>
      <c r="M55" s="146">
        <f>IF(H55=1,P!K47+D!M54,D!M54)</f>
        <v>62.595802130673981</v>
      </c>
      <c r="N55" s="146">
        <f>IF(I55=1,P!L47+D!N54,D!N54)</f>
        <v>51.362565134742269</v>
      </c>
      <c r="O55" s="146">
        <f>IF(J55=1,P!M47+D!O54,D!O54)</f>
        <v>48.099837290893369</v>
      </c>
      <c r="P55" s="147">
        <f>IF(K55=1,P!N47+D!P54,D!P54)</f>
        <v>20.546352879989598</v>
      </c>
      <c r="Q55" s="121">
        <f t="shared" si="25"/>
        <v>41.520772351239891</v>
      </c>
      <c r="R55" s="120">
        <f t="shared" si="26"/>
        <v>47.313810136692815</v>
      </c>
      <c r="S55" s="120">
        <f t="shared" si="27"/>
        <v>39.287228788063373</v>
      </c>
      <c r="T55" s="120">
        <f t="shared" si="28"/>
        <v>33.946636023601528</v>
      </c>
      <c r="U55" s="127">
        <f t="shared" si="29"/>
        <v>23.882353767963394</v>
      </c>
      <c r="V55" s="130" t="str">
        <f t="shared" si="30"/>
        <v/>
      </c>
      <c r="W55" s="129" t="str">
        <f t="shared" si="31"/>
        <v/>
      </c>
      <c r="X55" s="129" t="str">
        <f t="shared" si="32"/>
        <v/>
      </c>
      <c r="Y55" s="129" t="str">
        <f t="shared" si="33"/>
        <v/>
      </c>
      <c r="Z55" s="131" t="str">
        <f t="shared" si="34"/>
        <v/>
      </c>
      <c r="AA55" s="68"/>
      <c r="AB55" s="68"/>
    </row>
    <row r="56" spans="1:28" x14ac:dyDescent="0.3">
      <c r="A56" s="417">
        <v>34643.375002430555</v>
      </c>
      <c r="B56" s="142">
        <f>B55+P!J48</f>
        <v>77.44689686421367</v>
      </c>
      <c r="C56" s="143">
        <f>C55+P!K48</f>
        <v>83.948881304163848</v>
      </c>
      <c r="D56" s="143">
        <f>D55+P!L48</f>
        <v>84.01435759812145</v>
      </c>
      <c r="E56" s="143">
        <f>E55+P!M48</f>
        <v>66.232063863324342</v>
      </c>
      <c r="F56" s="145">
        <f>F55+P!N48</f>
        <v>45.411357430763232</v>
      </c>
      <c r="G56" s="142">
        <f t="shared" si="20"/>
        <v>1</v>
      </c>
      <c r="H56" s="143">
        <f t="shared" si="21"/>
        <v>1</v>
      </c>
      <c r="I56" s="143">
        <f t="shared" si="22"/>
        <v>1</v>
      </c>
      <c r="J56" s="143">
        <f t="shared" si="23"/>
        <v>1</v>
      </c>
      <c r="K56" s="144">
        <f t="shared" si="24"/>
        <v>1</v>
      </c>
      <c r="L56" s="238">
        <f>IF(G56=1,P!J48+D!L55,D!L55)</f>
        <v>61.223208550448433</v>
      </c>
      <c r="M56" s="146">
        <f>IF(H56=1,P!K48+D!M55,D!M55)</f>
        <v>72.127486246297082</v>
      </c>
      <c r="N56" s="146">
        <f>IF(I56=1,P!L48+D!N55,D!N55)</f>
        <v>64.852635580901278</v>
      </c>
      <c r="O56" s="146">
        <f>IF(J56=1,P!M48+D!O55,D!O55)</f>
        <v>50.967610718462396</v>
      </c>
      <c r="P56" s="147">
        <f>IF(K56=1,P!N48+D!P55,D!P55)</f>
        <v>26.964081393836953</v>
      </c>
      <c r="Q56" s="121">
        <f t="shared" si="25"/>
        <v>45.155324040293067</v>
      </c>
      <c r="R56" s="120">
        <f t="shared" si="26"/>
        <v>54.51845129758189</v>
      </c>
      <c r="S56" s="120">
        <f t="shared" si="27"/>
        <v>49.605784385802608</v>
      </c>
      <c r="T56" s="120">
        <f t="shared" si="28"/>
        <v>35.97057760483996</v>
      </c>
      <c r="U56" s="127">
        <f t="shared" si="29"/>
        <v>31.342094367654976</v>
      </c>
      <c r="V56" s="130" t="str">
        <f t="shared" si="30"/>
        <v/>
      </c>
      <c r="W56" s="129">
        <f t="shared" si="31"/>
        <v>34643.375002430555</v>
      </c>
      <c r="X56" s="129" t="str">
        <f t="shared" si="32"/>
        <v/>
      </c>
      <c r="Y56" s="129" t="str">
        <f t="shared" si="33"/>
        <v/>
      </c>
      <c r="Z56" s="131" t="str">
        <f t="shared" si="34"/>
        <v/>
      </c>
      <c r="AA56" s="68"/>
      <c r="AB56" s="68"/>
    </row>
    <row r="57" spans="1:28" x14ac:dyDescent="0.3">
      <c r="A57" s="417">
        <v>34643.416669155093</v>
      </c>
      <c r="B57" s="142">
        <f>B56+P!J49</f>
        <v>83.23029705345364</v>
      </c>
      <c r="C57" s="143">
        <f>C56+P!K49</f>
        <v>89.535925224015187</v>
      </c>
      <c r="D57" s="143">
        <f>D56+P!L49</f>
        <v>91.246136643184627</v>
      </c>
      <c r="E57" s="143">
        <f>E56+P!M49</f>
        <v>73.845019575939375</v>
      </c>
      <c r="F57" s="145">
        <f>F56+P!N49</f>
        <v>52.51680535691068</v>
      </c>
      <c r="G57" s="142">
        <f t="shared" si="20"/>
        <v>1</v>
      </c>
      <c r="H57" s="143">
        <f t="shared" si="21"/>
        <v>1</v>
      </c>
      <c r="I57" s="143">
        <f t="shared" si="22"/>
        <v>1</v>
      </c>
      <c r="J57" s="143">
        <f t="shared" si="23"/>
        <v>1</v>
      </c>
      <c r="K57" s="144">
        <f t="shared" si="24"/>
        <v>1</v>
      </c>
      <c r="L57" s="238">
        <f>IF(G57=1,P!J49+D!L56,D!L56)</f>
        <v>67.006608739688403</v>
      </c>
      <c r="M57" s="146">
        <f>IF(H57=1,P!K49+D!M56,D!M56)</f>
        <v>77.714530166148421</v>
      </c>
      <c r="N57" s="146">
        <f>IF(I57=1,P!L49+D!N56,D!N56)</f>
        <v>72.084414625964456</v>
      </c>
      <c r="O57" s="146">
        <f>IF(J57=1,P!M49+D!O56,D!O56)</f>
        <v>58.580566431077436</v>
      </c>
      <c r="P57" s="147">
        <f>IF(K57=1,P!N49+D!P56,D!P56)</f>
        <v>34.069529319984397</v>
      </c>
      <c r="Q57" s="121">
        <f t="shared" si="25"/>
        <v>49.4208846958512</v>
      </c>
      <c r="R57" s="120">
        <f t="shared" si="26"/>
        <v>58.741487447791606</v>
      </c>
      <c r="S57" s="120">
        <f t="shared" si="27"/>
        <v>55.137372559850782</v>
      </c>
      <c r="T57" s="120">
        <f t="shared" si="28"/>
        <v>41.343448932387453</v>
      </c>
      <c r="U57" s="127">
        <f t="shared" si="29"/>
        <v>39.601215684380897</v>
      </c>
      <c r="V57" s="130" t="str">
        <f t="shared" si="30"/>
        <v/>
      </c>
      <c r="W57" s="129" t="str">
        <f t="shared" si="31"/>
        <v/>
      </c>
      <c r="X57" s="129">
        <f t="shared" si="32"/>
        <v>34643.416669155093</v>
      </c>
      <c r="Y57" s="129" t="str">
        <f t="shared" si="33"/>
        <v/>
      </c>
      <c r="Z57" s="131" t="str">
        <f t="shared" si="34"/>
        <v/>
      </c>
      <c r="AA57" s="68"/>
      <c r="AB57" s="68"/>
    </row>
    <row r="58" spans="1:28" x14ac:dyDescent="0.3">
      <c r="A58" s="417">
        <v>34643.45833587963</v>
      </c>
      <c r="B58" s="142">
        <f>B57+P!J50</f>
        <v>90.997972999986686</v>
      </c>
      <c r="C58" s="143">
        <f>C57+P!K50</f>
        <v>95.283342839794685</v>
      </c>
      <c r="D58" s="143">
        <f>D57+P!L50</f>
        <v>97.871038801297118</v>
      </c>
      <c r="E58" s="143">
        <f>E57+P!M50</f>
        <v>84.680403721970805</v>
      </c>
      <c r="F58" s="145">
        <f>F57+P!N50</f>
        <v>54.710895852294897</v>
      </c>
      <c r="G58" s="142">
        <f t="shared" si="20"/>
        <v>1</v>
      </c>
      <c r="H58" s="143">
        <f t="shared" si="21"/>
        <v>1</v>
      </c>
      <c r="I58" s="143">
        <f t="shared" si="22"/>
        <v>1</v>
      </c>
      <c r="J58" s="143">
        <f t="shared" si="23"/>
        <v>1</v>
      </c>
      <c r="K58" s="144">
        <f t="shared" si="24"/>
        <v>1</v>
      </c>
      <c r="L58" s="238">
        <f>IF(G58=1,P!J50+D!L57,D!L57)</f>
        <v>74.774284686221449</v>
      </c>
      <c r="M58" s="146">
        <f>IF(H58=1,P!K50+D!M57,D!M57)</f>
        <v>83.461947781927918</v>
      </c>
      <c r="N58" s="146">
        <f>IF(I58=1,P!L50+D!N57,D!N57)</f>
        <v>78.709316784076947</v>
      </c>
      <c r="O58" s="146">
        <f>IF(J58=1,P!M50+D!O57,D!O57)</f>
        <v>69.415950577108859</v>
      </c>
      <c r="P58" s="147">
        <f>IF(K58=1,P!N50+D!P57,D!P57)</f>
        <v>36.263619815368614</v>
      </c>
      <c r="Q58" s="121">
        <f t="shared" si="25"/>
        <v>55.149952686736839</v>
      </c>
      <c r="R58" s="120">
        <f t="shared" si="26"/>
        <v>63.085744036781286</v>
      </c>
      <c r="S58" s="120">
        <f t="shared" si="27"/>
        <v>60.204760570973463</v>
      </c>
      <c r="T58" s="120">
        <f t="shared" si="28"/>
        <v>48.990560908187646</v>
      </c>
      <c r="U58" s="127">
        <f t="shared" si="29"/>
        <v>42.151548861064782</v>
      </c>
      <c r="V58" s="130">
        <f t="shared" si="30"/>
        <v>34643.45833587963</v>
      </c>
      <c r="W58" s="129" t="str">
        <f t="shared" si="31"/>
        <v/>
      </c>
      <c r="X58" s="129" t="str">
        <f t="shared" si="32"/>
        <v/>
      </c>
      <c r="Y58" s="129" t="str">
        <f t="shared" si="33"/>
        <v/>
      </c>
      <c r="Z58" s="131" t="str">
        <f t="shared" si="34"/>
        <v/>
      </c>
      <c r="AA58" s="68"/>
      <c r="AB58" s="68"/>
    </row>
    <row r="59" spans="1:28" x14ac:dyDescent="0.3">
      <c r="A59" s="417">
        <v>34643.500002604167</v>
      </c>
      <c r="B59" s="142">
        <f>B58+P!J51</f>
        <v>99.322932686541321</v>
      </c>
      <c r="C59" s="143">
        <f>C58+P!K51</f>
        <v>102.32162321293862</v>
      </c>
      <c r="D59" s="143">
        <f>D58+P!L51</f>
        <v>105.8918863915912</v>
      </c>
      <c r="E59" s="143">
        <f>E58+P!M51</f>
        <v>94.067448009355758</v>
      </c>
      <c r="F59" s="145">
        <f>F58+P!N51</f>
        <v>56.896528409829678</v>
      </c>
      <c r="G59" s="142">
        <f t="shared" si="20"/>
        <v>1</v>
      </c>
      <c r="H59" s="143">
        <f t="shared" si="21"/>
        <v>1</v>
      </c>
      <c r="I59" s="143">
        <f t="shared" si="22"/>
        <v>1</v>
      </c>
      <c r="J59" s="143">
        <f t="shared" si="23"/>
        <v>1</v>
      </c>
      <c r="K59" s="144">
        <f t="shared" si="24"/>
        <v>1</v>
      </c>
      <c r="L59" s="238">
        <f>IF(G59=1,P!J51+D!L58,D!L58)</f>
        <v>83.099244372776084</v>
      </c>
      <c r="M59" s="146">
        <f>IF(H59=1,P!K51+D!M58,D!M58)</f>
        <v>90.500228155071852</v>
      </c>
      <c r="N59" s="146">
        <f>IF(I59=1,P!L51+D!N58,D!N58)</f>
        <v>86.730164374371029</v>
      </c>
      <c r="O59" s="146">
        <f>IF(J59=1,P!M51+D!O58,D!O58)</f>
        <v>78.802994864493812</v>
      </c>
      <c r="P59" s="147">
        <f>IF(K59=1,P!N51+D!P58,D!P58)</f>
        <v>38.449252372903395</v>
      </c>
      <c r="Q59" s="121">
        <f t="shared" si="25"/>
        <v>61.29004663426317</v>
      </c>
      <c r="R59" s="120">
        <f t="shared" si="26"/>
        <v>68.405715183864956</v>
      </c>
      <c r="S59" s="120">
        <f t="shared" si="27"/>
        <v>66.339907317001561</v>
      </c>
      <c r="T59" s="120">
        <f t="shared" si="28"/>
        <v>55.615501733540832</v>
      </c>
      <c r="U59" s="127">
        <f t="shared" si="29"/>
        <v>44.692050829988943</v>
      </c>
      <c r="V59" s="130" t="str">
        <f t="shared" si="30"/>
        <v/>
      </c>
      <c r="W59" s="129" t="str">
        <f t="shared" si="31"/>
        <v/>
      </c>
      <c r="X59" s="129" t="str">
        <f t="shared" si="32"/>
        <v/>
      </c>
      <c r="Y59" s="129">
        <f t="shared" si="33"/>
        <v>34643.500002604167</v>
      </c>
      <c r="Z59" s="131" t="str">
        <f t="shared" si="34"/>
        <v/>
      </c>
      <c r="AA59" s="68"/>
      <c r="AB59" s="68"/>
    </row>
    <row r="60" spans="1:28" x14ac:dyDescent="0.3">
      <c r="A60" s="417">
        <v>34643.541669328704</v>
      </c>
      <c r="B60" s="142">
        <f>B59+P!J52</f>
        <v>106.59293281980891</v>
      </c>
      <c r="C60" s="143">
        <f>C59+P!K52</f>
        <v>109.56705551160097</v>
      </c>
      <c r="D60" s="143">
        <f>D59+P!L52</f>
        <v>115.10653471989266</v>
      </c>
      <c r="E60" s="143">
        <f>E59+P!M52</f>
        <v>102.43522143692478</v>
      </c>
      <c r="F60" s="145">
        <f>F59+P!N52</f>
        <v>65.449252372903402</v>
      </c>
      <c r="G60" s="142">
        <f t="shared" si="20"/>
        <v>1</v>
      </c>
      <c r="H60" s="143">
        <f t="shared" si="21"/>
        <v>1</v>
      </c>
      <c r="I60" s="143">
        <f t="shared" si="22"/>
        <v>1</v>
      </c>
      <c r="J60" s="143">
        <f t="shared" si="23"/>
        <v>1</v>
      </c>
      <c r="K60" s="144">
        <f t="shared" si="24"/>
        <v>1</v>
      </c>
      <c r="L60" s="238">
        <f>IF(G60=1,P!J52+D!L59,D!L59)</f>
        <v>90.369244506043671</v>
      </c>
      <c r="M60" s="146">
        <f>IF(H60=1,P!K52+D!M59,D!M59)</f>
        <v>97.745660453734203</v>
      </c>
      <c r="N60" s="146">
        <f>IF(I60=1,P!L52+D!N59,D!N59)</f>
        <v>95.944812702672493</v>
      </c>
      <c r="O60" s="146">
        <f>IF(J60=1,P!M52+D!O59,D!O59)</f>
        <v>87.170768292062832</v>
      </c>
      <c r="P60" s="147">
        <f>IF(K60=1,P!N52+D!P59,D!P59)</f>
        <v>47.001976335977119</v>
      </c>
      <c r="Q60" s="121">
        <f t="shared" si="25"/>
        <v>66.652052637593869</v>
      </c>
      <c r="R60" s="120">
        <f t="shared" si="26"/>
        <v>73.882264672303961</v>
      </c>
      <c r="S60" s="120">
        <f t="shared" si="27"/>
        <v>73.388192310670064</v>
      </c>
      <c r="T60" s="120">
        <f t="shared" si="28"/>
        <v>61.521088423070658</v>
      </c>
      <c r="U60" s="127">
        <f t="shared" si="29"/>
        <v>54.633434615176228</v>
      </c>
      <c r="V60" s="130" t="str">
        <f t="shared" si="30"/>
        <v/>
      </c>
      <c r="W60" s="129" t="str">
        <f t="shared" si="31"/>
        <v/>
      </c>
      <c r="X60" s="129" t="str">
        <f t="shared" si="32"/>
        <v/>
      </c>
      <c r="Y60" s="129" t="str">
        <f t="shared" si="33"/>
        <v/>
      </c>
      <c r="Z60" s="131">
        <f t="shared" si="34"/>
        <v>34643.541669328704</v>
      </c>
      <c r="AA60" s="68"/>
      <c r="AB60" s="68"/>
    </row>
    <row r="61" spans="1:28" x14ac:dyDescent="0.3">
      <c r="A61" s="417">
        <v>34643.583336053242</v>
      </c>
      <c r="B61" s="142">
        <f>B60+P!J53</f>
        <v>118.07530818129725</v>
      </c>
      <c r="C61" s="143">
        <f>C60+P!K53</f>
        <v>121.00892656718617</v>
      </c>
      <c r="D61" s="143">
        <f>D60+P!L53</f>
        <v>127.38892318014091</v>
      </c>
      <c r="E61" s="143">
        <f>E60+P!M53</f>
        <v>112.50615243809425</v>
      </c>
      <c r="F61" s="145">
        <f>F60+P!N53</f>
        <v>81.626537511376938</v>
      </c>
      <c r="G61" s="142">
        <f t="shared" si="20"/>
        <v>1</v>
      </c>
      <c r="H61" s="143">
        <f t="shared" si="21"/>
        <v>1</v>
      </c>
      <c r="I61" s="143">
        <f t="shared" si="22"/>
        <v>1</v>
      </c>
      <c r="J61" s="143">
        <f t="shared" si="23"/>
        <v>1</v>
      </c>
      <c r="K61" s="144">
        <f t="shared" si="24"/>
        <v>1</v>
      </c>
      <c r="L61" s="238">
        <f>IF(G61=1,P!J53+D!L60,D!L60)</f>
        <v>101.85161986753201</v>
      </c>
      <c r="M61" s="146">
        <f>IF(H61=1,P!K53+D!M60,D!M60)</f>
        <v>109.1875315093194</v>
      </c>
      <c r="N61" s="146">
        <f>IF(I61=1,P!L53+D!N60,D!N60)</f>
        <v>108.22720116292074</v>
      </c>
      <c r="O61" s="146">
        <f>IF(J61=1,P!M53+D!O60,D!O60)</f>
        <v>97.241699293232301</v>
      </c>
      <c r="P61" s="147">
        <f>IF(K61=1,P!N53+D!P60,D!P60)</f>
        <v>63.179261474450662</v>
      </c>
      <c r="Q61" s="121">
        <f t="shared" si="25"/>
        <v>75.12090607530682</v>
      </c>
      <c r="R61" s="120">
        <f t="shared" si="26"/>
        <v>82.530744223733748</v>
      </c>
      <c r="S61" s="120">
        <f t="shared" si="27"/>
        <v>82.78299189351344</v>
      </c>
      <c r="T61" s="120">
        <f t="shared" si="28"/>
        <v>68.628684797003316</v>
      </c>
      <c r="U61" s="127">
        <f t="shared" si="29"/>
        <v>73.437338594578591</v>
      </c>
      <c r="V61" s="130" t="str">
        <f t="shared" si="30"/>
        <v/>
      </c>
      <c r="W61" s="129" t="str">
        <f t="shared" si="31"/>
        <v/>
      </c>
      <c r="X61" s="129" t="str">
        <f t="shared" si="32"/>
        <v/>
      </c>
      <c r="Y61" s="129" t="str">
        <f t="shared" si="33"/>
        <v/>
      </c>
      <c r="Z61" s="131" t="str">
        <f t="shared" si="34"/>
        <v/>
      </c>
      <c r="AA61" s="68"/>
      <c r="AB61" s="68"/>
    </row>
    <row r="62" spans="1:28" x14ac:dyDescent="0.3">
      <c r="A62" s="417">
        <v>34643.625002777779</v>
      </c>
      <c r="B62" s="142">
        <f>B61+P!J54</f>
        <v>131.37545344296817</v>
      </c>
      <c r="C62" s="143">
        <f>C61+P!K54</f>
        <v>127.81885407275205</v>
      </c>
      <c r="D62" s="143">
        <f>D61+P!L54</f>
        <v>135.62099295538411</v>
      </c>
      <c r="E62" s="143">
        <f>E61+P!M54</f>
        <v>133.69967458178672</v>
      </c>
      <c r="F62" s="145">
        <f>F61+P!N54</f>
        <v>93.284709400598103</v>
      </c>
      <c r="G62" s="142">
        <f t="shared" si="20"/>
        <v>1</v>
      </c>
      <c r="H62" s="143">
        <f t="shared" si="21"/>
        <v>1</v>
      </c>
      <c r="I62" s="143">
        <f t="shared" si="22"/>
        <v>1</v>
      </c>
      <c r="J62" s="143">
        <f t="shared" si="23"/>
        <v>1</v>
      </c>
      <c r="K62" s="144">
        <f t="shared" si="24"/>
        <v>1</v>
      </c>
      <c r="L62" s="238">
        <f>IF(G62=1,P!J54+D!L61,D!L61)</f>
        <v>115.15176512920291</v>
      </c>
      <c r="M62" s="146">
        <f>IF(H62=1,P!K54+D!M61,D!M61)</f>
        <v>115.99745901488528</v>
      </c>
      <c r="N62" s="146">
        <f>IF(I62=1,P!L54+D!N61,D!N61)</f>
        <v>116.45927093816394</v>
      </c>
      <c r="O62" s="146">
        <f>IF(J62=1,P!M54+D!O61,D!O61)</f>
        <v>118.43522143692478</v>
      </c>
      <c r="P62" s="147">
        <f>IF(K62=1,P!N54+D!P61,D!P61)</f>
        <v>74.837433363671835</v>
      </c>
      <c r="Q62" s="121">
        <f t="shared" si="25"/>
        <v>84.930460054805337</v>
      </c>
      <c r="R62" s="120">
        <f t="shared" si="26"/>
        <v>87.678112035561767</v>
      </c>
      <c r="S62" s="120">
        <f t="shared" si="27"/>
        <v>89.079702499980385</v>
      </c>
      <c r="T62" s="120">
        <f t="shared" si="28"/>
        <v>83.586090534554103</v>
      </c>
      <c r="U62" s="127">
        <f t="shared" si="29"/>
        <v>86.98838519503235</v>
      </c>
      <c r="V62" s="130" t="str">
        <f t="shared" si="30"/>
        <v/>
      </c>
      <c r="W62" s="129" t="str">
        <f t="shared" si="31"/>
        <v/>
      </c>
      <c r="X62" s="129" t="str">
        <f t="shared" si="32"/>
        <v/>
      </c>
      <c r="Y62" s="129" t="str">
        <f t="shared" si="33"/>
        <v/>
      </c>
      <c r="Z62" s="131" t="str">
        <f t="shared" si="34"/>
        <v/>
      </c>
      <c r="AA62" s="68"/>
      <c r="AB62" s="68"/>
    </row>
    <row r="63" spans="1:28" x14ac:dyDescent="0.3">
      <c r="A63" s="417">
        <v>34643.666669502316</v>
      </c>
      <c r="B63" s="142">
        <f>B62+P!J55</f>
        <v>136.39372442928158</v>
      </c>
      <c r="C63" s="143">
        <f>C62+P!K55</f>
        <v>131.86516587241718</v>
      </c>
      <c r="D63" s="143">
        <f>D62+P!L55</f>
        <v>138.5218539639942</v>
      </c>
      <c r="E63" s="143">
        <f>E62+P!M55</f>
        <v>138.82226572430974</v>
      </c>
      <c r="F63" s="145">
        <f>F62+P!N55</f>
        <v>98.672890391366536</v>
      </c>
      <c r="G63" s="142">
        <f t="shared" si="20"/>
        <v>1</v>
      </c>
      <c r="H63" s="143">
        <f t="shared" si="21"/>
        <v>1</v>
      </c>
      <c r="I63" s="143">
        <f t="shared" si="22"/>
        <v>1</v>
      </c>
      <c r="J63" s="143">
        <f t="shared" si="23"/>
        <v>1</v>
      </c>
      <c r="K63" s="144">
        <f t="shared" si="24"/>
        <v>1</v>
      </c>
      <c r="L63" s="238">
        <f>IF(G63=1,P!J55+D!L62,D!L62)</f>
        <v>120.17003611551634</v>
      </c>
      <c r="M63" s="146">
        <f>IF(H63=1,P!K55+D!M62,D!M62)</f>
        <v>120.04377081455041</v>
      </c>
      <c r="N63" s="146">
        <f>IF(I63=1,P!L55+D!N62,D!N62)</f>
        <v>119.36013194677403</v>
      </c>
      <c r="O63" s="146">
        <f>IF(J63=1,P!M55+D!O62,D!O62)</f>
        <v>123.55781257944778</v>
      </c>
      <c r="P63" s="147">
        <f>IF(K63=1,P!N55+D!P62,D!P62)</f>
        <v>80.225614354440268</v>
      </c>
      <c r="Q63" s="121">
        <f t="shared" si="25"/>
        <v>88.631697834956341</v>
      </c>
      <c r="R63" s="120">
        <f t="shared" si="26"/>
        <v>90.736566783750078</v>
      </c>
      <c r="S63" s="120">
        <f t="shared" si="27"/>
        <v>91.298571238888997</v>
      </c>
      <c r="T63" s="120">
        <f t="shared" si="28"/>
        <v>87.201377961854334</v>
      </c>
      <c r="U63" s="127">
        <f t="shared" si="29"/>
        <v>93.25141617376498</v>
      </c>
      <c r="V63" s="130" t="str">
        <f t="shared" si="30"/>
        <v/>
      </c>
      <c r="W63" s="129" t="str">
        <f t="shared" si="31"/>
        <v/>
      </c>
      <c r="X63" s="129" t="str">
        <f t="shared" si="32"/>
        <v/>
      </c>
      <c r="Y63" s="129" t="str">
        <f t="shared" si="33"/>
        <v/>
      </c>
      <c r="Z63" s="131" t="str">
        <f t="shared" si="34"/>
        <v/>
      </c>
      <c r="AA63" s="68"/>
      <c r="AB63" s="68"/>
    </row>
    <row r="64" spans="1:28" x14ac:dyDescent="0.3">
      <c r="A64" s="417">
        <v>34643.708336226853</v>
      </c>
      <c r="B64" s="142">
        <f>B63+P!J56</f>
        <v>138.75715846848891</v>
      </c>
      <c r="C64" s="143">
        <f>C63+P!K56</f>
        <v>132.50806638576609</v>
      </c>
      <c r="D64" s="143">
        <f>D63+P!L56</f>
        <v>139.08034663983005</v>
      </c>
      <c r="E64" s="143">
        <f>E63+P!M56</f>
        <v>142.45449229674071</v>
      </c>
      <c r="F64" s="145">
        <f>F63+P!N56</f>
        <v>99.061071382134969</v>
      </c>
      <c r="G64" s="142">
        <f t="shared" si="20"/>
        <v>1</v>
      </c>
      <c r="H64" s="143">
        <f t="shared" si="21"/>
        <v>1</v>
      </c>
      <c r="I64" s="143">
        <f t="shared" si="22"/>
        <v>1</v>
      </c>
      <c r="J64" s="143">
        <f t="shared" si="23"/>
        <v>1</v>
      </c>
      <c r="K64" s="144">
        <f t="shared" si="24"/>
        <v>1</v>
      </c>
      <c r="L64" s="238">
        <f>IF(G64=1,P!J56+D!L63,D!L63)</f>
        <v>122.53347015472366</v>
      </c>
      <c r="M64" s="146">
        <f>IF(H64=1,P!K56+D!M63,D!M63)</f>
        <v>120.68667132789932</v>
      </c>
      <c r="N64" s="146">
        <f>IF(I64=1,P!L56+D!N63,D!N63)</f>
        <v>119.91862462260988</v>
      </c>
      <c r="O64" s="146">
        <f>IF(J64=1,P!M56+D!O63,D!O63)</f>
        <v>127.19003915187876</v>
      </c>
      <c r="P64" s="147">
        <f>IF(K64=1,P!N56+D!P63,D!P63)</f>
        <v>80.6137953452087</v>
      </c>
      <c r="Q64" s="121">
        <f t="shared" si="25"/>
        <v>90.374854268848978</v>
      </c>
      <c r="R64" s="120">
        <f t="shared" si="26"/>
        <v>91.222511076977156</v>
      </c>
      <c r="S64" s="120">
        <f t="shared" si="27"/>
        <v>91.725762316173785</v>
      </c>
      <c r="T64" s="120">
        <f t="shared" si="28"/>
        <v>89.764835144960287</v>
      </c>
      <c r="U64" s="127">
        <f t="shared" si="29"/>
        <v>93.702624025673288</v>
      </c>
      <c r="V64" s="130" t="str">
        <f t="shared" si="30"/>
        <v/>
      </c>
      <c r="W64" s="129" t="str">
        <f t="shared" si="31"/>
        <v/>
      </c>
      <c r="X64" s="129" t="str">
        <f t="shared" si="32"/>
        <v/>
      </c>
      <c r="Y64" s="129" t="str">
        <f t="shared" si="33"/>
        <v/>
      </c>
      <c r="Z64" s="131" t="str">
        <f t="shared" si="34"/>
        <v/>
      </c>
      <c r="AA64" s="68"/>
      <c r="AB64" s="68"/>
    </row>
    <row r="65" spans="1:28" x14ac:dyDescent="0.3">
      <c r="A65" s="417">
        <v>34643.75000295139</v>
      </c>
      <c r="B65" s="142">
        <f>B64+P!J57</f>
        <v>142.94041472873386</v>
      </c>
      <c r="C65" s="143">
        <f>C64+P!K57</f>
        <v>134.2928186351175</v>
      </c>
      <c r="D65" s="143">
        <f>D64+P!L57</f>
        <v>142.80095493682211</v>
      </c>
      <c r="E65" s="143">
        <f>E64+P!M57</f>
        <v>149.59635429907965</v>
      </c>
      <c r="F65" s="145">
        <f>F64+P!N57</f>
        <v>100.67289039136654</v>
      </c>
      <c r="G65" s="142">
        <f t="shared" si="20"/>
        <v>1</v>
      </c>
      <c r="H65" s="143">
        <f t="shared" si="21"/>
        <v>1</v>
      </c>
      <c r="I65" s="143">
        <f t="shared" si="22"/>
        <v>1</v>
      </c>
      <c r="J65" s="143">
        <f t="shared" si="23"/>
        <v>1</v>
      </c>
      <c r="K65" s="144">
        <f t="shared" si="24"/>
        <v>1</v>
      </c>
      <c r="L65" s="238">
        <f>IF(G65=1,P!J57+D!L64,D!L64)</f>
        <v>126.7167264149686</v>
      </c>
      <c r="M65" s="146">
        <f>IF(H65=1,P!K57+D!M64,D!M64)</f>
        <v>122.47142357725073</v>
      </c>
      <c r="N65" s="146">
        <f>IF(I65=1,P!L57+D!N64,D!N64)</f>
        <v>123.63923291960194</v>
      </c>
      <c r="O65" s="146">
        <f>IF(J65=1,P!M57+D!O64,D!O64)</f>
        <v>134.33190115421772</v>
      </c>
      <c r="P65" s="147">
        <f>IF(K65=1,P!N57+D!P64,D!P64)</f>
        <v>82.225614354440268</v>
      </c>
      <c r="Q65" s="121">
        <f t="shared" si="25"/>
        <v>93.460224938687247</v>
      </c>
      <c r="R65" s="120">
        <f t="shared" si="26"/>
        <v>92.57153810742507</v>
      </c>
      <c r="S65" s="120">
        <f t="shared" si="27"/>
        <v>94.571655799321135</v>
      </c>
      <c r="T65" s="120">
        <f t="shared" si="28"/>
        <v>94.805230364136875</v>
      </c>
      <c r="U65" s="127">
        <f t="shared" si="29"/>
        <v>95.576145424494698</v>
      </c>
      <c r="V65" s="130" t="str">
        <f t="shared" si="30"/>
        <v/>
      </c>
      <c r="W65" s="129" t="str">
        <f t="shared" si="31"/>
        <v/>
      </c>
      <c r="X65" s="129" t="str">
        <f t="shared" si="32"/>
        <v/>
      </c>
      <c r="Y65" s="129" t="str">
        <f t="shared" si="33"/>
        <v/>
      </c>
      <c r="Z65" s="131" t="str">
        <f t="shared" si="34"/>
        <v/>
      </c>
      <c r="AA65" s="68"/>
      <c r="AB65" s="68"/>
    </row>
    <row r="66" spans="1:28" x14ac:dyDescent="0.3">
      <c r="A66" s="417">
        <v>34643.791669675928</v>
      </c>
      <c r="B66" s="142">
        <f>B65+P!J58</f>
        <v>145.68365473033307</v>
      </c>
      <c r="C66" s="143">
        <f>C65+P!K58</f>
        <v>136.96910522732711</v>
      </c>
      <c r="D66" s="143">
        <f>D65+P!L58</f>
        <v>144.73029632114503</v>
      </c>
      <c r="E66" s="143">
        <f>E65+P!M58</f>
        <v>151.97376315655663</v>
      </c>
      <c r="F66" s="145">
        <f>F65+P!N58</f>
        <v>102.47879989598232</v>
      </c>
      <c r="G66" s="142">
        <f t="shared" si="20"/>
        <v>1</v>
      </c>
      <c r="H66" s="143">
        <f t="shared" si="21"/>
        <v>1</v>
      </c>
      <c r="I66" s="143">
        <f t="shared" si="22"/>
        <v>1</v>
      </c>
      <c r="J66" s="143">
        <f t="shared" si="23"/>
        <v>1</v>
      </c>
      <c r="K66" s="144">
        <f t="shared" si="24"/>
        <v>1</v>
      </c>
      <c r="L66" s="238">
        <f>IF(G66=1,P!J58+D!L65,D!L65)</f>
        <v>129.45996641656782</v>
      </c>
      <c r="M66" s="146">
        <f>IF(H66=1,P!K58+D!M65,D!M65)</f>
        <v>125.14771016946034</v>
      </c>
      <c r="N66" s="146">
        <f>IF(I66=1,P!L58+D!N65,D!N65)</f>
        <v>125.56857430392488</v>
      </c>
      <c r="O66" s="146">
        <f>IF(J66=1,P!M58+D!O65,D!O65)</f>
        <v>136.7093100116947</v>
      </c>
      <c r="P66" s="147">
        <f>IF(K66=1,P!N58+D!P65,D!P65)</f>
        <v>84.031523859056051</v>
      </c>
      <c r="Q66" s="121">
        <f t="shared" si="25"/>
        <v>95.483508169431929</v>
      </c>
      <c r="R66" s="120">
        <f t="shared" si="26"/>
        <v>94.594442381913652</v>
      </c>
      <c r="S66" s="120">
        <f t="shared" si="27"/>
        <v>96.047409126230093</v>
      </c>
      <c r="T66" s="120">
        <f t="shared" si="28"/>
        <v>96.483095357233992</v>
      </c>
      <c r="U66" s="127">
        <f t="shared" si="29"/>
        <v>97.675270749270268</v>
      </c>
      <c r="V66" s="130" t="str">
        <f t="shared" si="30"/>
        <v/>
      </c>
      <c r="W66" s="129" t="str">
        <f t="shared" si="31"/>
        <v/>
      </c>
      <c r="X66" s="129" t="str">
        <f t="shared" si="32"/>
        <v/>
      </c>
      <c r="Y66" s="129" t="str">
        <f t="shared" si="33"/>
        <v/>
      </c>
      <c r="Z66" s="131" t="str">
        <f t="shared" si="34"/>
        <v/>
      </c>
      <c r="AA66" s="68"/>
      <c r="AB66" s="68"/>
    </row>
    <row r="67" spans="1:28" x14ac:dyDescent="0.3">
      <c r="A67" s="417">
        <v>34643.833336400465</v>
      </c>
      <c r="B67" s="142">
        <f>B66+P!J59</f>
        <v>147.87157535615768</v>
      </c>
      <c r="C67" s="143">
        <f>C66+P!K59</f>
        <v>138.45389795580417</v>
      </c>
      <c r="D67" s="143">
        <f>D66+P!L59</f>
        <v>145.37538186290953</v>
      </c>
      <c r="E67" s="143">
        <f>E66+P!M59</f>
        <v>154.16728530024912</v>
      </c>
      <c r="F67" s="145">
        <f>F66+P!N59</f>
        <v>102.47879989598232</v>
      </c>
      <c r="G67" s="142">
        <f t="shared" si="20"/>
        <v>1</v>
      </c>
      <c r="H67" s="143">
        <f t="shared" si="21"/>
        <v>1</v>
      </c>
      <c r="I67" s="143">
        <f t="shared" si="22"/>
        <v>1</v>
      </c>
      <c r="J67" s="143">
        <f t="shared" si="23"/>
        <v>1</v>
      </c>
      <c r="K67" s="144" t="str">
        <f t="shared" si="24"/>
        <v/>
      </c>
      <c r="L67" s="238">
        <f>IF(G67=1,P!J59+D!L66,D!L66)</f>
        <v>131.64788704239243</v>
      </c>
      <c r="M67" s="146">
        <f>IF(H67=1,P!K59+D!M66,D!M66)</f>
        <v>126.6325028979374</v>
      </c>
      <c r="N67" s="146">
        <f>IF(I67=1,P!L59+D!N66,D!N66)</f>
        <v>126.21365984568938</v>
      </c>
      <c r="O67" s="146">
        <f>IF(J67=1,P!M59+D!O66,D!O66)</f>
        <v>138.90283215538719</v>
      </c>
      <c r="P67" s="147">
        <f>IF(K67=1,P!N59+D!P66,D!P66)</f>
        <v>84.031523859056051</v>
      </c>
      <c r="Q67" s="121">
        <f t="shared" si="25"/>
        <v>97.097214265089121</v>
      </c>
      <c r="R67" s="120">
        <f t="shared" si="26"/>
        <v>95.716741303826183</v>
      </c>
      <c r="S67" s="120">
        <f t="shared" si="27"/>
        <v>96.540835091243494</v>
      </c>
      <c r="T67" s="120">
        <f t="shared" si="28"/>
        <v>98.031181629778146</v>
      </c>
      <c r="U67" s="127">
        <f t="shared" si="29"/>
        <v>97.675270749270268</v>
      </c>
      <c r="V67" s="130" t="str">
        <f t="shared" si="30"/>
        <v/>
      </c>
      <c r="W67" s="129" t="str">
        <f t="shared" si="31"/>
        <v/>
      </c>
      <c r="X67" s="129" t="str">
        <f t="shared" si="32"/>
        <v/>
      </c>
      <c r="Y67" s="129" t="str">
        <f t="shared" si="33"/>
        <v/>
      </c>
      <c r="Z67" s="131" t="str">
        <f t="shared" si="34"/>
        <v/>
      </c>
      <c r="AA67" s="68"/>
      <c r="AB67" s="68"/>
    </row>
    <row r="68" spans="1:28" x14ac:dyDescent="0.3">
      <c r="A68" s="417">
        <v>34643.875003125002</v>
      </c>
      <c r="B68" s="142">
        <f>B67+P!J60</f>
        <v>149.94495249010492</v>
      </c>
      <c r="C68" s="143">
        <f>C67+P!K60</f>
        <v>142.88509264199894</v>
      </c>
      <c r="D68" s="143">
        <f>D67+P!L60</f>
        <v>149.46125908531812</v>
      </c>
      <c r="E68" s="143">
        <f>E67+P!M60</f>
        <v>155.28987644277214</v>
      </c>
      <c r="F68" s="145">
        <f>F67+P!N60</f>
        <v>104.47879989598232</v>
      </c>
      <c r="G68" s="142">
        <f t="shared" si="20"/>
        <v>1</v>
      </c>
      <c r="H68" s="143">
        <f t="shared" si="21"/>
        <v>1</v>
      </c>
      <c r="I68" s="143">
        <f t="shared" si="22"/>
        <v>1</v>
      </c>
      <c r="J68" s="143">
        <f t="shared" si="23"/>
        <v>1</v>
      </c>
      <c r="K68" s="144">
        <f t="shared" si="24"/>
        <v>1</v>
      </c>
      <c r="L68" s="238">
        <f>IF(G68=1,P!J60+D!L67,D!L67)</f>
        <v>133.72126417633967</v>
      </c>
      <c r="M68" s="146">
        <f>IF(H68=1,P!K60+D!M67,D!M67)</f>
        <v>131.06369758413217</v>
      </c>
      <c r="N68" s="146">
        <f>IF(I68=1,P!L60+D!N67,D!N67)</f>
        <v>130.29953706809798</v>
      </c>
      <c r="O68" s="146">
        <f>IF(J68=1,P!M60+D!O67,D!O67)</f>
        <v>140.02542329791021</v>
      </c>
      <c r="P68" s="147">
        <f>IF(K68=1,P!N60+D!P67,D!P67)</f>
        <v>86.031523859056051</v>
      </c>
      <c r="Q68" s="121">
        <f t="shared" si="25"/>
        <v>98.626438534084699</v>
      </c>
      <c r="R68" s="120">
        <f t="shared" si="26"/>
        <v>99.066114535335643</v>
      </c>
      <c r="S68" s="120">
        <f t="shared" si="27"/>
        <v>99.66612279476054</v>
      </c>
      <c r="T68" s="120">
        <f t="shared" si="28"/>
        <v>98.823454432866455</v>
      </c>
      <c r="U68" s="127">
        <f t="shared" si="29"/>
        <v>100</v>
      </c>
      <c r="V68" s="130" t="str">
        <f t="shared" si="30"/>
        <v/>
      </c>
      <c r="W68" s="129" t="str">
        <f t="shared" si="31"/>
        <v/>
      </c>
      <c r="X68" s="129" t="str">
        <f t="shared" si="32"/>
        <v/>
      </c>
      <c r="Y68" s="129" t="str">
        <f t="shared" si="33"/>
        <v/>
      </c>
      <c r="Z68" s="131" t="str">
        <f t="shared" si="34"/>
        <v/>
      </c>
      <c r="AA68" s="68"/>
      <c r="AB68" s="68"/>
    </row>
    <row r="69" spans="1:28" x14ac:dyDescent="0.3">
      <c r="A69" s="417">
        <v>34643.916669849539</v>
      </c>
      <c r="B69" s="142">
        <f>B68+P!J61</f>
        <v>151.01606674040812</v>
      </c>
      <c r="C69" s="143">
        <f>C68+P!K61</f>
        <v>143.53336859923826</v>
      </c>
      <c r="D69" s="143">
        <f>D68+P!L61</f>
        <v>149.58641171866265</v>
      </c>
      <c r="E69" s="143">
        <f>E68+P!M61</f>
        <v>156.34276707174453</v>
      </c>
      <c r="F69" s="145">
        <f>F68+P!N61</f>
        <v>104.47879989598232</v>
      </c>
      <c r="G69" s="142">
        <f t="shared" si="20"/>
        <v>1</v>
      </c>
      <c r="H69" s="143">
        <f t="shared" si="21"/>
        <v>1</v>
      </c>
      <c r="I69" s="143">
        <f t="shared" si="22"/>
        <v>1</v>
      </c>
      <c r="J69" s="143">
        <f t="shared" si="23"/>
        <v>1</v>
      </c>
      <c r="K69" s="144" t="str">
        <f t="shared" si="24"/>
        <v/>
      </c>
      <c r="L69" s="238">
        <f>IF(G69=1,P!J61+D!L68,D!L68)</f>
        <v>134.79237842664287</v>
      </c>
      <c r="M69" s="146">
        <f>IF(H69=1,P!K61+D!M68,D!M68)</f>
        <v>131.71197354137149</v>
      </c>
      <c r="N69" s="146">
        <f>IF(I69=1,P!L61+D!N68,D!N68)</f>
        <v>130.4246897014425</v>
      </c>
      <c r="O69" s="146">
        <f>IF(J69=1,P!M61+D!O68,D!O68)</f>
        <v>141.0783139268826</v>
      </c>
      <c r="P69" s="147">
        <f>IF(K69=1,P!N61+D!P68,D!P68)</f>
        <v>86.031523859056051</v>
      </c>
      <c r="Q69" s="121">
        <f t="shared" si="25"/>
        <v>99.416441413740401</v>
      </c>
      <c r="R69" s="120">
        <f t="shared" si="26"/>
        <v>99.55612192421728</v>
      </c>
      <c r="S69" s="120">
        <f t="shared" si="27"/>
        <v>99.761852050624924</v>
      </c>
      <c r="T69" s="120">
        <f t="shared" si="28"/>
        <v>99.566535843687646</v>
      </c>
      <c r="U69" s="127">
        <f t="shared" si="29"/>
        <v>100</v>
      </c>
      <c r="V69" s="130" t="str">
        <f t="shared" si="30"/>
        <v/>
      </c>
      <c r="W69" s="129" t="str">
        <f t="shared" si="31"/>
        <v/>
      </c>
      <c r="X69" s="129" t="str">
        <f t="shared" si="32"/>
        <v/>
      </c>
      <c r="Y69" s="129" t="str">
        <f t="shared" si="33"/>
        <v/>
      </c>
      <c r="Z69" s="131" t="str">
        <f t="shared" si="34"/>
        <v/>
      </c>
      <c r="AA69" s="68"/>
      <c r="AB69" s="68"/>
    </row>
    <row r="70" spans="1:28" x14ac:dyDescent="0.3">
      <c r="A70" s="417">
        <v>34643.958336574076</v>
      </c>
      <c r="B70" s="142">
        <f>B69+P!J62</f>
        <v>151.1736769860203</v>
      </c>
      <c r="C70" s="143">
        <f>C69+P!K62</f>
        <v>143.69017737216876</v>
      </c>
      <c r="D70" s="143">
        <f>D69+P!L62</f>
        <v>149.58641171866265</v>
      </c>
      <c r="E70" s="143">
        <f>E69+P!M62</f>
        <v>156.34276707174453</v>
      </c>
      <c r="F70" s="145">
        <f>F69+P!N62</f>
        <v>104.47879989598232</v>
      </c>
      <c r="G70" s="142">
        <f t="shared" si="20"/>
        <v>1</v>
      </c>
      <c r="H70" s="143">
        <f t="shared" si="21"/>
        <v>1</v>
      </c>
      <c r="I70" s="143" t="str">
        <f t="shared" si="22"/>
        <v/>
      </c>
      <c r="J70" s="143" t="str">
        <f t="shared" si="23"/>
        <v/>
      </c>
      <c r="K70" s="144" t="str">
        <f t="shared" si="24"/>
        <v/>
      </c>
      <c r="L70" s="238">
        <f>IF(G70=1,P!J62+D!L69,D!L69)</f>
        <v>134.94998867225505</v>
      </c>
      <c r="M70" s="146">
        <f>IF(H70=1,P!K62+D!M69,D!M69)</f>
        <v>131.868782314302</v>
      </c>
      <c r="N70" s="146">
        <f>IF(I70=1,P!L62+D!N69,D!N69)</f>
        <v>130.4246897014425</v>
      </c>
      <c r="O70" s="146">
        <f>IF(J70=1,P!M62+D!O69,D!O69)</f>
        <v>141.0783139268826</v>
      </c>
      <c r="P70" s="147">
        <f>IF(K70=1,P!N62+D!P69,D!P69)</f>
        <v>86.031523859056051</v>
      </c>
      <c r="Q70" s="121">
        <f t="shared" si="25"/>
        <v>99.532687227724864</v>
      </c>
      <c r="R70" s="120">
        <f t="shared" si="26"/>
        <v>99.674647771920505</v>
      </c>
      <c r="S70" s="120">
        <f t="shared" si="27"/>
        <v>99.761852050624924</v>
      </c>
      <c r="T70" s="120">
        <f t="shared" si="28"/>
        <v>99.566535843687646</v>
      </c>
      <c r="U70" s="127">
        <f t="shared" si="29"/>
        <v>100</v>
      </c>
      <c r="V70" s="130" t="str">
        <f t="shared" si="30"/>
        <v/>
      </c>
      <c r="W70" s="129" t="str">
        <f t="shared" si="31"/>
        <v/>
      </c>
      <c r="X70" s="129" t="str">
        <f t="shared" si="32"/>
        <v/>
      </c>
      <c r="Y70" s="129" t="str">
        <f t="shared" si="33"/>
        <v/>
      </c>
      <c r="Z70" s="131" t="str">
        <f t="shared" si="34"/>
        <v/>
      </c>
      <c r="AA70" s="68"/>
      <c r="AB70" s="68"/>
    </row>
    <row r="71" spans="1:28" x14ac:dyDescent="0.3">
      <c r="A71" s="417">
        <v>34644.000003298614</v>
      </c>
      <c r="B71" s="142">
        <f>B70+P!J63</f>
        <v>151.64965283793336</v>
      </c>
      <c r="C71" s="143">
        <f>C70+P!K63</f>
        <v>143.92982759572394</v>
      </c>
      <c r="D71" s="143">
        <f>D70+P!L63</f>
        <v>149.669846807559</v>
      </c>
      <c r="E71" s="143">
        <f>E70+P!M63</f>
        <v>156.95695327197842</v>
      </c>
      <c r="F71" s="145">
        <f>F70+P!N63</f>
        <v>104.47879989598232</v>
      </c>
      <c r="G71" s="142">
        <f t="shared" si="20"/>
        <v>1</v>
      </c>
      <c r="H71" s="143">
        <f t="shared" si="21"/>
        <v>1</v>
      </c>
      <c r="I71" s="143">
        <f t="shared" si="22"/>
        <v>1</v>
      </c>
      <c r="J71" s="143">
        <f t="shared" si="23"/>
        <v>1</v>
      </c>
      <c r="K71" s="144" t="str">
        <f t="shared" si="24"/>
        <v/>
      </c>
      <c r="L71" s="238">
        <f>IF(G71=1,P!J63+D!L70,D!L70)</f>
        <v>135.42596452416811</v>
      </c>
      <c r="M71" s="146">
        <f>IF(H71=1,P!K63+D!M70,D!M70)</f>
        <v>132.10843253785717</v>
      </c>
      <c r="N71" s="146">
        <f>IF(I71=1,P!L63+D!N70,D!N70)</f>
        <v>130.50812479033885</v>
      </c>
      <c r="O71" s="146">
        <f>IF(J71=1,P!M63+D!O70,D!O70)</f>
        <v>141.69250012711649</v>
      </c>
      <c r="P71" s="147">
        <f>IF(K71=1,P!N63+D!P70,D!P70)</f>
        <v>86.031523859056051</v>
      </c>
      <c r="Q71" s="121">
        <f t="shared" si="25"/>
        <v>99.883744356832679</v>
      </c>
      <c r="R71" s="120">
        <f t="shared" si="26"/>
        <v>99.855790353220684</v>
      </c>
      <c r="S71" s="120">
        <f t="shared" si="27"/>
        <v>99.825671554534509</v>
      </c>
      <c r="T71" s="120">
        <f t="shared" si="28"/>
        <v>100</v>
      </c>
      <c r="U71" s="127">
        <f t="shared" si="29"/>
        <v>100</v>
      </c>
      <c r="V71" s="130" t="str">
        <f t="shared" si="30"/>
        <v/>
      </c>
      <c r="W71" s="129" t="str">
        <f t="shared" si="31"/>
        <v/>
      </c>
      <c r="X71" s="129" t="str">
        <f t="shared" si="32"/>
        <v/>
      </c>
      <c r="Y71" s="129" t="str">
        <f t="shared" si="33"/>
        <v/>
      </c>
      <c r="Z71" s="131" t="str">
        <f t="shared" si="34"/>
        <v/>
      </c>
      <c r="AA71" s="68"/>
      <c r="AB71" s="68"/>
    </row>
    <row r="72" spans="1:28" x14ac:dyDescent="0.3">
      <c r="A72" s="417">
        <v>34644.041670023151</v>
      </c>
      <c r="B72" s="142">
        <f>B71+P!J64</f>
        <v>151.80727641030433</v>
      </c>
      <c r="C72" s="143">
        <f>C71+P!K64</f>
        <v>144.12061583469799</v>
      </c>
      <c r="D72" s="143">
        <f>D71+P!L64</f>
        <v>149.8977569048418</v>
      </c>
      <c r="E72" s="143">
        <f>E71+P!M64</f>
        <v>156.95695327197842</v>
      </c>
      <c r="F72" s="145">
        <f>F71+P!N64</f>
        <v>104.47879989598232</v>
      </c>
      <c r="G72" s="142">
        <f t="shared" si="20"/>
        <v>1</v>
      </c>
      <c r="H72" s="143">
        <f t="shared" si="21"/>
        <v>1</v>
      </c>
      <c r="I72" s="143">
        <f t="shared" si="22"/>
        <v>1</v>
      </c>
      <c r="J72" s="143" t="str">
        <f t="shared" si="23"/>
        <v/>
      </c>
      <c r="K72" s="144" t="str">
        <f t="shared" si="24"/>
        <v/>
      </c>
      <c r="L72" s="238">
        <f>IF(G72=1,P!J64+D!L71,D!L71)</f>
        <v>135.58358809653907</v>
      </c>
      <c r="M72" s="146">
        <f>IF(H72=1,P!K64+D!M71,D!M71)</f>
        <v>132.29922077683122</v>
      </c>
      <c r="N72" s="146">
        <f>IF(I72=1,P!L64+D!N71,D!N71)</f>
        <v>130.73603488762166</v>
      </c>
      <c r="O72" s="146">
        <f>IF(J72=1,P!M64+D!O71,D!O71)</f>
        <v>141.69250012711649</v>
      </c>
      <c r="P72" s="147">
        <f>IF(K72=1,P!N64+D!P71,D!P71)</f>
        <v>86.031523859056051</v>
      </c>
      <c r="Q72" s="121">
        <f t="shared" si="25"/>
        <v>100</v>
      </c>
      <c r="R72" s="120">
        <f t="shared" si="26"/>
        <v>100</v>
      </c>
      <c r="S72" s="120">
        <f t="shared" si="27"/>
        <v>100</v>
      </c>
      <c r="T72" s="120">
        <f t="shared" si="28"/>
        <v>100</v>
      </c>
      <c r="U72" s="127">
        <f t="shared" si="29"/>
        <v>100</v>
      </c>
      <c r="V72" s="130" t="str">
        <f t="shared" si="30"/>
        <v/>
      </c>
      <c r="W72" s="129" t="str">
        <f t="shared" si="31"/>
        <v/>
      </c>
      <c r="X72" s="129" t="str">
        <f t="shared" si="32"/>
        <v/>
      </c>
      <c r="Y72" s="129" t="str">
        <f t="shared" si="33"/>
        <v/>
      </c>
      <c r="Z72" s="131" t="str">
        <f t="shared" si="34"/>
        <v/>
      </c>
      <c r="AA72" s="68"/>
      <c r="AB72" s="68"/>
    </row>
    <row r="73" spans="1:28" ht="15" thickBot="1" x14ac:dyDescent="0.35">
      <c r="A73" s="418">
        <v>34644.083336747688</v>
      </c>
      <c r="B73" s="148">
        <f>B72+P!J65</f>
        <v>151.9648866559165</v>
      </c>
      <c r="C73" s="149">
        <f>C72+P!K65</f>
        <v>144.27742460762849</v>
      </c>
      <c r="D73" s="149">
        <f>D72+P!L65</f>
        <v>149.8977569048418</v>
      </c>
      <c r="E73" s="149">
        <f>E72+P!M65</f>
        <v>156.95695327197842</v>
      </c>
      <c r="F73" s="151">
        <f>F72+P!N65</f>
        <v>104.47879989598232</v>
      </c>
      <c r="G73" s="142" t="str">
        <f t="shared" si="20"/>
        <v/>
      </c>
      <c r="H73" s="143" t="str">
        <f t="shared" si="21"/>
        <v/>
      </c>
      <c r="I73" s="143" t="str">
        <f t="shared" si="22"/>
        <v/>
      </c>
      <c r="J73" s="143" t="str">
        <f t="shared" si="23"/>
        <v/>
      </c>
      <c r="K73" s="144" t="str">
        <f t="shared" si="24"/>
        <v/>
      </c>
      <c r="L73" s="239">
        <f>IF(G73=1,P!J65+D!L72,D!L72)</f>
        <v>135.58358809653907</v>
      </c>
      <c r="M73" s="152">
        <f>IF(H73=1,P!K65+D!M72,D!M72)</f>
        <v>132.29922077683122</v>
      </c>
      <c r="N73" s="152">
        <f>IF(I73=1,P!L65+D!N72,D!N72)</f>
        <v>130.73603488762166</v>
      </c>
      <c r="O73" s="152">
        <f>IF(J73=1,P!M65+D!O72,D!O72)</f>
        <v>141.69250012711649</v>
      </c>
      <c r="P73" s="153">
        <f>IF(K73=1,P!N65+D!P72,D!P72)</f>
        <v>86.031523859056051</v>
      </c>
      <c r="Q73" s="122">
        <f t="shared" si="25"/>
        <v>100</v>
      </c>
      <c r="R73" s="123">
        <f t="shared" si="26"/>
        <v>100</v>
      </c>
      <c r="S73" s="123">
        <f t="shared" si="27"/>
        <v>100</v>
      </c>
      <c r="T73" s="123">
        <f t="shared" si="28"/>
        <v>100</v>
      </c>
      <c r="U73" s="128">
        <f t="shared" si="29"/>
        <v>100</v>
      </c>
      <c r="V73" s="132" t="str">
        <f t="shared" si="30"/>
        <v/>
      </c>
      <c r="W73" s="133" t="str">
        <f t="shared" si="31"/>
        <v/>
      </c>
      <c r="X73" s="133" t="str">
        <f t="shared" si="32"/>
        <v/>
      </c>
      <c r="Y73" s="133" t="str">
        <f t="shared" si="33"/>
        <v/>
      </c>
      <c r="Z73" s="134" t="str">
        <f t="shared" si="34"/>
        <v/>
      </c>
      <c r="AA73" s="68"/>
      <c r="AB73" s="68"/>
    </row>
  </sheetData>
  <mergeCells count="15">
    <mergeCell ref="A1:K1"/>
    <mergeCell ref="B9:F9"/>
    <mergeCell ref="G9:K9"/>
    <mergeCell ref="L9:P9"/>
    <mergeCell ref="Q9:U9"/>
    <mergeCell ref="V9:Z9"/>
    <mergeCell ref="G3:K3"/>
    <mergeCell ref="B8:F8"/>
    <mergeCell ref="G8:K8"/>
    <mergeCell ref="L8:P8"/>
    <mergeCell ref="Q8:U8"/>
    <mergeCell ref="V8:Z8"/>
    <mergeCell ref="G5:K5"/>
    <mergeCell ref="G4:K4"/>
    <mergeCell ref="G6:K6"/>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3" zoomScale="85" zoomScaleNormal="85" workbookViewId="0">
      <selection activeCell="F16" sqref="F16"/>
    </sheetView>
  </sheetViews>
  <sheetFormatPr defaultColWidth="11.44140625" defaultRowHeight="14.4" x14ac:dyDescent="0.3"/>
  <cols>
    <col min="1" max="1" width="24.33203125" customWidth="1"/>
    <col min="2" max="2" width="10.88671875" customWidth="1"/>
    <col min="3" max="3" width="10.33203125" customWidth="1"/>
    <col min="4" max="4" width="11.88671875" customWidth="1"/>
    <col min="7" max="7" width="32.44140625" customWidth="1"/>
    <col min="8" max="8" width="35.6640625" customWidth="1"/>
    <col min="9" max="9" width="13" customWidth="1"/>
    <col min="10" max="10" width="11.6640625" customWidth="1"/>
    <col min="15" max="15" width="38.5546875" customWidth="1"/>
    <col min="16" max="16" width="23" customWidth="1"/>
    <col min="17" max="17" width="91.109375" customWidth="1"/>
  </cols>
  <sheetData>
    <row r="1" spans="1:8" ht="56.25" customHeight="1" x14ac:dyDescent="0.3">
      <c r="A1" s="562" t="s">
        <v>184</v>
      </c>
      <c r="B1" s="562"/>
      <c r="C1" s="562"/>
      <c r="D1" s="562"/>
      <c r="E1" s="562"/>
      <c r="F1" s="562"/>
      <c r="G1" s="562"/>
    </row>
    <row r="2" spans="1:8" s="37" customFormat="1" ht="20.100000000000001" customHeight="1" thickBot="1" x14ac:dyDescent="0.35"/>
    <row r="3" spans="1:8" ht="20.25" customHeight="1" thickBot="1" x14ac:dyDescent="0.35">
      <c r="A3" s="441" t="s">
        <v>162</v>
      </c>
      <c r="B3" s="439" t="s">
        <v>1</v>
      </c>
      <c r="C3" s="439" t="s">
        <v>2</v>
      </c>
      <c r="D3" s="439" t="s">
        <v>3</v>
      </c>
      <c r="E3" s="439" t="s">
        <v>4</v>
      </c>
      <c r="F3" s="439" t="s">
        <v>5</v>
      </c>
      <c r="G3" s="440" t="s">
        <v>151</v>
      </c>
    </row>
    <row r="4" spans="1:8" ht="21.75" customHeight="1" x14ac:dyDescent="0.3">
      <c r="A4" s="436" t="s">
        <v>8</v>
      </c>
      <c r="B4" s="437">
        <f>Basins!B4</f>
        <v>750.4</v>
      </c>
      <c r="C4" s="437">
        <f>Basins!C4</f>
        <v>1087.01</v>
      </c>
      <c r="D4" s="437">
        <f>Basins!D4</f>
        <v>447.16</v>
      </c>
      <c r="E4" s="437">
        <f>Basins!E4</f>
        <v>393.35</v>
      </c>
      <c r="F4" s="437">
        <f>Basins!F4</f>
        <v>153.83000000000001</v>
      </c>
      <c r="G4" s="438"/>
    </row>
    <row r="5" spans="1:8" ht="25.5" customHeight="1" x14ac:dyDescent="0.3">
      <c r="A5" s="433" t="s">
        <v>6</v>
      </c>
      <c r="B5" s="54">
        <f>Basins!B5</f>
        <v>63.97</v>
      </c>
      <c r="C5" s="54">
        <f>Basins!C5</f>
        <v>85.48</v>
      </c>
      <c r="D5" s="54">
        <f>Basins!D5</f>
        <v>57.02</v>
      </c>
      <c r="E5" s="54">
        <f>Basins!E5</f>
        <v>44.93</v>
      </c>
      <c r="F5" s="54">
        <f>Basins!F5</f>
        <v>29.87</v>
      </c>
      <c r="G5" s="65"/>
    </row>
    <row r="6" spans="1:8" ht="24" customHeight="1" x14ac:dyDescent="0.3">
      <c r="A6" s="433" t="s">
        <v>79</v>
      </c>
      <c r="B6" s="54">
        <f>B5*3280.84</f>
        <v>209875.33480000001</v>
      </c>
      <c r="C6" s="54">
        <f>C5*3280.84</f>
        <v>280446.20320000005</v>
      </c>
      <c r="D6" s="54">
        <f>D5*3280.84</f>
        <v>187073.49680000002</v>
      </c>
      <c r="E6" s="54">
        <f>E5*3280.84</f>
        <v>147408.14120000001</v>
      </c>
      <c r="F6" s="54">
        <f>F5*3280.84</f>
        <v>97998.690800000011</v>
      </c>
      <c r="G6" s="65"/>
    </row>
    <row r="7" spans="1:8" ht="25.5" customHeight="1" x14ac:dyDescent="0.3">
      <c r="A7" s="433" t="str">
        <f>Basins!A6</f>
        <v>avg. slope [m/m] in %</v>
      </c>
      <c r="B7" s="54">
        <f>Basins!B6</f>
        <v>38.54</v>
      </c>
      <c r="C7" s="54">
        <f>Basins!C6</f>
        <v>32.06</v>
      </c>
      <c r="D7" s="54">
        <f>Basins!D6</f>
        <v>26.47</v>
      </c>
      <c r="E7" s="54">
        <f>Basins!E6</f>
        <v>37.19</v>
      </c>
      <c r="F7" s="54">
        <f>Basins!F6</f>
        <v>21.22</v>
      </c>
      <c r="G7" s="65"/>
    </row>
    <row r="8" spans="1:8" ht="18.75" customHeight="1" x14ac:dyDescent="0.3">
      <c r="A8" s="433" t="s">
        <v>92</v>
      </c>
      <c r="B8" s="54">
        <f>Q!B9/25.4</f>
        <v>3.2913177791548751</v>
      </c>
      <c r="C8" s="54">
        <f>Q!C9/25.4</f>
        <v>3.0573308230652505</v>
      </c>
      <c r="D8" s="54">
        <f>Q!D9/25.4</f>
        <v>3.8654862375760808</v>
      </c>
      <c r="E8" s="54">
        <f>Q!E9/25.4</f>
        <v>3.6083554599208814</v>
      </c>
      <c r="F8" s="54">
        <f>Q!F9/25.4</f>
        <v>3.8542155842929144</v>
      </c>
      <c r="G8" s="65"/>
    </row>
    <row r="9" spans="1:8" ht="21" customHeight="1" thickBot="1" x14ac:dyDescent="0.35">
      <c r="A9" s="434" t="s">
        <v>178</v>
      </c>
      <c r="B9" s="435">
        <f>(Basins!B8+Basins!B7)/2</f>
        <v>1633.5</v>
      </c>
      <c r="C9" s="435">
        <f>(Basins!C8+Basins!C7)/2</f>
        <v>1540</v>
      </c>
      <c r="D9" s="435">
        <f>(Basins!D8+Basins!D7)/2</f>
        <v>987</v>
      </c>
      <c r="E9" s="435">
        <f>(Basins!E8+Basins!E7)/2</f>
        <v>1576.5</v>
      </c>
      <c r="F9" s="435">
        <f>(Basins!F8+Basins!F7)/2</f>
        <v>722</v>
      </c>
      <c r="G9" s="66"/>
    </row>
    <row r="10" spans="1:8" x14ac:dyDescent="0.3">
      <c r="A10" s="68"/>
      <c r="B10" s="68"/>
      <c r="C10" s="68"/>
      <c r="D10" s="68"/>
      <c r="E10" s="68"/>
      <c r="F10" s="68"/>
      <c r="G10" s="68"/>
    </row>
    <row r="11" spans="1:8" ht="27" customHeight="1" thickBot="1" x14ac:dyDescent="0.35">
      <c r="A11" s="566" t="s">
        <v>180</v>
      </c>
      <c r="B11" s="566"/>
      <c r="C11" s="566"/>
      <c r="D11" s="566"/>
      <c r="E11" s="566"/>
      <c r="F11" s="566"/>
      <c r="G11" s="566"/>
    </row>
    <row r="12" spans="1:8" ht="24" customHeight="1" thickBot="1" x14ac:dyDescent="0.35">
      <c r="A12" s="442" t="s">
        <v>26</v>
      </c>
      <c r="B12" s="48" t="s">
        <v>1</v>
      </c>
      <c r="C12" s="48" t="s">
        <v>2</v>
      </c>
      <c r="D12" s="48" t="s">
        <v>3</v>
      </c>
      <c r="E12" s="48" t="s">
        <v>4</v>
      </c>
      <c r="F12" s="443" t="s">
        <v>5</v>
      </c>
      <c r="G12" s="337" t="s">
        <v>151</v>
      </c>
    </row>
    <row r="13" spans="1:8" ht="46.5" customHeight="1" x14ac:dyDescent="0.3">
      <c r="A13" s="444" t="s">
        <v>97</v>
      </c>
      <c r="B13" s="217">
        <f>(4*SQRT(B4)+3/2*B5)/(0.8*SQRT(B9))</f>
        <v>6.3565718460353677</v>
      </c>
      <c r="C13" s="556">
        <f t="shared" ref="C13:F13" si="0">(4*SQRT(C4)+3/2*C5)/(0.8*SQRT(C9))</f>
        <v>8.2849310943569137</v>
      </c>
      <c r="D13" s="556">
        <f t="shared" si="0"/>
        <v>6.7685105024647365</v>
      </c>
      <c r="E13" s="556">
        <f t="shared" si="0"/>
        <v>4.6192736769509954</v>
      </c>
      <c r="F13" s="556">
        <f t="shared" si="0"/>
        <v>4.3922630416548367</v>
      </c>
      <c r="G13" s="432"/>
    </row>
    <row r="14" spans="1:8" ht="36" customHeight="1" x14ac:dyDescent="0.3">
      <c r="A14" s="444" t="s">
        <v>45</v>
      </c>
      <c r="B14" s="184">
        <f>1/0.6*B$6^(0.8)*(B$8+1)^(0.7)/(1900*B$7^(0.5))</f>
        <v>7.0879702856521263</v>
      </c>
      <c r="C14" s="544">
        <f t="shared" ref="C14:F14" si="1">1/0.6*C$6^(0.8)*(C$8+1)^(0.7)/(1900*C$7^(0.5))</f>
        <v>9.4223956314180075</v>
      </c>
      <c r="D14" s="544">
        <f t="shared" si="1"/>
        <v>8.5175827848787495</v>
      </c>
      <c r="E14" s="544">
        <f t="shared" si="1"/>
        <v>5.7171740616255624</v>
      </c>
      <c r="F14" s="544">
        <f t="shared" si="1"/>
        <v>5.6621584706882455</v>
      </c>
      <c r="G14" s="154"/>
    </row>
    <row r="15" spans="1:8" ht="15.75" customHeight="1" thickBot="1" x14ac:dyDescent="0.35">
      <c r="A15" s="444" t="s">
        <v>179</v>
      </c>
      <c r="B15" s="185"/>
      <c r="C15" s="185"/>
      <c r="D15" s="185"/>
      <c r="E15" s="185"/>
      <c r="F15" s="185"/>
      <c r="G15" s="154"/>
      <c r="H15" s="68"/>
    </row>
    <row r="16" spans="1:8" ht="15" thickBot="1" x14ac:dyDescent="0.35">
      <c r="A16" s="517" t="s">
        <v>267</v>
      </c>
      <c r="B16" s="242">
        <v>7.09</v>
      </c>
      <c r="C16" s="242">
        <v>9.42</v>
      </c>
      <c r="D16" s="242">
        <v>8.52</v>
      </c>
      <c r="E16" s="242">
        <v>5.72</v>
      </c>
      <c r="F16" s="242">
        <v>5.66</v>
      </c>
      <c r="G16" s="155"/>
      <c r="H16" s="68"/>
    </row>
    <row r="17" spans="1:8" ht="21" customHeight="1" x14ac:dyDescent="0.3">
      <c r="G17" s="68"/>
      <c r="H17" s="68"/>
    </row>
    <row r="18" spans="1:8" ht="21.75" customHeight="1" thickBot="1" x14ac:dyDescent="0.35">
      <c r="A18" s="596" t="s">
        <v>183</v>
      </c>
      <c r="B18" s="596"/>
      <c r="C18" s="596"/>
      <c r="D18" s="596"/>
      <c r="E18" s="596"/>
      <c r="F18" s="596"/>
      <c r="G18" s="596"/>
      <c r="H18" s="68"/>
    </row>
    <row r="19" spans="1:8" ht="17.25" customHeight="1" x14ac:dyDescent="0.3">
      <c r="A19" s="407"/>
      <c r="B19" s="368" t="s">
        <v>1</v>
      </c>
      <c r="C19" s="368" t="s">
        <v>2</v>
      </c>
      <c r="D19" s="368" t="s">
        <v>3</v>
      </c>
      <c r="E19" s="368" t="s">
        <v>4</v>
      </c>
      <c r="F19" s="445" t="s">
        <v>5</v>
      </c>
      <c r="G19" s="342" t="s">
        <v>151</v>
      </c>
      <c r="H19" s="68"/>
    </row>
    <row r="20" spans="1:8" ht="27" customHeight="1" thickBot="1" x14ac:dyDescent="0.35">
      <c r="A20" s="487" t="s">
        <v>27</v>
      </c>
      <c r="B20" s="191">
        <f>0.6*B16</f>
        <v>4.2539999999999996</v>
      </c>
      <c r="C20" s="557">
        <f t="shared" ref="C20:F20" si="2">0.6*C16</f>
        <v>5.6520000000000001</v>
      </c>
      <c r="D20" s="557">
        <f t="shared" si="2"/>
        <v>5.1119999999999992</v>
      </c>
      <c r="E20" s="557">
        <f t="shared" si="2"/>
        <v>3.4319999999999999</v>
      </c>
      <c r="F20" s="557">
        <f t="shared" si="2"/>
        <v>3.3959999999999999</v>
      </c>
      <c r="G20" s="488"/>
      <c r="H20" s="68"/>
    </row>
    <row r="21" spans="1:8" ht="14.25" customHeight="1" x14ac:dyDescent="0.3">
      <c r="A21" s="68"/>
      <c r="B21" s="68"/>
      <c r="C21" s="68"/>
      <c r="D21" s="68"/>
      <c r="E21" s="68"/>
      <c r="F21" s="68"/>
      <c r="G21" s="68"/>
      <c r="H21" s="68"/>
    </row>
    <row r="22" spans="1:8" x14ac:dyDescent="0.3">
      <c r="A22" s="68"/>
      <c r="B22" s="68"/>
      <c r="C22" s="68"/>
      <c r="D22" s="68"/>
      <c r="E22" s="68"/>
      <c r="F22" s="68"/>
      <c r="G22" s="68"/>
      <c r="H22" s="68"/>
    </row>
    <row r="23" spans="1:8" x14ac:dyDescent="0.3">
      <c r="A23" t="s">
        <v>174</v>
      </c>
      <c r="G23" s="68"/>
      <c r="H23" s="68"/>
    </row>
    <row r="24" spans="1:8" x14ac:dyDescent="0.3">
      <c r="A24" s="68" t="s">
        <v>47</v>
      </c>
      <c r="G24" s="68"/>
      <c r="H24" s="68"/>
    </row>
    <row r="26" spans="1:8" ht="18.75" customHeight="1" x14ac:dyDescent="0.3">
      <c r="A26" s="243" t="s">
        <v>40</v>
      </c>
      <c r="B26" s="244" t="s">
        <v>48</v>
      </c>
      <c r="C26" s="244" t="s">
        <v>177</v>
      </c>
      <c r="D26" s="244" t="s">
        <v>42</v>
      </c>
      <c r="E26" s="244" t="s">
        <v>96</v>
      </c>
      <c r="F26" s="244" t="s">
        <v>43</v>
      </c>
      <c r="G26" s="243" t="s">
        <v>176</v>
      </c>
      <c r="H26" s="243" t="s">
        <v>41</v>
      </c>
    </row>
    <row r="27" spans="1:8" ht="63" customHeight="1" x14ac:dyDescent="0.3">
      <c r="A27" s="55" t="s">
        <v>181</v>
      </c>
      <c r="B27" s="55" t="s">
        <v>93</v>
      </c>
      <c r="C27" s="55" t="s">
        <v>94</v>
      </c>
      <c r="D27" s="55" t="s">
        <v>44</v>
      </c>
      <c r="E27" s="55" t="s">
        <v>46</v>
      </c>
      <c r="F27" s="57" t="s">
        <v>95</v>
      </c>
      <c r="G27" s="57" t="s">
        <v>175</v>
      </c>
      <c r="H27" s="56"/>
    </row>
    <row r="28" spans="1:8" ht="62.25" customHeight="1" x14ac:dyDescent="0.3">
      <c r="A28" s="57" t="s">
        <v>182</v>
      </c>
      <c r="B28" s="57" t="s">
        <v>93</v>
      </c>
      <c r="C28" s="74"/>
      <c r="D28" s="57" t="s">
        <v>98</v>
      </c>
      <c r="E28" s="57" t="s">
        <v>34</v>
      </c>
      <c r="F28" s="57" t="s">
        <v>100</v>
      </c>
      <c r="G28" s="57" t="s">
        <v>99</v>
      </c>
      <c r="H28" s="74"/>
    </row>
    <row r="29" spans="1:8" ht="21" customHeight="1" x14ac:dyDescent="0.3"/>
    <row r="30" spans="1:8" ht="11.25" customHeight="1" x14ac:dyDescent="0.3"/>
    <row r="31" spans="1:8" ht="17.25" customHeight="1" x14ac:dyDescent="0.3">
      <c r="A31" s="68"/>
      <c r="B31" s="68"/>
    </row>
    <row r="32" spans="1:8" ht="18.75" customHeight="1" x14ac:dyDescent="0.3">
      <c r="A32" s="68"/>
      <c r="B32" s="68"/>
    </row>
    <row r="33" spans="1:2" ht="18.75" customHeight="1" x14ac:dyDescent="0.3">
      <c r="A33" s="68"/>
      <c r="B33" s="68"/>
    </row>
    <row r="34" spans="1:2" ht="18.75" customHeight="1" x14ac:dyDescent="0.3">
      <c r="A34" s="68"/>
      <c r="B34" s="68"/>
    </row>
    <row r="35" spans="1:2" ht="24" customHeight="1" x14ac:dyDescent="0.3">
      <c r="A35" s="68"/>
      <c r="B35" s="68"/>
    </row>
    <row r="36" spans="1:2" x14ac:dyDescent="0.3">
      <c r="A36" s="68"/>
      <c r="B36" s="68"/>
    </row>
    <row r="37" spans="1:2" x14ac:dyDescent="0.3">
      <c r="A37" s="68"/>
      <c r="B37" s="68"/>
    </row>
    <row r="38" spans="1:2" x14ac:dyDescent="0.3">
      <c r="A38" s="68"/>
      <c r="B38" s="68"/>
    </row>
    <row r="39" spans="1:2" ht="20.100000000000001" customHeight="1" x14ac:dyDescent="0.3"/>
    <row r="42" spans="1:2" ht="29.25" customHeight="1" x14ac:dyDescent="0.3"/>
  </sheetData>
  <mergeCells count="3">
    <mergeCell ref="A11:G11"/>
    <mergeCell ref="A18:G18"/>
    <mergeCell ref="A1:G1"/>
  </mergeCells>
  <pageMargins left="0.7" right="0.7" top="0.78740157499999996" bottom="0.78740157499999996" header="0.3" footer="0.3"/>
  <pageSetup paperSize="9"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9"/>
  <sheetViews>
    <sheetView workbookViewId="0">
      <selection activeCell="C10" sqref="C10:F10"/>
    </sheetView>
  </sheetViews>
  <sheetFormatPr defaultColWidth="11.44140625" defaultRowHeight="14.4" x14ac:dyDescent="0.3"/>
  <cols>
    <col min="1" max="1" width="34" customWidth="1"/>
    <col min="2" max="2" width="17" customWidth="1"/>
    <col min="3" max="3" width="14.88671875" customWidth="1"/>
    <col min="4" max="4" width="19.109375" customWidth="1"/>
    <col min="5" max="5" width="16.44140625" customWidth="1"/>
    <col min="6" max="6" width="14.33203125" customWidth="1"/>
    <col min="7" max="7" width="27" customWidth="1"/>
    <col min="9" max="10" width="12.6640625" bestFit="1" customWidth="1"/>
  </cols>
  <sheetData>
    <row r="1" spans="1:11" ht="51.75" customHeight="1" x14ac:dyDescent="0.3">
      <c r="A1" s="569" t="s">
        <v>220</v>
      </c>
      <c r="B1" s="569"/>
      <c r="C1" s="569"/>
      <c r="D1" s="569"/>
      <c r="E1" s="569"/>
      <c r="F1" s="569"/>
      <c r="H1" s="68"/>
      <c r="I1" s="68"/>
      <c r="J1" s="68"/>
      <c r="K1" s="68"/>
    </row>
    <row r="2" spans="1:11" ht="12" customHeight="1" thickBot="1" x14ac:dyDescent="0.35">
      <c r="H2" s="68"/>
      <c r="I2" s="68"/>
      <c r="J2" s="68"/>
      <c r="K2" s="68"/>
    </row>
    <row r="3" spans="1:11" ht="20.25" customHeight="1" thickBot="1" x14ac:dyDescent="0.4">
      <c r="A3" s="447" t="s">
        <v>162</v>
      </c>
      <c r="B3" s="355" t="s">
        <v>1</v>
      </c>
      <c r="C3" s="48" t="s">
        <v>2</v>
      </c>
      <c r="D3" s="48" t="s">
        <v>3</v>
      </c>
      <c r="E3" s="48" t="s">
        <v>4</v>
      </c>
      <c r="F3" s="49" t="s">
        <v>5</v>
      </c>
      <c r="H3" s="68"/>
      <c r="I3" s="68"/>
      <c r="J3" s="68"/>
      <c r="K3" s="68"/>
    </row>
    <row r="4" spans="1:11" ht="28.5" customHeight="1" thickBot="1" x14ac:dyDescent="0.35">
      <c r="A4" s="448" t="s">
        <v>57</v>
      </c>
      <c r="B4" s="245">
        <f>D!B5</f>
        <v>44</v>
      </c>
      <c r="C4" s="246">
        <f>D!C5</f>
        <v>45</v>
      </c>
      <c r="D4" s="246">
        <f>D!D5</f>
        <v>39</v>
      </c>
      <c r="E4" s="246">
        <f>D!E5</f>
        <v>37</v>
      </c>
      <c r="F4" s="247">
        <f>D!F5</f>
        <v>24</v>
      </c>
      <c r="G4" s="68"/>
      <c r="H4" s="68"/>
      <c r="I4" s="68"/>
      <c r="J4" s="68"/>
      <c r="K4" s="68"/>
    </row>
    <row r="5" spans="1:11" x14ac:dyDescent="0.3">
      <c r="A5" s="449" t="s">
        <v>191</v>
      </c>
      <c r="B5" s="248">
        <f>D!B6</f>
        <v>34643.45833587963</v>
      </c>
      <c r="C5" s="249">
        <f>D!C6</f>
        <v>34643.375002430555</v>
      </c>
      <c r="D5" s="249">
        <f>D!D6</f>
        <v>34643.416669155093</v>
      </c>
      <c r="E5" s="249">
        <f>D!E6</f>
        <v>34643.500002604167</v>
      </c>
      <c r="F5" s="250">
        <f>D!F6</f>
        <v>34643.541669328704</v>
      </c>
      <c r="G5" s="68"/>
      <c r="H5" s="68"/>
      <c r="I5" s="68"/>
      <c r="J5" s="68"/>
      <c r="K5" s="68"/>
    </row>
    <row r="6" spans="1:11" ht="18.75" customHeight="1" thickBot="1" x14ac:dyDescent="0.35">
      <c r="A6" s="262" t="s">
        <v>56</v>
      </c>
      <c r="B6" s="251">
        <f>Tc!B$20</f>
        <v>4.2539999999999996</v>
      </c>
      <c r="C6" s="252">
        <f>Tc!C$20</f>
        <v>5.6520000000000001</v>
      </c>
      <c r="D6" s="252">
        <f>Tc!D$20</f>
        <v>5.1119999999999992</v>
      </c>
      <c r="E6" s="252">
        <f>Tc!E$20</f>
        <v>3.4319999999999999</v>
      </c>
      <c r="F6" s="253">
        <f>Tc!F$20</f>
        <v>3.3959999999999999</v>
      </c>
      <c r="G6" s="68"/>
      <c r="H6" s="68"/>
      <c r="I6" s="68"/>
      <c r="J6" s="68"/>
      <c r="K6" s="68"/>
    </row>
    <row r="7" spans="1:11" ht="15" customHeight="1" x14ac:dyDescent="0.3">
      <c r="A7" s="68"/>
      <c r="B7" s="68"/>
      <c r="C7" s="68"/>
      <c r="D7" s="68"/>
      <c r="E7" s="68"/>
      <c r="F7" s="68"/>
      <c r="G7" s="68"/>
      <c r="I7" s="68"/>
      <c r="J7" s="68"/>
      <c r="K7" s="68"/>
    </row>
    <row r="8" spans="1:11" ht="22.5" customHeight="1" thickBot="1" x14ac:dyDescent="0.35">
      <c r="A8" s="597" t="s">
        <v>189</v>
      </c>
      <c r="B8" s="597"/>
      <c r="C8" s="597"/>
      <c r="D8" s="597"/>
      <c r="E8" s="597"/>
      <c r="F8" s="597"/>
      <c r="G8" s="597"/>
    </row>
    <row r="9" spans="1:11" ht="15" thickBot="1" x14ac:dyDescent="0.35">
      <c r="A9" s="331" t="s">
        <v>188</v>
      </c>
      <c r="B9" s="337" t="s">
        <v>1</v>
      </c>
      <c r="C9" s="355" t="s">
        <v>2</v>
      </c>
      <c r="D9" s="48" t="s">
        <v>3</v>
      </c>
      <c r="E9" s="48" t="s">
        <v>4</v>
      </c>
      <c r="F9" s="443" t="s">
        <v>5</v>
      </c>
      <c r="G9" s="337" t="s">
        <v>151</v>
      </c>
    </row>
    <row r="10" spans="1:11" ht="33.75" customHeight="1" thickBot="1" x14ac:dyDescent="0.35">
      <c r="A10" s="485" t="s">
        <v>58</v>
      </c>
      <c r="B10" s="257">
        <f>B$4/2+B6</f>
        <v>26.253999999999998</v>
      </c>
      <c r="C10" s="558">
        <f t="shared" ref="C10:F10" si="0">C$4/2+C6</f>
        <v>28.152000000000001</v>
      </c>
      <c r="D10" s="558">
        <f t="shared" si="0"/>
        <v>24.611999999999998</v>
      </c>
      <c r="E10" s="558">
        <f t="shared" si="0"/>
        <v>21.931999999999999</v>
      </c>
      <c r="F10" s="558">
        <f t="shared" si="0"/>
        <v>15.396000000000001</v>
      </c>
      <c r="G10" s="486"/>
    </row>
    <row r="11" spans="1:11" x14ac:dyDescent="0.3">
      <c r="A11" s="68"/>
      <c r="B11" s="68"/>
      <c r="C11" s="68"/>
      <c r="D11" s="68"/>
      <c r="E11" s="68"/>
      <c r="F11" s="68"/>
      <c r="G11" s="68"/>
      <c r="H11" s="68"/>
    </row>
    <row r="12" spans="1:11" ht="32.25" customHeight="1" thickBot="1" x14ac:dyDescent="0.35">
      <c r="A12" s="566" t="s">
        <v>194</v>
      </c>
      <c r="B12" s="566"/>
      <c r="C12" s="566"/>
      <c r="D12" s="566"/>
      <c r="E12" s="566"/>
      <c r="F12" s="566"/>
      <c r="G12" s="566"/>
      <c r="H12" s="68"/>
    </row>
    <row r="13" spans="1:11" ht="35.25" customHeight="1" x14ac:dyDescent="0.3">
      <c r="A13" s="403" t="s">
        <v>192</v>
      </c>
      <c r="B13" s="254">
        <f>B5+Tc!B20/24</f>
        <v>34643.635585879631</v>
      </c>
      <c r="C13" s="254">
        <f>C5+Tc!C20/24</f>
        <v>34643.610502430558</v>
      </c>
      <c r="D13" s="254">
        <f>D5+Tc!D20/24</f>
        <v>34643.629669155096</v>
      </c>
      <c r="E13" s="254">
        <f>E5+Tc!E20/24</f>
        <v>34643.643002604163</v>
      </c>
      <c r="F13" s="254">
        <f>F5+Tc!F20/24</f>
        <v>34643.683169328702</v>
      </c>
      <c r="G13" s="87"/>
    </row>
    <row r="14" spans="1:11" ht="25.5" customHeight="1" thickBot="1" x14ac:dyDescent="0.35">
      <c r="A14" s="450" t="s">
        <v>193</v>
      </c>
      <c r="B14" s="255">
        <f>B13-Tp!B10/24</f>
        <v>34642.541669212966</v>
      </c>
      <c r="C14" s="255">
        <f>C13-Tp!C10/24</f>
        <v>34642.437502430555</v>
      </c>
      <c r="D14" s="255">
        <f>D13-Tp!D10/24</f>
        <v>34642.604169155093</v>
      </c>
      <c r="E14" s="255">
        <f>E13-Tp!E10/24</f>
        <v>34642.729169270831</v>
      </c>
      <c r="F14" s="255">
        <f>F13-Tp!F10/24</f>
        <v>34643.041669328704</v>
      </c>
      <c r="G14" s="89"/>
      <c r="I14" s="82"/>
      <c r="J14" s="82"/>
    </row>
    <row r="15" spans="1:11" ht="29.25" customHeight="1" thickBot="1" x14ac:dyDescent="0.35">
      <c r="A15" s="499" t="s">
        <v>247</v>
      </c>
      <c r="B15" s="255">
        <f>(B5+ROUND(Tc!B20,0)/24)-ROUND(B10,0)/24</f>
        <v>34642.541669212958</v>
      </c>
      <c r="C15" s="255">
        <f>(C5+ROUND(Tc!C20,0)/24)-ROUND(C10,0)/24</f>
        <v>34642.458335763891</v>
      </c>
      <c r="D15" s="255">
        <f>(D5+ROUND(Tc!D20,0)/24)-ROUND(D10,0)/24</f>
        <v>34642.583335821764</v>
      </c>
      <c r="E15" s="255">
        <f>(E5+ROUND(Tc!E20,0)/24)-ROUND(E10,0)/24</f>
        <v>34642.708335937503</v>
      </c>
      <c r="F15" s="255">
        <f>(F5+ROUND(Tc!F20,0)/24)-ROUND(F10,0)/24</f>
        <v>34643.041669328704</v>
      </c>
      <c r="G15" s="89"/>
      <c r="I15" s="70"/>
      <c r="J15" s="70"/>
    </row>
    <row r="16" spans="1:11" ht="18" customHeight="1" x14ac:dyDescent="0.3"/>
    <row r="17" spans="1:9" x14ac:dyDescent="0.3">
      <c r="A17" s="68"/>
      <c r="B17" s="68"/>
      <c r="C17" s="68"/>
      <c r="D17" s="68"/>
      <c r="E17" s="68"/>
      <c r="F17" s="68"/>
      <c r="G17" s="68"/>
      <c r="H17" s="68"/>
      <c r="I17" s="82"/>
    </row>
    <row r="18" spans="1:9" x14ac:dyDescent="0.3">
      <c r="A18" s="68"/>
      <c r="B18" s="68"/>
      <c r="C18" s="68"/>
      <c r="D18" s="68"/>
      <c r="E18" s="68"/>
      <c r="F18" s="68"/>
      <c r="G18" s="68"/>
      <c r="H18" s="68"/>
      <c r="I18" s="82"/>
    </row>
    <row r="19" spans="1:9" x14ac:dyDescent="0.3">
      <c r="A19" s="68"/>
      <c r="B19" s="68"/>
      <c r="C19" s="68"/>
      <c r="D19" s="68"/>
      <c r="E19" s="68"/>
      <c r="F19" s="68"/>
      <c r="G19" s="68"/>
      <c r="H19" s="68"/>
    </row>
  </sheetData>
  <mergeCells count="3">
    <mergeCell ref="A12:G12"/>
    <mergeCell ref="A1:F1"/>
    <mergeCell ref="A8:G8"/>
  </mergeCells>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242"/>
  <sheetViews>
    <sheetView topLeftCell="A13" zoomScale="90" zoomScaleNormal="90" workbookViewId="0">
      <selection activeCell="F10" sqref="F10"/>
    </sheetView>
  </sheetViews>
  <sheetFormatPr defaultColWidth="11.44140625" defaultRowHeight="14.4" x14ac:dyDescent="0.3"/>
  <cols>
    <col min="1" max="1" width="34.33203125" customWidth="1"/>
    <col min="2" max="2" width="19.109375" customWidth="1"/>
    <col min="3" max="6" width="10.6640625" customWidth="1"/>
    <col min="7" max="7" width="25.6640625" style="15" customWidth="1"/>
    <col min="8" max="8" width="28.88671875" style="15" customWidth="1"/>
    <col min="9" max="13" width="10.6640625" style="15" customWidth="1"/>
    <col min="14" max="14" width="12.88671875" customWidth="1"/>
    <col min="15" max="15" width="20.88671875" customWidth="1"/>
  </cols>
  <sheetData>
    <row r="1" spans="1:15" ht="70.5" customHeight="1" thickBot="1" x14ac:dyDescent="0.35">
      <c r="A1" s="569" t="s">
        <v>207</v>
      </c>
      <c r="B1" s="569"/>
      <c r="C1" s="569"/>
      <c r="D1" s="569"/>
      <c r="E1" s="569"/>
      <c r="F1" s="569"/>
      <c r="G1"/>
      <c r="H1"/>
      <c r="I1"/>
      <c r="J1"/>
      <c r="K1"/>
      <c r="L1" s="10"/>
      <c r="M1" s="10"/>
    </row>
    <row r="2" spans="1:15" ht="15" thickBot="1" x14ac:dyDescent="0.35">
      <c r="G2"/>
      <c r="H2" s="482" t="s">
        <v>197</v>
      </c>
      <c r="I2" s="483">
        <v>0.27779999999999999</v>
      </c>
      <c r="J2"/>
      <c r="K2"/>
      <c r="L2" s="10"/>
      <c r="M2" s="10"/>
    </row>
    <row r="3" spans="1:15" ht="21.6" thickBot="1" x14ac:dyDescent="0.45">
      <c r="A3" s="451" t="s">
        <v>33</v>
      </c>
      <c r="B3" s="50" t="s">
        <v>1</v>
      </c>
      <c r="C3" s="48" t="s">
        <v>2</v>
      </c>
      <c r="D3" s="48" t="s">
        <v>3</v>
      </c>
      <c r="E3" s="48" t="s">
        <v>4</v>
      </c>
      <c r="F3" s="49" t="s">
        <v>5</v>
      </c>
      <c r="G3"/>
      <c r="H3" s="480" t="s">
        <v>196</v>
      </c>
      <c r="I3" s="481" t="s">
        <v>198</v>
      </c>
      <c r="J3" s="75" t="s">
        <v>199</v>
      </c>
      <c r="K3" s="75" t="s">
        <v>201</v>
      </c>
      <c r="L3" s="75" t="s">
        <v>196</v>
      </c>
      <c r="M3" s="10"/>
    </row>
    <row r="4" spans="1:15" ht="15" customHeight="1" x14ac:dyDescent="0.3">
      <c r="A4" s="454" t="s">
        <v>8</v>
      </c>
      <c r="B4" s="197">
        <f>Basins!B4</f>
        <v>750.4</v>
      </c>
      <c r="C4" s="198">
        <f>Basins!C4</f>
        <v>1087.01</v>
      </c>
      <c r="D4" s="198">
        <f>Basins!D4</f>
        <v>447.16</v>
      </c>
      <c r="E4" s="198">
        <f>Basins!E4</f>
        <v>393.35</v>
      </c>
      <c r="F4" s="199">
        <f>Basins!F4</f>
        <v>153.83000000000001</v>
      </c>
      <c r="G4"/>
      <c r="H4" s="285" t="s">
        <v>203</v>
      </c>
      <c r="I4" s="283" t="s">
        <v>98</v>
      </c>
      <c r="J4" s="75" t="s">
        <v>200</v>
      </c>
      <c r="K4" s="75" t="s">
        <v>202</v>
      </c>
      <c r="L4" s="75">
        <v>0.27779999999999999</v>
      </c>
      <c r="M4" s="10"/>
    </row>
    <row r="5" spans="1:15" ht="15" customHeight="1" x14ac:dyDescent="0.3">
      <c r="A5" s="452" t="s">
        <v>58</v>
      </c>
      <c r="B5" s="184">
        <f>Tp!B$10</f>
        <v>26.253999999999998</v>
      </c>
      <c r="C5" s="190">
        <f>Tp!C$10</f>
        <v>28.152000000000001</v>
      </c>
      <c r="D5" s="190">
        <f>Tp!D$10</f>
        <v>24.611999999999998</v>
      </c>
      <c r="E5" s="190">
        <f>Tp!E$10</f>
        <v>21.931999999999999</v>
      </c>
      <c r="F5" s="258">
        <f>Tp!F$10</f>
        <v>15.396000000000001</v>
      </c>
      <c r="G5"/>
      <c r="H5" s="72" t="s">
        <v>204</v>
      </c>
      <c r="I5"/>
      <c r="J5" s="10"/>
      <c r="K5"/>
      <c r="L5" s="10"/>
      <c r="M5" s="68"/>
      <c r="O5" s="68"/>
    </row>
    <row r="6" spans="1:15" ht="15" customHeight="1" thickBot="1" x14ac:dyDescent="0.35">
      <c r="A6" s="453" t="str">
        <f>Q!A13</f>
        <v>Net rainfall [mm]</v>
      </c>
      <c r="B6" s="185">
        <f>Q!B13</f>
        <v>83.580857491754173</v>
      </c>
      <c r="C6" s="191">
        <f>Q!C13</f>
        <v>80.307113438615289</v>
      </c>
      <c r="D6" s="191">
        <f>Q!D13</f>
        <v>74.276051293157664</v>
      </c>
      <c r="E6" s="191">
        <f>Q!E13</f>
        <v>83.452379959891388</v>
      </c>
      <c r="F6" s="259">
        <f>Q!F13</f>
        <v>39.431318881807343</v>
      </c>
      <c r="G6"/>
      <c r="H6" s="10"/>
      <c r="I6" s="10"/>
      <c r="J6" s="10"/>
      <c r="K6"/>
      <c r="L6" s="10"/>
      <c r="M6" s="68"/>
      <c r="N6" s="68"/>
      <c r="O6" s="68"/>
    </row>
    <row r="7" spans="1:15" ht="16.2" customHeight="1" x14ac:dyDescent="0.3">
      <c r="A7" s="68"/>
      <c r="B7" s="68"/>
      <c r="C7" s="68"/>
      <c r="D7" s="68"/>
      <c r="E7" s="68"/>
      <c r="F7" s="68"/>
      <c r="G7" s="68"/>
      <c r="M7" s="68"/>
      <c r="N7" s="68"/>
      <c r="O7" s="68"/>
    </row>
    <row r="8" spans="1:15" ht="15.6" customHeight="1" thickBot="1" x14ac:dyDescent="0.35">
      <c r="A8" s="599" t="s">
        <v>255</v>
      </c>
      <c r="B8" s="599"/>
      <c r="C8" s="599"/>
      <c r="D8" s="599"/>
      <c r="E8" s="599"/>
      <c r="F8" s="599"/>
      <c r="G8" s="73"/>
      <c r="H8" s="72"/>
      <c r="I8" s="72"/>
      <c r="J8" s="72"/>
      <c r="K8" s="72"/>
      <c r="L8" s="72"/>
      <c r="M8" s="72"/>
      <c r="N8" s="68"/>
      <c r="O8" s="68"/>
    </row>
    <row r="9" spans="1:15" ht="40.200000000000003" customHeight="1" thickBot="1" x14ac:dyDescent="0.35">
      <c r="A9" s="455"/>
      <c r="B9" s="279" t="s">
        <v>1</v>
      </c>
      <c r="C9" s="280" t="s">
        <v>2</v>
      </c>
      <c r="D9" s="280" t="s">
        <v>3</v>
      </c>
      <c r="E9" s="280" t="s">
        <v>4</v>
      </c>
      <c r="F9" s="281" t="s">
        <v>5</v>
      </c>
      <c r="G9" s="72"/>
      <c r="H9" s="284" t="s">
        <v>29</v>
      </c>
      <c r="I9" s="283" t="s">
        <v>30</v>
      </c>
      <c r="J9" s="75" t="s">
        <v>31</v>
      </c>
      <c r="K9" s="75" t="s">
        <v>77</v>
      </c>
      <c r="L9" s="75" t="s">
        <v>32</v>
      </c>
      <c r="M9" s="75" t="s">
        <v>75</v>
      </c>
      <c r="N9" s="75" t="s">
        <v>76</v>
      </c>
      <c r="O9" s="68"/>
    </row>
    <row r="10" spans="1:15" ht="15" customHeight="1" thickBot="1" x14ac:dyDescent="0.35">
      <c r="A10" s="282" t="s">
        <v>208</v>
      </c>
      <c r="B10" s="501">
        <v>1.25</v>
      </c>
      <c r="C10" s="501">
        <v>1.25</v>
      </c>
      <c r="D10" s="501">
        <v>1.25</v>
      </c>
      <c r="E10" s="501">
        <v>1.25</v>
      </c>
      <c r="F10" s="501">
        <v>1.25</v>
      </c>
      <c r="G10" s="72"/>
      <c r="H10" s="285" t="s">
        <v>206</v>
      </c>
      <c r="I10" s="283">
        <v>1.25</v>
      </c>
      <c r="J10" s="75">
        <v>1.67</v>
      </c>
      <c r="K10" s="75">
        <v>2.25</v>
      </c>
      <c r="L10" s="75">
        <v>3.33</v>
      </c>
      <c r="M10" s="75">
        <v>5.5</v>
      </c>
      <c r="N10" s="75">
        <v>12</v>
      </c>
      <c r="O10" s="68"/>
    </row>
    <row r="11" spans="1:15" ht="15" customHeight="1" x14ac:dyDescent="0.3">
      <c r="A11" s="73"/>
      <c r="B11" s="73"/>
      <c r="C11" s="73"/>
      <c r="D11" s="73"/>
      <c r="E11" s="73"/>
      <c r="F11" s="73"/>
      <c r="G11" s="72"/>
      <c r="H11" s="73"/>
      <c r="I11" s="73"/>
      <c r="J11" s="73"/>
      <c r="K11" s="73"/>
      <c r="L11" s="73"/>
      <c r="M11" s="73"/>
      <c r="N11" s="68"/>
      <c r="O11" s="68"/>
    </row>
    <row r="12" spans="1:15" ht="22.5" customHeight="1" thickBot="1" x14ac:dyDescent="0.35">
      <c r="A12" s="598" t="s">
        <v>195</v>
      </c>
      <c r="B12" s="598"/>
      <c r="C12" s="598"/>
      <c r="D12" s="598"/>
      <c r="E12" s="598"/>
      <c r="F12" s="598"/>
      <c r="G12" s="598"/>
      <c r="H12" s="72"/>
      <c r="I12" s="72"/>
      <c r="J12" s="72"/>
      <c r="K12" s="72"/>
      <c r="L12" s="72"/>
      <c r="M12" s="72"/>
      <c r="N12" s="68"/>
      <c r="O12" s="68"/>
    </row>
    <row r="13" spans="1:15" ht="18" customHeight="1" thickBot="1" x14ac:dyDescent="0.35">
      <c r="A13" s="456" t="s">
        <v>59</v>
      </c>
      <c r="B13" s="355" t="s">
        <v>1</v>
      </c>
      <c r="C13" s="48" t="s">
        <v>2</v>
      </c>
      <c r="D13" s="48" t="s">
        <v>3</v>
      </c>
      <c r="E13" s="48" t="s">
        <v>4</v>
      </c>
      <c r="F13" s="443" t="s">
        <v>5</v>
      </c>
      <c r="G13" s="457" t="s">
        <v>151</v>
      </c>
      <c r="H13" s="72"/>
      <c r="I13" s="72"/>
      <c r="J13" s="72"/>
      <c r="K13" s="72"/>
      <c r="L13" s="72"/>
      <c r="M13" s="72"/>
      <c r="N13" s="68"/>
    </row>
    <row r="14" spans="1:15" ht="20.25" customHeight="1" thickBot="1" x14ac:dyDescent="0.35">
      <c r="A14" s="262" t="s">
        <v>221</v>
      </c>
      <c r="B14" s="257">
        <f>B10*B5</f>
        <v>32.817499999999995</v>
      </c>
      <c r="C14" s="257">
        <f t="shared" ref="C14:F14" si="0">C10*C5</f>
        <v>35.19</v>
      </c>
      <c r="D14" s="257">
        <f t="shared" si="0"/>
        <v>30.764999999999997</v>
      </c>
      <c r="E14" s="257">
        <f t="shared" si="0"/>
        <v>27.414999999999999</v>
      </c>
      <c r="F14" s="257">
        <f t="shared" si="0"/>
        <v>19.245000000000001</v>
      </c>
      <c r="G14" s="256"/>
      <c r="H14" s="72"/>
      <c r="I14" s="72"/>
      <c r="J14" s="72"/>
      <c r="K14" s="72"/>
      <c r="L14" s="72"/>
      <c r="M14" s="72"/>
      <c r="N14" s="68"/>
      <c r="O14" s="68"/>
    </row>
    <row r="15" spans="1:15" ht="15" customHeight="1" x14ac:dyDescent="0.3">
      <c r="A15" s="68"/>
      <c r="B15" s="68"/>
      <c r="C15" s="68"/>
      <c r="D15" s="68"/>
      <c r="E15" s="68"/>
      <c r="F15" s="68"/>
      <c r="G15" s="73"/>
      <c r="H15" s="72"/>
      <c r="I15" s="72"/>
      <c r="J15" s="72"/>
      <c r="K15" s="72"/>
      <c r="L15" s="72"/>
      <c r="M15" s="72"/>
      <c r="N15" s="68"/>
      <c r="O15" s="68"/>
    </row>
    <row r="16" spans="1:15" ht="23.25" customHeight="1" thickBot="1" x14ac:dyDescent="0.35">
      <c r="A16" s="598" t="s">
        <v>205</v>
      </c>
      <c r="B16" s="598"/>
      <c r="C16" s="598"/>
      <c r="D16" s="598"/>
      <c r="E16" s="598"/>
      <c r="F16" s="598"/>
      <c r="G16" s="598"/>
      <c r="H16" s="72"/>
      <c r="I16" s="72"/>
      <c r="J16" s="72"/>
      <c r="K16" s="72"/>
      <c r="L16" s="72"/>
      <c r="M16" s="72"/>
      <c r="N16" s="68"/>
      <c r="O16" s="68"/>
    </row>
    <row r="17" spans="1:15" ht="36.75" customHeight="1" thickBot="1" x14ac:dyDescent="0.35">
      <c r="A17" s="455" t="s">
        <v>210</v>
      </c>
      <c r="B17" s="261">
        <f>$I$2*B4*B6/B5*(2/(0.1+B10))</f>
        <v>983.17909444720749</v>
      </c>
      <c r="C17" s="559">
        <f t="shared" ref="C17:F17" si="1">$I$2*C4*C6/C5*(2/(0.1+C10))</f>
        <v>1276.1648252481752</v>
      </c>
      <c r="D17" s="559">
        <f t="shared" si="1"/>
        <v>555.38393995929721</v>
      </c>
      <c r="E17" s="559">
        <f t="shared" si="1"/>
        <v>615.98212913832162</v>
      </c>
      <c r="F17" s="559">
        <f t="shared" si="1"/>
        <v>162.14475677962184</v>
      </c>
      <c r="G17" s="260"/>
      <c r="H17" s="72"/>
      <c r="I17" s="72"/>
      <c r="J17" s="72"/>
      <c r="K17" s="72"/>
      <c r="L17" s="72"/>
      <c r="M17" s="72"/>
      <c r="N17" s="68"/>
      <c r="O17" s="68"/>
    </row>
    <row r="18" spans="1:15" ht="15" customHeight="1" x14ac:dyDescent="0.3">
      <c r="A18" s="68"/>
      <c r="B18" s="68"/>
      <c r="C18" s="68"/>
      <c r="D18" s="68"/>
      <c r="E18" s="68"/>
      <c r="F18" s="68"/>
      <c r="G18" s="68"/>
      <c r="H18" s="72"/>
      <c r="I18" s="72"/>
      <c r="J18" s="72"/>
      <c r="K18" s="72"/>
      <c r="L18" s="72"/>
      <c r="M18" s="72"/>
      <c r="N18" s="68"/>
    </row>
    <row r="19" spans="1:15" ht="19.5" customHeight="1" x14ac:dyDescent="0.3">
      <c r="A19" s="68"/>
      <c r="B19" s="68"/>
      <c r="C19" s="68"/>
      <c r="D19" s="68"/>
      <c r="E19" s="68"/>
      <c r="F19" s="68"/>
      <c r="G19" s="68"/>
      <c r="H19" s="68"/>
      <c r="I19" s="68"/>
      <c r="J19" s="68"/>
      <c r="K19" s="68"/>
      <c r="L19" s="72"/>
      <c r="M19" s="72"/>
      <c r="N19" s="68"/>
    </row>
    <row r="20" spans="1:15" ht="15.75" customHeight="1" x14ac:dyDescent="0.3">
      <c r="A20" s="68"/>
      <c r="B20" s="68"/>
      <c r="C20" s="68"/>
      <c r="D20" s="68"/>
      <c r="E20" s="68"/>
      <c r="F20" s="68"/>
      <c r="G20" s="73"/>
      <c r="H20" s="69"/>
      <c r="I20" s="68"/>
      <c r="J20" s="68"/>
      <c r="K20" s="68"/>
      <c r="L20" s="72"/>
      <c r="M20" s="72"/>
      <c r="N20" s="68"/>
    </row>
    <row r="21" spans="1:15" ht="15" customHeight="1" x14ac:dyDescent="0.3">
      <c r="A21" s="73"/>
      <c r="B21" s="68"/>
      <c r="C21" s="68"/>
      <c r="D21" s="68"/>
      <c r="E21" s="68"/>
      <c r="F21" s="68"/>
      <c r="G21" s="70"/>
      <c r="H21" s="68"/>
      <c r="I21" s="68"/>
      <c r="J21" s="68"/>
      <c r="K21" s="68"/>
      <c r="L21" s="72"/>
      <c r="M21" s="72"/>
      <c r="N21" s="68"/>
    </row>
    <row r="22" spans="1:15" x14ac:dyDescent="0.3">
      <c r="A22" s="68"/>
      <c r="B22" s="68"/>
      <c r="C22" s="68"/>
      <c r="D22" s="68"/>
      <c r="E22" s="68"/>
      <c r="F22" s="68"/>
      <c r="G22" s="70"/>
      <c r="H22" s="68"/>
      <c r="I22" s="68"/>
      <c r="J22" s="68"/>
      <c r="K22" s="68"/>
      <c r="L22" s="72"/>
      <c r="M22" s="72"/>
      <c r="N22" s="68"/>
    </row>
    <row r="23" spans="1:15" x14ac:dyDescent="0.3">
      <c r="A23" s="68"/>
      <c r="B23" s="68"/>
      <c r="C23" s="68"/>
      <c r="D23" s="68"/>
      <c r="E23" s="68"/>
      <c r="F23" s="68"/>
      <c r="G23" s="73"/>
      <c r="H23" s="68"/>
      <c r="I23" s="68"/>
      <c r="J23" s="68"/>
      <c r="K23" s="68"/>
      <c r="L23" s="72"/>
      <c r="M23" s="72"/>
      <c r="N23" s="68"/>
    </row>
    <row r="24" spans="1:15" x14ac:dyDescent="0.3">
      <c r="A24" s="68"/>
      <c r="B24" s="68"/>
      <c r="C24" s="68"/>
      <c r="D24" s="68"/>
      <c r="E24" s="68"/>
      <c r="F24" s="68"/>
      <c r="G24" s="68"/>
      <c r="H24" s="68"/>
      <c r="I24" s="68"/>
      <c r="J24" s="68"/>
      <c r="K24" s="68"/>
      <c r="L24" s="72"/>
      <c r="M24" s="72"/>
      <c r="N24" s="68"/>
    </row>
    <row r="25" spans="1:15" x14ac:dyDescent="0.3">
      <c r="A25" s="68"/>
      <c r="B25" s="68"/>
      <c r="C25" s="68"/>
      <c r="D25" s="68"/>
      <c r="E25" s="68"/>
      <c r="F25" s="68"/>
      <c r="G25" s="68"/>
      <c r="H25"/>
      <c r="I25"/>
      <c r="J25"/>
      <c r="K25"/>
      <c r="L25" s="10"/>
      <c r="M25" s="10"/>
    </row>
    <row r="26" spans="1:15" x14ac:dyDescent="0.3">
      <c r="A26" s="68"/>
      <c r="B26" s="68"/>
      <c r="C26" s="68"/>
      <c r="D26" s="68"/>
      <c r="E26" s="68"/>
      <c r="F26" s="68"/>
      <c r="G26" s="68"/>
      <c r="H26"/>
      <c r="I26"/>
      <c r="J26"/>
      <c r="K26"/>
      <c r="L26" s="10"/>
      <c r="M26" s="10"/>
    </row>
    <row r="29" spans="1:15" x14ac:dyDescent="0.3">
      <c r="A29" s="68"/>
      <c r="B29" s="68"/>
      <c r="C29" s="68"/>
      <c r="D29" s="68"/>
      <c r="E29" s="68"/>
      <c r="F29" s="68"/>
      <c r="G29" s="68"/>
      <c r="H29"/>
      <c r="I29"/>
      <c r="J29"/>
      <c r="K29"/>
      <c r="L29" s="10"/>
      <c r="M29" s="10"/>
    </row>
    <row r="30" spans="1:15" x14ac:dyDescent="0.3">
      <c r="A30" s="68"/>
      <c r="B30" s="68"/>
      <c r="C30" s="68"/>
      <c r="D30" s="68"/>
      <c r="E30" s="68"/>
      <c r="F30" s="68"/>
      <c r="G30" s="68"/>
      <c r="H30"/>
      <c r="I30"/>
      <c r="J30"/>
      <c r="K30"/>
      <c r="L30" s="10"/>
      <c r="M30" s="10"/>
    </row>
    <row r="31" spans="1:15" x14ac:dyDescent="0.3">
      <c r="H31"/>
      <c r="I31"/>
      <c r="J31"/>
      <c r="K31"/>
      <c r="L31" s="10"/>
      <c r="M31" s="10"/>
    </row>
    <row r="32" spans="1:15" x14ac:dyDescent="0.3">
      <c r="A32" s="15"/>
      <c r="B32" s="15"/>
      <c r="C32" s="15"/>
      <c r="D32" s="15"/>
      <c r="E32" s="15"/>
      <c r="F32" s="15"/>
      <c r="H32"/>
      <c r="I32"/>
      <c r="J32"/>
      <c r="K32"/>
      <c r="L32" s="10"/>
      <c r="M32" s="10"/>
    </row>
    <row r="33" spans="1:20" x14ac:dyDescent="0.3">
      <c r="A33" s="15"/>
      <c r="B33" s="15"/>
      <c r="C33" s="15"/>
      <c r="D33" s="15"/>
      <c r="E33" s="15"/>
      <c r="F33" s="15"/>
      <c r="H33"/>
      <c r="I33"/>
      <c r="J33"/>
      <c r="K33"/>
      <c r="L33" s="10"/>
      <c r="M33" s="10"/>
    </row>
    <row r="34" spans="1:20" x14ac:dyDescent="0.3">
      <c r="H34"/>
      <c r="I34"/>
      <c r="J34"/>
      <c r="K34"/>
      <c r="L34" s="10"/>
      <c r="M34" s="10"/>
    </row>
    <row r="35" spans="1:20" x14ac:dyDescent="0.3">
      <c r="H35"/>
      <c r="I35"/>
      <c r="J35"/>
      <c r="K35"/>
      <c r="L35" s="10"/>
      <c r="M35" s="10"/>
    </row>
    <row r="36" spans="1:20" x14ac:dyDescent="0.3">
      <c r="H36"/>
      <c r="I36"/>
      <c r="J36"/>
      <c r="K36"/>
      <c r="L36" s="10"/>
      <c r="M36" s="10"/>
      <c r="O36" s="13"/>
      <c r="P36" s="14"/>
      <c r="R36" s="9"/>
      <c r="S36" s="12"/>
    </row>
    <row r="37" spans="1:20" x14ac:dyDescent="0.3">
      <c r="A37" s="15"/>
      <c r="B37" s="15"/>
      <c r="C37" s="15"/>
      <c r="D37" s="15"/>
      <c r="E37" s="15"/>
      <c r="F37" s="15"/>
      <c r="H37"/>
      <c r="I37"/>
      <c r="J37"/>
      <c r="K37"/>
      <c r="L37" s="10"/>
      <c r="M37" s="10"/>
      <c r="O37" s="13"/>
      <c r="P37" s="14"/>
      <c r="R37" s="11"/>
      <c r="S37" s="5"/>
    </row>
    <row r="38" spans="1:20" x14ac:dyDescent="0.3">
      <c r="A38" s="15"/>
      <c r="B38" s="15"/>
      <c r="C38" s="15"/>
      <c r="D38" s="15"/>
      <c r="E38" s="15"/>
      <c r="F38" s="15"/>
      <c r="H38"/>
      <c r="I38"/>
      <c r="J38"/>
      <c r="K38"/>
      <c r="L38" s="10"/>
      <c r="M38" s="10"/>
      <c r="O38" s="13"/>
      <c r="P38" s="14"/>
    </row>
    <row r="39" spans="1:20" x14ac:dyDescent="0.3">
      <c r="A39" s="15"/>
      <c r="B39" s="15"/>
      <c r="C39" s="15"/>
      <c r="D39" s="15"/>
      <c r="E39" s="15"/>
      <c r="F39" s="15"/>
      <c r="H39"/>
      <c r="I39"/>
      <c r="J39"/>
      <c r="K39"/>
      <c r="L39" s="10"/>
      <c r="M39" s="10"/>
      <c r="O39" s="13"/>
      <c r="P39" s="14"/>
    </row>
    <row r="40" spans="1:20" x14ac:dyDescent="0.3">
      <c r="A40" s="15"/>
      <c r="B40" s="15"/>
      <c r="C40" s="15"/>
      <c r="D40" s="15"/>
      <c r="E40" s="15"/>
      <c r="F40" s="15"/>
      <c r="H40"/>
      <c r="I40"/>
      <c r="J40"/>
      <c r="K40"/>
      <c r="L40" s="10"/>
      <c r="M40" s="10"/>
      <c r="O40" s="13"/>
      <c r="P40" s="14"/>
    </row>
    <row r="41" spans="1:20" x14ac:dyDescent="0.3">
      <c r="A41" s="15"/>
      <c r="B41" s="15"/>
      <c r="C41" s="15"/>
      <c r="D41" s="15"/>
      <c r="E41" s="15"/>
      <c r="F41" s="15"/>
      <c r="H41"/>
      <c r="I41"/>
      <c r="J41"/>
      <c r="K41"/>
      <c r="L41" s="10"/>
      <c r="M41" s="10"/>
      <c r="O41" s="13"/>
      <c r="P41" s="14"/>
    </row>
    <row r="42" spans="1:20" x14ac:dyDescent="0.3">
      <c r="A42" s="15"/>
      <c r="B42" s="15"/>
      <c r="C42" s="15"/>
      <c r="D42" s="15"/>
      <c r="E42" s="15"/>
      <c r="F42" s="15"/>
      <c r="H42" s="6"/>
      <c r="I42"/>
      <c r="J42"/>
      <c r="K42"/>
      <c r="L42" s="10"/>
      <c r="M42" s="10"/>
      <c r="O42" s="13"/>
      <c r="P42" s="14"/>
    </row>
    <row r="43" spans="1:20" x14ac:dyDescent="0.3">
      <c r="A43" s="7"/>
      <c r="B43" s="7"/>
      <c r="C43" s="7"/>
      <c r="D43" s="7"/>
      <c r="E43" s="7"/>
      <c r="O43" s="10"/>
      <c r="P43" s="10"/>
    </row>
    <row r="44" spans="1:20" x14ac:dyDescent="0.3">
      <c r="A44" s="7"/>
      <c r="B44" s="7"/>
      <c r="C44" s="7"/>
      <c r="D44" s="7"/>
      <c r="E44" s="7"/>
      <c r="G44" s="8"/>
    </row>
    <row r="45" spans="1:20" x14ac:dyDescent="0.3">
      <c r="N45" s="3"/>
    </row>
    <row r="46" spans="1:20" x14ac:dyDescent="0.3">
      <c r="N46" s="15"/>
    </row>
    <row r="47" spans="1:20" x14ac:dyDescent="0.3">
      <c r="N47" s="15"/>
    </row>
    <row r="48" spans="1:20" x14ac:dyDescent="0.3">
      <c r="H48" s="7"/>
      <c r="I48" s="7"/>
      <c r="J48" s="7"/>
      <c r="K48" s="7"/>
      <c r="L48" s="7"/>
      <c r="M48" s="7"/>
      <c r="O48" s="7"/>
      <c r="P48" s="6"/>
      <c r="Q48" s="3"/>
      <c r="R48" s="6"/>
      <c r="S48" s="6"/>
      <c r="T48" s="6"/>
    </row>
    <row r="49" spans="1:20" x14ac:dyDescent="0.3">
      <c r="H49" s="7"/>
      <c r="I49" s="7"/>
      <c r="J49" s="7"/>
      <c r="K49" s="7"/>
      <c r="L49" s="7"/>
      <c r="M49" s="7"/>
      <c r="O49" s="13"/>
      <c r="P49" s="14"/>
    </row>
    <row r="50" spans="1:20" x14ac:dyDescent="0.3">
      <c r="H50" s="7"/>
      <c r="I50" s="7"/>
      <c r="J50" s="7"/>
      <c r="K50" s="7"/>
      <c r="L50" s="7"/>
      <c r="M50" s="7"/>
      <c r="O50" s="13"/>
      <c r="P50" s="14"/>
    </row>
    <row r="51" spans="1:20" x14ac:dyDescent="0.3">
      <c r="H51" s="7"/>
      <c r="I51" s="7"/>
      <c r="J51" s="7"/>
      <c r="K51" s="7"/>
      <c r="L51" s="7"/>
      <c r="M51" s="7"/>
    </row>
    <row r="52" spans="1:20" ht="13.5" customHeight="1" x14ac:dyDescent="0.3">
      <c r="H52" s="7"/>
      <c r="I52" s="7"/>
      <c r="J52" s="7"/>
      <c r="K52" s="7"/>
      <c r="L52" s="7"/>
      <c r="M52" s="7"/>
    </row>
    <row r="53" spans="1:20" x14ac:dyDescent="0.3">
      <c r="H53" s="7"/>
      <c r="I53" s="7"/>
      <c r="J53" s="7"/>
      <c r="K53" s="7"/>
      <c r="L53" s="7"/>
      <c r="M53" s="7"/>
    </row>
    <row r="54" spans="1:20" x14ac:dyDescent="0.3">
      <c r="H54" s="7"/>
      <c r="I54" s="7"/>
      <c r="J54" s="7"/>
      <c r="K54" s="7"/>
      <c r="L54" s="7"/>
      <c r="M54" s="7"/>
    </row>
    <row r="57" spans="1:20" x14ac:dyDescent="0.3">
      <c r="H57" s="8"/>
      <c r="M57"/>
    </row>
    <row r="58" spans="1:20" x14ac:dyDescent="0.3">
      <c r="H58" s="8"/>
      <c r="M58"/>
      <c r="S58" s="6"/>
    </row>
    <row r="59" spans="1:20" x14ac:dyDescent="0.3">
      <c r="N59" s="7"/>
      <c r="O59" s="6"/>
      <c r="P59" s="3"/>
      <c r="Q59" s="6"/>
      <c r="R59" s="6"/>
      <c r="S59" s="6"/>
      <c r="T59" s="6"/>
    </row>
    <row r="60" spans="1:20" x14ac:dyDescent="0.3">
      <c r="N60" s="7"/>
      <c r="O60" s="6"/>
      <c r="P60" s="3"/>
      <c r="Q60" s="6"/>
      <c r="R60" s="6"/>
      <c r="S60" s="6"/>
      <c r="T60" s="6"/>
    </row>
    <row r="61" spans="1:20" x14ac:dyDescent="0.3">
      <c r="O61" s="6"/>
      <c r="P61" s="3"/>
      <c r="Q61" s="6"/>
      <c r="R61" s="6"/>
      <c r="S61" s="6"/>
      <c r="T61" s="6"/>
    </row>
    <row r="63" spans="1:20" x14ac:dyDescent="0.3">
      <c r="A63" s="7"/>
      <c r="B63" s="7"/>
      <c r="C63" s="7"/>
      <c r="D63" s="7"/>
      <c r="E63" s="7"/>
      <c r="G63" s="8"/>
    </row>
    <row r="64" spans="1:20" x14ac:dyDescent="0.3">
      <c r="A64" s="7"/>
      <c r="B64" s="7"/>
      <c r="C64" s="7"/>
      <c r="D64" s="7"/>
      <c r="E64" s="7"/>
      <c r="G64" s="8"/>
    </row>
    <row r="65" spans="1:19" x14ac:dyDescent="0.3">
      <c r="A65" s="7"/>
      <c r="B65" s="7"/>
      <c r="C65" s="7"/>
      <c r="D65" s="7"/>
      <c r="E65" s="7"/>
      <c r="G65" s="8"/>
    </row>
    <row r="66" spans="1:19" x14ac:dyDescent="0.3">
      <c r="A66" s="7"/>
      <c r="B66" s="7"/>
      <c r="C66" s="7"/>
      <c r="D66" s="7"/>
      <c r="E66" s="7"/>
      <c r="G66" s="8"/>
    </row>
    <row r="67" spans="1:19" x14ac:dyDescent="0.3">
      <c r="A67" s="7"/>
      <c r="B67" s="7"/>
      <c r="C67" s="7"/>
      <c r="D67" s="7"/>
      <c r="E67" s="7"/>
      <c r="G67" s="8"/>
    </row>
    <row r="68" spans="1:19" x14ac:dyDescent="0.3">
      <c r="A68" s="7"/>
      <c r="B68" s="7"/>
      <c r="C68" s="7"/>
      <c r="D68" s="7"/>
      <c r="E68" s="7"/>
      <c r="G68" s="8"/>
      <c r="N68" s="6"/>
      <c r="O68" s="3"/>
      <c r="P68" s="6"/>
      <c r="Q68" s="6"/>
      <c r="R68" s="6"/>
      <c r="S68" s="6"/>
    </row>
    <row r="69" spans="1:19" x14ac:dyDescent="0.3">
      <c r="A69" s="7"/>
      <c r="B69" s="7"/>
      <c r="C69" s="7"/>
      <c r="D69" s="7"/>
      <c r="E69" s="7"/>
      <c r="G69" s="8"/>
      <c r="H69" s="8"/>
      <c r="L69"/>
      <c r="M69" s="7"/>
      <c r="N69" s="6"/>
      <c r="O69" s="3"/>
      <c r="P69" s="6"/>
      <c r="Q69" s="6"/>
      <c r="R69" s="6"/>
      <c r="S69" s="6"/>
    </row>
    <row r="70" spans="1:19" x14ac:dyDescent="0.3">
      <c r="A70" s="7"/>
      <c r="B70" s="7"/>
      <c r="C70" s="7"/>
      <c r="D70" s="7"/>
      <c r="E70" s="7"/>
      <c r="G70" s="8"/>
      <c r="H70" s="8"/>
      <c r="L70"/>
      <c r="M70" s="7"/>
      <c r="N70" s="6"/>
      <c r="O70" s="3"/>
      <c r="P70" s="6"/>
      <c r="Q70" s="6"/>
      <c r="R70" s="6"/>
      <c r="S70" s="6"/>
    </row>
    <row r="71" spans="1:19" x14ac:dyDescent="0.3">
      <c r="A71" s="7"/>
      <c r="B71" s="7"/>
      <c r="C71" s="7"/>
      <c r="D71" s="7"/>
      <c r="E71" s="7"/>
      <c r="G71" s="8"/>
      <c r="H71" s="8"/>
      <c r="L71"/>
      <c r="M71" s="7"/>
      <c r="N71" s="6"/>
      <c r="O71" s="3"/>
      <c r="P71" s="6"/>
      <c r="Q71" s="6"/>
      <c r="R71" s="6"/>
      <c r="S71" s="6"/>
    </row>
    <row r="72" spans="1:19" x14ac:dyDescent="0.3">
      <c r="A72" s="7"/>
      <c r="B72" s="7"/>
      <c r="C72" s="7"/>
      <c r="D72" s="7"/>
      <c r="E72" s="7"/>
      <c r="G72" s="8"/>
      <c r="H72" s="8"/>
      <c r="L72"/>
      <c r="M72" s="7"/>
      <c r="N72" s="6"/>
      <c r="O72" s="3"/>
      <c r="P72" s="6"/>
      <c r="Q72" s="6"/>
      <c r="R72" s="6"/>
      <c r="S72" s="6"/>
    </row>
    <row r="73" spans="1:19" x14ac:dyDescent="0.3">
      <c r="A73" s="7"/>
      <c r="B73" s="7"/>
      <c r="C73" s="7"/>
      <c r="D73" s="7"/>
      <c r="E73" s="7"/>
      <c r="G73" s="8"/>
      <c r="H73" s="8"/>
      <c r="L73"/>
      <c r="M73" s="7"/>
      <c r="N73" s="6"/>
      <c r="O73" s="3"/>
      <c r="P73" s="6"/>
      <c r="Q73" s="6"/>
      <c r="R73" s="6"/>
      <c r="S73" s="6"/>
    </row>
    <row r="74" spans="1:19" x14ac:dyDescent="0.3">
      <c r="A74" s="7"/>
      <c r="B74" s="7"/>
      <c r="C74" s="7"/>
      <c r="D74" s="7"/>
      <c r="E74" s="7"/>
      <c r="G74" s="8"/>
      <c r="H74" s="8"/>
      <c r="L74"/>
      <c r="M74" s="7"/>
      <c r="N74" s="6"/>
      <c r="O74" s="3"/>
      <c r="P74" s="6"/>
      <c r="Q74" s="6"/>
      <c r="R74" s="6"/>
      <c r="S74" s="6"/>
    </row>
    <row r="75" spans="1:19" x14ac:dyDescent="0.3">
      <c r="A75" s="7"/>
      <c r="B75" s="7"/>
      <c r="C75" s="7"/>
      <c r="D75" s="7"/>
      <c r="E75" s="7"/>
      <c r="G75" s="8"/>
      <c r="H75" s="8"/>
      <c r="L75"/>
      <c r="M75" s="7"/>
      <c r="N75" s="6"/>
      <c r="O75" s="3"/>
      <c r="P75" s="6"/>
      <c r="Q75" s="6"/>
      <c r="R75" s="6"/>
      <c r="S75" s="6"/>
    </row>
    <row r="76" spans="1:19" x14ac:dyDescent="0.3">
      <c r="A76" s="7"/>
      <c r="B76" s="7"/>
      <c r="C76" s="7"/>
      <c r="D76" s="7"/>
      <c r="E76" s="7"/>
      <c r="G76" s="8"/>
      <c r="H76" s="8"/>
      <c r="L76"/>
      <c r="M76" s="7"/>
      <c r="N76" s="6"/>
      <c r="O76" s="3"/>
      <c r="P76" s="6"/>
      <c r="Q76" s="6"/>
      <c r="R76" s="6"/>
      <c r="S76" s="6"/>
    </row>
    <row r="77" spans="1:19" x14ac:dyDescent="0.3">
      <c r="A77" s="7"/>
      <c r="B77" s="7"/>
      <c r="C77" s="7"/>
      <c r="D77" s="7"/>
      <c r="E77" s="7"/>
      <c r="G77" s="8"/>
      <c r="H77" s="8"/>
      <c r="L77"/>
      <c r="M77" s="7"/>
      <c r="N77" s="6"/>
      <c r="O77" s="3"/>
      <c r="P77" s="6"/>
      <c r="Q77" s="6"/>
      <c r="R77" s="6"/>
      <c r="S77" s="6"/>
    </row>
    <row r="78" spans="1:19" x14ac:dyDescent="0.3">
      <c r="A78" s="7"/>
      <c r="B78" s="7"/>
      <c r="C78" s="7"/>
      <c r="D78" s="7"/>
      <c r="E78" s="7"/>
      <c r="G78" s="8"/>
      <c r="H78" s="8"/>
      <c r="L78"/>
      <c r="M78" s="7"/>
      <c r="N78" s="6"/>
      <c r="O78" s="3"/>
      <c r="P78" s="6"/>
      <c r="Q78" s="6"/>
      <c r="R78" s="6"/>
      <c r="S78" s="6"/>
    </row>
    <row r="79" spans="1:19" x14ac:dyDescent="0.3">
      <c r="A79" s="7"/>
      <c r="B79" s="7"/>
      <c r="C79" s="7"/>
      <c r="D79" s="7"/>
      <c r="E79" s="7"/>
      <c r="G79" s="8"/>
      <c r="H79" s="8"/>
      <c r="L79"/>
      <c r="M79" s="7"/>
      <c r="N79" s="6"/>
      <c r="O79" s="3"/>
      <c r="P79" s="6"/>
      <c r="Q79" s="6"/>
      <c r="R79" s="6"/>
      <c r="S79" s="6"/>
    </row>
    <row r="80" spans="1:19" x14ac:dyDescent="0.3">
      <c r="A80" s="7"/>
      <c r="B80" s="7"/>
      <c r="C80" s="7"/>
      <c r="D80" s="7"/>
      <c r="E80" s="7"/>
      <c r="G80" s="8"/>
      <c r="H80" s="8"/>
      <c r="L80"/>
      <c r="M80" s="7"/>
      <c r="N80" s="6"/>
      <c r="O80" s="3"/>
      <c r="P80" s="6"/>
      <c r="Q80" s="6"/>
      <c r="R80" s="6"/>
      <c r="S80" s="6"/>
    </row>
    <row r="81" spans="1:19" x14ac:dyDescent="0.3">
      <c r="A81" s="7"/>
      <c r="B81" s="7"/>
      <c r="C81" s="7"/>
      <c r="D81" s="7"/>
      <c r="E81" s="7"/>
      <c r="G81" s="8"/>
      <c r="H81" s="8"/>
      <c r="L81"/>
      <c r="M81" s="7"/>
      <c r="N81" s="6"/>
      <c r="O81" s="3"/>
      <c r="P81" s="6"/>
      <c r="Q81" s="6"/>
      <c r="R81" s="6"/>
      <c r="S81" s="6"/>
    </row>
    <row r="82" spans="1:19" x14ac:dyDescent="0.3">
      <c r="A82" s="7"/>
      <c r="B82" s="7"/>
      <c r="C82" s="7"/>
      <c r="D82" s="7"/>
      <c r="E82" s="7"/>
      <c r="G82" s="8"/>
      <c r="H82" s="8"/>
      <c r="L82"/>
      <c r="M82" s="7"/>
      <c r="N82" s="6"/>
      <c r="O82" s="3"/>
      <c r="P82" s="6"/>
      <c r="Q82" s="6"/>
      <c r="R82" s="6"/>
      <c r="S82" s="6"/>
    </row>
    <row r="83" spans="1:19" x14ac:dyDescent="0.3">
      <c r="A83" s="7"/>
      <c r="B83" s="7"/>
      <c r="C83" s="7"/>
      <c r="D83" s="7"/>
      <c r="E83" s="7"/>
      <c r="G83" s="8"/>
      <c r="H83" s="8"/>
      <c r="L83"/>
      <c r="M83" s="7"/>
      <c r="N83" s="6"/>
      <c r="O83" s="3"/>
      <c r="P83" s="6"/>
      <c r="Q83" s="6"/>
      <c r="R83" s="6"/>
      <c r="S83" s="6"/>
    </row>
    <row r="84" spans="1:19" x14ac:dyDescent="0.3">
      <c r="A84" s="7"/>
      <c r="B84" s="7"/>
      <c r="C84" s="7"/>
      <c r="D84" s="7"/>
      <c r="E84" s="7"/>
      <c r="G84" s="8"/>
      <c r="H84" s="8"/>
      <c r="L84"/>
      <c r="M84" s="7"/>
      <c r="N84" s="6"/>
      <c r="O84" s="3"/>
      <c r="P84" s="6"/>
      <c r="Q84" s="6"/>
      <c r="R84" s="6"/>
      <c r="S84" s="6"/>
    </row>
    <row r="85" spans="1:19" x14ac:dyDescent="0.3">
      <c r="A85" s="7"/>
      <c r="B85" s="7"/>
      <c r="C85" s="7"/>
      <c r="D85" s="7"/>
      <c r="E85" s="7"/>
      <c r="G85" s="8"/>
      <c r="H85" s="8"/>
      <c r="L85"/>
      <c r="M85" s="7"/>
      <c r="N85" s="6"/>
      <c r="O85" s="3"/>
      <c r="P85" s="6"/>
      <c r="Q85" s="6"/>
      <c r="R85" s="6"/>
      <c r="S85" s="6"/>
    </row>
    <row r="86" spans="1:19" x14ac:dyDescent="0.3">
      <c r="A86" s="7"/>
      <c r="B86" s="7"/>
      <c r="C86" s="7"/>
      <c r="D86" s="7"/>
      <c r="E86" s="7"/>
      <c r="G86" s="8"/>
      <c r="H86" s="8"/>
      <c r="L86"/>
      <c r="M86" s="7"/>
      <c r="N86" s="6"/>
      <c r="O86" s="3"/>
      <c r="P86" s="6"/>
      <c r="Q86" s="6"/>
      <c r="R86" s="6"/>
      <c r="S86" s="6"/>
    </row>
    <row r="87" spans="1:19" x14ac:dyDescent="0.3">
      <c r="A87" s="7"/>
      <c r="B87" s="7"/>
      <c r="C87" s="7"/>
      <c r="D87" s="7"/>
      <c r="E87" s="7"/>
      <c r="G87" s="8"/>
      <c r="H87" s="8"/>
      <c r="L87"/>
      <c r="M87" s="7"/>
      <c r="N87" s="6"/>
      <c r="O87" s="3"/>
      <c r="P87" s="6"/>
      <c r="Q87" s="6"/>
      <c r="R87" s="6"/>
      <c r="S87" s="6"/>
    </row>
    <row r="88" spans="1:19" x14ac:dyDescent="0.3">
      <c r="A88" s="7"/>
      <c r="B88" s="7"/>
      <c r="C88" s="7"/>
      <c r="D88" s="7"/>
      <c r="E88" s="7"/>
      <c r="G88" s="8"/>
      <c r="H88" s="8"/>
      <c r="L88"/>
      <c r="M88" s="7"/>
      <c r="N88" s="6"/>
      <c r="O88" s="3"/>
      <c r="P88" s="6"/>
      <c r="Q88" s="6"/>
      <c r="R88" s="6"/>
      <c r="S88" s="6"/>
    </row>
    <row r="89" spans="1:19" x14ac:dyDescent="0.3">
      <c r="A89" s="7"/>
      <c r="B89" s="7"/>
      <c r="C89" s="7"/>
      <c r="D89" s="7"/>
      <c r="E89" s="7"/>
      <c r="G89" s="8"/>
      <c r="H89" s="8"/>
      <c r="L89"/>
      <c r="M89" s="7"/>
      <c r="N89" s="6"/>
      <c r="O89" s="3"/>
      <c r="P89" s="6"/>
      <c r="Q89" s="6"/>
      <c r="R89" s="6"/>
      <c r="S89" s="6"/>
    </row>
    <row r="90" spans="1:19" x14ac:dyDescent="0.3">
      <c r="A90" s="7"/>
      <c r="B90" s="7"/>
      <c r="C90" s="7"/>
      <c r="D90" s="7"/>
      <c r="E90" s="7"/>
      <c r="G90" s="8"/>
      <c r="H90" s="8"/>
      <c r="L90"/>
      <c r="M90" s="7"/>
      <c r="N90" s="6"/>
      <c r="O90" s="3"/>
      <c r="P90" s="6"/>
      <c r="Q90" s="6"/>
      <c r="R90" s="6"/>
      <c r="S90" s="6"/>
    </row>
    <row r="91" spans="1:19" x14ac:dyDescent="0.3">
      <c r="A91" s="7"/>
      <c r="B91" s="7"/>
      <c r="C91" s="7"/>
      <c r="D91" s="7"/>
      <c r="E91" s="7"/>
      <c r="G91" s="8"/>
      <c r="H91" s="8"/>
      <c r="L91"/>
      <c r="M91" s="7"/>
      <c r="N91" s="6"/>
      <c r="O91" s="3"/>
      <c r="P91" s="6"/>
      <c r="Q91" s="6"/>
      <c r="R91" s="6"/>
      <c r="S91" s="6"/>
    </row>
    <row r="92" spans="1:19" x14ac:dyDescent="0.3">
      <c r="A92" s="7"/>
      <c r="B92" s="7"/>
      <c r="C92" s="7"/>
      <c r="D92" s="7"/>
      <c r="E92" s="7"/>
      <c r="G92" s="8"/>
      <c r="H92" s="8"/>
      <c r="L92"/>
      <c r="M92" s="7"/>
      <c r="N92" s="6"/>
      <c r="O92" s="3"/>
      <c r="P92" s="6"/>
      <c r="Q92" s="6"/>
      <c r="R92" s="6"/>
      <c r="S92" s="6"/>
    </row>
    <row r="93" spans="1:19" x14ac:dyDescent="0.3">
      <c r="A93" s="7"/>
      <c r="B93" s="7"/>
      <c r="C93" s="7"/>
      <c r="D93" s="7"/>
      <c r="E93" s="7"/>
      <c r="G93" s="8"/>
      <c r="H93" s="8"/>
      <c r="L93"/>
      <c r="M93" s="7"/>
      <c r="N93" s="6"/>
      <c r="O93" s="3"/>
      <c r="P93" s="6"/>
      <c r="Q93" s="6"/>
      <c r="R93" s="6"/>
      <c r="S93" s="6"/>
    </row>
    <row r="94" spans="1:19" x14ac:dyDescent="0.3">
      <c r="A94" s="7"/>
      <c r="B94" s="7"/>
      <c r="C94" s="7"/>
      <c r="D94" s="7"/>
      <c r="E94" s="7"/>
      <c r="G94" s="8"/>
      <c r="H94" s="8"/>
      <c r="L94"/>
      <c r="M94" s="7"/>
      <c r="N94" s="6"/>
      <c r="O94" s="3"/>
      <c r="P94" s="6"/>
      <c r="Q94" s="6"/>
      <c r="R94" s="6"/>
      <c r="S94" s="6"/>
    </row>
    <row r="95" spans="1:19" x14ac:dyDescent="0.3">
      <c r="A95" s="7"/>
      <c r="B95" s="7"/>
      <c r="C95" s="7"/>
      <c r="D95" s="7"/>
      <c r="E95" s="7"/>
      <c r="G95" s="8"/>
      <c r="H95" s="8"/>
      <c r="L95"/>
      <c r="M95" s="7"/>
      <c r="N95" s="6"/>
      <c r="O95" s="3"/>
      <c r="P95" s="6"/>
      <c r="Q95" s="6"/>
      <c r="R95" s="6"/>
      <c r="S95" s="6"/>
    </row>
    <row r="96" spans="1:19" x14ac:dyDescent="0.3">
      <c r="A96" s="7"/>
      <c r="B96" s="7"/>
      <c r="C96" s="7"/>
      <c r="D96" s="7"/>
      <c r="E96" s="7"/>
      <c r="G96" s="8"/>
      <c r="H96" s="8"/>
      <c r="L96"/>
      <c r="M96" s="7"/>
      <c r="N96" s="6"/>
      <c r="O96" s="3"/>
      <c r="P96" s="6"/>
      <c r="Q96" s="6"/>
      <c r="R96" s="6"/>
      <c r="S96" s="6"/>
    </row>
    <row r="97" spans="1:19" x14ac:dyDescent="0.3">
      <c r="A97" s="7"/>
      <c r="B97" s="7"/>
      <c r="C97" s="7"/>
      <c r="D97" s="7"/>
      <c r="E97" s="7"/>
      <c r="G97" s="8"/>
      <c r="H97" s="8"/>
      <c r="L97"/>
      <c r="M97" s="7"/>
      <c r="N97" s="6"/>
      <c r="O97" s="3"/>
      <c r="P97" s="6"/>
      <c r="Q97" s="6"/>
      <c r="R97" s="6"/>
      <c r="S97" s="6"/>
    </row>
    <row r="98" spans="1:19" x14ac:dyDescent="0.3">
      <c r="A98" s="7"/>
      <c r="B98" s="7"/>
      <c r="C98" s="7"/>
      <c r="D98" s="7"/>
      <c r="E98" s="7"/>
      <c r="G98" s="8"/>
      <c r="H98" s="8"/>
      <c r="L98"/>
      <c r="M98" s="7"/>
      <c r="N98" s="6"/>
      <c r="O98" s="3"/>
      <c r="P98" s="6"/>
      <c r="Q98" s="6"/>
      <c r="R98" s="6"/>
      <c r="S98" s="6"/>
    </row>
    <row r="99" spans="1:19" x14ac:dyDescent="0.3">
      <c r="A99" s="7"/>
      <c r="B99" s="7"/>
      <c r="C99" s="7"/>
      <c r="D99" s="7"/>
      <c r="E99" s="7"/>
      <c r="G99" s="8"/>
      <c r="H99" s="8"/>
      <c r="L99"/>
      <c r="M99" s="7"/>
      <c r="N99" s="6"/>
      <c r="O99" s="3"/>
      <c r="P99" s="6"/>
      <c r="Q99" s="6"/>
      <c r="R99" s="6"/>
      <c r="S99" s="6"/>
    </row>
    <row r="100" spans="1:19" x14ac:dyDescent="0.3">
      <c r="A100" s="7"/>
      <c r="B100" s="7"/>
      <c r="C100" s="7"/>
      <c r="D100" s="7"/>
      <c r="E100" s="7"/>
      <c r="G100" s="8"/>
      <c r="H100" s="8"/>
      <c r="L100"/>
      <c r="M100" s="7"/>
      <c r="N100" s="6"/>
      <c r="O100" s="3"/>
      <c r="P100" s="6"/>
      <c r="Q100" s="6"/>
      <c r="R100" s="6"/>
      <c r="S100" s="6"/>
    </row>
    <row r="101" spans="1:19" x14ac:dyDescent="0.3">
      <c r="A101" s="7"/>
      <c r="B101" s="7"/>
      <c r="C101" s="7"/>
      <c r="D101" s="7"/>
      <c r="E101" s="7"/>
      <c r="G101" s="8"/>
      <c r="H101" s="8"/>
      <c r="L101"/>
      <c r="M101" s="7"/>
      <c r="N101" s="6"/>
      <c r="O101" s="3"/>
      <c r="P101" s="6"/>
      <c r="Q101" s="6"/>
      <c r="R101" s="6"/>
      <c r="S101" s="6"/>
    </row>
    <row r="102" spans="1:19" x14ac:dyDescent="0.3">
      <c r="A102" s="7"/>
      <c r="B102" s="7"/>
      <c r="C102" s="7"/>
      <c r="D102" s="7"/>
      <c r="E102" s="7"/>
      <c r="G102" s="8"/>
      <c r="H102" s="8"/>
      <c r="L102"/>
      <c r="M102" s="7"/>
      <c r="N102" s="6"/>
      <c r="O102" s="3"/>
      <c r="P102" s="6"/>
      <c r="Q102" s="6"/>
      <c r="R102" s="6"/>
      <c r="S102" s="6"/>
    </row>
    <row r="103" spans="1:19" x14ac:dyDescent="0.3">
      <c r="A103" s="7"/>
      <c r="B103" s="7"/>
      <c r="C103" s="7"/>
      <c r="D103" s="7"/>
      <c r="E103" s="7"/>
      <c r="G103" s="8"/>
      <c r="H103" s="8"/>
      <c r="L103"/>
      <c r="M103" s="7"/>
      <c r="N103" s="6"/>
      <c r="O103" s="3"/>
      <c r="P103" s="6"/>
      <c r="Q103" s="6"/>
      <c r="R103" s="6"/>
      <c r="S103" s="6"/>
    </row>
    <row r="104" spans="1:19" x14ac:dyDescent="0.3">
      <c r="A104" s="7"/>
      <c r="B104" s="7"/>
      <c r="C104" s="7"/>
      <c r="D104" s="7"/>
      <c r="E104" s="7"/>
      <c r="G104" s="8"/>
      <c r="H104" s="8"/>
      <c r="L104"/>
      <c r="M104" s="7"/>
      <c r="N104" s="6"/>
      <c r="O104" s="3"/>
      <c r="P104" s="6"/>
      <c r="Q104" s="6"/>
      <c r="R104" s="6"/>
      <c r="S104" s="6"/>
    </row>
    <row r="105" spans="1:19" x14ac:dyDescent="0.3">
      <c r="A105" s="7"/>
      <c r="B105" s="7"/>
      <c r="C105" s="7"/>
      <c r="D105" s="7"/>
      <c r="E105" s="7"/>
      <c r="G105" s="8"/>
      <c r="H105" s="8"/>
      <c r="L105"/>
      <c r="M105" s="7"/>
      <c r="N105" s="6"/>
      <c r="O105" s="3"/>
      <c r="P105" s="6"/>
      <c r="Q105" s="6"/>
      <c r="R105" s="6"/>
      <c r="S105" s="6"/>
    </row>
    <row r="106" spans="1:19" x14ac:dyDescent="0.3">
      <c r="A106" s="7"/>
      <c r="B106" s="7"/>
      <c r="C106" s="7"/>
      <c r="D106" s="7"/>
      <c r="E106" s="7"/>
      <c r="G106" s="8"/>
      <c r="H106" s="8"/>
      <c r="L106"/>
      <c r="M106" s="7"/>
      <c r="N106" s="6"/>
      <c r="O106" s="3"/>
      <c r="P106" s="6"/>
      <c r="Q106" s="6"/>
      <c r="R106" s="6"/>
      <c r="S106" s="6"/>
    </row>
    <row r="107" spans="1:19" x14ac:dyDescent="0.3">
      <c r="A107" s="7"/>
      <c r="B107" s="7"/>
      <c r="C107" s="7"/>
      <c r="D107" s="7"/>
      <c r="E107" s="7"/>
      <c r="G107" s="8"/>
      <c r="H107" s="8"/>
      <c r="L107"/>
      <c r="M107" s="7"/>
      <c r="N107" s="6"/>
      <c r="O107" s="3"/>
      <c r="P107" s="6"/>
      <c r="Q107" s="6"/>
      <c r="R107" s="6"/>
      <c r="S107" s="6"/>
    </row>
    <row r="108" spans="1:19" x14ac:dyDescent="0.3">
      <c r="A108" s="7"/>
      <c r="B108" s="7"/>
      <c r="C108" s="7"/>
      <c r="D108" s="7"/>
      <c r="E108" s="7"/>
      <c r="G108" s="8"/>
      <c r="H108" s="8"/>
      <c r="L108"/>
      <c r="M108" s="7"/>
      <c r="N108" s="6"/>
      <c r="O108" s="3"/>
      <c r="P108" s="6"/>
      <c r="Q108" s="6"/>
      <c r="R108" s="6"/>
      <c r="S108" s="6"/>
    </row>
    <row r="109" spans="1:19" x14ac:dyDescent="0.3">
      <c r="A109" s="7"/>
      <c r="B109" s="7"/>
      <c r="C109" s="7"/>
      <c r="D109" s="7"/>
      <c r="E109" s="7"/>
      <c r="G109" s="8"/>
      <c r="H109" s="8"/>
      <c r="L109"/>
      <c r="M109" s="7"/>
      <c r="N109" s="6"/>
      <c r="O109" s="3"/>
      <c r="P109" s="6"/>
      <c r="Q109" s="6"/>
      <c r="R109" s="6"/>
      <c r="S109" s="6"/>
    </row>
    <row r="110" spans="1:19" x14ac:dyDescent="0.3">
      <c r="A110" s="7"/>
      <c r="B110" s="7"/>
      <c r="C110" s="7"/>
      <c r="D110" s="7"/>
      <c r="E110" s="7"/>
      <c r="H110" s="8"/>
      <c r="L110"/>
      <c r="M110" s="7"/>
      <c r="N110" s="6"/>
      <c r="O110" s="3"/>
      <c r="P110" s="6"/>
      <c r="Q110" s="6"/>
      <c r="R110" s="6"/>
      <c r="S110" s="6"/>
    </row>
    <row r="111" spans="1:19" x14ac:dyDescent="0.3">
      <c r="A111" s="7"/>
      <c r="B111" s="7"/>
      <c r="C111" s="7"/>
      <c r="D111" s="7"/>
      <c r="E111" s="7"/>
      <c r="H111" s="8"/>
      <c r="L111"/>
      <c r="M111" s="7"/>
      <c r="N111" s="6"/>
      <c r="O111" s="3"/>
      <c r="P111" s="6"/>
      <c r="Q111" s="6"/>
      <c r="R111" s="6"/>
      <c r="S111" s="6"/>
    </row>
    <row r="112" spans="1:19" x14ac:dyDescent="0.3">
      <c r="A112" s="7"/>
      <c r="B112" s="7"/>
      <c r="C112" s="7"/>
      <c r="D112" s="7"/>
      <c r="E112" s="7"/>
      <c r="H112" s="8"/>
      <c r="L112"/>
      <c r="M112" s="7"/>
      <c r="N112" s="6"/>
      <c r="O112" s="3"/>
      <c r="P112" s="6"/>
      <c r="Q112" s="6"/>
      <c r="R112" s="6"/>
      <c r="S112" s="6"/>
    </row>
    <row r="113" spans="1:19" x14ac:dyDescent="0.3">
      <c r="A113" s="7"/>
      <c r="B113" s="7"/>
      <c r="C113" s="7"/>
      <c r="D113" s="7"/>
      <c r="E113" s="7"/>
      <c r="H113" s="8"/>
      <c r="L113"/>
      <c r="M113" s="7"/>
      <c r="N113" s="6"/>
      <c r="O113" s="3"/>
      <c r="P113" s="6"/>
      <c r="Q113" s="6"/>
      <c r="R113" s="6"/>
      <c r="S113" s="6"/>
    </row>
    <row r="114" spans="1:19" x14ac:dyDescent="0.3">
      <c r="A114" s="7"/>
      <c r="B114" s="7"/>
      <c r="C114" s="7"/>
      <c r="D114" s="7"/>
      <c r="E114" s="7"/>
      <c r="H114" s="8"/>
      <c r="L114"/>
      <c r="M114" s="7"/>
      <c r="N114" s="6"/>
      <c r="O114" s="3"/>
      <c r="P114" s="6"/>
      <c r="Q114" s="6"/>
      <c r="R114" s="6"/>
      <c r="S114" s="6"/>
    </row>
    <row r="115" spans="1:19" x14ac:dyDescent="0.3">
      <c r="A115" s="7"/>
      <c r="B115" s="7"/>
      <c r="C115" s="7"/>
      <c r="D115" s="7"/>
      <c r="E115" s="7"/>
      <c r="H115" s="8"/>
      <c r="L115"/>
      <c r="M115" s="7"/>
      <c r="N115" s="6"/>
      <c r="O115" s="3"/>
      <c r="P115" s="6"/>
      <c r="Q115" s="6"/>
      <c r="R115" s="6"/>
      <c r="S115" s="6"/>
    </row>
    <row r="116" spans="1:19" x14ac:dyDescent="0.3">
      <c r="A116" s="7"/>
      <c r="B116" s="7"/>
      <c r="C116" s="7"/>
      <c r="D116" s="7"/>
      <c r="E116" s="7"/>
      <c r="L116"/>
      <c r="M116"/>
      <c r="N116" s="6"/>
      <c r="O116" s="3"/>
      <c r="P116" s="6"/>
      <c r="Q116" s="6"/>
      <c r="R116" s="6"/>
      <c r="S116" s="6"/>
    </row>
    <row r="117" spans="1:19" x14ac:dyDescent="0.3">
      <c r="A117" s="7"/>
      <c r="B117" s="7"/>
      <c r="C117" s="7"/>
      <c r="D117" s="7"/>
      <c r="E117" s="7"/>
      <c r="L117"/>
      <c r="M117"/>
      <c r="N117" s="6"/>
      <c r="O117" s="3"/>
      <c r="P117" s="6"/>
      <c r="Q117" s="6"/>
      <c r="R117" s="6"/>
      <c r="S117" s="6"/>
    </row>
    <row r="118" spans="1:19" x14ac:dyDescent="0.3">
      <c r="A118" s="7"/>
      <c r="B118" s="7"/>
      <c r="C118" s="7"/>
      <c r="D118" s="7"/>
      <c r="E118" s="7"/>
      <c r="L118"/>
      <c r="M118"/>
      <c r="N118" s="6"/>
      <c r="O118" s="3"/>
      <c r="P118" s="6"/>
      <c r="Q118" s="6"/>
      <c r="R118" s="6"/>
      <c r="S118" s="6"/>
    </row>
    <row r="119" spans="1:19" x14ac:dyDescent="0.3">
      <c r="A119" s="7"/>
      <c r="B119" s="7"/>
      <c r="C119" s="7"/>
      <c r="D119" s="7"/>
      <c r="E119" s="7"/>
      <c r="L119"/>
      <c r="M119"/>
      <c r="N119" s="6"/>
      <c r="O119" s="3"/>
      <c r="P119" s="6"/>
      <c r="Q119" s="6"/>
      <c r="R119" s="6"/>
      <c r="S119" s="6"/>
    </row>
    <row r="120" spans="1:19" x14ac:dyDescent="0.3">
      <c r="A120" s="7"/>
      <c r="B120" s="7"/>
      <c r="C120" s="7"/>
      <c r="D120" s="7"/>
      <c r="E120" s="7"/>
    </row>
    <row r="121" spans="1:19" x14ac:dyDescent="0.3">
      <c r="A121" s="7"/>
      <c r="B121" s="7"/>
      <c r="C121" s="7"/>
      <c r="D121" s="7"/>
      <c r="E121" s="7"/>
    </row>
    <row r="122" spans="1:19" x14ac:dyDescent="0.3">
      <c r="A122" s="7"/>
      <c r="B122" s="7"/>
      <c r="C122" s="7"/>
      <c r="D122" s="7"/>
      <c r="E122" s="7"/>
    </row>
    <row r="123" spans="1:19" x14ac:dyDescent="0.3">
      <c r="A123" s="7"/>
      <c r="B123" s="7"/>
      <c r="C123" s="7"/>
      <c r="D123" s="7"/>
      <c r="E123" s="7"/>
    </row>
    <row r="124" spans="1:19" x14ac:dyDescent="0.3">
      <c r="A124" s="7"/>
      <c r="B124" s="7"/>
      <c r="C124" s="7"/>
      <c r="D124" s="7"/>
      <c r="E124" s="7"/>
    </row>
    <row r="125" spans="1:19" x14ac:dyDescent="0.3">
      <c r="A125" s="7"/>
      <c r="B125" s="7"/>
      <c r="C125" s="7"/>
      <c r="D125" s="7"/>
      <c r="E125" s="7"/>
    </row>
    <row r="126" spans="1:19" x14ac:dyDescent="0.3">
      <c r="A126" s="7"/>
      <c r="B126" s="7"/>
      <c r="C126" s="7"/>
      <c r="D126" s="7"/>
      <c r="E126" s="7"/>
    </row>
    <row r="127" spans="1:19" x14ac:dyDescent="0.3">
      <c r="A127" s="7"/>
      <c r="B127" s="7"/>
      <c r="C127" s="7"/>
      <c r="D127" s="7"/>
      <c r="E127" s="7"/>
    </row>
    <row r="128" spans="1:19" x14ac:dyDescent="0.3">
      <c r="A128" s="7"/>
      <c r="B128" s="7"/>
      <c r="C128" s="7"/>
      <c r="D128" s="7"/>
      <c r="E128" s="7"/>
    </row>
    <row r="129" spans="1:5" customFormat="1" x14ac:dyDescent="0.3">
      <c r="A129" s="7"/>
      <c r="B129" s="7"/>
      <c r="C129" s="7"/>
      <c r="D129" s="7"/>
      <c r="E129" s="7"/>
    </row>
    <row r="130" spans="1:5" customFormat="1" x14ac:dyDescent="0.3">
      <c r="A130" s="7"/>
      <c r="B130" s="7"/>
      <c r="C130" s="7"/>
      <c r="D130" s="7"/>
      <c r="E130" s="7"/>
    </row>
    <row r="131" spans="1:5" customFormat="1" x14ac:dyDescent="0.3">
      <c r="A131" s="7"/>
      <c r="B131" s="7"/>
      <c r="C131" s="7"/>
      <c r="D131" s="7"/>
      <c r="E131" s="7"/>
    </row>
    <row r="132" spans="1:5" customFormat="1" x14ac:dyDescent="0.3">
      <c r="A132" s="7"/>
      <c r="B132" s="7"/>
      <c r="C132" s="7"/>
      <c r="D132" s="7"/>
      <c r="E132" s="7"/>
    </row>
    <row r="137" spans="1:5" customFormat="1" x14ac:dyDescent="0.3">
      <c r="A137" s="7"/>
      <c r="B137" s="7"/>
      <c r="C137" s="7"/>
      <c r="D137" s="7"/>
      <c r="E137" s="7"/>
    </row>
    <row r="138" spans="1:5" customFormat="1" x14ac:dyDescent="0.3">
      <c r="A138" s="7"/>
      <c r="B138" s="7"/>
      <c r="C138" s="7"/>
      <c r="D138" s="7"/>
      <c r="E138" s="7"/>
    </row>
    <row r="139" spans="1:5" customFormat="1" x14ac:dyDescent="0.3">
      <c r="A139" s="7"/>
      <c r="B139" s="7"/>
      <c r="C139" s="7"/>
      <c r="D139" s="7"/>
      <c r="E139" s="7"/>
    </row>
    <row r="140" spans="1:5" customFormat="1" x14ac:dyDescent="0.3">
      <c r="A140" s="7"/>
      <c r="B140" s="7"/>
      <c r="C140" s="7"/>
      <c r="D140" s="7"/>
      <c r="E140" s="7"/>
    </row>
    <row r="141" spans="1:5" customFormat="1" x14ac:dyDescent="0.3">
      <c r="A141" s="7"/>
      <c r="B141" s="7"/>
      <c r="C141" s="7"/>
      <c r="D141" s="7"/>
      <c r="E141" s="7"/>
    </row>
    <row r="142" spans="1:5" customFormat="1" x14ac:dyDescent="0.3">
      <c r="A142" s="7"/>
      <c r="B142" s="7"/>
      <c r="C142" s="7"/>
      <c r="D142" s="7"/>
      <c r="E142" s="7"/>
    </row>
    <row r="143" spans="1:5" customFormat="1" x14ac:dyDescent="0.3">
      <c r="A143" s="7"/>
      <c r="B143" s="7"/>
      <c r="C143" s="7"/>
      <c r="D143" s="7"/>
      <c r="E143" s="7"/>
    </row>
    <row r="144" spans="1:5" customFormat="1" x14ac:dyDescent="0.3">
      <c r="A144" s="7"/>
      <c r="B144" s="7"/>
      <c r="C144" s="7"/>
      <c r="D144" s="7"/>
      <c r="E144" s="7"/>
    </row>
    <row r="145" spans="1:5" customFormat="1" x14ac:dyDescent="0.3">
      <c r="A145" s="7"/>
      <c r="B145" s="7"/>
      <c r="C145" s="7"/>
      <c r="D145" s="7"/>
      <c r="E145" s="7"/>
    </row>
    <row r="146" spans="1:5" customFormat="1" x14ac:dyDescent="0.3">
      <c r="A146" s="7"/>
      <c r="B146" s="7"/>
      <c r="C146" s="7"/>
      <c r="D146" s="7"/>
      <c r="E146" s="7"/>
    </row>
    <row r="147" spans="1:5" customFormat="1" x14ac:dyDescent="0.3">
      <c r="A147" s="7"/>
      <c r="B147" s="7"/>
      <c r="C147" s="7"/>
      <c r="D147" s="7"/>
      <c r="E147" s="7"/>
    </row>
    <row r="148" spans="1:5" customFormat="1" x14ac:dyDescent="0.3">
      <c r="A148" s="7"/>
      <c r="B148" s="7"/>
      <c r="C148" s="7"/>
      <c r="D148" s="7"/>
      <c r="E148" s="7"/>
    </row>
    <row r="149" spans="1:5" customFormat="1" x14ac:dyDescent="0.3">
      <c r="A149" s="7"/>
      <c r="B149" s="7"/>
      <c r="C149" s="7"/>
      <c r="D149" s="7"/>
      <c r="E149" s="7"/>
    </row>
    <row r="150" spans="1:5" customFormat="1" x14ac:dyDescent="0.3">
      <c r="A150" s="7"/>
      <c r="B150" s="7"/>
      <c r="C150" s="7"/>
      <c r="D150" s="7"/>
      <c r="E150" s="7"/>
    </row>
    <row r="151" spans="1:5" customFormat="1" x14ac:dyDescent="0.3">
      <c r="A151" s="7"/>
      <c r="B151" s="7"/>
      <c r="C151" s="7"/>
      <c r="D151" s="7"/>
      <c r="E151" s="7"/>
    </row>
    <row r="152" spans="1:5" customFormat="1" x14ac:dyDescent="0.3">
      <c r="A152" s="7"/>
      <c r="B152" s="7"/>
      <c r="C152" s="7"/>
      <c r="D152" s="7"/>
      <c r="E152" s="7"/>
    </row>
    <row r="153" spans="1:5" customFormat="1" x14ac:dyDescent="0.3">
      <c r="A153" s="7"/>
      <c r="B153" s="7"/>
      <c r="C153" s="7"/>
      <c r="D153" s="7"/>
      <c r="E153" s="7"/>
    </row>
    <row r="154" spans="1:5" customFormat="1" x14ac:dyDescent="0.3">
      <c r="A154" s="7"/>
      <c r="B154" s="7"/>
      <c r="C154" s="7"/>
      <c r="D154" s="7"/>
      <c r="E154" s="7"/>
    </row>
    <row r="155" spans="1:5" customFormat="1" x14ac:dyDescent="0.3">
      <c r="A155" s="7"/>
      <c r="B155" s="7"/>
      <c r="C155" s="7"/>
      <c r="D155" s="7"/>
      <c r="E155" s="7"/>
    </row>
    <row r="156" spans="1:5" customFormat="1" x14ac:dyDescent="0.3">
      <c r="A156" s="7"/>
      <c r="B156" s="7"/>
      <c r="C156" s="7"/>
      <c r="D156" s="7"/>
      <c r="E156" s="7"/>
    </row>
    <row r="157" spans="1:5" customFormat="1" x14ac:dyDescent="0.3">
      <c r="A157" s="7"/>
      <c r="B157" s="7"/>
      <c r="C157" s="7"/>
      <c r="D157" s="7"/>
      <c r="E157" s="7"/>
    </row>
    <row r="158" spans="1:5" customFormat="1" x14ac:dyDescent="0.3">
      <c r="A158" s="7"/>
      <c r="B158" s="7"/>
      <c r="C158" s="7"/>
      <c r="D158" s="7"/>
      <c r="E158" s="7"/>
    </row>
    <row r="159" spans="1:5" customFormat="1" x14ac:dyDescent="0.3">
      <c r="A159" s="7"/>
      <c r="B159" s="7"/>
      <c r="C159" s="7"/>
      <c r="D159" s="7"/>
      <c r="E159" s="7"/>
    </row>
    <row r="160" spans="1:5" customFormat="1" x14ac:dyDescent="0.3">
      <c r="A160" s="7"/>
      <c r="B160" s="7"/>
      <c r="C160" s="7"/>
      <c r="D160" s="7"/>
      <c r="E160" s="7"/>
    </row>
    <row r="161" spans="1:5" customFormat="1" x14ac:dyDescent="0.3">
      <c r="A161" s="7"/>
      <c r="B161" s="7"/>
      <c r="C161" s="7"/>
      <c r="D161" s="7"/>
      <c r="E161" s="7"/>
    </row>
    <row r="162" spans="1:5" customFormat="1" x14ac:dyDescent="0.3">
      <c r="A162" s="7"/>
      <c r="B162" s="7"/>
      <c r="C162" s="7"/>
      <c r="D162" s="7"/>
      <c r="E162" s="7"/>
    </row>
    <row r="163" spans="1:5" customFormat="1" x14ac:dyDescent="0.3">
      <c r="A163" s="7"/>
      <c r="B163" s="7"/>
      <c r="C163" s="7"/>
      <c r="D163" s="7"/>
      <c r="E163" s="7"/>
    </row>
    <row r="164" spans="1:5" customFormat="1" x14ac:dyDescent="0.3">
      <c r="A164" s="7"/>
      <c r="B164" s="7"/>
      <c r="C164" s="7"/>
      <c r="D164" s="7"/>
      <c r="E164" s="7"/>
    </row>
    <row r="165" spans="1:5" customFormat="1" x14ac:dyDescent="0.3">
      <c r="A165" s="7"/>
      <c r="B165" s="7"/>
      <c r="C165" s="7"/>
      <c r="D165" s="7"/>
      <c r="E165" s="7"/>
    </row>
    <row r="166" spans="1:5" customFormat="1" x14ac:dyDescent="0.3">
      <c r="A166" s="7"/>
      <c r="B166" s="7"/>
      <c r="C166" s="7"/>
      <c r="D166" s="7"/>
      <c r="E166" s="7"/>
    </row>
    <row r="167" spans="1:5" customFormat="1" x14ac:dyDescent="0.3">
      <c r="A167" s="7"/>
      <c r="B167" s="7"/>
      <c r="C167" s="7"/>
      <c r="D167" s="7"/>
      <c r="E167" s="7"/>
    </row>
    <row r="168" spans="1:5" customFormat="1" x14ac:dyDescent="0.3">
      <c r="A168" s="7"/>
      <c r="B168" s="7"/>
      <c r="C168" s="7"/>
      <c r="D168" s="7"/>
      <c r="E168" s="7"/>
    </row>
    <row r="169" spans="1:5" customFormat="1" x14ac:dyDescent="0.3">
      <c r="A169" s="7"/>
      <c r="B169" s="7"/>
      <c r="C169" s="7"/>
      <c r="D169" s="7"/>
      <c r="E169" s="7"/>
    </row>
    <row r="170" spans="1:5" customFormat="1" x14ac:dyDescent="0.3">
      <c r="A170" s="7"/>
      <c r="B170" s="7"/>
      <c r="C170" s="7"/>
      <c r="D170" s="7"/>
      <c r="E170" s="7"/>
    </row>
    <row r="171" spans="1:5" customFormat="1" x14ac:dyDescent="0.3">
      <c r="A171" s="7"/>
      <c r="B171" s="7"/>
      <c r="C171" s="7"/>
      <c r="D171" s="7"/>
      <c r="E171" s="7"/>
    </row>
    <row r="172" spans="1:5" customFormat="1" x14ac:dyDescent="0.3">
      <c r="A172" s="7"/>
      <c r="B172" s="7"/>
      <c r="C172" s="7"/>
      <c r="D172" s="7"/>
      <c r="E172" s="7"/>
    </row>
    <row r="173" spans="1:5" customFormat="1" x14ac:dyDescent="0.3">
      <c r="A173" s="7"/>
      <c r="B173" s="7"/>
      <c r="C173" s="7"/>
      <c r="D173" s="7"/>
      <c r="E173" s="7"/>
    </row>
    <row r="174" spans="1:5" customFormat="1" x14ac:dyDescent="0.3">
      <c r="A174" s="7"/>
      <c r="B174" s="7"/>
      <c r="C174" s="7"/>
      <c r="D174" s="7"/>
      <c r="E174" s="7"/>
    </row>
    <row r="175" spans="1:5" customFormat="1" x14ac:dyDescent="0.3">
      <c r="A175" s="7"/>
      <c r="B175" s="7"/>
      <c r="C175" s="7"/>
      <c r="D175" s="7"/>
      <c r="E175" s="7"/>
    </row>
    <row r="176" spans="1:5" customFormat="1" x14ac:dyDescent="0.3">
      <c r="A176" s="7"/>
      <c r="B176" s="7"/>
      <c r="C176" s="7"/>
      <c r="D176" s="7"/>
      <c r="E176" s="7"/>
    </row>
    <row r="177" spans="1:5" customFormat="1" x14ac:dyDescent="0.3">
      <c r="A177" s="7"/>
      <c r="B177" s="7"/>
      <c r="C177" s="7"/>
      <c r="D177" s="7"/>
      <c r="E177" s="7"/>
    </row>
    <row r="178" spans="1:5" customFormat="1" x14ac:dyDescent="0.3">
      <c r="A178" s="7"/>
      <c r="B178" s="7"/>
      <c r="C178" s="7"/>
      <c r="D178" s="7"/>
      <c r="E178" s="7"/>
    </row>
    <row r="179" spans="1:5" customFormat="1" x14ac:dyDescent="0.3">
      <c r="A179" s="7"/>
      <c r="B179" s="7"/>
      <c r="C179" s="7"/>
      <c r="D179" s="7"/>
      <c r="E179" s="7"/>
    </row>
    <row r="180" spans="1:5" customFormat="1" x14ac:dyDescent="0.3">
      <c r="A180" s="7"/>
      <c r="B180" s="7"/>
      <c r="C180" s="7"/>
      <c r="D180" s="7"/>
      <c r="E180" s="7"/>
    </row>
    <row r="181" spans="1:5" customFormat="1" x14ac:dyDescent="0.3">
      <c r="A181" s="7"/>
      <c r="B181" s="7"/>
      <c r="C181" s="7"/>
      <c r="D181" s="7"/>
      <c r="E181" s="7"/>
    </row>
    <row r="182" spans="1:5" customFormat="1" x14ac:dyDescent="0.3">
      <c r="A182" s="7"/>
      <c r="B182" s="7"/>
      <c r="C182" s="7"/>
      <c r="D182" s="7"/>
      <c r="E182" s="7"/>
    </row>
    <row r="183" spans="1:5" customFormat="1" x14ac:dyDescent="0.3">
      <c r="A183" s="7"/>
      <c r="B183" s="7"/>
      <c r="C183" s="7"/>
      <c r="D183" s="7"/>
      <c r="E183" s="7"/>
    </row>
    <row r="184" spans="1:5" customFormat="1" x14ac:dyDescent="0.3">
      <c r="A184" s="7"/>
      <c r="B184" s="7"/>
      <c r="C184" s="7"/>
      <c r="D184" s="7"/>
      <c r="E184" s="7"/>
    </row>
    <row r="185" spans="1:5" customFormat="1" x14ac:dyDescent="0.3">
      <c r="A185" s="7"/>
      <c r="B185" s="7"/>
      <c r="C185" s="7"/>
      <c r="D185" s="7"/>
      <c r="E185" s="7"/>
    </row>
    <row r="186" spans="1:5" customFormat="1" x14ac:dyDescent="0.3">
      <c r="A186" s="7"/>
      <c r="B186" s="7"/>
      <c r="C186" s="7"/>
      <c r="D186" s="7"/>
      <c r="E186" s="7"/>
    </row>
    <row r="187" spans="1:5" customFormat="1" x14ac:dyDescent="0.3">
      <c r="A187" s="7"/>
      <c r="B187" s="7"/>
      <c r="C187" s="7"/>
      <c r="D187" s="7"/>
      <c r="E187" s="7"/>
    </row>
    <row r="188" spans="1:5" customFormat="1" x14ac:dyDescent="0.3">
      <c r="A188" s="7"/>
      <c r="B188" s="7"/>
      <c r="C188" s="7"/>
      <c r="D188" s="7"/>
      <c r="E188" s="7"/>
    </row>
    <row r="189" spans="1:5" customFormat="1" x14ac:dyDescent="0.3">
      <c r="A189" s="7"/>
      <c r="B189" s="7"/>
      <c r="C189" s="7"/>
      <c r="D189" s="7"/>
      <c r="E189" s="7"/>
    </row>
    <row r="190" spans="1:5" customFormat="1" x14ac:dyDescent="0.3">
      <c r="A190" s="7"/>
      <c r="B190" s="7"/>
      <c r="C190" s="7"/>
      <c r="D190" s="7"/>
      <c r="E190" s="7"/>
    </row>
    <row r="191" spans="1:5" customFormat="1" x14ac:dyDescent="0.3">
      <c r="A191" s="7"/>
      <c r="B191" s="7"/>
      <c r="C191" s="7"/>
      <c r="D191" s="7"/>
      <c r="E191" s="7"/>
    </row>
    <row r="192" spans="1:5" customFormat="1" x14ac:dyDescent="0.3">
      <c r="A192" s="7"/>
      <c r="B192" s="7"/>
      <c r="C192" s="7"/>
      <c r="D192" s="7"/>
      <c r="E192" s="7"/>
    </row>
    <row r="193" spans="1:5" customFormat="1" x14ac:dyDescent="0.3">
      <c r="A193" s="7"/>
      <c r="B193" s="7"/>
      <c r="C193" s="7"/>
      <c r="D193" s="7"/>
      <c r="E193" s="7"/>
    </row>
    <row r="194" spans="1:5" customFormat="1" x14ac:dyDescent="0.3">
      <c r="A194" s="7"/>
      <c r="B194" s="7"/>
      <c r="C194" s="7"/>
      <c r="D194" s="7"/>
      <c r="E194" s="7"/>
    </row>
    <row r="195" spans="1:5" customFormat="1" x14ac:dyDescent="0.3">
      <c r="A195" s="7"/>
      <c r="B195" s="7"/>
      <c r="C195" s="7"/>
      <c r="D195" s="7"/>
      <c r="E195" s="7"/>
    </row>
    <row r="196" spans="1:5" customFormat="1" x14ac:dyDescent="0.3">
      <c r="A196" s="7"/>
      <c r="B196" s="7"/>
      <c r="C196" s="7"/>
      <c r="D196" s="7"/>
      <c r="E196" s="7"/>
    </row>
    <row r="197" spans="1:5" customFormat="1" x14ac:dyDescent="0.3">
      <c r="A197" s="7"/>
      <c r="B197" s="7"/>
      <c r="C197" s="7"/>
      <c r="D197" s="7"/>
      <c r="E197" s="7"/>
    </row>
    <row r="198" spans="1:5" customFormat="1" x14ac:dyDescent="0.3">
      <c r="A198" s="7"/>
      <c r="B198" s="7"/>
      <c r="C198" s="7"/>
      <c r="D198" s="7"/>
      <c r="E198" s="7"/>
    </row>
    <row r="199" spans="1:5" customFormat="1" x14ac:dyDescent="0.3">
      <c r="A199" s="7"/>
      <c r="B199" s="7"/>
      <c r="C199" s="7"/>
      <c r="D199" s="7"/>
      <c r="E199" s="7"/>
    </row>
    <row r="200" spans="1:5" customFormat="1" x14ac:dyDescent="0.3">
      <c r="A200" s="7"/>
      <c r="B200" s="7"/>
      <c r="C200" s="7"/>
      <c r="D200" s="7"/>
      <c r="E200" s="7"/>
    </row>
    <row r="201" spans="1:5" customFormat="1" x14ac:dyDescent="0.3">
      <c r="A201" s="7"/>
      <c r="B201" s="7"/>
      <c r="C201" s="7"/>
      <c r="D201" s="7"/>
      <c r="E201" s="7"/>
    </row>
    <row r="202" spans="1:5" customFormat="1" x14ac:dyDescent="0.3">
      <c r="A202" s="7"/>
      <c r="B202" s="7"/>
      <c r="C202" s="7"/>
      <c r="D202" s="7"/>
      <c r="E202" s="7"/>
    </row>
    <row r="203" spans="1:5" customFormat="1" x14ac:dyDescent="0.3">
      <c r="A203" s="7"/>
      <c r="B203" s="7"/>
      <c r="C203" s="7"/>
      <c r="D203" s="7"/>
      <c r="E203" s="7"/>
    </row>
    <row r="204" spans="1:5" customFormat="1" x14ac:dyDescent="0.3">
      <c r="A204" s="7"/>
      <c r="B204" s="7"/>
      <c r="C204" s="7"/>
      <c r="D204" s="7"/>
      <c r="E204" s="7"/>
    </row>
    <row r="205" spans="1:5" customFormat="1" x14ac:dyDescent="0.3">
      <c r="A205" s="7"/>
      <c r="B205" s="7"/>
      <c r="C205" s="7"/>
      <c r="D205" s="7"/>
      <c r="E205" s="7"/>
    </row>
    <row r="206" spans="1:5" customFormat="1" x14ac:dyDescent="0.3">
      <c r="A206" s="7"/>
      <c r="B206" s="7"/>
      <c r="C206" s="7"/>
      <c r="D206" s="7"/>
      <c r="E206" s="7"/>
    </row>
    <row r="207" spans="1:5" customFormat="1" x14ac:dyDescent="0.3">
      <c r="A207" s="7"/>
      <c r="B207" s="7"/>
      <c r="C207" s="7"/>
      <c r="D207" s="7"/>
      <c r="E207" s="7"/>
    </row>
    <row r="208" spans="1:5" customFormat="1" x14ac:dyDescent="0.3">
      <c r="A208" s="7"/>
      <c r="B208" s="7"/>
      <c r="C208" s="7"/>
      <c r="D208" s="7"/>
      <c r="E208" s="7"/>
    </row>
    <row r="209" spans="1:5" customFormat="1" x14ac:dyDescent="0.3">
      <c r="A209" s="7"/>
      <c r="B209" s="7"/>
      <c r="C209" s="7"/>
      <c r="D209" s="7"/>
      <c r="E209" s="7"/>
    </row>
    <row r="210" spans="1:5" customFormat="1" x14ac:dyDescent="0.3">
      <c r="A210" s="7"/>
      <c r="B210" s="7"/>
      <c r="C210" s="7"/>
      <c r="D210" s="7"/>
      <c r="E210" s="7"/>
    </row>
    <row r="211" spans="1:5" customFormat="1" x14ac:dyDescent="0.3">
      <c r="A211" s="7"/>
      <c r="B211" s="7"/>
      <c r="C211" s="7"/>
      <c r="D211" s="7"/>
      <c r="E211" s="7"/>
    </row>
    <row r="212" spans="1:5" customFormat="1" x14ac:dyDescent="0.3">
      <c r="A212" s="7"/>
      <c r="B212" s="7"/>
      <c r="C212" s="7"/>
      <c r="D212" s="7"/>
      <c r="E212" s="7"/>
    </row>
    <row r="213" spans="1:5" customFormat="1" x14ac:dyDescent="0.3">
      <c r="A213" s="7"/>
      <c r="B213" s="7"/>
      <c r="C213" s="7"/>
      <c r="D213" s="7"/>
      <c r="E213" s="7"/>
    </row>
    <row r="214" spans="1:5" customFormat="1" x14ac:dyDescent="0.3">
      <c r="A214" s="7"/>
      <c r="B214" s="7"/>
      <c r="C214" s="7"/>
      <c r="D214" s="7"/>
      <c r="E214" s="7"/>
    </row>
    <row r="215" spans="1:5" customFormat="1" x14ac:dyDescent="0.3">
      <c r="A215" s="7"/>
      <c r="B215" s="7"/>
      <c r="C215" s="7"/>
      <c r="D215" s="7"/>
      <c r="E215" s="7"/>
    </row>
    <row r="216" spans="1:5" customFormat="1" x14ac:dyDescent="0.3">
      <c r="A216" s="7"/>
      <c r="B216" s="7"/>
      <c r="C216" s="7"/>
      <c r="D216" s="7"/>
      <c r="E216" s="7"/>
    </row>
    <row r="217" spans="1:5" customFormat="1" x14ac:dyDescent="0.3">
      <c r="A217" s="7"/>
      <c r="B217" s="7"/>
      <c r="C217" s="7"/>
      <c r="D217" s="7"/>
      <c r="E217" s="7"/>
    </row>
    <row r="218" spans="1:5" customFormat="1" x14ac:dyDescent="0.3">
      <c r="A218" s="7"/>
      <c r="B218" s="7"/>
      <c r="C218" s="7"/>
      <c r="D218" s="7"/>
      <c r="E218" s="7"/>
    </row>
    <row r="219" spans="1:5" customFormat="1" x14ac:dyDescent="0.3">
      <c r="A219" s="7"/>
      <c r="B219" s="7"/>
      <c r="C219" s="7"/>
      <c r="D219" s="7"/>
      <c r="E219" s="7"/>
    </row>
    <row r="220" spans="1:5" customFormat="1" x14ac:dyDescent="0.3">
      <c r="A220" s="7"/>
      <c r="B220" s="7"/>
      <c r="C220" s="7"/>
      <c r="D220" s="7"/>
      <c r="E220" s="7"/>
    </row>
    <row r="221" spans="1:5" customFormat="1" x14ac:dyDescent="0.3">
      <c r="A221" s="7"/>
      <c r="B221" s="7"/>
      <c r="C221" s="7"/>
      <c r="D221" s="7"/>
      <c r="E221" s="7"/>
    </row>
    <row r="222" spans="1:5" customFormat="1" x14ac:dyDescent="0.3">
      <c r="A222" s="7"/>
      <c r="B222" s="7"/>
      <c r="C222" s="7"/>
      <c r="D222" s="7"/>
      <c r="E222" s="7"/>
    </row>
    <row r="223" spans="1:5" customFormat="1" x14ac:dyDescent="0.3">
      <c r="A223" s="7"/>
      <c r="B223" s="7"/>
      <c r="C223" s="7"/>
      <c r="D223" s="7"/>
      <c r="E223" s="7"/>
    </row>
    <row r="224" spans="1:5" customFormat="1" x14ac:dyDescent="0.3">
      <c r="A224" s="7"/>
      <c r="B224" s="7"/>
      <c r="C224" s="7"/>
      <c r="D224" s="7"/>
      <c r="E224" s="7"/>
    </row>
    <row r="225" spans="1:5" customFormat="1" x14ac:dyDescent="0.3">
      <c r="A225" s="7"/>
      <c r="B225" s="7"/>
      <c r="C225" s="7"/>
      <c r="D225" s="7"/>
      <c r="E225" s="7"/>
    </row>
    <row r="226" spans="1:5" customFormat="1" x14ac:dyDescent="0.3">
      <c r="A226" s="7"/>
      <c r="B226" s="7"/>
      <c r="C226" s="7"/>
      <c r="D226" s="7"/>
      <c r="E226" s="7"/>
    </row>
    <row r="227" spans="1:5" customFormat="1" x14ac:dyDescent="0.3">
      <c r="A227" s="7"/>
      <c r="B227" s="7"/>
      <c r="C227" s="7"/>
      <c r="D227" s="7"/>
      <c r="E227" s="7"/>
    </row>
    <row r="228" spans="1:5" customFormat="1" x14ac:dyDescent="0.3">
      <c r="A228" s="7"/>
      <c r="B228" s="7"/>
      <c r="C228" s="7"/>
      <c r="D228" s="7"/>
      <c r="E228" s="7"/>
    </row>
    <row r="229" spans="1:5" customFormat="1" x14ac:dyDescent="0.3">
      <c r="A229" s="7"/>
      <c r="B229" s="7"/>
      <c r="C229" s="7"/>
      <c r="D229" s="7"/>
      <c r="E229" s="7"/>
    </row>
    <row r="230" spans="1:5" customFormat="1" x14ac:dyDescent="0.3">
      <c r="A230" s="7"/>
      <c r="B230" s="7"/>
      <c r="C230" s="7"/>
      <c r="D230" s="7"/>
      <c r="E230" s="7"/>
    </row>
    <row r="231" spans="1:5" customFormat="1" x14ac:dyDescent="0.3">
      <c r="A231" s="7"/>
      <c r="B231" s="7"/>
      <c r="C231" s="7"/>
      <c r="D231" s="7"/>
      <c r="E231" s="7"/>
    </row>
    <row r="232" spans="1:5" customFormat="1" x14ac:dyDescent="0.3">
      <c r="A232" s="7"/>
      <c r="B232" s="7"/>
      <c r="C232" s="7"/>
      <c r="D232" s="7"/>
      <c r="E232" s="7"/>
    </row>
    <row r="233" spans="1:5" customFormat="1" x14ac:dyDescent="0.3">
      <c r="A233" s="7"/>
      <c r="B233" s="7"/>
      <c r="C233" s="7"/>
      <c r="D233" s="7"/>
      <c r="E233" s="7"/>
    </row>
    <row r="234" spans="1:5" customFormat="1" x14ac:dyDescent="0.3">
      <c r="A234" s="7"/>
      <c r="B234" s="7"/>
      <c r="C234" s="7"/>
      <c r="D234" s="7"/>
      <c r="E234" s="7"/>
    </row>
    <row r="235" spans="1:5" customFormat="1" x14ac:dyDescent="0.3">
      <c r="A235" s="7"/>
      <c r="B235" s="7"/>
      <c r="C235" s="7"/>
      <c r="D235" s="7"/>
      <c r="E235" s="7"/>
    </row>
    <row r="236" spans="1:5" customFormat="1" x14ac:dyDescent="0.3">
      <c r="A236" s="7"/>
      <c r="B236" s="7"/>
      <c r="C236" s="7"/>
      <c r="D236" s="7"/>
      <c r="E236" s="7"/>
    </row>
    <row r="237" spans="1:5" customFormat="1" x14ac:dyDescent="0.3">
      <c r="A237" s="7"/>
      <c r="B237" s="7"/>
      <c r="C237" s="7"/>
      <c r="D237" s="7"/>
      <c r="E237" s="7"/>
    </row>
    <row r="238" spans="1:5" customFormat="1" x14ac:dyDescent="0.3">
      <c r="A238" s="7"/>
      <c r="B238" s="7"/>
      <c r="C238" s="7"/>
      <c r="D238" s="7"/>
      <c r="E238" s="7"/>
    </row>
    <row r="239" spans="1:5" customFormat="1" x14ac:dyDescent="0.3">
      <c r="A239" s="7"/>
      <c r="B239" s="7"/>
      <c r="C239" s="7"/>
      <c r="D239" s="7"/>
      <c r="E239" s="7"/>
    </row>
    <row r="240" spans="1:5" customFormat="1" x14ac:dyDescent="0.3">
      <c r="A240" s="7"/>
      <c r="B240" s="7"/>
      <c r="C240" s="7"/>
      <c r="D240" s="7"/>
      <c r="E240" s="7"/>
    </row>
    <row r="241" spans="1:5" customFormat="1" x14ac:dyDescent="0.3">
      <c r="A241" s="7"/>
      <c r="B241" s="7"/>
      <c r="C241" s="7"/>
      <c r="D241" s="7"/>
      <c r="E241" s="7"/>
    </row>
    <row r="242" spans="1:5" customFormat="1" x14ac:dyDescent="0.3">
      <c r="A242" s="7"/>
      <c r="B242" s="7"/>
      <c r="C242" s="7"/>
      <c r="D242" s="7"/>
      <c r="E242" s="7"/>
    </row>
  </sheetData>
  <mergeCells count="4">
    <mergeCell ref="A16:G16"/>
    <mergeCell ref="A1:F1"/>
    <mergeCell ref="A8:F8"/>
    <mergeCell ref="A12:G12"/>
  </mergeCells>
  <pageMargins left="0.7" right="0.7" top="0.78740157499999996" bottom="0.78740157499999996"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33"/>
  <sheetViews>
    <sheetView tabSelected="1" topLeftCell="A10" workbookViewId="0">
      <selection activeCell="C12" sqref="C12"/>
    </sheetView>
  </sheetViews>
  <sheetFormatPr defaultColWidth="11.44140625" defaultRowHeight="14.4" x14ac:dyDescent="0.3"/>
  <cols>
    <col min="1" max="1" width="24.88671875" style="59" customWidth="1"/>
    <col min="2" max="2" width="16.109375" bestFit="1" customWidth="1"/>
    <col min="3" max="3" width="12.88671875" customWidth="1"/>
    <col min="4" max="4" width="16.109375" bestFit="1" customWidth="1"/>
    <col min="5" max="5" width="12.88671875" customWidth="1"/>
    <col min="6" max="6" width="18.109375" customWidth="1"/>
    <col min="7" max="7" width="16.109375" customWidth="1"/>
    <col min="8" max="8" width="16.109375" bestFit="1" customWidth="1"/>
    <col min="9" max="9" width="15" customWidth="1"/>
    <col min="10" max="10" width="18.109375" customWidth="1"/>
    <col min="14" max="14" width="21" style="20" customWidth="1"/>
  </cols>
  <sheetData>
    <row r="1" spans="1:14" ht="41.25" customHeight="1" x14ac:dyDescent="0.3">
      <c r="A1" s="600" t="s">
        <v>222</v>
      </c>
      <c r="B1" s="600"/>
      <c r="C1" s="600"/>
      <c r="D1" s="600"/>
      <c r="E1" s="600"/>
      <c r="F1" s="600"/>
      <c r="N1"/>
    </row>
    <row r="2" spans="1:14" ht="21.75" customHeight="1" thickBot="1" x14ac:dyDescent="0.35">
      <c r="N2"/>
    </row>
    <row r="3" spans="1:14" ht="18.600000000000001" thickBot="1" x14ac:dyDescent="0.35">
      <c r="A3" s="458" t="s">
        <v>162</v>
      </c>
      <c r="B3" s="50" t="s">
        <v>1</v>
      </c>
      <c r="C3" s="48" t="s">
        <v>2</v>
      </c>
      <c r="D3" s="48" t="s">
        <v>3</v>
      </c>
      <c r="E3" s="48" t="s">
        <v>4</v>
      </c>
      <c r="F3" s="49" t="s">
        <v>5</v>
      </c>
      <c r="H3" s="58" t="s">
        <v>61</v>
      </c>
      <c r="I3" s="22"/>
      <c r="N3"/>
    </row>
    <row r="4" spans="1:14" x14ac:dyDescent="0.3">
      <c r="A4" s="407" t="s">
        <v>227</v>
      </c>
      <c r="B4" s="265">
        <f>qp!B5</f>
        <v>26.253999999999998</v>
      </c>
      <c r="C4" s="265">
        <f>qp!C5</f>
        <v>28.152000000000001</v>
      </c>
      <c r="D4" s="265">
        <f>qp!D5</f>
        <v>24.611999999999998</v>
      </c>
      <c r="E4" s="265">
        <f>qp!E5</f>
        <v>21.931999999999999</v>
      </c>
      <c r="F4" s="286">
        <f>qp!F5</f>
        <v>15.396000000000001</v>
      </c>
      <c r="G4" s="76"/>
      <c r="H4" s="79" t="s">
        <v>65</v>
      </c>
      <c r="I4" s="60">
        <v>1</v>
      </c>
      <c r="N4"/>
    </row>
    <row r="5" spans="1:14" x14ac:dyDescent="0.3">
      <c r="A5" s="459" t="s">
        <v>226</v>
      </c>
      <c r="B5" s="266">
        <f>qp!B14</f>
        <v>32.817499999999995</v>
      </c>
      <c r="C5" s="266">
        <f>qp!C14</f>
        <v>35.19</v>
      </c>
      <c r="D5" s="266">
        <f>qp!D14</f>
        <v>30.764999999999997</v>
      </c>
      <c r="E5" s="266">
        <f>qp!E14</f>
        <v>27.414999999999999</v>
      </c>
      <c r="F5" s="287">
        <f>qp!F14</f>
        <v>19.245000000000001</v>
      </c>
      <c r="H5" s="79" t="s">
        <v>64</v>
      </c>
      <c r="I5" s="60">
        <f>I8/(I8-I4)</f>
        <v>1.25</v>
      </c>
      <c r="N5"/>
    </row>
    <row r="6" spans="1:14" x14ac:dyDescent="0.3">
      <c r="A6" s="459" t="s">
        <v>225</v>
      </c>
      <c r="B6" s="224">
        <f>$I$6</f>
        <v>3.77</v>
      </c>
      <c r="C6" s="224">
        <f>$I$6</f>
        <v>3.77</v>
      </c>
      <c r="D6" s="224">
        <f>$I$6</f>
        <v>3.77</v>
      </c>
      <c r="E6" s="224">
        <f>$I$6</f>
        <v>3.77</v>
      </c>
      <c r="F6" s="60">
        <f>$I$6</f>
        <v>3.77</v>
      </c>
      <c r="H6" s="79" t="s">
        <v>107</v>
      </c>
      <c r="I6" s="60">
        <v>3.77</v>
      </c>
      <c r="N6"/>
    </row>
    <row r="7" spans="1:14" x14ac:dyDescent="0.3">
      <c r="A7" s="459" t="s">
        <v>217</v>
      </c>
      <c r="B7" s="266">
        <f>qp!B17</f>
        <v>983.17909444720749</v>
      </c>
      <c r="C7" s="266">
        <f>qp!C17</f>
        <v>1276.1648252481752</v>
      </c>
      <c r="D7" s="266">
        <f>qp!D17</f>
        <v>555.38393995929721</v>
      </c>
      <c r="E7" s="266">
        <f>qp!E17</f>
        <v>615.98212913832162</v>
      </c>
      <c r="F7" s="287">
        <f>qp!F17</f>
        <v>162.14475677962184</v>
      </c>
      <c r="H7" s="79" t="s">
        <v>63</v>
      </c>
      <c r="I7" s="60">
        <v>1</v>
      </c>
      <c r="N7"/>
    </row>
    <row r="8" spans="1:14" ht="15" thickBot="1" x14ac:dyDescent="0.35">
      <c r="A8" s="446" t="s">
        <v>224</v>
      </c>
      <c r="B8" s="267">
        <f>B4+B5</f>
        <v>59.071499999999993</v>
      </c>
      <c r="C8" s="267">
        <f t="shared" ref="C8:F8" si="0">C4+C5</f>
        <v>63.341999999999999</v>
      </c>
      <c r="D8" s="267">
        <f t="shared" si="0"/>
        <v>55.376999999999995</v>
      </c>
      <c r="E8" s="267">
        <f t="shared" si="0"/>
        <v>49.346999999999994</v>
      </c>
      <c r="F8" s="267">
        <f t="shared" si="0"/>
        <v>34.641000000000005</v>
      </c>
      <c r="H8" s="80" t="s">
        <v>62</v>
      </c>
      <c r="I8" s="61">
        <v>5</v>
      </c>
      <c r="N8"/>
    </row>
    <row r="9" spans="1:14" ht="15" thickBot="1" x14ac:dyDescent="0.35">
      <c r="A9" s="68"/>
      <c r="B9" s="68"/>
      <c r="C9" s="68"/>
      <c r="D9" s="68"/>
      <c r="E9" s="68"/>
      <c r="F9" s="68"/>
      <c r="H9" s="275" t="s">
        <v>66</v>
      </c>
      <c r="I9" s="66">
        <v>1</v>
      </c>
      <c r="N9"/>
    </row>
    <row r="10" spans="1:14" ht="29.25" customHeight="1" thickBot="1" x14ac:dyDescent="0.35">
      <c r="A10" s="601" t="s">
        <v>266</v>
      </c>
      <c r="B10" s="602"/>
      <c r="C10" s="602"/>
      <c r="D10" s="602"/>
      <c r="E10" s="602"/>
      <c r="F10" s="603"/>
      <c r="N10"/>
    </row>
    <row r="11" spans="1:14" ht="15" thickBot="1" x14ac:dyDescent="0.35">
      <c r="A11" s="221" t="s">
        <v>265</v>
      </c>
      <c r="B11" s="50" t="s">
        <v>1</v>
      </c>
      <c r="C11" s="48" t="s">
        <v>2</v>
      </c>
      <c r="D11" s="48" t="s">
        <v>3</v>
      </c>
      <c r="E11" s="48" t="s">
        <v>4</v>
      </c>
      <c r="F11" s="49" t="s">
        <v>5</v>
      </c>
      <c r="H11" s="68"/>
      <c r="I11" s="68"/>
      <c r="J11" s="68"/>
      <c r="K11" s="68"/>
      <c r="N11"/>
    </row>
    <row r="12" spans="1:14" x14ac:dyDescent="0.3">
      <c r="A12" s="268">
        <v>0</v>
      </c>
      <c r="B12" s="269">
        <v>0</v>
      </c>
      <c r="C12" s="115">
        <v>0</v>
      </c>
      <c r="D12" s="115">
        <v>0</v>
      </c>
      <c r="E12" s="115">
        <v>0</v>
      </c>
      <c r="F12" s="22">
        <v>0</v>
      </c>
      <c r="H12" s="68"/>
      <c r="I12" s="68"/>
      <c r="J12" s="68"/>
      <c r="K12" s="68"/>
      <c r="N12"/>
    </row>
    <row r="13" spans="1:14" x14ac:dyDescent="0.3">
      <c r="A13" s="216">
        <f>A12+1</f>
        <v>1</v>
      </c>
      <c r="B13" s="222">
        <f t="shared" ref="B13:F28" si="1">($A13/B$4*EXP(1-$A13/B$4))^(B$6)*B$7</f>
        <v>0.16488927647819293</v>
      </c>
      <c r="C13" s="560">
        <f t="shared" si="1"/>
        <v>0.16610708233110691</v>
      </c>
      <c r="D13" s="560">
        <f t="shared" si="1"/>
        <v>0.11768893027643894</v>
      </c>
      <c r="E13" s="560">
        <f t="shared" si="1"/>
        <v>0.19785194668947093</v>
      </c>
      <c r="F13" s="561">
        <f t="shared" si="1"/>
        <v>0.18378926750431268</v>
      </c>
      <c r="H13" s="68"/>
      <c r="I13" s="68"/>
      <c r="J13" s="68"/>
      <c r="K13" s="68"/>
      <c r="N13"/>
    </row>
    <row r="14" spans="1:14" x14ac:dyDescent="0.3">
      <c r="A14" s="216">
        <f t="shared" ref="A14:A77" si="2">A13+1</f>
        <v>2</v>
      </c>
      <c r="B14" s="222">
        <f t="shared" si="1"/>
        <v>1.9485521752610904</v>
      </c>
      <c r="C14" s="560">
        <f t="shared" si="1"/>
        <v>1.9820394923296034</v>
      </c>
      <c r="D14" s="560">
        <f t="shared" si="1"/>
        <v>1.3775096112906466</v>
      </c>
      <c r="E14" s="560">
        <f t="shared" si="1"/>
        <v>2.2728479546582161</v>
      </c>
      <c r="F14" s="561">
        <f t="shared" si="1"/>
        <v>1.9627187130495203</v>
      </c>
      <c r="H14" s="68"/>
      <c r="I14" s="68"/>
      <c r="J14" s="68"/>
      <c r="K14" s="68"/>
      <c r="N14"/>
    </row>
    <row r="15" spans="1:14" x14ac:dyDescent="0.3">
      <c r="A15" s="216">
        <f t="shared" si="2"/>
        <v>3</v>
      </c>
      <c r="B15" s="222">
        <f t="shared" si="1"/>
        <v>7.7841756799972863</v>
      </c>
      <c r="C15" s="560">
        <f t="shared" si="1"/>
        <v>7.9949807104127375</v>
      </c>
      <c r="D15" s="560">
        <f t="shared" si="1"/>
        <v>5.4504784022468282</v>
      </c>
      <c r="E15" s="560">
        <f t="shared" si="1"/>
        <v>8.8263552484326659</v>
      </c>
      <c r="F15" s="561">
        <f t="shared" si="1"/>
        <v>7.0856050702378024</v>
      </c>
      <c r="H15" s="68"/>
      <c r="I15" s="68"/>
      <c r="J15" s="68"/>
      <c r="K15" s="68"/>
      <c r="N15"/>
    </row>
    <row r="16" spans="1:14" x14ac:dyDescent="0.3">
      <c r="A16" s="216">
        <f t="shared" si="2"/>
        <v>4</v>
      </c>
      <c r="B16" s="222">
        <f t="shared" si="1"/>
        <v>19.946569247399228</v>
      </c>
      <c r="C16" s="560">
        <f t="shared" si="1"/>
        <v>20.686047961986414</v>
      </c>
      <c r="D16" s="560">
        <f t="shared" si="1"/>
        <v>13.833421144095007</v>
      </c>
      <c r="E16" s="560">
        <f t="shared" si="1"/>
        <v>21.986060202624671</v>
      </c>
      <c r="F16" s="561">
        <f t="shared" si="1"/>
        <v>16.407817320338097</v>
      </c>
      <c r="H16" s="68"/>
      <c r="I16" s="68"/>
      <c r="J16" s="68"/>
      <c r="K16" s="68"/>
      <c r="N16"/>
    </row>
    <row r="17" spans="1:14" x14ac:dyDescent="0.3">
      <c r="A17" s="216">
        <f t="shared" si="2"/>
        <v>5</v>
      </c>
      <c r="B17" s="222">
        <f t="shared" si="1"/>
        <v>40.07333631336283</v>
      </c>
      <c r="C17" s="560">
        <f t="shared" si="1"/>
        <v>41.963272221129323</v>
      </c>
      <c r="D17" s="560">
        <f t="shared" si="1"/>
        <v>27.526835435892966</v>
      </c>
      <c r="E17" s="560">
        <f t="shared" si="1"/>
        <v>42.93832852266042</v>
      </c>
      <c r="F17" s="561">
        <f t="shared" si="1"/>
        <v>29.789032191485514</v>
      </c>
      <c r="H17" s="68"/>
      <c r="I17" s="68"/>
      <c r="J17" s="68"/>
      <c r="K17" s="68"/>
      <c r="N17"/>
    </row>
    <row r="18" spans="1:14" x14ac:dyDescent="0.3">
      <c r="A18" s="216">
        <f t="shared" si="2"/>
        <v>6</v>
      </c>
      <c r="B18" s="222">
        <f t="shared" si="1"/>
        <v>69.024829402037099</v>
      </c>
      <c r="C18" s="560">
        <f t="shared" si="1"/>
        <v>72.983336553677844</v>
      </c>
      <c r="D18" s="560">
        <f t="shared" si="1"/>
        <v>46.96188522832572</v>
      </c>
      <c r="E18" s="560">
        <f t="shared" si="1"/>
        <v>71.896111909645143</v>
      </c>
      <c r="F18" s="561">
        <f t="shared" si="1"/>
        <v>46.368657706206825</v>
      </c>
      <c r="H18" s="68"/>
      <c r="I18" s="68"/>
      <c r="J18" s="68"/>
      <c r="K18" s="68"/>
      <c r="N18"/>
    </row>
    <row r="19" spans="1:14" x14ac:dyDescent="0.3">
      <c r="A19" s="216">
        <f t="shared" si="2"/>
        <v>7</v>
      </c>
      <c r="B19" s="222">
        <f t="shared" si="1"/>
        <v>106.91318853690906</v>
      </c>
      <c r="C19" s="560">
        <f t="shared" si="1"/>
        <v>114.14428733291886</v>
      </c>
      <c r="D19" s="560">
        <f t="shared" si="1"/>
        <v>72.046163349170996</v>
      </c>
      <c r="E19" s="560">
        <f t="shared" si="1"/>
        <v>108.2534570134119</v>
      </c>
      <c r="F19" s="561">
        <f t="shared" si="1"/>
        <v>64.903595083942051</v>
      </c>
      <c r="H19" s="68"/>
      <c r="I19" s="68"/>
      <c r="J19" s="68"/>
      <c r="K19" s="68"/>
      <c r="N19"/>
    </row>
    <row r="20" spans="1:14" x14ac:dyDescent="0.3">
      <c r="A20" s="216">
        <f t="shared" si="2"/>
        <v>8</v>
      </c>
      <c r="B20" s="222">
        <f t="shared" si="1"/>
        <v>153.21365223252138</v>
      </c>
      <c r="C20" s="560">
        <f t="shared" si="1"/>
        <v>165.16761247244881</v>
      </c>
      <c r="D20" s="560">
        <f t="shared" si="1"/>
        <v>102.26250743079679</v>
      </c>
      <c r="E20" s="560">
        <f t="shared" si="1"/>
        <v>150.80591877952764</v>
      </c>
      <c r="F20" s="561">
        <f t="shared" si="1"/>
        <v>84.053001448083378</v>
      </c>
      <c r="H20" s="68"/>
      <c r="I20" s="68"/>
      <c r="J20" s="68"/>
      <c r="K20" s="68"/>
      <c r="N20"/>
    </row>
    <row r="21" spans="1:14" x14ac:dyDescent="0.3">
      <c r="A21" s="216">
        <f t="shared" si="2"/>
        <v>9</v>
      </c>
      <c r="B21" s="222">
        <f t="shared" si="1"/>
        <v>206.90882667724648</v>
      </c>
      <c r="C21" s="560">
        <f t="shared" si="1"/>
        <v>225.22208293847041</v>
      </c>
      <c r="D21" s="560">
        <f t="shared" si="1"/>
        <v>136.78465694285734</v>
      </c>
      <c r="E21" s="560">
        <f t="shared" si="1"/>
        <v>197.9750079807032</v>
      </c>
      <c r="F21" s="561">
        <f t="shared" si="1"/>
        <v>102.57772632503529</v>
      </c>
      <c r="H21" s="68"/>
      <c r="I21" s="68"/>
      <c r="J21" s="68"/>
      <c r="K21" s="68"/>
      <c r="N21"/>
    </row>
    <row r="22" spans="1:14" x14ac:dyDescent="0.3">
      <c r="A22" s="216">
        <f t="shared" si="2"/>
        <v>10</v>
      </c>
      <c r="B22" s="222">
        <f t="shared" si="1"/>
        <v>266.63754406713218</v>
      </c>
      <c r="C22" s="560">
        <f t="shared" si="1"/>
        <v>293.06083326247909</v>
      </c>
      <c r="D22" s="560">
        <f t="shared" si="1"/>
        <v>174.5898788696538</v>
      </c>
      <c r="E22" s="560">
        <f t="shared" si="1"/>
        <v>248.00651014794542</v>
      </c>
      <c r="F22" s="561">
        <f t="shared" si="1"/>
        <v>119.45756022832693</v>
      </c>
      <c r="H22" s="68"/>
      <c r="I22" s="68"/>
      <c r="J22" s="68"/>
      <c r="K22" s="68"/>
      <c r="N22"/>
    </row>
    <row r="23" spans="1:14" x14ac:dyDescent="0.3">
      <c r="A23" s="216">
        <f t="shared" si="2"/>
        <v>11</v>
      </c>
      <c r="B23" s="222">
        <f t="shared" ref="B23:F38" si="3">($A23/B$4*EXP(1-$A23/B$4))^(B$6)*B$7</f>
        <v>330.83257609332406</v>
      </c>
      <c r="C23" s="560">
        <f t="shared" si="1"/>
        <v>367.15485312829873</v>
      </c>
      <c r="D23" s="560">
        <f t="shared" si="1"/>
        <v>214.55835232415734</v>
      </c>
      <c r="E23" s="560">
        <f t="shared" si="1"/>
        <v>299.13034841167092</v>
      </c>
      <c r="F23" s="561">
        <f t="shared" si="1"/>
        <v>133.94265284863886</v>
      </c>
      <c r="H23" s="68"/>
      <c r="I23" s="68"/>
      <c r="J23" s="68"/>
      <c r="K23" s="68"/>
      <c r="N23"/>
    </row>
    <row r="24" spans="1:14" x14ac:dyDescent="0.3">
      <c r="A24" s="216">
        <f t="shared" si="2"/>
        <v>12</v>
      </c>
      <c r="B24" s="222">
        <f t="shared" si="3"/>
        <v>397.8393020707947</v>
      </c>
      <c r="C24" s="560">
        <f t="shared" si="1"/>
        <v>445.8135022805655</v>
      </c>
      <c r="D24" s="560">
        <f t="shared" si="1"/>
        <v>255.5549153817644</v>
      </c>
      <c r="E24" s="560">
        <f t="shared" si="1"/>
        <v>349.67962197263739</v>
      </c>
      <c r="F24" s="561">
        <f t="shared" si="1"/>
        <v>145.55817555495938</v>
      </c>
      <c r="H24" s="68"/>
      <c r="I24" s="68"/>
      <c r="J24" s="68"/>
      <c r="K24" s="68"/>
      <c r="N24"/>
    </row>
    <row r="25" spans="1:14" x14ac:dyDescent="0.3">
      <c r="A25" s="216">
        <f t="shared" si="2"/>
        <v>13</v>
      </c>
      <c r="B25" s="222">
        <f t="shared" si="3"/>
        <v>466.01228754104943</v>
      </c>
      <c r="C25" s="560">
        <f t="shared" si="1"/>
        <v>527.28744220732005</v>
      </c>
      <c r="D25" s="560">
        <f t="shared" si="1"/>
        <v>296.49223096004425</v>
      </c>
      <c r="E25" s="560">
        <f t="shared" si="1"/>
        <v>398.17174384094255</v>
      </c>
      <c r="F25" s="561">
        <f t="shared" si="1"/>
        <v>154.07939931754026</v>
      </c>
      <c r="H25" s="68"/>
      <c r="I25" s="68"/>
      <c r="J25" s="68"/>
      <c r="K25" s="68"/>
      <c r="N25"/>
    </row>
    <row r="26" spans="1:14" x14ac:dyDescent="0.3">
      <c r="A26" s="216">
        <f t="shared" si="2"/>
        <v>14</v>
      </c>
      <c r="B26" s="222">
        <f t="shared" si="3"/>
        <v>533.78967309558459</v>
      </c>
      <c r="C26" s="560">
        <f t="shared" si="1"/>
        <v>609.85242447381813</v>
      </c>
      <c r="D26" s="560">
        <f t="shared" si="1"/>
        <v>336.37639585518343</v>
      </c>
      <c r="E26" s="560">
        <f t="shared" si="1"/>
        <v>443.35709834229198</v>
      </c>
      <c r="F26" s="561">
        <f t="shared" si="1"/>
        <v>159.49081070993449</v>
      </c>
      <c r="H26" s="68"/>
      <c r="I26" s="68"/>
      <c r="J26" s="68"/>
      <c r="K26" s="68"/>
      <c r="N26"/>
    </row>
    <row r="27" spans="1:14" x14ac:dyDescent="0.3">
      <c r="A27" s="216">
        <f t="shared" si="2"/>
        <v>15</v>
      </c>
      <c r="B27" s="222">
        <f t="shared" si="3"/>
        <v>599.74697031365019</v>
      </c>
      <c r="C27" s="560">
        <f t="shared" si="1"/>
        <v>691.87426499004505</v>
      </c>
      <c r="D27" s="560">
        <f t="shared" si="1"/>
        <v>374.33704160741519</v>
      </c>
      <c r="E27" s="560">
        <f t="shared" si="1"/>
        <v>484.24148288827348</v>
      </c>
      <c r="F27" s="561">
        <f t="shared" si="1"/>
        <v>161.93914813614572</v>
      </c>
      <c r="H27" s="68"/>
      <c r="I27" s="68"/>
      <c r="J27" s="68"/>
      <c r="K27" s="68"/>
      <c r="N27"/>
    </row>
    <row r="28" spans="1:14" x14ac:dyDescent="0.3">
      <c r="A28" s="216">
        <f t="shared" si="2"/>
        <v>16</v>
      </c>
      <c r="B28" s="222">
        <f t="shared" si="3"/>
        <v>662.63274570713054</v>
      </c>
      <c r="C28" s="560">
        <f t="shared" si="1"/>
        <v>771.85644496164196</v>
      </c>
      <c r="D28" s="560">
        <f t="shared" si="1"/>
        <v>409.64440773555009</v>
      </c>
      <c r="E28" s="560">
        <f t="shared" si="1"/>
        <v>520.08850059518068</v>
      </c>
      <c r="F28" s="561">
        <f t="shared" si="1"/>
        <v>161.68695083406618</v>
      </c>
      <c r="H28" s="68"/>
      <c r="I28" s="68"/>
      <c r="J28" s="68"/>
      <c r="K28" s="68"/>
      <c r="N28"/>
    </row>
    <row r="29" spans="1:14" x14ac:dyDescent="0.3">
      <c r="A29" s="216">
        <f t="shared" si="2"/>
        <v>17</v>
      </c>
      <c r="B29" s="222">
        <f t="shared" si="3"/>
        <v>721.38903357691015</v>
      </c>
      <c r="C29" s="560">
        <f t="shared" si="3"/>
        <v>848.47236903920009</v>
      </c>
      <c r="D29" s="560">
        <f t="shared" si="3"/>
        <v>441.71593635385761</v>
      </c>
      <c r="E29" s="560">
        <f t="shared" si="3"/>
        <v>550.40747456759721</v>
      </c>
      <c r="F29" s="561">
        <f t="shared" si="3"/>
        <v>159.07059392442997</v>
      </c>
      <c r="H29" s="68"/>
      <c r="I29" s="68"/>
      <c r="J29" s="68"/>
      <c r="K29" s="68"/>
      <c r="N29"/>
    </row>
    <row r="30" spans="1:14" x14ac:dyDescent="0.3">
      <c r="A30" s="216">
        <f t="shared" si="2"/>
        <v>18</v>
      </c>
      <c r="B30" s="222">
        <f t="shared" si="3"/>
        <v>775.15934975094774</v>
      </c>
      <c r="C30" s="560">
        <f t="shared" si="3"/>
        <v>920.58455546585992</v>
      </c>
      <c r="D30" s="560">
        <f t="shared" si="3"/>
        <v>470.11479324807226</v>
      </c>
      <c r="E30" s="560">
        <f t="shared" si="3"/>
        <v>574.93163548996006</v>
      </c>
      <c r="F30" s="561">
        <f t="shared" si="3"/>
        <v>154.46484248628164</v>
      </c>
      <c r="H30" s="68"/>
      <c r="I30" s="68"/>
      <c r="J30" s="68"/>
      <c r="K30" s="68"/>
      <c r="N30"/>
    </row>
    <row r="31" spans="1:14" x14ac:dyDescent="0.3">
      <c r="A31" s="216">
        <f t="shared" si="2"/>
        <v>19</v>
      </c>
      <c r="B31" s="222">
        <f t="shared" si="3"/>
        <v>823.28701216482159</v>
      </c>
      <c r="C31" s="560">
        <f t="shared" si="3"/>
        <v>987.25305403701429</v>
      </c>
      <c r="D31" s="560">
        <f t="shared" si="3"/>
        <v>494.54246309475434</v>
      </c>
      <c r="E31" s="560">
        <f t="shared" si="3"/>
        <v>593.59045691396216</v>
      </c>
      <c r="F31" s="561">
        <f t="shared" si="3"/>
        <v>148.25461108266694</v>
      </c>
      <c r="H31" s="68"/>
      <c r="I31" s="68"/>
      <c r="J31" s="68"/>
      <c r="K31" s="68"/>
      <c r="N31"/>
    </row>
    <row r="32" spans="1:14" x14ac:dyDescent="0.3">
      <c r="A32" s="216">
        <f t="shared" si="2"/>
        <v>20</v>
      </c>
      <c r="B32" s="222">
        <f t="shared" si="3"/>
        <v>865.30619983175666</v>
      </c>
      <c r="C32" s="560">
        <f t="shared" si="3"/>
        <v>1047.7352702913788</v>
      </c>
      <c r="D32" s="560">
        <f t="shared" si="3"/>
        <v>514.82725957873572</v>
      </c>
      <c r="E32" s="560">
        <f t="shared" si="3"/>
        <v>606.47917225748279</v>
      </c>
      <c r="F32" s="561">
        <f t="shared" si="3"/>
        <v>140.8137455451546</v>
      </c>
      <c r="H32" s="68"/>
      <c r="I32" s="68"/>
      <c r="J32" s="68"/>
      <c r="K32" s="68"/>
      <c r="N32"/>
    </row>
    <row r="33" spans="1:14" x14ac:dyDescent="0.3">
      <c r="A33" s="216">
        <f t="shared" si="2"/>
        <v>21</v>
      </c>
      <c r="B33" s="222">
        <f t="shared" ref="B33:F48" si="4">($A33/B$4*EXP(1-$A33/B$4))^(B$6)*B$7</f>
        <v>900.9278577477827</v>
      </c>
      <c r="C33" s="560">
        <f t="shared" si="3"/>
        <v>1101.4791771863238</v>
      </c>
      <c r="D33" s="560">
        <f t="shared" si="3"/>
        <v>530.91027490096553</v>
      </c>
      <c r="E33" s="560">
        <f t="shared" si="3"/>
        <v>613.82775398015986</v>
      </c>
      <c r="F33" s="561">
        <f t="shared" si="3"/>
        <v>132.49013441356021</v>
      </c>
      <c r="H33" s="68"/>
      <c r="I33" s="68"/>
      <c r="J33" s="68"/>
      <c r="K33" s="68"/>
      <c r="N33"/>
    </row>
    <row r="34" spans="1:14" x14ac:dyDescent="0.3">
      <c r="A34" s="216">
        <f t="shared" si="2"/>
        <v>22</v>
      </c>
      <c r="B34" s="222">
        <f t="shared" si="4"/>
        <v>930.02221978861621</v>
      </c>
      <c r="C34" s="560">
        <f t="shared" si="3"/>
        <v>1148.1116586248856</v>
      </c>
      <c r="D34" s="560">
        <f t="shared" si="3"/>
        <v>542.82999174743009</v>
      </c>
      <c r="E34" s="560">
        <f t="shared" si="3"/>
        <v>615.97099028809419</v>
      </c>
      <c r="F34" s="561">
        <f t="shared" si="3"/>
        <v>123.59620581359913</v>
      </c>
      <c r="H34" s="68"/>
      <c r="I34" s="68"/>
      <c r="J34" s="68"/>
      <c r="K34" s="68"/>
      <c r="N34"/>
    </row>
    <row r="35" spans="1:14" x14ac:dyDescent="0.3">
      <c r="A35" s="216">
        <f t="shared" si="2"/>
        <v>23</v>
      </c>
      <c r="B35" s="222">
        <f t="shared" si="4"/>
        <v>952.59939842079473</v>
      </c>
      <c r="C35" s="560">
        <f t="shared" si="3"/>
        <v>1187.4234794297736</v>
      </c>
      <c r="D35" s="560">
        <f t="shared" si="3"/>
        <v>550.7065076325307</v>
      </c>
      <c r="E35" s="560">
        <f t="shared" si="3"/>
        <v>613.32076238122534</v>
      </c>
      <c r="F35" s="561">
        <f t="shared" si="3"/>
        <v>114.4037885454439</v>
      </c>
      <c r="H35" s="68"/>
      <c r="I35" s="68"/>
      <c r="J35" s="68"/>
      <c r="K35" s="68"/>
      <c r="N35"/>
    </row>
    <row r="36" spans="1:14" x14ac:dyDescent="0.3">
      <c r="A36" s="216">
        <f t="shared" si="2"/>
        <v>24</v>
      </c>
      <c r="B36" s="222">
        <f t="shared" si="4"/>
        <v>968.78919292916908</v>
      </c>
      <c r="C36" s="560">
        <f t="shared" si="3"/>
        <v>1219.352131134407</v>
      </c>
      <c r="D36" s="560">
        <f t="shared" si="3"/>
        <v>554.72608295956354</v>
      </c>
      <c r="E36" s="560">
        <f t="shared" si="3"/>
        <v>606.34120001063172</v>
      </c>
      <c r="F36" s="561">
        <f t="shared" si="3"/>
        <v>105.14234979283528</v>
      </c>
      <c r="H36" s="68"/>
      <c r="I36" s="68"/>
      <c r="J36" s="68"/>
      <c r="K36" s="68"/>
      <c r="N36"/>
    </row>
    <row r="37" spans="1:14" x14ac:dyDescent="0.3">
      <c r="A37" s="216">
        <f t="shared" si="2"/>
        <v>25</v>
      </c>
      <c r="B37" s="222">
        <f t="shared" si="4"/>
        <v>978.82100399419085</v>
      </c>
      <c r="C37" s="560">
        <f t="shared" si="3"/>
        <v>1243.9635730652844</v>
      </c>
      <c r="D37" s="560">
        <f t="shared" si="3"/>
        <v>555.12652190231449</v>
      </c>
      <c r="E37" s="560">
        <f t="shared" si="3"/>
        <v>595.52706398777889</v>
      </c>
      <c r="F37" s="561">
        <f t="shared" si="3"/>
        <v>95.999719210530102</v>
      </c>
      <c r="H37" s="68"/>
      <c r="I37" s="68"/>
      <c r="J37" s="68"/>
      <c r="K37" s="68"/>
      <c r="N37"/>
    </row>
    <row r="38" spans="1:14" x14ac:dyDescent="0.3">
      <c r="A38" s="216">
        <f t="shared" si="2"/>
        <v>26</v>
      </c>
      <c r="B38" s="222">
        <f t="shared" si="4"/>
        <v>983.00451449314653</v>
      </c>
      <c r="C38" s="560">
        <f t="shared" si="3"/>
        <v>1261.4336797440942</v>
      </c>
      <c r="D38" s="560">
        <f t="shared" si="3"/>
        <v>552.18372821380228</v>
      </c>
      <c r="E38" s="560">
        <f t="shared" si="3"/>
        <v>581.38545803480429</v>
      </c>
      <c r="F38" s="561">
        <f t="shared" si="3"/>
        <v>87.124537279506598</v>
      </c>
      <c r="H38" s="68"/>
      <c r="I38" s="68"/>
      <c r="J38" s="68"/>
      <c r="K38" s="68"/>
      <c r="N38"/>
    </row>
    <row r="39" spans="1:14" x14ac:dyDescent="0.3">
      <c r="A39" s="216">
        <f t="shared" si="2"/>
        <v>27</v>
      </c>
      <c r="B39" s="222">
        <f t="shared" si="4"/>
        <v>981.71160411025039</v>
      </c>
      <c r="C39" s="560">
        <f t="shared" si="4"/>
        <v>1272.030021541593</v>
      </c>
      <c r="D39" s="560">
        <f t="shared" si="4"/>
        <v>546.19964357195715</v>
      </c>
      <c r="E39" s="560">
        <f t="shared" si="4"/>
        <v>564.42079532150433</v>
      </c>
      <c r="F39" s="561">
        <f t="shared" si="4"/>
        <v>78.629802754747359</v>
      </c>
      <c r="H39" s="68"/>
      <c r="I39" s="68"/>
      <c r="J39" s="68"/>
      <c r="K39" s="68"/>
      <c r="N39"/>
    </row>
    <row r="40" spans="1:14" x14ac:dyDescent="0.3">
      <c r="A40" s="216">
        <f t="shared" si="2"/>
        <v>28</v>
      </c>
      <c r="B40" s="222">
        <f t="shared" si="4"/>
        <v>975.35980669589867</v>
      </c>
      <c r="C40" s="560">
        <f t="shared" si="4"/>
        <v>1276.0944464912841</v>
      </c>
      <c r="D40" s="560">
        <f t="shared" si="4"/>
        <v>537.49167049251287</v>
      </c>
      <c r="E40" s="560">
        <f t="shared" si="4"/>
        <v>545.12282421761199</v>
      </c>
      <c r="F40" s="561">
        <f t="shared" si="4"/>
        <v>70.597025996057383</v>
      </c>
      <c r="H40" s="68"/>
      <c r="I40" s="68"/>
      <c r="J40" s="68"/>
      <c r="K40" s="68"/>
      <c r="N40"/>
    </row>
    <row r="41" spans="1:14" x14ac:dyDescent="0.3">
      <c r="A41" s="216">
        <f t="shared" si="2"/>
        <v>29</v>
      </c>
      <c r="B41" s="222">
        <f t="shared" si="4"/>
        <v>964.39749127682376</v>
      </c>
      <c r="C41" s="560">
        <f t="shared" si="4"/>
        <v>1274.0267965196022</v>
      </c>
      <c r="D41" s="560">
        <f t="shared" si="4"/>
        <v>526.38360127445276</v>
      </c>
      <c r="E41" s="560">
        <f t="shared" si="4"/>
        <v>523.95744148181393</v>
      </c>
      <c r="F41" s="561">
        <f t="shared" si="4"/>
        <v>63.080614112884682</v>
      </c>
      <c r="H41" s="68"/>
      <c r="I41" s="68"/>
      <c r="J41" s="68"/>
      <c r="K41" s="68"/>
      <c r="N41"/>
    </row>
    <row r="42" spans="1:14" x14ac:dyDescent="0.3">
      <c r="A42" s="216">
        <f t="shared" si="2"/>
        <v>30</v>
      </c>
      <c r="B42" s="222">
        <f t="shared" si="4"/>
        <v>949.29084666241693</v>
      </c>
      <c r="C42" s="560">
        <f t="shared" si="4"/>
        <v>1266.2699794876894</v>
      </c>
      <c r="D42" s="560">
        <f t="shared" si="4"/>
        <v>513.19801501150994</v>
      </c>
      <c r="E42" s="560">
        <f t="shared" si="4"/>
        <v>501.3599791214765</v>
      </c>
      <c r="F42" s="561">
        <f t="shared" si="4"/>
        <v>56.11221641530377</v>
      </c>
      <c r="H42" s="68"/>
      <c r="I42" s="68"/>
      <c r="J42" s="68"/>
      <c r="K42" s="68"/>
      <c r="N42"/>
    </row>
    <row r="43" spans="1:14" x14ac:dyDescent="0.3">
      <c r="A43" s="216">
        <f t="shared" si="2"/>
        <v>31</v>
      </c>
      <c r="B43" s="222">
        <f t="shared" ref="B43:F58" si="5">($A43/B$4*EXP(1-$A43/B$4))^(B$6)*B$7</f>
        <v>930.51267206197338</v>
      </c>
      <c r="C43" s="560">
        <f t="shared" si="4"/>
        <v>1253.2965272847159</v>
      </c>
      <c r="D43" s="560">
        <f t="shared" si="4"/>
        <v>498.25006274863904</v>
      </c>
      <c r="E43" s="560">
        <f t="shared" si="4"/>
        <v>477.73063487925702</v>
      </c>
      <c r="F43" s="561">
        <f t="shared" si="4"/>
        <v>49.704843604661605</v>
      </c>
      <c r="H43" s="68"/>
      <c r="I43" s="68"/>
      <c r="J43" s="68"/>
      <c r="K43" s="68"/>
      <c r="N43"/>
    </row>
    <row r="44" spans="1:14" x14ac:dyDescent="0.3">
      <c r="A44" s="216">
        <f t="shared" si="2"/>
        <v>32</v>
      </c>
      <c r="B44" s="222">
        <f t="shared" si="5"/>
        <v>908.53291846264858</v>
      </c>
      <c r="C44" s="560">
        <f t="shared" si="4"/>
        <v>1235.5966974474577</v>
      </c>
      <c r="D44" s="560">
        <f t="shared" si="4"/>
        <v>481.84253306896738</v>
      </c>
      <c r="E44" s="560">
        <f t="shared" si="4"/>
        <v>453.43171863639338</v>
      </c>
      <c r="F44" s="561">
        <f t="shared" si="4"/>
        <v>43.856642108448398</v>
      </c>
      <c r="H44" s="68"/>
      <c r="I44" s="68"/>
      <c r="J44" s="68"/>
      <c r="K44" s="68"/>
      <c r="N44"/>
    </row>
    <row r="45" spans="1:14" x14ac:dyDescent="0.3">
      <c r="A45" s="216">
        <f t="shared" si="2"/>
        <v>33</v>
      </c>
      <c r="B45" s="222">
        <f t="shared" si="5"/>
        <v>883.81088439246821</v>
      </c>
      <c r="C45" s="560">
        <f t="shared" si="4"/>
        <v>1213.6681190375116</v>
      </c>
      <c r="D45" s="560">
        <f t="shared" si="4"/>
        <v>464.26207384036525</v>
      </c>
      <c r="E45" s="560">
        <f t="shared" si="4"/>
        <v>428.78640224502846</v>
      </c>
      <c r="F45" s="561">
        <f t="shared" si="4"/>
        <v>38.554257574433642</v>
      </c>
      <c r="H45" s="68"/>
      <c r="I45" s="68"/>
      <c r="J45" s="68"/>
      <c r="K45" s="68"/>
      <c r="N45"/>
    </row>
    <row r="46" spans="1:14" x14ac:dyDescent="0.3">
      <c r="A46" s="216">
        <f t="shared" si="2"/>
        <v>34</v>
      </c>
      <c r="B46" s="222">
        <f t="shared" si="5"/>
        <v>856.78894209310408</v>
      </c>
      <c r="C46" s="560">
        <f t="shared" si="4"/>
        <v>1188.0069404871529</v>
      </c>
      <c r="D46" s="560">
        <f t="shared" si="4"/>
        <v>445.77643801167625</v>
      </c>
      <c r="E46" s="560">
        <f t="shared" si="4"/>
        <v>404.0786838993692</v>
      </c>
      <c r="F46" s="561">
        <f t="shared" si="4"/>
        <v>33.775760856826842</v>
      </c>
      <c r="H46" s="68"/>
      <c r="I46" s="68"/>
      <c r="J46" s="68"/>
      <c r="K46" s="68"/>
      <c r="N46"/>
    </row>
    <row r="47" spans="1:14" x14ac:dyDescent="0.3">
      <c r="A47" s="216">
        <f t="shared" si="2"/>
        <v>35</v>
      </c>
      <c r="B47" s="222">
        <f t="shared" si="5"/>
        <v>827.88765338568544</v>
      </c>
      <c r="C47" s="560">
        <f t="shared" si="4"/>
        <v>1159.1004056725899</v>
      </c>
      <c r="D47" s="560">
        <f t="shared" si="4"/>
        <v>426.63262009765566</v>
      </c>
      <c r="E47" s="560">
        <f t="shared" si="4"/>
        <v>379.55430664652164</v>
      </c>
      <c r="F47" s="561">
        <f t="shared" si="4"/>
        <v>29.493138047641615</v>
      </c>
      <c r="H47" s="68"/>
      <c r="I47" s="68"/>
      <c r="J47" s="68"/>
      <c r="K47" s="68"/>
      <c r="N47"/>
    </row>
    <row r="48" spans="1:14" x14ac:dyDescent="0.3">
      <c r="A48" s="216">
        <f t="shared" si="2"/>
        <v>36</v>
      </c>
      <c r="B48" s="222">
        <f t="shared" si="5"/>
        <v>797.50212631475188</v>
      </c>
      <c r="C48" s="560">
        <f t="shared" si="4"/>
        <v>1127.4207626221041</v>
      </c>
      <c r="D48" s="560">
        <f t="shared" si="4"/>
        <v>407.05575356198813</v>
      </c>
      <c r="E48" s="560">
        <f t="shared" si="4"/>
        <v>355.42240140390197</v>
      </c>
      <c r="F48" s="561">
        <f t="shared" si="4"/>
        <v>25.674365347348463</v>
      </c>
      <c r="H48" s="68"/>
      <c r="I48" s="68"/>
      <c r="J48" s="68"/>
      <c r="K48" s="68"/>
      <c r="N48"/>
    </row>
    <row r="49" spans="1:14" x14ac:dyDescent="0.3">
      <c r="A49" s="216">
        <f t="shared" si="2"/>
        <v>37</v>
      </c>
      <c r="B49" s="222">
        <f t="shared" si="5"/>
        <v>765.99946202561864</v>
      </c>
      <c r="C49" s="560">
        <f t="shared" si="5"/>
        <v>1093.4203952572477</v>
      </c>
      <c r="D49" s="560">
        <f t="shared" si="5"/>
        <v>387.24864625823227</v>
      </c>
      <c r="E49" s="560">
        <f t="shared" si="5"/>
        <v>331.85765597898745</v>
      </c>
      <c r="F49" s="561">
        <f t="shared" si="5"/>
        <v>22.285101753731688</v>
      </c>
      <c r="H49" s="68"/>
      <c r="I49" s="68"/>
      <c r="J49" s="68"/>
      <c r="K49" s="68"/>
      <c r="N49"/>
    </row>
    <row r="50" spans="1:14" x14ac:dyDescent="0.3">
      <c r="A50" s="216">
        <f t="shared" si="2"/>
        <v>38</v>
      </c>
      <c r="B50" s="222">
        <f t="shared" si="5"/>
        <v>733.71714461047577</v>
      </c>
      <c r="C50" s="560">
        <f t="shared" si="5"/>
        <v>1057.5280608523451</v>
      </c>
      <c r="D50" s="560">
        <f t="shared" si="5"/>
        <v>367.39184026399801</v>
      </c>
      <c r="E50" s="560">
        <f t="shared" si="5"/>
        <v>309.00284173397603</v>
      </c>
      <c r="F50" s="561">
        <f t="shared" si="5"/>
        <v>19.290039349691344</v>
      </c>
      <c r="H50" s="68"/>
      <c r="I50" s="68"/>
      <c r="J50" s="68"/>
      <c r="K50" s="68"/>
      <c r="N50"/>
    </row>
    <row r="51" spans="1:14" x14ac:dyDescent="0.3">
      <c r="A51" s="216">
        <f t="shared" si="2"/>
        <v>39</v>
      </c>
      <c r="B51" s="222">
        <f t="shared" si="5"/>
        <v>700.96223347671696</v>
      </c>
      <c r="C51" s="560">
        <f t="shared" si="5"/>
        <v>1020.1461131432966</v>
      </c>
      <c r="D51" s="560">
        <f t="shared" si="5"/>
        <v>347.64409293526478</v>
      </c>
      <c r="E51" s="560">
        <f t="shared" si="5"/>
        <v>286.9715578051995</v>
      </c>
      <c r="F51" s="561">
        <f t="shared" si="5"/>
        <v>16.653953796091223</v>
      </c>
      <c r="H51" s="68"/>
      <c r="I51" s="68"/>
      <c r="J51" s="68"/>
      <c r="K51" s="68"/>
      <c r="N51"/>
    </row>
    <row r="52" spans="1:14" x14ac:dyDescent="0.3">
      <c r="A52" s="216">
        <f t="shared" si="2"/>
        <v>40</v>
      </c>
      <c r="B52" s="222">
        <f t="shared" si="5"/>
        <v>668.01122702990108</v>
      </c>
      <c r="C52" s="560">
        <f t="shared" si="5"/>
        <v>981.64859207964332</v>
      </c>
      <c r="D52" s="560">
        <f t="shared" si="5"/>
        <v>328.14318711503347</v>
      </c>
      <c r="E52" s="560">
        <f t="shared" si="5"/>
        <v>265.85107862314976</v>
      </c>
      <c r="F52" s="561">
        <f t="shared" si="5"/>
        <v>14.342497633250794</v>
      </c>
      <c r="H52" s="68"/>
      <c r="I52" s="68"/>
      <c r="J52" s="68"/>
      <c r="K52" s="68"/>
      <c r="N52"/>
    </row>
    <row r="53" spans="1:14" x14ac:dyDescent="0.3">
      <c r="A53" s="216">
        <f t="shared" si="2"/>
        <v>41</v>
      </c>
      <c r="B53" s="222">
        <f t="shared" ref="B53:F68" si="6">($A53/B$4*EXP(1-$A53/B$4))^(B$6)*B$7</f>
        <v>635.11047722763749</v>
      </c>
      <c r="C53" s="560">
        <f t="shared" si="5"/>
        <v>942.38006513248195</v>
      </c>
      <c r="D53" s="560">
        <f t="shared" si="5"/>
        <v>309.00698962679712</v>
      </c>
      <c r="E53" s="560">
        <f t="shared" si="5"/>
        <v>245.70521359351662</v>
      </c>
      <c r="F53" s="561">
        <f t="shared" si="5"/>
        <v>12.322777077676257</v>
      </c>
      <c r="H53" s="68"/>
      <c r="I53" s="68"/>
      <c r="J53" s="68"/>
      <c r="K53" s="68"/>
      <c r="N53"/>
    </row>
    <row r="54" spans="1:14" x14ac:dyDescent="0.3">
      <c r="A54" s="216">
        <f t="shared" si="2"/>
        <v>42</v>
      </c>
      <c r="B54" s="222">
        <f t="shared" si="6"/>
        <v>602.47704614410179</v>
      </c>
      <c r="C54" s="560">
        <f t="shared" si="5"/>
        <v>902.65511104612074</v>
      </c>
      <c r="D54" s="560">
        <f t="shared" si="5"/>
        <v>290.33468808456445</v>
      </c>
      <c r="E54" s="560">
        <f t="shared" si="5"/>
        <v>226.57710809530371</v>
      </c>
      <c r="F54" s="561">
        <f t="shared" si="5"/>
        <v>10.563749876818955</v>
      </c>
      <c r="H54" s="68"/>
      <c r="I54" s="68"/>
      <c r="J54" s="68"/>
      <c r="K54" s="68"/>
      <c r="N54"/>
    </row>
    <row r="55" spans="1:14" x14ac:dyDescent="0.3">
      <c r="A55" s="216">
        <f t="shared" si="2"/>
        <v>43</v>
      </c>
      <c r="B55" s="222">
        <f t="shared" si="6"/>
        <v>570.29990754340702</v>
      </c>
      <c r="C55" s="560">
        <f t="shared" si="5"/>
        <v>862.75834429797317</v>
      </c>
      <c r="D55" s="560">
        <f t="shared" si="5"/>
        <v>272.20814638868438</v>
      </c>
      <c r="E55" s="560">
        <f t="shared" si="5"/>
        <v>208.49193246900111</v>
      </c>
      <c r="F55" s="561">
        <f t="shared" si="5"/>
        <v>9.0364779877322263</v>
      </c>
      <c r="H55" s="68"/>
      <c r="I55" s="68"/>
      <c r="J55" s="68"/>
      <c r="K55" s="68"/>
      <c r="N55"/>
    </row>
    <row r="56" spans="1:14" x14ac:dyDescent="0.3">
      <c r="A56" s="216">
        <f t="shared" si="2"/>
        <v>44</v>
      </c>
      <c r="B56" s="222">
        <f t="shared" si="6"/>
        <v>538.7414081838815</v>
      </c>
      <c r="C56" s="560">
        <f t="shared" si="5"/>
        <v>822.94488677957338</v>
      </c>
      <c r="D56" s="560">
        <f t="shared" si="5"/>
        <v>254.69332887376575</v>
      </c>
      <c r="E56" s="560">
        <f t="shared" si="5"/>
        <v>191.4594205402496</v>
      </c>
      <c r="F56" s="561">
        <f t="shared" si="5"/>
        <v>7.7142647659406549</v>
      </c>
      <c r="H56" s="68"/>
      <c r="I56" s="68"/>
      <c r="J56" s="68"/>
      <c r="K56" s="68"/>
      <c r="N56"/>
    </row>
    <row r="57" spans="1:14" x14ac:dyDescent="0.3">
      <c r="A57" s="216">
        <f t="shared" si="2"/>
        <v>45</v>
      </c>
      <c r="B57" s="222">
        <f t="shared" si="6"/>
        <v>507.93891486542572</v>
      </c>
      <c r="C57" s="560">
        <f t="shared" si="5"/>
        <v>783.44120191056641</v>
      </c>
      <c r="D57" s="560">
        <f t="shared" si="5"/>
        <v>237.84175182668727</v>
      </c>
      <c r="E57" s="560">
        <f t="shared" si="5"/>
        <v>175.47623164695679</v>
      </c>
      <c r="F57" s="561">
        <f t="shared" si="5"/>
        <v>6.5727022641050903</v>
      </c>
      <c r="H57" s="68"/>
      <c r="I57" s="68"/>
      <c r="J57" s="68"/>
      <c r="K57" s="68"/>
      <c r="N57"/>
    </row>
    <row r="58" spans="1:14" x14ac:dyDescent="0.3">
      <c r="A58" s="216">
        <f t="shared" si="2"/>
        <v>46</v>
      </c>
      <c r="B58" s="222">
        <f t="shared" si="6"/>
        <v>478.00658387997726</v>
      </c>
      <c r="C58" s="560">
        <f t="shared" si="5"/>
        <v>744.4462152183296</v>
      </c>
      <c r="D58" s="560">
        <f t="shared" si="5"/>
        <v>221.69192894953792</v>
      </c>
      <c r="E58" s="560">
        <f t="shared" si="5"/>
        <v>160.52812033961112</v>
      </c>
      <c r="F58" s="561">
        <f t="shared" si="5"/>
        <v>5.589650331414779</v>
      </c>
      <c r="H58" s="68"/>
      <c r="I58" s="68"/>
      <c r="J58" s="68"/>
      <c r="K58" s="68"/>
      <c r="N58"/>
    </row>
    <row r="59" spans="1:14" x14ac:dyDescent="0.3">
      <c r="A59" s="216">
        <f t="shared" si="2"/>
        <v>47</v>
      </c>
      <c r="B59" s="222">
        <f t="shared" si="6"/>
        <v>449.03719939432773</v>
      </c>
      <c r="C59" s="560">
        <f t="shared" si="6"/>
        <v>706.13265410774409</v>
      </c>
      <c r="D59" s="560">
        <f t="shared" si="6"/>
        <v>206.27078429618541</v>
      </c>
      <c r="E59" s="560">
        <f t="shared" si="6"/>
        <v>146.59190615025562</v>
      </c>
      <c r="F59" s="561">
        <f t="shared" si="6"/>
        <v>4.7451655902066836</v>
      </c>
      <c r="H59" s="68"/>
      <c r="I59" s="68"/>
      <c r="J59" s="68"/>
      <c r="K59" s="68"/>
      <c r="N59"/>
    </row>
    <row r="60" spans="1:14" x14ac:dyDescent="0.3">
      <c r="A60" s="216">
        <f t="shared" si="2"/>
        <v>48</v>
      </c>
      <c r="B60" s="222">
        <f t="shared" si="6"/>
        <v>421.10403630614951</v>
      </c>
      <c r="C60" s="560">
        <f t="shared" si="6"/>
        <v>668.64854792261326</v>
      </c>
      <c r="D60" s="560">
        <f t="shared" si="6"/>
        <v>191.59501228417813</v>
      </c>
      <c r="E60" s="560">
        <f t="shared" si="6"/>
        <v>133.63724232157477</v>
      </c>
      <c r="F60" s="561">
        <f t="shared" si="6"/>
        <v>4.0213951106237715</v>
      </c>
      <c r="H60" s="68"/>
      <c r="I60" s="68"/>
      <c r="J60" s="68"/>
      <c r="K60" s="68"/>
      <c r="N60"/>
    </row>
    <row r="61" spans="1:14" x14ac:dyDescent="0.3">
      <c r="A61" s="216">
        <f t="shared" si="2"/>
        <v>49</v>
      </c>
      <c r="B61" s="222">
        <f t="shared" si="6"/>
        <v>394.26271123326501</v>
      </c>
      <c r="C61" s="560">
        <f t="shared" si="6"/>
        <v>632.11883732998172</v>
      </c>
      <c r="D61" s="560">
        <f t="shared" si="6"/>
        <v>177.6723696191228</v>
      </c>
      <c r="E61" s="560">
        <f t="shared" si="6"/>
        <v>121.62818739215341</v>
      </c>
      <c r="F61" s="561">
        <f t="shared" si="6"/>
        <v>3.4024467342455185</v>
      </c>
      <c r="H61" s="68"/>
      <c r="I61" s="68"/>
      <c r="J61" s="68"/>
      <c r="K61" s="68"/>
      <c r="N61"/>
    </row>
    <row r="62" spans="1:14" x14ac:dyDescent="0.3">
      <c r="A62" s="216">
        <f t="shared" si="2"/>
        <v>50</v>
      </c>
      <c r="B62" s="222">
        <f t="shared" si="6"/>
        <v>368.55299252189457</v>
      </c>
      <c r="C62" s="560">
        <f t="shared" si="6"/>
        <v>596.64704945217898</v>
      </c>
      <c r="D62" s="560">
        <f t="shared" si="6"/>
        <v>164.50288842383492</v>
      </c>
      <c r="E62" s="560">
        <f t="shared" si="6"/>
        <v>110.52458727113091</v>
      </c>
      <c r="F62" s="561">
        <f t="shared" si="6"/>
        <v>2.8742455143877184</v>
      </c>
      <c r="H62" s="68"/>
      <c r="I62" s="68"/>
      <c r="J62" s="68"/>
      <c r="K62" s="68"/>
      <c r="N62"/>
    </row>
    <row r="63" spans="1:14" x14ac:dyDescent="0.3">
      <c r="A63" s="216">
        <f t="shared" si="2"/>
        <v>51</v>
      </c>
      <c r="B63" s="222">
        <f t="shared" ref="B63:F78" si="7">($A63/B$4*EXP(1-$A63/B$4))^(B$6)*B$7</f>
        <v>344.00054651562436</v>
      </c>
      <c r="C63" s="560">
        <f t="shared" si="6"/>
        <v>562.31700197494558</v>
      </c>
      <c r="D63" s="560">
        <f t="shared" si="6"/>
        <v>152.08000360502913</v>
      </c>
      <c r="E63" s="560">
        <f t="shared" si="6"/>
        <v>100.28327811077583</v>
      </c>
      <c r="F63" s="561">
        <f t="shared" si="6"/>
        <v>2.424383627480494</v>
      </c>
      <c r="H63" s="68"/>
      <c r="I63" s="68"/>
      <c r="J63" s="68"/>
      <c r="K63" s="68"/>
      <c r="N63"/>
    </row>
    <row r="64" spans="1:14" x14ac:dyDescent="0.3">
      <c r="A64" s="216">
        <f t="shared" si="2"/>
        <v>52</v>
      </c>
      <c r="B64" s="222">
        <f t="shared" si="7"/>
        <v>320.6186028545776</v>
      </c>
      <c r="C64" s="560">
        <f t="shared" si="6"/>
        <v>529.19450564701299</v>
      </c>
      <c r="D64" s="560">
        <f t="shared" si="6"/>
        <v>140.3915905858774</v>
      </c>
      <c r="E64" s="560">
        <f t="shared" si="6"/>
        <v>90.85912208417453</v>
      </c>
      <c r="F64" s="561">
        <f t="shared" si="6"/>
        <v>2.0419693389784013</v>
      </c>
      <c r="H64" s="68"/>
      <c r="I64" s="68"/>
      <c r="J64" s="68"/>
      <c r="K64" s="68"/>
      <c r="N64"/>
    </row>
    <row r="65" spans="1:14" x14ac:dyDescent="0.3">
      <c r="A65" s="216">
        <f t="shared" si="2"/>
        <v>53</v>
      </c>
      <c r="B65" s="222">
        <f t="shared" si="7"/>
        <v>298.40952632716522</v>
      </c>
      <c r="C65" s="560">
        <f t="shared" si="6"/>
        <v>497.32904015215553</v>
      </c>
      <c r="D65" s="560">
        <f t="shared" si="6"/>
        <v>129.42091205389517</v>
      </c>
      <c r="E65" s="560">
        <f t="shared" si="6"/>
        <v>82.205889261374466</v>
      </c>
      <c r="F65" s="561">
        <f t="shared" si="6"/>
        <v>1.7174791449929456</v>
      </c>
      <c r="H65" s="68"/>
      <c r="I65" s="68"/>
      <c r="J65" s="68"/>
      <c r="K65" s="68"/>
      <c r="N65"/>
    </row>
    <row r="66" spans="1:14" x14ac:dyDescent="0.3">
      <c r="A66" s="216">
        <f t="shared" si="2"/>
        <v>54</v>
      </c>
      <c r="B66" s="222">
        <f t="shared" si="7"/>
        <v>277.36628683556177</v>
      </c>
      <c r="C66" s="560">
        <f t="shared" si="6"/>
        <v>466.75538329022311</v>
      </c>
      <c r="D66" s="560">
        <f t="shared" si="6"/>
        <v>119.14747438940731</v>
      </c>
      <c r="E66" s="560">
        <f t="shared" si="6"/>
        <v>74.276999294302669</v>
      </c>
      <c r="F66" s="561">
        <f t="shared" si="6"/>
        <v>1.4426160211221055</v>
      </c>
      <c r="H66" s="68"/>
      <c r="I66" s="68"/>
      <c r="J66" s="68"/>
      <c r="K66" s="68"/>
      <c r="N66"/>
    </row>
    <row r="67" spans="1:14" x14ac:dyDescent="0.3">
      <c r="A67" s="216">
        <f t="shared" si="2"/>
        <v>55</v>
      </c>
      <c r="B67" s="222">
        <f t="shared" si="7"/>
        <v>257.47382242526595</v>
      </c>
      <c r="C67" s="560">
        <f t="shared" si="6"/>
        <v>437.49517777226697</v>
      </c>
      <c r="D67" s="560">
        <f t="shared" si="6"/>
        <v>109.54779601614175</v>
      </c>
      <c r="E67" s="560">
        <f t="shared" si="6"/>
        <v>67.026136692096401</v>
      </c>
      <c r="F67" s="561">
        <f t="shared" si="6"/>
        <v>1.2101757565916753</v>
      </c>
      <c r="H67" s="68"/>
      <c r="I67" s="68"/>
      <c r="J67" s="68"/>
      <c r="K67" s="68"/>
      <c r="N67"/>
    </row>
    <row r="68" spans="1:14" x14ac:dyDescent="0.3">
      <c r="A68" s="216">
        <f t="shared" si="2"/>
        <v>56</v>
      </c>
      <c r="B68" s="222">
        <f t="shared" si="7"/>
        <v>238.71029313439914</v>
      </c>
      <c r="C68" s="560">
        <f t="shared" si="6"/>
        <v>409.55842374827222</v>
      </c>
      <c r="D68" s="560">
        <f t="shared" si="6"/>
        <v>100.59609111387839</v>
      </c>
      <c r="E68" s="560">
        <f t="shared" si="6"/>
        <v>60.407753199188733</v>
      </c>
      <c r="F68" s="561">
        <f t="shared" si="6"/>
        <v>1.0139226002050497</v>
      </c>
      <c r="H68" s="68"/>
      <c r="I68" s="68"/>
      <c r="J68" s="68"/>
      <c r="K68" s="68"/>
      <c r="N68"/>
    </row>
    <row r="69" spans="1:14" x14ac:dyDescent="0.3">
      <c r="A69" s="216">
        <f t="shared" si="2"/>
        <v>57</v>
      </c>
      <c r="B69" s="222">
        <f t="shared" si="7"/>
        <v>221.04822570441684</v>
      </c>
      <c r="C69" s="560">
        <f t="shared" si="7"/>
        <v>382.94488848147694</v>
      </c>
      <c r="D69" s="560">
        <f t="shared" si="7"/>
        <v>92.264873010213279</v>
      </c>
      <c r="E69" s="560">
        <f t="shared" si="7"/>
        <v>54.377470266821703</v>
      </c>
      <c r="F69" s="561">
        <f t="shared" si="7"/>
        <v>0.84847486269382688</v>
      </c>
      <c r="H69" s="68"/>
      <c r="I69" s="68"/>
      <c r="J69" s="68"/>
      <c r="K69" s="68"/>
      <c r="N69"/>
    </row>
    <row r="70" spans="1:14" x14ac:dyDescent="0.3">
      <c r="A70" s="216">
        <f t="shared" si="2"/>
        <v>58</v>
      </c>
      <c r="B70" s="222">
        <f t="shared" si="7"/>
        <v>204.4555510229298</v>
      </c>
      <c r="C70" s="560">
        <f t="shared" si="7"/>
        <v>357.64542740149471</v>
      </c>
      <c r="D70" s="560">
        <f t="shared" si="7"/>
        <v>84.525482175729763</v>
      </c>
      <c r="E70" s="560">
        <f t="shared" si="7"/>
        <v>48.892393907754951</v>
      </c>
      <c r="F70" s="561">
        <f t="shared" si="7"/>
        <v>0.70920067897929662</v>
      </c>
      <c r="H70" s="68"/>
      <c r="I70" s="68"/>
      <c r="J70" s="68"/>
      <c r="K70" s="68"/>
      <c r="N70"/>
    </row>
    <row r="71" spans="1:14" x14ac:dyDescent="0.3">
      <c r="A71" s="216">
        <f t="shared" si="2"/>
        <v>59</v>
      </c>
      <c r="B71" s="222">
        <f t="shared" si="7"/>
        <v>188.89653760010967</v>
      </c>
      <c r="C71" s="560">
        <f t="shared" si="7"/>
        <v>333.64321315157736</v>
      </c>
      <c r="D71" s="560">
        <f t="shared" si="7"/>
        <v>77.348544130199286</v>
      </c>
      <c r="E71" s="560">
        <f t="shared" si="7"/>
        <v>43.911353403623799</v>
      </c>
      <c r="F71" s="561">
        <f t="shared" si="7"/>
        <v>0.59212380806405684</v>
      </c>
      <c r="H71" s="68"/>
      <c r="I71" s="68"/>
      <c r="J71" s="68"/>
      <c r="K71" s="68"/>
      <c r="N71"/>
    </row>
    <row r="72" spans="1:14" x14ac:dyDescent="0.3">
      <c r="A72" s="216">
        <f t="shared" si="2"/>
        <v>60</v>
      </c>
      <c r="B72" s="222">
        <f t="shared" si="7"/>
        <v>174.33262546737092</v>
      </c>
      <c r="C72" s="560">
        <f t="shared" si="7"/>
        <v>310.91487123585335</v>
      </c>
      <c r="D72" s="560">
        <f t="shared" si="7"/>
        <v>70.704362767583419</v>
      </c>
      <c r="E72" s="560">
        <f t="shared" si="7"/>
        <v>39.395074442883143</v>
      </c>
      <c r="F72" s="561">
        <f t="shared" si="7"/>
        <v>0.49383911560178889</v>
      </c>
      <c r="H72" s="68"/>
      <c r="I72" s="68"/>
      <c r="J72" s="68"/>
      <c r="K72" s="68"/>
      <c r="N72"/>
    </row>
    <row r="73" spans="1:14" x14ac:dyDescent="0.3">
      <c r="A73" s="216">
        <f t="shared" si="2"/>
        <v>61</v>
      </c>
      <c r="B73" s="222">
        <f t="shared" ref="B73:F88" si="8">($A73/B$4*EXP(1-$A73/B$4))^(B$6)*B$7</f>
        <v>160.7231656808199</v>
      </c>
      <c r="C73" s="560">
        <f t="shared" si="7"/>
        <v>289.43152251168931</v>
      </c>
      <c r="D73" s="560">
        <f t="shared" si="7"/>
        <v>64.563254660234691</v>
      </c>
      <c r="E73" s="560">
        <f t="shared" si="7"/>
        <v>35.306296342746577</v>
      </c>
      <c r="F73" s="561">
        <f t="shared" si="7"/>
        <v>0.41143722567909047</v>
      </c>
      <c r="H73" s="68"/>
      <c r="I73" s="68"/>
      <c r="J73" s="68"/>
      <c r="K73" s="68"/>
      <c r="N73"/>
    </row>
    <row r="74" spans="1:14" x14ac:dyDescent="0.3">
      <c r="A74" s="216">
        <f t="shared" si="2"/>
        <v>62</v>
      </c>
      <c r="B74" s="222">
        <f t="shared" si="8"/>
        <v>148.02607115786</v>
      </c>
      <c r="C74" s="560">
        <f t="shared" si="7"/>
        <v>269.15973410045711</v>
      </c>
      <c r="D74" s="560">
        <f t="shared" si="7"/>
        <v>58.895829838711606</v>
      </c>
      <c r="E74" s="560">
        <f t="shared" si="7"/>
        <v>31.609842080684054</v>
      </c>
      <c r="F74" s="561">
        <f t="shared" si="7"/>
        <v>0.3424377279908391</v>
      </c>
      <c r="H74" s="68"/>
      <c r="I74" s="68"/>
      <c r="J74" s="68"/>
      <c r="K74" s="68"/>
      <c r="N74"/>
    </row>
    <row r="75" spans="1:14" x14ac:dyDescent="0.3">
      <c r="A75" s="216">
        <f t="shared" si="2"/>
        <v>63</v>
      </c>
      <c r="B75" s="222">
        <f t="shared" si="8"/>
        <v>136.19838491415163</v>
      </c>
      <c r="C75" s="560">
        <f t="shared" si="7"/>
        <v>250.06238134463527</v>
      </c>
      <c r="D75" s="560">
        <f t="shared" si="7"/>
        <v>53.673224389568063</v>
      </c>
      <c r="E75" s="560">
        <f t="shared" si="7"/>
        <v>28.272648952387485</v>
      </c>
      <c r="F75" s="561">
        <f t="shared" si="7"/>
        <v>0.28473027108074478</v>
      </c>
      <c r="H75" s="68"/>
      <c r="I75" s="68"/>
      <c r="J75" s="68"/>
      <c r="K75" s="68"/>
      <c r="N75"/>
    </row>
    <row r="76" spans="1:14" x14ac:dyDescent="0.3">
      <c r="A76" s="216">
        <f t="shared" si="2"/>
        <v>64</v>
      </c>
      <c r="B76" s="222">
        <f t="shared" si="8"/>
        <v>125.19677193616755</v>
      </c>
      <c r="C76" s="560">
        <f t="shared" si="7"/>
        <v>232.09942425562272</v>
      </c>
      <c r="D76" s="560">
        <f t="shared" si="7"/>
        <v>48.867289991892186</v>
      </c>
      <c r="E76" s="560">
        <f t="shared" si="7"/>
        <v>25.263766800200351</v>
      </c>
      <c r="F76" s="561">
        <f t="shared" si="7"/>
        <v>0.2365228506980418</v>
      </c>
      <c r="H76" s="68"/>
      <c r="I76" s="68"/>
      <c r="J76" s="68"/>
      <c r="K76" s="68"/>
      <c r="N76"/>
    </row>
    <row r="77" spans="1:14" x14ac:dyDescent="0.3">
      <c r="A77" s="216">
        <f t="shared" si="2"/>
        <v>65</v>
      </c>
      <c r="B77" s="222">
        <f t="shared" si="8"/>
        <v>114.97794095377864</v>
      </c>
      <c r="C77" s="560">
        <f t="shared" si="7"/>
        <v>215.22860250744722</v>
      </c>
      <c r="D77" s="560">
        <f t="shared" si="7"/>
        <v>44.450745243192578</v>
      </c>
      <c r="E77" s="560">
        <f t="shared" si="7"/>
        <v>22.554329930496529</v>
      </c>
      <c r="F77" s="561">
        <f t="shared" si="7"/>
        <v>0.196296605692246</v>
      </c>
      <c r="H77" s="68"/>
      <c r="I77" s="68"/>
      <c r="J77" s="68"/>
      <c r="K77" s="68"/>
      <c r="N77"/>
    </row>
    <row r="78" spans="1:14" x14ac:dyDescent="0.3">
      <c r="A78" s="216">
        <f t="shared" ref="A78:A141" si="9">A77+1</f>
        <v>66</v>
      </c>
      <c r="B78" s="222">
        <f t="shared" si="8"/>
        <v>105.49900229559329</v>
      </c>
      <c r="C78" s="560">
        <f t="shared" si="7"/>
        <v>199.40605346638588</v>
      </c>
      <c r="D78" s="560">
        <f t="shared" si="7"/>
        <v>40.397293322228165</v>
      </c>
      <c r="E78" s="560">
        <f t="shared" si="7"/>
        <v>20.117508068047819</v>
      </c>
      <c r="F78" s="561">
        <f t="shared" si="7"/>
        <v>0.16276645509391835</v>
      </c>
      <c r="H78" s="68"/>
      <c r="I78" s="68"/>
      <c r="J78" s="68"/>
      <c r="K78" s="68"/>
      <c r="N78"/>
    </row>
    <row r="79" spans="1:14" x14ac:dyDescent="0.3">
      <c r="A79" s="216">
        <f t="shared" si="9"/>
        <v>67</v>
      </c>
      <c r="B79" s="222">
        <f t="shared" si="8"/>
        <v>96.717767841249298</v>
      </c>
      <c r="C79" s="560">
        <f t="shared" si="8"/>
        <v>184.58685803234417</v>
      </c>
      <c r="D79" s="560">
        <f t="shared" si="8"/>
        <v>36.681710213463866</v>
      </c>
      <c r="E79" s="560">
        <f t="shared" si="8"/>
        <v>17.928440984542313</v>
      </c>
      <c r="F79" s="561">
        <f t="shared" si="8"/>
        <v>0.13484694346170512</v>
      </c>
      <c r="H79" s="68"/>
      <c r="I79" s="68"/>
      <c r="J79" s="68"/>
      <c r="K79" s="68"/>
      <c r="N79"/>
    </row>
    <row r="80" spans="1:14" x14ac:dyDescent="0.3">
      <c r="A80" s="216">
        <f t="shared" si="9"/>
        <v>68</v>
      </c>
      <c r="B80" s="222">
        <f t="shared" si="8"/>
        <v>88.592998850226365</v>
      </c>
      <c r="C80" s="560">
        <f t="shared" si="8"/>
        <v>170.72551922876565</v>
      </c>
      <c r="D80" s="560">
        <f t="shared" si="8"/>
        <v>33.279907385505695</v>
      </c>
      <c r="E80" s="560">
        <f t="shared" si="8"/>
        <v>15.964160789097248</v>
      </c>
      <c r="F80" s="561">
        <f t="shared" si="8"/>
        <v>0.11162270280825569</v>
      </c>
      <c r="H80" s="68"/>
      <c r="I80" s="68"/>
      <c r="J80" s="68"/>
      <c r="K80" s="68"/>
      <c r="N80"/>
    </row>
    <row r="81" spans="1:14" x14ac:dyDescent="0.3">
      <c r="A81" s="216">
        <f t="shared" si="9"/>
        <v>69</v>
      </c>
      <c r="B81" s="222">
        <f t="shared" si="8"/>
        <v>81.08460716358455</v>
      </c>
      <c r="C81" s="560">
        <f t="shared" si="8"/>
        <v>157.77637853539946</v>
      </c>
      <c r="D81" s="560">
        <f t="shared" si="8"/>
        <v>30.168972482450933</v>
      </c>
      <c r="E81" s="560">
        <f t="shared" si="8"/>
        <v>14.203505280910028</v>
      </c>
      <c r="F81" s="561">
        <f t="shared" si="8"/>
        <v>9.2322985068429841E-2</v>
      </c>
      <c r="H81" s="68"/>
      <c r="I81" s="68"/>
      <c r="J81" s="68"/>
      <c r="K81" s="68"/>
      <c r="N81"/>
    </row>
    <row r="82" spans="1:14" x14ac:dyDescent="0.3">
      <c r="A82" s="216">
        <f t="shared" si="9"/>
        <v>70</v>
      </c>
      <c r="B82" s="222">
        <f t="shared" si="8"/>
        <v>74.153814958115831</v>
      </c>
      <c r="C82" s="560">
        <f t="shared" si="8"/>
        <v>145.69397493139493</v>
      </c>
      <c r="D82" s="560">
        <f t="shared" si="8"/>
        <v>27.327191259125858</v>
      </c>
      <c r="E82" s="560">
        <f t="shared" si="8"/>
        <v>12.627025236721238</v>
      </c>
      <c r="F82" s="561">
        <f t="shared" si="8"/>
        <v>7.6299766597210605E-2</v>
      </c>
      <c r="H82" s="68"/>
      <c r="I82" s="68"/>
      <c r="J82" s="68"/>
      <c r="K82" s="68"/>
      <c r="N82"/>
    </row>
    <row r="83" spans="1:14" x14ac:dyDescent="0.3">
      <c r="A83" s="216">
        <f t="shared" si="9"/>
        <v>71</v>
      </c>
      <c r="B83" s="222">
        <f t="shared" ref="B83:F98" si="10">($A83/B$4*EXP(1-$A83/B$4))^(B$6)*B$7</f>
        <v>67.763277894025777</v>
      </c>
      <c r="C83" s="560">
        <f t="shared" si="8"/>
        <v>134.43335152158861</v>
      </c>
      <c r="D83" s="560">
        <f t="shared" si="8"/>
        <v>24.734053673642311</v>
      </c>
      <c r="E83" s="560">
        <f t="shared" si="8"/>
        <v>11.216888036071973</v>
      </c>
      <c r="F83" s="561">
        <f t="shared" si="8"/>
        <v>6.3008973710741212E-2</v>
      </c>
      <c r="H83" s="68"/>
      <c r="I83" s="68"/>
      <c r="J83" s="68"/>
      <c r="K83" s="68"/>
      <c r="N83"/>
    </row>
    <row r="84" spans="1:14" x14ac:dyDescent="0.3">
      <c r="A84" s="216">
        <f t="shared" si="9"/>
        <v>72</v>
      </c>
      <c r="B84" s="222">
        <f t="shared" si="10"/>
        <v>61.877176147551118</v>
      </c>
      <c r="C84" s="560">
        <f t="shared" si="8"/>
        <v>123.95031447094934</v>
      </c>
      <c r="D84" s="560">
        <f t="shared" si="8"/>
        <v>22.37024674726414</v>
      </c>
      <c r="E84" s="560">
        <f t="shared" si="8"/>
        <v>9.9567796122329</v>
      </c>
      <c r="F84" s="561">
        <f t="shared" si="8"/>
        <v>5.1994424477986009E-2</v>
      </c>
      <c r="H84" s="68"/>
      <c r="I84" s="68"/>
      <c r="J84" s="68"/>
      <c r="K84" s="68"/>
      <c r="N84"/>
    </row>
    <row r="85" spans="1:14" x14ac:dyDescent="0.3">
      <c r="A85" s="216">
        <f t="shared" si="9"/>
        <v>73</v>
      </c>
      <c r="B85" s="222">
        <f t="shared" si="10"/>
        <v>56.461277467079476</v>
      </c>
      <c r="C85" s="560">
        <f t="shared" si="8"/>
        <v>114.20164878346733</v>
      </c>
      <c r="D85" s="560">
        <f t="shared" si="8"/>
        <v>20.217636514832233</v>
      </c>
      <c r="E85" s="560">
        <f t="shared" si="8"/>
        <v>8.8318063524972299</v>
      </c>
      <c r="F85" s="561">
        <f t="shared" si="8"/>
        <v>4.2874125921354464E-2</v>
      </c>
      <c r="H85" s="68"/>
      <c r="I85" s="68"/>
      <c r="J85" s="68"/>
      <c r="K85" s="68"/>
      <c r="N85"/>
    </row>
    <row r="86" spans="1:14" x14ac:dyDescent="0.3">
      <c r="A86" s="216">
        <f t="shared" si="9"/>
        <v>74</v>
      </c>
      <c r="B86" s="222">
        <f t="shared" si="10"/>
        <v>51.482976041903889</v>
      </c>
      <c r="C86" s="560">
        <f t="shared" si="8"/>
        <v>105.14529524297447</v>
      </c>
      <c r="D86" s="560">
        <f t="shared" si="8"/>
        <v>18.259241120644703</v>
      </c>
      <c r="E86" s="560">
        <f t="shared" si="8"/>
        <v>7.8283982543177437</v>
      </c>
      <c r="F86" s="561">
        <f t="shared" si="8"/>
        <v>3.5328606908805744E-2</v>
      </c>
      <c r="H86" s="68"/>
      <c r="I86" s="68"/>
      <c r="J86" s="68"/>
      <c r="K86" s="68"/>
      <c r="N86"/>
    </row>
    <row r="87" spans="1:14" x14ac:dyDescent="0.3">
      <c r="A87" s="216">
        <f t="shared" si="9"/>
        <v>75</v>
      </c>
      <c r="B87" s="222">
        <f t="shared" si="10"/>
        <v>46.911310631849517</v>
      </c>
      <c r="C87" s="560">
        <f t="shared" si="8"/>
        <v>96.740492593555501</v>
      </c>
      <c r="D87" s="560">
        <f t="shared" si="8"/>
        <v>16.47919686570998</v>
      </c>
      <c r="E87" s="560">
        <f t="shared" si="8"/>
        <v>6.9342143694722775</v>
      </c>
      <c r="F87" s="561">
        <f t="shared" si="8"/>
        <v>2.9091004984335277E-2</v>
      </c>
      <c r="H87" s="68"/>
      <c r="I87" s="68"/>
      <c r="J87" s="68"/>
      <c r="K87" s="68"/>
      <c r="N87"/>
    </row>
    <row r="88" spans="1:14" x14ac:dyDescent="0.3">
      <c r="A88" s="216">
        <f t="shared" si="9"/>
        <v>76</v>
      </c>
      <c r="B88" s="222">
        <f t="shared" si="10"/>
        <v>42.716965077557987</v>
      </c>
      <c r="C88" s="560">
        <f t="shared" si="8"/>
        <v>88.947888783952266</v>
      </c>
      <c r="D88" s="560">
        <f t="shared" si="8"/>
        <v>14.86271878306875</v>
      </c>
      <c r="E88" s="560">
        <f t="shared" si="8"/>
        <v>6.1380513330148405</v>
      </c>
      <c r="F88" s="561">
        <f t="shared" si="8"/>
        <v>2.3938660042782053E-2</v>
      </c>
      <c r="H88" s="68"/>
      <c r="I88" s="68"/>
      <c r="J88" s="68"/>
      <c r="K88" s="68"/>
      <c r="N88"/>
    </row>
    <row r="89" spans="1:14" x14ac:dyDescent="0.3">
      <c r="A89" s="216">
        <f t="shared" si="9"/>
        <v>77</v>
      </c>
      <c r="B89" s="222">
        <f t="shared" si="10"/>
        <v>38.872253998078754</v>
      </c>
      <c r="C89" s="560">
        <f t="shared" si="10"/>
        <v>81.729624840020662</v>
      </c>
      <c r="D89" s="560">
        <f t="shared" si="10"/>
        <v>13.396057108351359</v>
      </c>
      <c r="E89" s="560">
        <f t="shared" si="10"/>
        <v>5.4297555732615104</v>
      </c>
      <c r="F89" s="561">
        <f t="shared" si="10"/>
        <v>1.9685999100264473E-2</v>
      </c>
      <c r="H89" s="68"/>
      <c r="I89" s="68"/>
      <c r="J89" s="68"/>
      <c r="K89" s="68"/>
      <c r="N89"/>
    </row>
    <row r="90" spans="1:14" x14ac:dyDescent="0.3">
      <c r="A90" s="216">
        <f t="shared" si="9"/>
        <v>78</v>
      </c>
      <c r="B90" s="222">
        <f t="shared" si="10"/>
        <v>35.351096186624062</v>
      </c>
      <c r="C90" s="560">
        <f t="shared" si="10"/>
        <v>75.04939466706746</v>
      </c>
      <c r="D90" s="560">
        <f t="shared" si="10"/>
        <v>12.066450822478048</v>
      </c>
      <c r="E90" s="560">
        <f t="shared" si="10"/>
        <v>4.8001396296951393</v>
      </c>
      <c r="F90" s="561">
        <f t="shared" si="10"/>
        <v>1.6178524532398025E-2</v>
      </c>
      <c r="H90" s="68"/>
      <c r="I90" s="68"/>
      <c r="J90" s="68"/>
      <c r="K90" s="68"/>
      <c r="N90"/>
    </row>
    <row r="91" spans="1:14" x14ac:dyDescent="0.3">
      <c r="A91" s="216">
        <f t="shared" si="9"/>
        <v>79</v>
      </c>
      <c r="B91" s="222">
        <f t="shared" si="10"/>
        <v>32.128977938190062</v>
      </c>
      <c r="C91" s="560">
        <f t="shared" si="10"/>
        <v>68.872483823981909</v>
      </c>
      <c r="D91" s="560">
        <f t="shared" si="10"/>
        <v>10.862079271725344</v>
      </c>
      <c r="E91" s="560">
        <f t="shared" si="10"/>
        <v>4.2409028638822912</v>
      </c>
      <c r="F91" s="561">
        <f t="shared" si="10"/>
        <v>1.3287743204223067E-2</v>
      </c>
      <c r="H91" s="68"/>
      <c r="I91" s="68"/>
      <c r="J91" s="68"/>
      <c r="K91" s="68"/>
      <c r="N91"/>
    </row>
    <row r="92" spans="1:14" x14ac:dyDescent="0.3">
      <c r="A92" s="216">
        <f t="shared" si="9"/>
        <v>80</v>
      </c>
      <c r="B92" s="222">
        <f t="shared" si="10"/>
        <v>29.182908284949228</v>
      </c>
      <c r="C92" s="560">
        <f t="shared" si="10"/>
        <v>63.165790056829671</v>
      </c>
      <c r="D92" s="560">
        <f t="shared" si="10"/>
        <v>9.7720127163920125</v>
      </c>
      <c r="E92" s="560">
        <f t="shared" si="10"/>
        <v>3.7445567309593204</v>
      </c>
      <c r="F92" s="561">
        <f t="shared" si="10"/>
        <v>1.0906896096243891E-2</v>
      </c>
      <c r="H92" s="68"/>
      <c r="I92" s="68"/>
      <c r="J92" s="68"/>
      <c r="K92" s="68"/>
      <c r="N92"/>
    </row>
    <row r="93" spans="1:14" x14ac:dyDescent="0.3">
      <c r="A93" s="216">
        <f t="shared" si="9"/>
        <v>81</v>
      </c>
      <c r="B93" s="222">
        <f t="shared" ref="B93:F108" si="11">($A93/B$4*EXP(1-$A93/B$4))^(B$6)*B$7</f>
        <v>26.491367877125768</v>
      </c>
      <c r="C93" s="560">
        <f t="shared" si="10"/>
        <v>57.897828133612805</v>
      </c>
      <c r="D93" s="560">
        <f t="shared" si="10"/>
        <v>8.7861625219815398</v>
      </c>
      <c r="E93" s="560">
        <f t="shared" si="10"/>
        <v>3.3043546828975323</v>
      </c>
      <c r="F93" s="561">
        <f t="shared" si="10"/>
        <v>8.9473675619707142E-3</v>
      </c>
      <c r="H93" s="68"/>
      <c r="I93" s="68"/>
      <c r="J93" s="68"/>
      <c r="K93" s="68"/>
      <c r="N93"/>
    </row>
    <row r="94" spans="1:14" x14ac:dyDescent="0.3">
      <c r="A94" s="216">
        <f t="shared" si="9"/>
        <v>82</v>
      </c>
      <c r="B94" s="222">
        <f t="shared" si="11"/>
        <v>24.034253028335449</v>
      </c>
      <c r="C94" s="560">
        <f t="shared" si="10"/>
        <v>53.038721286177193</v>
      </c>
      <c r="D94" s="560">
        <f t="shared" si="10"/>
        <v>7.8952315850710733</v>
      </c>
      <c r="E94" s="560">
        <f t="shared" si="10"/>
        <v>2.9142266968019297</v>
      </c>
      <c r="F94" s="561">
        <f t="shared" si="10"/>
        <v>7.3356704661797119E-3</v>
      </c>
      <c r="H94" s="68"/>
      <c r="I94" s="68"/>
      <c r="J94" s="68"/>
      <c r="K94" s="68"/>
      <c r="N94"/>
    </row>
    <row r="95" spans="1:14" x14ac:dyDescent="0.3">
      <c r="A95" s="216">
        <f t="shared" si="9"/>
        <v>83</v>
      </c>
      <c r="B95" s="222">
        <f t="shared" si="11"/>
        <v>21.792816244674029</v>
      </c>
      <c r="C95" s="560">
        <f t="shared" si="10"/>
        <v>48.560181341210331</v>
      </c>
      <c r="D95" s="560">
        <f t="shared" si="10"/>
        <v>7.0906654787147332</v>
      </c>
      <c r="E95" s="560">
        <f t="shared" si="10"/>
        <v>2.5687183594004539</v>
      </c>
      <c r="F95" s="561">
        <f t="shared" si="10"/>
        <v>6.0109183826522776E-3</v>
      </c>
      <c r="H95" s="68"/>
      <c r="I95" s="68"/>
      <c r="J95" s="68"/>
      <c r="K95" s="68"/>
      <c r="N95"/>
    </row>
    <row r="96" spans="1:14" x14ac:dyDescent="0.3">
      <c r="A96" s="216">
        <f t="shared" si="9"/>
        <v>84</v>
      </c>
      <c r="B96" s="222">
        <f t="shared" si="11"/>
        <v>19.7496043755202</v>
      </c>
      <c r="C96" s="560">
        <f t="shared" si="10"/>
        <v>44.435479410889123</v>
      </c>
      <c r="D96" s="560">
        <f t="shared" si="10"/>
        <v>6.3646047081678212</v>
      </c>
      <c r="E96" s="560">
        <f t="shared" si="10"/>
        <v>2.2629343903618562</v>
      </c>
      <c r="F96" s="561">
        <f t="shared" si="10"/>
        <v>4.9227090019303612E-3</v>
      </c>
      <c r="H96" s="68"/>
      <c r="I96" s="68"/>
      <c r="J96" s="68"/>
      <c r="K96" s="68"/>
      <c r="N96"/>
    </row>
    <row r="97" spans="1:14" x14ac:dyDescent="0.3">
      <c r="A97" s="216">
        <f t="shared" si="9"/>
        <v>85</v>
      </c>
      <c r="B97" s="222">
        <f t="shared" si="11"/>
        <v>17.888395360252424</v>
      </c>
      <c r="C97" s="560">
        <f t="shared" si="10"/>
        <v>40.63940881561107</v>
      </c>
      <c r="D97" s="560">
        <f t="shared" si="10"/>
        <v>5.7098383857723656</v>
      </c>
      <c r="E97" s="560">
        <f t="shared" si="10"/>
        <v>1.9924864501075659</v>
      </c>
      <c r="F97" s="561">
        <f t="shared" si="10"/>
        <v>4.0293541290150102E-3</v>
      </c>
      <c r="H97" s="68"/>
      <c r="I97" s="68"/>
      <c r="J97" s="68"/>
      <c r="K97" s="68"/>
      <c r="N97"/>
    </row>
    <row r="98" spans="1:14" x14ac:dyDescent="0.3">
      <c r="A98" s="216">
        <f t="shared" si="9"/>
        <v>86</v>
      </c>
      <c r="B98" s="222">
        <f t="shared" si="11"/>
        <v>16.194134397924802</v>
      </c>
      <c r="C98" s="560">
        <f t="shared" si="10"/>
        <v>37.148241726658682</v>
      </c>
      <c r="D98" s="560">
        <f t="shared" si="10"/>
        <v>5.1197595628945471</v>
      </c>
      <c r="E98" s="560">
        <f t="shared" si="10"/>
        <v>1.7534450505533272</v>
      </c>
      <c r="F98" s="561">
        <f t="shared" si="10"/>
        <v>3.2964013392338099E-3</v>
      </c>
      <c r="H98" s="68"/>
      <c r="I98" s="68"/>
      <c r="J98" s="68"/>
      <c r="K98" s="68"/>
      <c r="N98"/>
    </row>
    <row r="99" spans="1:14" x14ac:dyDescent="0.3">
      <c r="A99" s="216">
        <f t="shared" si="9"/>
        <v>87</v>
      </c>
      <c r="B99" s="222">
        <f t="shared" si="11"/>
        <v>14.652870235387416</v>
      </c>
      <c r="C99" s="560">
        <f t="shared" si="11"/>
        <v>33.93968084563636</v>
      </c>
      <c r="D99" s="560">
        <f t="shared" si="11"/>
        <v>4.5883223957773778</v>
      </c>
      <c r="E99" s="560">
        <f t="shared" si="11"/>
        <v>1.5422953681419163</v>
      </c>
      <c r="F99" s="561">
        <f t="shared" si="11"/>
        <v>2.6954006932236119E-3</v>
      </c>
      <c r="H99" s="68"/>
      <c r="I99" s="68"/>
      <c r="J99" s="68"/>
      <c r="K99" s="68"/>
      <c r="N99"/>
    </row>
    <row r="100" spans="1:14" x14ac:dyDescent="0.3">
      <c r="A100" s="216">
        <f t="shared" si="9"/>
        <v>88</v>
      </c>
      <c r="B100" s="222">
        <f t="shared" si="11"/>
        <v>13.251692152310161</v>
      </c>
      <c r="C100" s="560">
        <f t="shared" si="11"/>
        <v>30.992807279908337</v>
      </c>
      <c r="D100" s="560">
        <f t="shared" si="11"/>
        <v>4.110001270050974</v>
      </c>
      <c r="E100" s="560">
        <f t="shared" si="11"/>
        <v>1.3558967462180824</v>
      </c>
      <c r="F100" s="561">
        <f t="shared" si="11"/>
        <v>2.2028770581538006E-3</v>
      </c>
      <c r="H100" s="68"/>
      <c r="I100" s="68"/>
      <c r="J100" s="68"/>
      <c r="K100" s="68"/>
      <c r="N100"/>
    </row>
    <row r="101" spans="1:14" x14ac:dyDescent="0.3">
      <c r="A101" s="216">
        <f t="shared" si="9"/>
        <v>89</v>
      </c>
      <c r="B101" s="222">
        <f t="shared" si="11"/>
        <v>11.978668117997959</v>
      </c>
      <c r="C101" s="560">
        <f t="shared" si="11"/>
        <v>28.288025628720877</v>
      </c>
      <c r="D101" s="560">
        <f t="shared" si="11"/>
        <v>3.6797519644693506</v>
      </c>
      <c r="E101" s="560">
        <f t="shared" si="11"/>
        <v>1.1914456670415852</v>
      </c>
      <c r="F101" s="561">
        <f t="shared" si="11"/>
        <v>1.7994746945034549E-3</v>
      </c>
      <c r="H101" s="68"/>
      <c r="I101" s="68"/>
      <c r="J101" s="68"/>
      <c r="K101" s="68"/>
      <c r="N101"/>
    </row>
    <row r="102" spans="1:14" x14ac:dyDescent="0.3">
      <c r="A102" s="216">
        <f t="shared" si="9"/>
        <v>90</v>
      </c>
      <c r="B102" s="222">
        <f t="shared" si="11"/>
        <v>10.822784503697473</v>
      </c>
      <c r="C102" s="560">
        <f t="shared" si="11"/>
        <v>25.80700716275377</v>
      </c>
      <c r="D102" s="560">
        <f t="shared" si="11"/>
        <v>3.2929748973268249</v>
      </c>
      <c r="E102" s="560">
        <f t="shared" si="11"/>
        <v>1.0464419714866064</v>
      </c>
      <c r="F102" s="561">
        <f t="shared" si="11"/>
        <v>1.4692459824541761E-3</v>
      </c>
      <c r="H102" s="68"/>
      <c r="I102" s="68"/>
      <c r="J102" s="68"/>
      <c r="K102" s="68"/>
      <c r="N102"/>
    </row>
    <row r="103" spans="1:14" x14ac:dyDescent="0.3">
      <c r="A103" s="216">
        <f t="shared" si="9"/>
        <v>91</v>
      </c>
      <c r="B103" s="222">
        <f t="shared" ref="B103:F118" si="12">($A103/B$4*EXP(1-$A103/B$4))^(B$6)*B$7</f>
        <v>9.773887654240859</v>
      </c>
      <c r="C103" s="560">
        <f t="shared" si="11"/>
        <v>23.532631859963235</v>
      </c>
      <c r="D103" s="560">
        <f t="shared" si="11"/>
        <v>2.945480468123959</v>
      </c>
      <c r="E103" s="560">
        <f t="shared" si="11"/>
        <v>0.91865810583654439</v>
      </c>
      <c r="F103" s="561">
        <f t="shared" si="11"/>
        <v>1.1990606006403897E-3</v>
      </c>
      <c r="H103" s="68"/>
      <c r="I103" s="68"/>
      <c r="J103" s="68"/>
      <c r="K103" s="68"/>
      <c r="N103"/>
    </row>
    <row r="104" spans="1:14" x14ac:dyDescent="0.3">
      <c r="A104" s="216">
        <f t="shared" si="9"/>
        <v>92</v>
      </c>
      <c r="B104" s="222">
        <f t="shared" si="12"/>
        <v>8.8226275533334242</v>
      </c>
      <c r="C104" s="560">
        <f t="shared" si="11"/>
        <v>21.448929952132879</v>
      </c>
      <c r="D104" s="560">
        <f t="shared" si="11"/>
        <v>2.6334564816460153</v>
      </c>
      <c r="E104" s="560">
        <f t="shared" si="11"/>
        <v>0.80611117928358789</v>
      </c>
      <c r="F104" s="561">
        <f t="shared" si="11"/>
        <v>9.7811523981908917E-4</v>
      </c>
      <c r="H104" s="68"/>
      <c r="I104" s="68"/>
      <c r="J104" s="68"/>
      <c r="K104" s="68"/>
      <c r="N104"/>
    </row>
    <row r="105" spans="1:14" x14ac:dyDescent="0.3">
      <c r="A105" s="216">
        <f t="shared" si="9"/>
        <v>93</v>
      </c>
      <c r="B105" s="222">
        <f t="shared" si="12"/>
        <v>7.9604037565990335</v>
      </c>
      <c r="C105" s="560">
        <f t="shared" si="11"/>
        <v>19.541023538881397</v>
      </c>
      <c r="D105" s="560">
        <f t="shared" si="11"/>
        <v>2.353437620995912</v>
      </c>
      <c r="E105" s="560">
        <f t="shared" si="11"/>
        <v>0.70703762213016674</v>
      </c>
      <c r="F105" s="561">
        <f t="shared" si="11"/>
        <v>7.9752712916467431E-4</v>
      </c>
      <c r="H105" s="68"/>
      <c r="I105" s="68"/>
      <c r="J105" s="68"/>
      <c r="K105" s="68"/>
      <c r="N105"/>
    </row>
    <row r="106" spans="1:14" x14ac:dyDescent="0.3">
      <c r="A106" s="216">
        <f t="shared" si="9"/>
        <v>94</v>
      </c>
      <c r="B106" s="222">
        <f t="shared" si="12"/>
        <v>7.1793137147275994</v>
      </c>
      <c r="C106" s="560">
        <f t="shared" si="11"/>
        <v>17.795068738299396</v>
      </c>
      <c r="D106" s="560">
        <f t="shared" si="11"/>
        <v>2.1022769196619508</v>
      </c>
      <c r="E106" s="560">
        <f t="shared" si="11"/>
        <v>0.61987024271508362</v>
      </c>
      <c r="F106" s="561">
        <f t="shared" si="11"/>
        <v>6.4999735569621719E-4</v>
      </c>
      <c r="H106" s="68"/>
      <c r="I106" s="68"/>
      <c r="J106" s="68"/>
      <c r="K106" s="68"/>
      <c r="N106"/>
    </row>
    <row r="107" spans="1:14" x14ac:dyDescent="0.3">
      <c r="A107" s="216">
        <f t="shared" si="9"/>
        <v>95</v>
      </c>
      <c r="B107" s="222">
        <f t="shared" si="12"/>
        <v>6.4721035648574619</v>
      </c>
      <c r="C107" s="560">
        <f t="shared" si="11"/>
        <v>16.198198765203092</v>
      </c>
      <c r="D107" s="560">
        <f t="shared" si="11"/>
        <v>1.877119169833638</v>
      </c>
      <c r="E107" s="560">
        <f t="shared" si="11"/>
        <v>0.5432174902910426</v>
      </c>
      <c r="F107" s="561">
        <f t="shared" si="11"/>
        <v>5.2953223946516762E-4</v>
      </c>
      <c r="H107" s="68"/>
      <c r="I107" s="68"/>
      <c r="J107" s="68"/>
      <c r="K107" s="68"/>
      <c r="N107"/>
    </row>
    <row r="108" spans="1:14" x14ac:dyDescent="0.3">
      <c r="A108" s="216">
        <f t="shared" si="9"/>
        <v>96</v>
      </c>
      <c r="B108" s="222">
        <f t="shared" si="12"/>
        <v>5.832121430864305</v>
      </c>
      <c r="C108" s="560">
        <f t="shared" si="11"/>
        <v>14.738468258512498</v>
      </c>
      <c r="D108" s="560">
        <f t="shared" si="11"/>
        <v>1.6753761943991283</v>
      </c>
      <c r="E108" s="560">
        <f t="shared" si="11"/>
        <v>0.47584474108119679</v>
      </c>
      <c r="F108" s="561">
        <f t="shared" si="11"/>
        <v>4.3121295069249033E-4</v>
      </c>
      <c r="H108" s="68"/>
      <c r="I108" s="68"/>
      <c r="J108" s="68"/>
      <c r="K108" s="68"/>
      <c r="N108"/>
    </row>
    <row r="109" spans="1:14" x14ac:dyDescent="0.3">
      <c r="A109" s="216">
        <f t="shared" si="9"/>
        <v>97</v>
      </c>
      <c r="B109" s="222">
        <f t="shared" si="12"/>
        <v>5.2532732417670989</v>
      </c>
      <c r="C109" s="560">
        <f t="shared" si="12"/>
        <v>13.404799117793237</v>
      </c>
      <c r="D109" s="560">
        <f t="shared" si="12"/>
        <v>1.4947039029130662</v>
      </c>
      <c r="E109" s="560">
        <f t="shared" si="12"/>
        <v>0.41665743522747151</v>
      </c>
      <c r="F109" s="561">
        <f t="shared" si="12"/>
        <v>3.5100517370275481E-4</v>
      </c>
      <c r="H109" s="68"/>
      <c r="I109" s="68"/>
      <c r="J109" s="68"/>
      <c r="K109" s="68"/>
      <c r="N109"/>
    </row>
    <row r="110" spans="1:14" x14ac:dyDescent="0.3">
      <c r="A110" s="216">
        <f t="shared" si="9"/>
        <v>98</v>
      </c>
      <c r="B110" s="222">
        <f t="shared" si="12"/>
        <v>4.7299810513109293</v>
      </c>
      <c r="C110" s="560">
        <f t="shared" si="12"/>
        <v>12.186928054892878</v>
      </c>
      <c r="D110" s="560">
        <f t="shared" si="12"/>
        <v>1.3329810469112227</v>
      </c>
      <c r="E110" s="560">
        <f t="shared" si="12"/>
        <v>0.36468590305772353</v>
      </c>
      <c r="F110" s="561">
        <f t="shared" si="12"/>
        <v>2.8560198244954117E-4</v>
      </c>
      <c r="H110" s="68"/>
      <c r="I110" s="68"/>
      <c r="J110" s="68"/>
      <c r="K110" s="68"/>
      <c r="N110"/>
    </row>
    <row r="111" spans="1:14" x14ac:dyDescent="0.3">
      <c r="A111" s="216">
        <f t="shared" si="9"/>
        <v>99</v>
      </c>
      <c r="B111" s="222">
        <f t="shared" si="12"/>
        <v>4.2571438203115965</v>
      </c>
      <c r="C111" s="560">
        <f t="shared" si="12"/>
        <v>11.075356019205328</v>
      </c>
      <c r="D111" s="560">
        <f t="shared" si="12"/>
        <v>1.1882895869126373</v>
      </c>
      <c r="E111" s="560">
        <f t="shared" si="12"/>
        <v>0.31907172983856241</v>
      </c>
      <c r="F111" s="561">
        <f t="shared" si="12"/>
        <v>2.3229423330401358E-4</v>
      </c>
      <c r="H111" s="68"/>
      <c r="I111" s="68"/>
      <c r="J111" s="68"/>
      <c r="K111" s="68"/>
      <c r="N111"/>
    </row>
    <row r="112" spans="1:14" x14ac:dyDescent="0.3">
      <c r="A112" s="216">
        <f t="shared" si="9"/>
        <v>100</v>
      </c>
      <c r="B112" s="222">
        <f t="shared" si="12"/>
        <v>3.8301006059717451</v>
      </c>
      <c r="C112" s="560">
        <f t="shared" si="12"/>
        <v>10.061299613810187</v>
      </c>
      <c r="D112" s="560">
        <f t="shared" si="12"/>
        <v>1.0588965819783132</v>
      </c>
      <c r="E112" s="560">
        <f t="shared" si="12"/>
        <v>0.27905551878405532</v>
      </c>
      <c r="F112" s="561">
        <f t="shared" si="12"/>
        <v>1.8886373651177547E-4</v>
      </c>
      <c r="H112" s="68"/>
      <c r="I112" s="68"/>
      <c r="J112" s="68"/>
      <c r="K112" s="68"/>
      <c r="N112"/>
    </row>
    <row r="113" spans="1:14" x14ac:dyDescent="0.3">
      <c r="A113" s="216">
        <f t="shared" si="9"/>
        <v>101</v>
      </c>
      <c r="B113" s="222">
        <f t="shared" ref="B113:F128" si="13">($A113/B$4*EXP(1-$A113/B$4))^(B$6)*B$7</f>
        <v>3.4445960885766751</v>
      </c>
      <c r="C113" s="560">
        <f t="shared" si="12"/>
        <v>9.136644583976743</v>
      </c>
      <c r="D113" s="560">
        <f t="shared" si="12"/>
        <v>0.94323751251322563</v>
      </c>
      <c r="E113" s="560">
        <f t="shared" si="12"/>
        <v>0.24396592243256221</v>
      </c>
      <c r="F113" s="561">
        <f t="shared" si="12"/>
        <v>1.5349526726840919E-4</v>
      </c>
      <c r="H113" s="68"/>
      <c r="I113" s="68"/>
      <c r="J113" s="68"/>
      <c r="K113" s="68"/>
      <c r="N113"/>
    </row>
    <row r="114" spans="1:14" x14ac:dyDescent="0.3">
      <c r="A114" s="216">
        <f t="shared" si="9"/>
        <v>102</v>
      </c>
      <c r="B114" s="222">
        <f t="shared" si="13"/>
        <v>3.0967483552778088</v>
      </c>
      <c r="C114" s="560">
        <f t="shared" si="12"/>
        <v>8.2939014287537063</v>
      </c>
      <c r="D114" s="560">
        <f t="shared" si="12"/>
        <v>0.83990094786714553</v>
      </c>
      <c r="E114" s="560">
        <f t="shared" si="12"/>
        <v>0.21320982248995357</v>
      </c>
      <c r="F114" s="561">
        <f t="shared" si="12"/>
        <v>1.2470414537601795E-4</v>
      </c>
      <c r="H114" s="68"/>
      <c r="I114" s="68"/>
      <c r="J114" s="68"/>
      <c r="K114" s="68"/>
      <c r="N114"/>
    </row>
    <row r="115" spans="1:14" x14ac:dyDescent="0.3">
      <c r="A115" s="216">
        <f t="shared" si="9"/>
        <v>103</v>
      </c>
      <c r="B115" s="222">
        <f t="shared" si="13"/>
        <v>2.7830188526452981</v>
      </c>
      <c r="C115" s="560">
        <f t="shared" si="12"/>
        <v>7.5261631600796122</v>
      </c>
      <c r="D115" s="560">
        <f t="shared" si="12"/>
        <v>0.74761447200204301</v>
      </c>
      <c r="E115" s="560">
        <f t="shared" si="12"/>
        <v>0.1862635477980899</v>
      </c>
      <c r="F115" s="561">
        <f t="shared" si="12"/>
        <v>1.0127666986527784E-4</v>
      </c>
      <c r="H115" s="68"/>
      <c r="I115" s="68"/>
      <c r="J115" s="68"/>
      <c r="K115" s="68"/>
      <c r="N115"/>
    </row>
    <row r="116" spans="1:14" x14ac:dyDescent="0.3">
      <c r="A116" s="216">
        <f t="shared" si="9"/>
        <v>104</v>
      </c>
      <c r="B116" s="222">
        <f t="shared" si="13"/>
        <v>2.5001844139377916</v>
      </c>
      <c r="C116" s="560">
        <f t="shared" si="12"/>
        <v>6.8270652115717319</v>
      </c>
      <c r="D116" s="560">
        <f t="shared" si="12"/>
        <v>0.66523178287131224</v>
      </c>
      <c r="E116" s="560">
        <f t="shared" si="12"/>
        <v>0.16266502917477596</v>
      </c>
      <c r="F116" s="561">
        <f t="shared" si="12"/>
        <v>8.2221159553180859E-5</v>
      </c>
      <c r="H116" s="68"/>
      <c r="I116" s="68"/>
      <c r="J116" s="68"/>
      <c r="K116" s="68"/>
      <c r="N116"/>
    </row>
    <row r="117" spans="1:14" x14ac:dyDescent="0.3">
      <c r="A117" s="216">
        <f t="shared" si="9"/>
        <v>105</v>
      </c>
      <c r="B117" s="222">
        <f t="shared" si="13"/>
        <v>2.2453112632557124</v>
      </c>
      <c r="C117" s="560">
        <f t="shared" si="12"/>
        <v>6.1907474804484464</v>
      </c>
      <c r="D117" s="560">
        <f t="shared" si="12"/>
        <v>0.59172088404545187</v>
      </c>
      <c r="E117" s="560">
        <f t="shared" si="12"/>
        <v>0.14200679845453307</v>
      </c>
      <c r="F117" s="561">
        <f t="shared" si="12"/>
        <v>6.6727737274143998E-5</v>
      </c>
      <c r="H117" s="68"/>
      <c r="I117" s="68"/>
      <c r="J117" s="68"/>
      <c r="K117" s="68"/>
      <c r="N117"/>
    </row>
    <row r="118" spans="1:14" x14ac:dyDescent="0.3">
      <c r="A118" s="216">
        <f t="shared" si="9"/>
        <v>106</v>
      </c>
      <c r="B118" s="222">
        <f t="shared" si="13"/>
        <v>2.0157308966121437</v>
      </c>
      <c r="C118" s="560">
        <f t="shared" si="12"/>
        <v>5.611818470508152</v>
      </c>
      <c r="D118" s="560">
        <f t="shared" si="12"/>
        <v>0.52615329038980663</v>
      </c>
      <c r="E118" s="560">
        <f t="shared" si="12"/>
        <v>0.12392974712187181</v>
      </c>
      <c r="F118" s="561">
        <f t="shared" si="12"/>
        <v>5.4135317151996908E-5</v>
      </c>
      <c r="H118" s="68"/>
      <c r="I118" s="68"/>
      <c r="J118" s="68"/>
      <c r="K118" s="68"/>
      <c r="N118"/>
    </row>
    <row r="119" spans="1:14" x14ac:dyDescent="0.3">
      <c r="A119" s="216">
        <f t="shared" si="9"/>
        <v>107</v>
      </c>
      <c r="B119" s="222">
        <f t="shared" si="13"/>
        <v>1.8090177392054572</v>
      </c>
      <c r="C119" s="560">
        <f t="shared" si="13"/>
        <v>5.0853214913595961</v>
      </c>
      <c r="D119" s="560">
        <f t="shared" si="13"/>
        <v>0.46769417314182221</v>
      </c>
      <c r="E119" s="560">
        <f t="shared" si="13"/>
        <v>0.10811756746495362</v>
      </c>
      <c r="F119" s="561">
        <f t="shared" si="13"/>
        <v>4.3904521460115816E-5</v>
      </c>
      <c r="H119" s="68"/>
      <c r="I119" s="68"/>
      <c r="J119" s="68"/>
      <c r="K119" s="68"/>
      <c r="N119"/>
    </row>
    <row r="120" spans="1:14" x14ac:dyDescent="0.3">
      <c r="A120" s="216">
        <f t="shared" si="9"/>
        <v>108</v>
      </c>
      <c r="B120" s="222">
        <f t="shared" si="13"/>
        <v>1.6229684785740255</v>
      </c>
      <c r="C120" s="560">
        <f t="shared" si="13"/>
        <v>4.6067028588355159</v>
      </c>
      <c r="D120" s="560">
        <f t="shared" si="13"/>
        <v>0.41559337345537317</v>
      </c>
      <c r="E120" s="560">
        <f t="shared" si="13"/>
        <v>9.4291806191184185E-2</v>
      </c>
      <c r="F120" s="561">
        <f t="shared" si="13"/>
        <v>3.5595475338951692E-5</v>
      </c>
      <c r="H120" s="68"/>
      <c r="I120" s="68"/>
      <c r="J120" s="68"/>
      <c r="K120" s="68"/>
      <c r="N120"/>
    </row>
    <row r="121" spans="1:14" x14ac:dyDescent="0.3">
      <c r="A121" s="216">
        <f t="shared" si="9"/>
        <v>109</v>
      </c>
      <c r="B121" s="222">
        <f t="shared" si="13"/>
        <v>1.455582974649718</v>
      </c>
      <c r="C121" s="560">
        <f t="shared" si="13"/>
        <v>4.1717820334192277</v>
      </c>
      <c r="D121" s="560">
        <f t="shared" si="13"/>
        <v>0.36917721730058112</v>
      </c>
      <c r="E121" s="560">
        <f t="shared" si="13"/>
        <v>8.2207466948080524E-2</v>
      </c>
      <c r="F121" s="561">
        <f t="shared" si="13"/>
        <v>2.8849611458354748E-5</v>
      </c>
      <c r="H121" s="68"/>
      <c r="I121" s="68"/>
      <c r="J121" s="68"/>
      <c r="K121" s="68"/>
      <c r="N121"/>
    </row>
    <row r="122" spans="1:14" x14ac:dyDescent="0.3">
      <c r="A122" s="216">
        <f t="shared" si="9"/>
        <v>110</v>
      </c>
      <c r="B122" s="222">
        <f t="shared" si="13"/>
        <v>1.3050466498229223</v>
      </c>
      <c r="C122" s="560">
        <f t="shared" si="13"/>
        <v>3.7767236272932081</v>
      </c>
      <c r="D122" s="560">
        <f t="shared" si="13"/>
        <v>0.32784106846528543</v>
      </c>
      <c r="E122" s="560">
        <f t="shared" si="13"/>
        <v>7.1649104198550043E-2</v>
      </c>
      <c r="F122" s="561">
        <f t="shared" si="13"/>
        <v>2.3374768962268599E-5</v>
      </c>
      <c r="H122" s="68"/>
      <c r="I122" s="68"/>
      <c r="J122" s="68"/>
      <c r="K122" s="68"/>
      <c r="N122"/>
    </row>
    <row r="123" spans="1:14" x14ac:dyDescent="0.3">
      <c r="A123" s="216">
        <f t="shared" si="9"/>
        <v>111</v>
      </c>
      <c r="B123" s="222">
        <f t="shared" ref="B123:F138" si="14">($A123/B$4*EXP(1-$A123/B$4))^(B$6)*B$7</f>
        <v>1.1697142648310777</v>
      </c>
      <c r="C123" s="560">
        <f t="shared" si="13"/>
        <v>3.4180112060303798</v>
      </c>
      <c r="D123" s="560">
        <f t="shared" si="13"/>
        <v>0.29104256024680408</v>
      </c>
      <c r="E123" s="560">
        <f t="shared" si="13"/>
        <v>6.2427356429443574E-2</v>
      </c>
      <c r="F123" s="561">
        <f t="shared" si="13"/>
        <v>1.89329970220005E-5</v>
      </c>
      <c r="H123" s="68"/>
      <c r="I123" s="68"/>
      <c r="J123" s="68"/>
      <c r="K123" s="68"/>
      <c r="N123"/>
    </row>
    <row r="124" spans="1:14" x14ac:dyDescent="0.3">
      <c r="A124" s="216">
        <f t="shared" si="9"/>
        <v>112</v>
      </c>
      <c r="B124" s="222">
        <f t="shared" si="14"/>
        <v>1.0480949894497864</v>
      </c>
      <c r="C124" s="560">
        <f t="shared" si="13"/>
        <v>3.0924228077665314</v>
      </c>
      <c r="D124" s="560">
        <f t="shared" si="13"/>
        <v>0.25829545020793793</v>
      </c>
      <c r="E124" s="560">
        <f t="shared" si="13"/>
        <v>5.4375871748472179E-2</v>
      </c>
      <c r="F124" s="561">
        <f t="shared" si="13"/>
        <v>1.5330577489521847E-5</v>
      </c>
      <c r="H124" s="68"/>
      <c r="I124" s="68"/>
      <c r="J124" s="68"/>
      <c r="K124" s="68"/>
      <c r="N124"/>
    </row>
    <row r="125" spans="1:14" x14ac:dyDescent="0.3">
      <c r="A125" s="216">
        <f t="shared" si="9"/>
        <v>113</v>
      </c>
      <c r="B125" s="222">
        <f t="shared" si="14"/>
        <v>0.93883868048484631</v>
      </c>
      <c r="C125" s="560">
        <f t="shared" si="13"/>
        <v>2.7970081007146064</v>
      </c>
      <c r="D125" s="560">
        <f t="shared" si="13"/>
        <v>0.22916404606583887</v>
      </c>
      <c r="E125" s="560">
        <f t="shared" si="13"/>
        <v>4.7348583571785112E-2</v>
      </c>
      <c r="F125" s="561">
        <f t="shared" si="13"/>
        <v>1.2409867191123499E-5</v>
      </c>
      <c r="H125" s="68"/>
      <c r="I125" s="68"/>
      <c r="J125" s="68"/>
      <c r="K125" s="68"/>
      <c r="N125"/>
    </row>
    <row r="126" spans="1:14" x14ac:dyDescent="0.3">
      <c r="A126" s="216">
        <f t="shared" si="9"/>
        <v>114</v>
      </c>
      <c r="B126" s="222">
        <f t="shared" si="14"/>
        <v>0.84072328333469648</v>
      </c>
      <c r="C126" s="560">
        <f t="shared" si="13"/>
        <v>2.5290670989279564</v>
      </c>
      <c r="D126" s="560">
        <f t="shared" si="13"/>
        <v>0.20325815436080621</v>
      </c>
      <c r="E126" s="560">
        <f t="shared" si="13"/>
        <v>4.1217298348217794E-2</v>
      </c>
      <c r="F126" s="561">
        <f t="shared" si="13"/>
        <v>1.004263142662278E-5</v>
      </c>
      <c r="H126" s="68"/>
      <c r="I126" s="68"/>
      <c r="J126" s="68"/>
      <c r="K126" s="68"/>
      <c r="N126"/>
    </row>
    <row r="127" spans="1:14" x14ac:dyDescent="0.3">
      <c r="A127" s="216">
        <f t="shared" si="9"/>
        <v>115</v>
      </c>
      <c r="B127" s="222">
        <f t="shared" si="14"/>
        <v>0.75264327733283176</v>
      </c>
      <c r="C127" s="560">
        <f t="shared" si="13"/>
        <v>2.28613035612987</v>
      </c>
      <c r="D127" s="560">
        <f t="shared" si="13"/>
        <v>0.18022850699467222</v>
      </c>
      <c r="E127" s="560">
        <f t="shared" si="13"/>
        <v>3.5869561132353463E-2</v>
      </c>
      <c r="F127" s="561">
        <f t="shared" si="13"/>
        <v>8.1245988167769622E-6</v>
      </c>
      <c r="H127" s="68"/>
      <c r="I127" s="68"/>
      <c r="J127" s="68"/>
      <c r="K127" s="68"/>
      <c r="N127"/>
    </row>
    <row r="128" spans="1:14" x14ac:dyDescent="0.3">
      <c r="A128" s="216">
        <f t="shared" si="9"/>
        <v>116</v>
      </c>
      <c r="B128" s="222">
        <f t="shared" si="14"/>
        <v>0.67359908911655042</v>
      </c>
      <c r="C128" s="560">
        <f t="shared" si="13"/>
        <v>2.0659405580583448</v>
      </c>
      <c r="D128" s="560">
        <f t="shared" si="13"/>
        <v>0.15976262402122482</v>
      </c>
      <c r="E128" s="560">
        <f t="shared" si="13"/>
        <v>3.1206768333040317E-2</v>
      </c>
      <c r="F128" s="561">
        <f t="shared" si="13"/>
        <v>6.571015915873106E-6</v>
      </c>
      <c r="H128" s="68"/>
      <c r="I128" s="68"/>
      <c r="J128" s="68"/>
      <c r="K128" s="68"/>
      <c r="N128"/>
    </row>
    <row r="129" spans="1:14" x14ac:dyDescent="0.3">
      <c r="A129" s="216">
        <f t="shared" si="9"/>
        <v>117</v>
      </c>
      <c r="B129" s="222">
        <f t="shared" si="14"/>
        <v>0.60268740234376883</v>
      </c>
      <c r="C129" s="560">
        <f t="shared" si="14"/>
        <v>1.8664354350030627</v>
      </c>
      <c r="D129" s="560">
        <f t="shared" si="14"/>
        <v>0.14158107420446733</v>
      </c>
      <c r="E129" s="560">
        <f t="shared" si="14"/>
        <v>2.7142500152310848E-2</v>
      </c>
      <c r="F129" s="561">
        <f t="shared" si="14"/>
        <v>5.3130197601943783E-6</v>
      </c>
      <c r="H129" s="68"/>
      <c r="I129" s="68"/>
      <c r="J129" s="68"/>
      <c r="K129" s="68"/>
      <c r="N129"/>
    </row>
    <row r="130" spans="1:14" x14ac:dyDescent="0.3">
      <c r="A130" s="216">
        <f t="shared" si="9"/>
        <v>118</v>
      </c>
      <c r="B130" s="222">
        <f t="shared" si="14"/>
        <v>0.53909229614367737</v>
      </c>
      <c r="C130" s="560">
        <f t="shared" si="14"/>
        <v>1.6857319179253367</v>
      </c>
      <c r="D130" s="560">
        <f t="shared" si="14"/>
        <v>0.12543409782862427</v>
      </c>
      <c r="E130" s="560">
        <f t="shared" si="14"/>
        <v>2.360104811651793E-2</v>
      </c>
      <c r="F130" s="561">
        <f t="shared" si="14"/>
        <v>4.2946792364651805E-6</v>
      </c>
      <c r="H130" s="68"/>
      <c r="I130" s="68"/>
      <c r="J130" s="68"/>
      <c r="K130" s="68"/>
      <c r="N130"/>
    </row>
    <row r="131" spans="1:14" x14ac:dyDescent="0.3">
      <c r="A131" s="216">
        <f t="shared" si="9"/>
        <v>119</v>
      </c>
      <c r="B131" s="222">
        <f t="shared" si="14"/>
        <v>0.48207714870032792</v>
      </c>
      <c r="C131" s="560">
        <f t="shared" si="14"/>
        <v>1.5221114636549744</v>
      </c>
      <c r="D131" s="560">
        <f t="shared" si="14"/>
        <v>0.11109855904403562</v>
      </c>
      <c r="E131" s="560">
        <f t="shared" si="14"/>
        <v>2.0516115710750651E-2</v>
      </c>
      <c r="F131" s="561">
        <f t="shared" si="14"/>
        <v>3.4705830554136548E-6</v>
      </c>
      <c r="H131" s="68"/>
      <c r="I131" s="68"/>
      <c r="J131" s="68"/>
      <c r="K131" s="68"/>
      <c r="N131"/>
    </row>
    <row r="132" spans="1:14" x14ac:dyDescent="0.3">
      <c r="A132" s="216">
        <f t="shared" si="9"/>
        <v>120</v>
      </c>
      <c r="B132" s="222">
        <f t="shared" si="14"/>
        <v>0.43097724629814327</v>
      </c>
      <c r="C132" s="560">
        <f t="shared" si="14"/>
        <v>1.3740064770665221</v>
      </c>
      <c r="D132" s="560">
        <f t="shared" si="14"/>
        <v>9.8375197665155095E-2</v>
      </c>
      <c r="E132" s="560">
        <f t="shared" si="14"/>
        <v>1.7829672481913243E-2</v>
      </c>
      <c r="F132" s="561">
        <f t="shared" si="14"/>
        <v>2.803874221930696E-6</v>
      </c>
      <c r="H132" s="68"/>
      <c r="I132" s="68"/>
      <c r="J132" s="68"/>
      <c r="K132" s="68"/>
      <c r="N132"/>
    </row>
    <row r="133" spans="1:14" x14ac:dyDescent="0.3">
      <c r="A133" s="216">
        <f t="shared" si="9"/>
        <v>121</v>
      </c>
      <c r="B133" s="222">
        <f t="shared" ref="B133:F148" si="15">($A133/B$4*EXP(1-$A133/B$4))^(B$6)*B$7</f>
        <v>0.38519304197943222</v>
      </c>
      <c r="C133" s="560">
        <f t="shared" si="14"/>
        <v>1.2399877607781189</v>
      </c>
      <c r="D133" s="560">
        <f t="shared" si="14"/>
        <v>8.7086152802766714E-2</v>
      </c>
      <c r="E133" s="560">
        <f t="shared" si="14"/>
        <v>1.5490944096779848E-2</v>
      </c>
      <c r="F133" s="561">
        <f t="shared" si="14"/>
        <v>2.2646490475359631E-6</v>
      </c>
      <c r="H133" s="68"/>
      <c r="I133" s="68"/>
      <c r="J133" s="68"/>
      <c r="K133" s="68"/>
      <c r="N133"/>
    </row>
    <row r="134" spans="1:14" x14ac:dyDescent="0.3">
      <c r="A134" s="216">
        <f t="shared" si="9"/>
        <v>122</v>
      </c>
      <c r="B134" s="222">
        <f t="shared" si="15"/>
        <v>0.3441840116565642</v>
      </c>
      <c r="C134" s="560">
        <f t="shared" si="14"/>
        <v>1.118752925726475</v>
      </c>
      <c r="D134" s="560">
        <f t="shared" si="14"/>
        <v>7.7072733015678532E-2</v>
      </c>
      <c r="E134" s="560">
        <f t="shared" si="14"/>
        <v>1.3455522749116103E-2</v>
      </c>
      <c r="F134" s="561">
        <f t="shared" si="14"/>
        <v>1.8286536499648777E-6</v>
      </c>
      <c r="H134" s="68"/>
      <c r="I134" s="68"/>
      <c r="J134" s="68"/>
      <c r="K134" s="68"/>
      <c r="N134"/>
    </row>
    <row r="135" spans="1:14" x14ac:dyDescent="0.3">
      <c r="A135" s="216">
        <f t="shared" si="9"/>
        <v>123</v>
      </c>
      <c r="B135" s="222">
        <f t="shared" si="15"/>
        <v>0.30746305907045168</v>
      </c>
      <c r="C135" s="560">
        <f t="shared" si="14"/>
        <v>1.009115698897322</v>
      </c>
      <c r="D135" s="560">
        <f t="shared" si="14"/>
        <v>6.819340981234058E-2</v>
      </c>
      <c r="E135" s="560">
        <f t="shared" si="14"/>
        <v>1.1684584023555719E-2</v>
      </c>
      <c r="F135" s="561">
        <f t="shared" si="14"/>
        <v>1.4762231047030605E-6</v>
      </c>
      <c r="H135" s="68"/>
      <c r="I135" s="68"/>
      <c r="J135" s="68"/>
      <c r="K135" s="68"/>
      <c r="N135"/>
    </row>
    <row r="136" spans="1:14" x14ac:dyDescent="0.3">
      <c r="A136" s="216">
        <f t="shared" si="9"/>
        <v>124</v>
      </c>
      <c r="B136" s="222">
        <f t="shared" si="15"/>
        <v>0.27459142438216544</v>
      </c>
      <c r="C136" s="560">
        <f t="shared" si="14"/>
        <v>0.90999606748585649</v>
      </c>
      <c r="D136" s="560">
        <f t="shared" si="14"/>
        <v>6.0322013325776705E-2</v>
      </c>
      <c r="E136" s="560">
        <f t="shared" si="14"/>
        <v>1.0144197861013577E-2</v>
      </c>
      <c r="F136" s="561">
        <f t="shared" si="14"/>
        <v>1.1914184298826615E-6</v>
      </c>
      <c r="H136" s="68"/>
      <c r="I136" s="68"/>
      <c r="J136" s="68"/>
      <c r="K136" s="68"/>
      <c r="N136"/>
    </row>
    <row r="137" spans="1:14" x14ac:dyDescent="0.3">
      <c r="A137" s="216">
        <f t="shared" si="9"/>
        <v>125</v>
      </c>
      <c r="B137" s="222">
        <f t="shared" si="15"/>
        <v>0.24517405441844609</v>
      </c>
      <c r="C137" s="560">
        <f t="shared" si="14"/>
        <v>0.82041120178792182</v>
      </c>
      <c r="D137" s="560">
        <f t="shared" si="14"/>
        <v>5.3346110832333343E-2</v>
      </c>
      <c r="E137" s="560">
        <f t="shared" si="14"/>
        <v>8.8047226473976E-3</v>
      </c>
      <c r="F137" s="561">
        <f t="shared" si="14"/>
        <v>9.6132479158253425E-7</v>
      </c>
      <c r="H137" s="68"/>
      <c r="I137" s="68"/>
      <c r="J137" s="68"/>
      <c r="K137" s="68"/>
      <c r="N137"/>
    </row>
    <row r="138" spans="1:14" x14ac:dyDescent="0.3">
      <c r="A138" s="216">
        <f t="shared" si="9"/>
        <v>126</v>
      </c>
      <c r="B138" s="222">
        <f t="shared" si="15"/>
        <v>0.21885539566085851</v>
      </c>
      <c r="C138" s="560">
        <f t="shared" si="14"/>
        <v>0.73946710214666622</v>
      </c>
      <c r="D138" s="560">
        <f t="shared" si="14"/>
        <v>4.71655504929488E-2</v>
      </c>
      <c r="E138" s="560">
        <f t="shared" si="14"/>
        <v>7.6402726794157199E-3</v>
      </c>
      <c r="F138" s="561">
        <f t="shared" si="14"/>
        <v>7.7548103479897277E-7</v>
      </c>
      <c r="H138" s="68"/>
      <c r="I138" s="68"/>
      <c r="J138" s="68"/>
      <c r="K138" s="68"/>
      <c r="N138"/>
    </row>
    <row r="139" spans="1:14" x14ac:dyDescent="0.3">
      <c r="A139" s="216">
        <f t="shared" si="9"/>
        <v>127</v>
      </c>
      <c r="B139" s="222">
        <f t="shared" si="15"/>
        <v>0.19531557397057725</v>
      </c>
      <c r="C139" s="560">
        <f t="shared" si="15"/>
        <v>0.66635091827466908</v>
      </c>
      <c r="D139" s="560">
        <f t="shared" si="15"/>
        <v>4.1691154272144482E-2</v>
      </c>
      <c r="E139" s="560">
        <f t="shared" si="15"/>
        <v>6.628250362322308E-3</v>
      </c>
      <c r="F139" s="561">
        <f t="shared" si="15"/>
        <v>6.254161427179667E-7</v>
      </c>
      <c r="H139" s="68"/>
      <c r="I139" s="68"/>
      <c r="J139" s="68"/>
      <c r="K139" s="68"/>
      <c r="N139"/>
    </row>
    <row r="140" spans="1:14" x14ac:dyDescent="0.3">
      <c r="A140" s="216">
        <f t="shared" si="9"/>
        <v>128</v>
      </c>
      <c r="B140" s="222">
        <f t="shared" si="15"/>
        <v>0.1742669277769211</v>
      </c>
      <c r="C140" s="560">
        <f t="shared" si="15"/>
        <v>0.60032389221553761</v>
      </c>
      <c r="D140" s="560">
        <f t="shared" si="15"/>
        <v>3.68435454420857E-2</v>
      </c>
      <c r="E140" s="560">
        <f t="shared" si="15"/>
        <v>5.7489354773283281E-3</v>
      </c>
      <c r="F140" s="561">
        <f t="shared" si="15"/>
        <v>5.0427272283555367E-7</v>
      </c>
      <c r="H140" s="68"/>
      <c r="I140" s="68"/>
      <c r="J140" s="68"/>
      <c r="K140" s="68"/>
      <c r="N140"/>
    </row>
    <row r="141" spans="1:14" x14ac:dyDescent="0.3">
      <c r="A141" s="216">
        <f t="shared" si="9"/>
        <v>129</v>
      </c>
      <c r="B141" s="222">
        <f t="shared" si="15"/>
        <v>0.15545086402985364</v>
      </c>
      <c r="C141" s="560">
        <f t="shared" si="15"/>
        <v>0.54071487908389082</v>
      </c>
      <c r="D141" s="560">
        <f t="shared" si="15"/>
        <v>3.2552097414304509E-2</v>
      </c>
      <c r="E141" s="560">
        <f t="shared" si="15"/>
        <v>4.9851247328590283E-3</v>
      </c>
      <c r="F141" s="561">
        <f t="shared" si="15"/>
        <v>4.0650129342255385E-7</v>
      </c>
      <c r="H141" s="68"/>
      <c r="I141" s="68"/>
      <c r="J141" s="68"/>
      <c r="K141" s="68"/>
      <c r="N141"/>
    </row>
    <row r="142" spans="1:14" x14ac:dyDescent="0.3">
      <c r="A142" s="216">
        <f t="shared" ref="A142:A162" si="16">A141+1</f>
        <v>130</v>
      </c>
      <c r="B142" s="222">
        <f t="shared" si="15"/>
        <v>0.13863500862827566</v>
      </c>
      <c r="C142" s="560">
        <f t="shared" si="15"/>
        <v>0.486914402514115</v>
      </c>
      <c r="D142" s="560">
        <f t="shared" si="15"/>
        <v>2.8753991867313644E-2</v>
      </c>
      <c r="E142" s="560">
        <f t="shared" si="15"/>
        <v>4.3218155945914209E-3</v>
      </c>
      <c r="F142" s="561">
        <f t="shared" si="15"/>
        <v>3.276121461717623E-7</v>
      </c>
      <c r="H142" s="68"/>
      <c r="I142" s="68"/>
      <c r="J142" s="68"/>
      <c r="K142" s="68"/>
      <c r="N142"/>
    </row>
    <row r="143" spans="1:14" x14ac:dyDescent="0.3">
      <c r="A143" s="216">
        <f t="shared" si="16"/>
        <v>131</v>
      </c>
      <c r="B143" s="222">
        <f t="shared" ref="B143:F158" si="17">($A143/B$4*EXP(1-$A143/B$4))^(B$6)*B$7</f>
        <v>0.12361062529160458</v>
      </c>
      <c r="C143" s="560">
        <f t="shared" si="15"/>
        <v>0.43836920444544603</v>
      </c>
      <c r="D143" s="560">
        <f t="shared" si="15"/>
        <v>2.539337526161424E-2</v>
      </c>
      <c r="E143" s="560">
        <f t="shared" si="15"/>
        <v>3.7459290840143968E-3</v>
      </c>
      <c r="F143" s="561">
        <f t="shared" si="15"/>
        <v>2.6397401246769157E-7</v>
      </c>
      <c r="H143" s="68"/>
      <c r="I143" s="68"/>
      <c r="J143" s="68"/>
      <c r="K143" s="68"/>
      <c r="N143"/>
    </row>
    <row r="144" spans="1:14" x14ac:dyDescent="0.3">
      <c r="A144" s="216">
        <f t="shared" si="16"/>
        <v>132</v>
      </c>
      <c r="B144" s="222">
        <f t="shared" si="17"/>
        <v>0.11019027894718761</v>
      </c>
      <c r="C144" s="560">
        <f t="shared" si="15"/>
        <v>0.39457725146511768</v>
      </c>
      <c r="D144" s="560">
        <f t="shared" si="15"/>
        <v>2.2420603861505795E-2</v>
      </c>
      <c r="E144" s="560">
        <f t="shared" si="15"/>
        <v>3.2460668529956452E-3</v>
      </c>
      <c r="F144" s="561">
        <f t="shared" si="15"/>
        <v>2.1265076162246283E-7</v>
      </c>
      <c r="H144" s="68"/>
      <c r="I144" s="68"/>
      <c r="J144" s="68"/>
      <c r="K144" s="68"/>
      <c r="N144"/>
    </row>
    <row r="145" spans="1:14" x14ac:dyDescent="0.3">
      <c r="A145" s="216">
        <f t="shared" si="16"/>
        <v>133</v>
      </c>
      <c r="B145" s="222">
        <f t="shared" si="17"/>
        <v>9.8205721666563939E-2</v>
      </c>
      <c r="C145" s="560">
        <f t="shared" si="15"/>
        <v>0.35508316241707899</v>
      </c>
      <c r="D145" s="560">
        <f t="shared" si="15"/>
        <v>1.979156832240208E-2</v>
      </c>
      <c r="E145" s="560">
        <f t="shared" si="15"/>
        <v>2.8122983905618185E-3</v>
      </c>
      <c r="F145" s="561">
        <f t="shared" si="15"/>
        <v>1.7126899169909374E-7</v>
      </c>
      <c r="H145" s="68"/>
      <c r="I145" s="68"/>
      <c r="J145" s="68"/>
      <c r="K145" s="68"/>
      <c r="N145"/>
    </row>
    <row r="146" spans="1:14" x14ac:dyDescent="0.3">
      <c r="A146" s="216">
        <f t="shared" si="16"/>
        <v>134</v>
      </c>
      <c r="B146" s="222">
        <f t="shared" si="17"/>
        <v>8.750598100579772E-2</v>
      </c>
      <c r="C146" s="560">
        <f t="shared" si="15"/>
        <v>0.31947402435680244</v>
      </c>
      <c r="D146" s="560">
        <f t="shared" si="15"/>
        <v>1.7467089759532629E-2</v>
      </c>
      <c r="E146" s="560">
        <f t="shared" si="15"/>
        <v>2.4359747050860898E-3</v>
      </c>
      <c r="F146" s="561">
        <f t="shared" si="15"/>
        <v>1.37910704483112E-7</v>
      </c>
      <c r="H146" s="68"/>
      <c r="I146" s="68"/>
      <c r="J146" s="68"/>
      <c r="K146" s="68"/>
      <c r="N146"/>
    </row>
    <row r="147" spans="1:14" x14ac:dyDescent="0.3">
      <c r="A147" s="216">
        <f t="shared" si="16"/>
        <v>135</v>
      </c>
      <c r="B147" s="222">
        <f t="shared" si="17"/>
        <v>7.7955632295788155E-2</v>
      </c>
      <c r="C147" s="560">
        <f t="shared" si="15"/>
        <v>0.28737556619102261</v>
      </c>
      <c r="D147" s="560">
        <f t="shared" si="15"/>
        <v>1.5412379995145204E-2</v>
      </c>
      <c r="E147" s="560">
        <f t="shared" si="15"/>
        <v>2.109565256910256E-3</v>
      </c>
      <c r="F147" s="561">
        <f t="shared" si="15"/>
        <v>1.1102634089969923E-7</v>
      </c>
      <c r="H147" s="68"/>
      <c r="I147" s="68"/>
      <c r="J147" s="68"/>
      <c r="K147" s="68"/>
      <c r="N147"/>
    </row>
    <row r="148" spans="1:14" x14ac:dyDescent="0.3">
      <c r="A148" s="216">
        <f t="shared" si="16"/>
        <v>136</v>
      </c>
      <c r="B148" s="222">
        <f t="shared" si="17"/>
        <v>6.9433237994380087E-2</v>
      </c>
      <c r="C148" s="560">
        <f t="shared" si="15"/>
        <v>0.25844866148404971</v>
      </c>
      <c r="D148" s="560">
        <f t="shared" si="15"/>
        <v>1.3596559392481415E-2</v>
      </c>
      <c r="E148" s="560">
        <f t="shared" si="15"/>
        <v>1.8265152990428705E-3</v>
      </c>
      <c r="F148" s="561">
        <f t="shared" si="15"/>
        <v>8.9364336855367493E-8</v>
      </c>
      <c r="H148" s="68"/>
      <c r="I148" s="68"/>
      <c r="J148" s="68"/>
      <c r="K148" s="68"/>
      <c r="N148"/>
    </row>
    <row r="149" spans="1:14" x14ac:dyDescent="0.3">
      <c r="A149" s="216">
        <f t="shared" si="16"/>
        <v>137</v>
      </c>
      <c r="B149" s="222">
        <f t="shared" si="17"/>
        <v>6.1829938660204815E-2</v>
      </c>
      <c r="C149" s="560">
        <f t="shared" si="17"/>
        <v>0.23238613394003085</v>
      </c>
      <c r="D149" s="560">
        <f t="shared" si="17"/>
        <v>1.1992226331410996E-2</v>
      </c>
      <c r="E149" s="560">
        <f t="shared" si="17"/>
        <v>1.5811211223133866E-3</v>
      </c>
      <c r="F149" s="561">
        <f t="shared" si="17"/>
        <v>7.1914079061367722E-8</v>
      </c>
      <c r="H149" s="68"/>
      <c r="I149" s="68"/>
      <c r="J149" s="68"/>
      <c r="K149" s="68"/>
      <c r="N149"/>
    </row>
    <row r="150" spans="1:14" x14ac:dyDescent="0.3">
      <c r="A150" s="216">
        <f t="shared" si="16"/>
        <v>138</v>
      </c>
      <c r="B150" s="222">
        <f t="shared" si="17"/>
        <v>5.504818144525566E-2</v>
      </c>
      <c r="C150" s="560">
        <f t="shared" si="17"/>
        <v>0.20890984098465312</v>
      </c>
      <c r="D150" s="560">
        <f t="shared" si="17"/>
        <v>1.0575072967893152E-2</v>
      </c>
      <c r="E150" s="560">
        <f t="shared" si="17"/>
        <v>1.3684210010300535E-3</v>
      </c>
      <c r="F150" s="561">
        <f t="shared" si="17"/>
        <v>5.7859726095683894E-8</v>
      </c>
      <c r="H150" s="68"/>
      <c r="I150" s="68"/>
      <c r="J150" s="68"/>
      <c r="K150" s="68"/>
      <c r="N150"/>
    </row>
    <row r="151" spans="1:14" x14ac:dyDescent="0.3">
      <c r="A151" s="216">
        <f t="shared" si="16"/>
        <v>139</v>
      </c>
      <c r="B151" s="222">
        <f t="shared" si="17"/>
        <v>4.9000573236030999E-2</v>
      </c>
      <c r="C151" s="560">
        <f t="shared" si="17"/>
        <v>0.18776801267247406</v>
      </c>
      <c r="D151" s="560">
        <f t="shared" si="17"/>
        <v>9.3235424522611528E-3</v>
      </c>
      <c r="E151" s="560">
        <f t="shared" si="17"/>
        <v>1.1840999000979036E-3</v>
      </c>
      <c r="F151" s="561">
        <f t="shared" si="17"/>
        <v>4.6542836490825301E-8</v>
      </c>
      <c r="H151" s="68"/>
      <c r="I151" s="68"/>
      <c r="J151" s="68"/>
      <c r="K151" s="68"/>
      <c r="N151"/>
    </row>
    <row r="152" spans="1:14" x14ac:dyDescent="0.3">
      <c r="A152" s="216">
        <f t="shared" si="16"/>
        <v>140</v>
      </c>
      <c r="B152" s="222">
        <f t="shared" si="17"/>
        <v>4.3608846708255461E-2</v>
      </c>
      <c r="C152" s="560">
        <f t="shared" si="17"/>
        <v>0.16873282484035484</v>
      </c>
      <c r="D152" s="560">
        <f t="shared" si="17"/>
        <v>8.218523264263481E-3</v>
      </c>
      <c r="E152" s="560">
        <f t="shared" si="17"/>
        <v>1.0244062385690051E-3</v>
      </c>
      <c r="F152" s="561">
        <f t="shared" si="17"/>
        <v>3.7432133185990886E-8</v>
      </c>
      <c r="H152" s="68"/>
      <c r="I152" s="68"/>
      <c r="J152" s="68"/>
      <c r="K152" s="68"/>
      <c r="N152"/>
    </row>
    <row r="153" spans="1:14" x14ac:dyDescent="0.3">
      <c r="A153" s="216">
        <f t="shared" si="16"/>
        <v>141</v>
      </c>
      <c r="B153" s="222">
        <f t="shared" ref="B153:F168" si="18">($A153/B$4*EXP(1-$A153/B$4))^(B$6)*B$7</f>
        <v>3.8802928604083131E-2</v>
      </c>
      <c r="C153" s="560">
        <f t="shared" si="17"/>
        <v>0.15159818701654121</v>
      </c>
      <c r="D153" s="560">
        <f t="shared" si="17"/>
        <v>7.2430767600867862E-3</v>
      </c>
      <c r="E153" s="560">
        <f t="shared" si="17"/>
        <v>8.8607921118122042E-4</v>
      </c>
      <c r="F153" s="561">
        <f t="shared" si="17"/>
        <v>3.0099048743048449E-8</v>
      </c>
      <c r="H153" s="68"/>
      <c r="I153" s="68"/>
      <c r="J153" s="68"/>
      <c r="K153" s="68"/>
      <c r="N153"/>
    </row>
    <row r="154" spans="1:14" x14ac:dyDescent="0.3">
      <c r="A154" s="216">
        <f t="shared" si="16"/>
        <v>142</v>
      </c>
      <c r="B154" s="222">
        <f t="shared" si="18"/>
        <v>3.4520100499506177E-2</v>
      </c>
      <c r="C154" s="560">
        <f t="shared" si="17"/>
        <v>0.13617772708278592</v>
      </c>
      <c r="D154" s="560">
        <f t="shared" si="17"/>
        <v>6.3821944221813228E-3</v>
      </c>
      <c r="E154" s="560">
        <f t="shared" si="17"/>
        <v>7.6628535168827563E-4</v>
      </c>
      <c r="F154" s="561">
        <f t="shared" si="17"/>
        <v>2.4197951755432614E-8</v>
      </c>
      <c r="H154" s="68"/>
      <c r="I154" s="68"/>
      <c r="J154" s="68"/>
      <c r="K154" s="68"/>
      <c r="N154"/>
    </row>
    <row r="155" spans="1:14" x14ac:dyDescent="0.3">
      <c r="A155" s="216">
        <f t="shared" si="16"/>
        <v>143</v>
      </c>
      <c r="B155" s="222">
        <f t="shared" si="18"/>
        <v>3.0704243209314214E-2</v>
      </c>
      <c r="C155" s="560">
        <f t="shared" si="17"/>
        <v>0.12230295607744059</v>
      </c>
      <c r="D155" s="560">
        <f t="shared" si="17"/>
        <v>5.6225816602629673E-3</v>
      </c>
      <c r="E155" s="560">
        <f t="shared" si="17"/>
        <v>6.6256318245725939E-4</v>
      </c>
      <c r="F155" s="561">
        <f t="shared" si="17"/>
        <v>1.9450162858329648E-8</v>
      </c>
      <c r="H155" s="68"/>
      <c r="I155" s="68"/>
      <c r="J155" s="68"/>
      <c r="K155" s="68"/>
      <c r="N155"/>
    </row>
    <row r="156" spans="1:14" x14ac:dyDescent="0.3">
      <c r="A156" s="216">
        <f t="shared" si="16"/>
        <v>144</v>
      </c>
      <c r="B156" s="222">
        <f t="shared" si="18"/>
        <v>2.7305156783052804E-2</v>
      </c>
      <c r="C156" s="560">
        <f t="shared" si="17"/>
        <v>0.10982159782498559</v>
      </c>
      <c r="D156" s="560">
        <f t="shared" si="17"/>
        <v>4.9524653347593397E-3</v>
      </c>
      <c r="E156" s="560">
        <f t="shared" si="17"/>
        <v>5.7277493637486064E-4</v>
      </c>
      <c r="F156" s="561">
        <f t="shared" si="17"/>
        <v>1.5631037632091909E-8</v>
      </c>
      <c r="H156" s="68"/>
      <c r="I156" s="68"/>
      <c r="J156" s="68"/>
      <c r="K156" s="68"/>
      <c r="N156"/>
    </row>
    <row r="157" spans="1:14" x14ac:dyDescent="0.3">
      <c r="A157" s="216">
        <f t="shared" si="16"/>
        <v>145</v>
      </c>
      <c r="B157" s="222">
        <f t="shared" si="18"/>
        <v>2.4277948783362195E-2</v>
      </c>
      <c r="C157" s="560">
        <f t="shared" si="17"/>
        <v>9.8596069286375654E-2</v>
      </c>
      <c r="D157" s="560">
        <f t="shared" si="17"/>
        <v>4.3614224653214552E-3</v>
      </c>
      <c r="E157" s="560">
        <f t="shared" si="17"/>
        <v>4.9506446175770003E-4</v>
      </c>
      <c r="F157" s="561">
        <f t="shared" si="17"/>
        <v>1.2559530777635747E-8</v>
      </c>
      <c r="H157" s="68"/>
      <c r="I157" s="68"/>
      <c r="J157" s="68"/>
      <c r="K157" s="68"/>
      <c r="N157"/>
    </row>
    <row r="158" spans="1:14" x14ac:dyDescent="0.3">
      <c r="A158" s="216">
        <f t="shared" si="16"/>
        <v>146</v>
      </c>
      <c r="B158" s="222">
        <f t="shared" si="18"/>
        <v>2.1582484212927376E-2</v>
      </c>
      <c r="C158" s="560">
        <f t="shared" si="17"/>
        <v>8.8502098649325178E-2</v>
      </c>
      <c r="D158" s="560">
        <f t="shared" si="17"/>
        <v>3.8402278497065359E-3</v>
      </c>
      <c r="E158" s="560">
        <f t="shared" si="17"/>
        <v>4.2782053066108119E-4</v>
      </c>
      <c r="F158" s="561">
        <f t="shared" si="17"/>
        <v>1.0089767179295173E-8</v>
      </c>
      <c r="H158" s="68"/>
      <c r="I158" s="68"/>
      <c r="J158" s="68"/>
      <c r="K158" s="68"/>
      <c r="N158"/>
    </row>
    <row r="159" spans="1:14" x14ac:dyDescent="0.3">
      <c r="A159" s="216">
        <f t="shared" si="16"/>
        <v>147</v>
      </c>
      <c r="B159" s="222">
        <f t="shared" si="18"/>
        <v>1.9182891072842479E-2</v>
      </c>
      <c r="C159" s="560">
        <f t="shared" si="18"/>
        <v>7.9427469222605213E-2</v>
      </c>
      <c r="D159" s="560">
        <f t="shared" si="18"/>
        <v>3.3807185549929869E-3</v>
      </c>
      <c r="E159" s="560">
        <f t="shared" si="18"/>
        <v>3.6964486746313683E-4</v>
      </c>
      <c r="F159" s="561">
        <f t="shared" si="18"/>
        <v>8.1042356999795504E-9</v>
      </c>
      <c r="H159" s="68"/>
      <c r="I159" s="68"/>
      <c r="J159" s="68"/>
      <c r="K159" s="68"/>
      <c r="N159"/>
    </row>
    <row r="160" spans="1:14" x14ac:dyDescent="0.3">
      <c r="A160" s="216">
        <f t="shared" si="16"/>
        <v>148</v>
      </c>
      <c r="B160" s="222">
        <f t="shared" si="18"/>
        <v>1.704711609798178E-2</v>
      </c>
      <c r="C160" s="560">
        <f t="shared" si="18"/>
        <v>7.1270878168094978E-2</v>
      </c>
      <c r="D160" s="560">
        <f t="shared" si="18"/>
        <v>2.9756734561364501E-3</v>
      </c>
      <c r="E160" s="560">
        <f t="shared" si="18"/>
        <v>3.193242994132203E-4</v>
      </c>
      <c r="F160" s="561">
        <f t="shared" si="18"/>
        <v>6.5082947176237537E-9</v>
      </c>
      <c r="H160" s="68"/>
      <c r="I160" s="68"/>
      <c r="J160" s="68"/>
      <c r="K160" s="68"/>
      <c r="N160"/>
    </row>
    <row r="161" spans="1:14" x14ac:dyDescent="0.3">
      <c r="A161" s="216">
        <f t="shared" si="16"/>
        <v>149</v>
      </c>
      <c r="B161" s="222">
        <f t="shared" si="18"/>
        <v>1.5146525728232548E-2</v>
      </c>
      <c r="C161" s="560">
        <f t="shared" si="18"/>
        <v>6.394090000292843E-2</v>
      </c>
      <c r="D161" s="560">
        <f t="shared" si="18"/>
        <v>2.618706188534698E-3</v>
      </c>
      <c r="E161" s="560">
        <f t="shared" si="18"/>
        <v>2.7580650534599348E-4</v>
      </c>
      <c r="F161" s="561">
        <f t="shared" si="18"/>
        <v>5.2257377183635774E-9</v>
      </c>
      <c r="H161" s="68"/>
      <c r="I161" s="68"/>
      <c r="J161" s="68"/>
      <c r="K161" s="68"/>
      <c r="N161"/>
    </row>
    <row r="162" spans="1:14" x14ac:dyDescent="0.3">
      <c r="A162" s="216">
        <f t="shared" si="16"/>
        <v>150</v>
      </c>
      <c r="B162" s="222">
        <f t="shared" si="18"/>
        <v>1.3455547842117971E-2</v>
      </c>
      <c r="C162" s="560">
        <f t="shared" si="18"/>
        <v>5.7355045635958467E-2</v>
      </c>
      <c r="D162" s="560">
        <f t="shared" si="18"/>
        <v>2.3041700535660192E-3</v>
      </c>
      <c r="E162" s="560">
        <f t="shared" si="18"/>
        <v>2.3817890419228189E-4</v>
      </c>
      <c r="F162" s="561">
        <f t="shared" si="18"/>
        <v>4.1952153194427211E-9</v>
      </c>
      <c r="H162" s="68"/>
      <c r="I162" s="68"/>
      <c r="J162" s="68"/>
      <c r="K162" s="68"/>
      <c r="N162"/>
    </row>
    <row r="163" spans="1:14" x14ac:dyDescent="0.3">
      <c r="A163" s="216">
        <f>A162+1</f>
        <v>151</v>
      </c>
      <c r="B163" s="222">
        <f t="shared" ref="B163:F172" si="19">($A163/B$4*EXP(1-$A163/B$4))^(B$6)*B$7</f>
        <v>1.1951350205142859E-2</v>
      </c>
      <c r="C163" s="560">
        <f t="shared" si="18"/>
        <v>5.1438908471941464E-2</v>
      </c>
      <c r="D163" s="560">
        <f t="shared" si="18"/>
        <v>2.02707357085512E-3</v>
      </c>
      <c r="E163" s="560">
        <f t="shared" si="18"/>
        <v>2.0565028234253009E-4</v>
      </c>
      <c r="F163" s="561">
        <f t="shared" si="18"/>
        <v>3.367349024542979E-9</v>
      </c>
      <c r="H163" s="68"/>
      <c r="I163" s="68"/>
      <c r="J163" s="68"/>
      <c r="K163" s="68"/>
      <c r="N163"/>
    </row>
    <row r="164" spans="1:14" x14ac:dyDescent="0.3">
      <c r="A164" s="216">
        <f t="shared" ref="A164:A172" si="20">A163+1</f>
        <v>152</v>
      </c>
      <c r="B164" s="222">
        <f t="shared" si="19"/>
        <v>1.0613551972554505E-2</v>
      </c>
      <c r="C164" s="560">
        <f t="shared" si="18"/>
        <v>4.6125389827352932E-2</v>
      </c>
      <c r="D164" s="560">
        <f t="shared" si="18"/>
        <v>1.7830055099904889E-3</v>
      </c>
      <c r="E164" s="560">
        <f t="shared" si="18"/>
        <v>1.775348092927075E-4</v>
      </c>
      <c r="F164" s="561">
        <f t="shared" si="18"/>
        <v>2.7024035397034973E-9</v>
      </c>
      <c r="H164" s="68"/>
      <c r="I164" s="68"/>
      <c r="J164" s="68"/>
      <c r="K164" s="68"/>
      <c r="N164"/>
    </row>
    <row r="165" spans="1:14" x14ac:dyDescent="0.3">
      <c r="A165" s="216">
        <f t="shared" si="20"/>
        <v>153</v>
      </c>
      <c r="B165" s="222">
        <f t="shared" si="19"/>
        <v>9.4239649383436579E-3</v>
      </c>
      <c r="C165" s="560">
        <f t="shared" si="18"/>
        <v>4.1353996557374227E-2</v>
      </c>
      <c r="D165" s="560">
        <f t="shared" si="18"/>
        <v>1.568068359106367E-3</v>
      </c>
      <c r="E165" s="560">
        <f t="shared" si="18"/>
        <v>1.5323813517025364E-4</v>
      </c>
      <c r="F165" s="561">
        <f t="shared" si="18"/>
        <v>2.1684099995397211E-9</v>
      </c>
      <c r="H165" s="68"/>
      <c r="I165" s="68"/>
      <c r="J165" s="68"/>
      <c r="K165" s="68"/>
    </row>
    <row r="166" spans="1:14" x14ac:dyDescent="0.3">
      <c r="A166" s="216">
        <f t="shared" si="20"/>
        <v>154</v>
      </c>
      <c r="B166" s="222">
        <f t="shared" si="19"/>
        <v>8.3663615421737548E-3</v>
      </c>
      <c r="C166" s="560">
        <f t="shared" si="18"/>
        <v>3.7070204397999545E-2</v>
      </c>
      <c r="D166" s="560">
        <f t="shared" si="18"/>
        <v>1.3788192995512621E-3</v>
      </c>
      <c r="E166" s="560">
        <f t="shared" si="18"/>
        <v>1.3224530244548843E-4</v>
      </c>
      <c r="F166" s="561">
        <f t="shared" si="18"/>
        <v>1.7396531081802114E-9</v>
      </c>
      <c r="H166" s="68"/>
      <c r="I166" s="68"/>
      <c r="J166" s="68"/>
      <c r="K166" s="68"/>
    </row>
    <row r="167" spans="1:14" x14ac:dyDescent="0.3">
      <c r="A167" s="216">
        <f t="shared" si="20"/>
        <v>155</v>
      </c>
      <c r="B167" s="222">
        <f t="shared" si="19"/>
        <v>7.4262669362802642E-3</v>
      </c>
      <c r="C167" s="560">
        <f t="shared" si="18"/>
        <v>3.3224881083895048E-2</v>
      </c>
      <c r="D167" s="560">
        <f t="shared" si="18"/>
        <v>1.212217856064246E-3</v>
      </c>
      <c r="E167" s="560">
        <f t="shared" si="18"/>
        <v>1.1411023804112799E-4</v>
      </c>
      <c r="F167" s="561">
        <f t="shared" si="18"/>
        <v>1.3954519102769626E-9</v>
      </c>
      <c r="H167" s="68"/>
      <c r="I167" s="68"/>
      <c r="J167" s="68"/>
      <c r="K167" s="68"/>
    </row>
    <row r="168" spans="1:14" x14ac:dyDescent="0.3">
      <c r="A168" s="216">
        <f t="shared" si="20"/>
        <v>156</v>
      </c>
      <c r="B168" s="222">
        <f t="shared" si="19"/>
        <v>6.5907726777616367E-3</v>
      </c>
      <c r="C168" s="560">
        <f t="shared" si="18"/>
        <v>2.9773763814909485E-2</v>
      </c>
      <c r="D168" s="560">
        <f t="shared" si="18"/>
        <v>1.0655794816250986E-3</v>
      </c>
      <c r="E168" s="560">
        <f t="shared" si="18"/>
        <v>9.8446621741340946E-5</v>
      </c>
      <c r="F168" s="561">
        <f t="shared" si="18"/>
        <v>1.1191774236336251E-9</v>
      </c>
      <c r="H168" s="68"/>
      <c r="I168" s="68"/>
      <c r="J168" s="68"/>
      <c r="K168" s="68"/>
    </row>
    <row r="169" spans="1:14" x14ac:dyDescent="0.3">
      <c r="A169" s="216">
        <f t="shared" si="20"/>
        <v>157</v>
      </c>
      <c r="B169" s="222">
        <f t="shared" si="19"/>
        <v>5.8483698504409902E-3</v>
      </c>
      <c r="C169" s="560">
        <f t="shared" si="19"/>
        <v>2.6676986115127692E-2</v>
      </c>
      <c r="D169" s="560">
        <f t="shared" si="19"/>
        <v>9.3653441648002759E-4</v>
      </c>
      <c r="E169" s="560">
        <f t="shared" si="19"/>
        <v>8.4919952785495769E-5</v>
      </c>
      <c r="F169" s="561">
        <f t="shared" si="19"/>
        <v>8.9746129403724738E-10</v>
      </c>
      <c r="H169" s="68"/>
      <c r="I169" s="68"/>
      <c r="J169" s="68"/>
      <c r="K169" s="68"/>
    </row>
    <row r="170" spans="1:14" x14ac:dyDescent="0.3">
      <c r="A170" s="216">
        <f t="shared" si="20"/>
        <v>158</v>
      </c>
      <c r="B170" s="222">
        <f t="shared" si="19"/>
        <v>5.1887996367769498E-3</v>
      </c>
      <c r="C170" s="560">
        <f t="shared" si="19"/>
        <v>2.3898649561060768E-2</v>
      </c>
      <c r="D170" s="560">
        <f t="shared" si="19"/>
        <v>8.229912327199681E-4</v>
      </c>
      <c r="E170" s="560">
        <f t="shared" si="19"/>
        <v>7.3240659263154766E-5</v>
      </c>
      <c r="F170" s="561">
        <f t="shared" si="19"/>
        <v>7.1955846746509431E-10</v>
      </c>
      <c r="H170" s="68"/>
      <c r="I170" s="68"/>
      <c r="J170" s="68"/>
      <c r="K170" s="68"/>
    </row>
    <row r="171" spans="1:14" x14ac:dyDescent="0.3">
      <c r="A171" s="216">
        <f t="shared" si="20"/>
        <v>159</v>
      </c>
      <c r="B171" s="222">
        <f t="shared" si="19"/>
        <v>4.6029195561292421E-3</v>
      </c>
      <c r="C171" s="560">
        <f t="shared" si="19"/>
        <v>2.1406436252764414E-2</v>
      </c>
      <c r="D171" s="560">
        <f t="shared" si="19"/>
        <v>7.2310454006015059E-4</v>
      </c>
      <c r="E171" s="560">
        <f t="shared" si="19"/>
        <v>6.3158114804723285E-5</v>
      </c>
      <c r="F171" s="561">
        <f t="shared" si="19"/>
        <v>5.7683401436112288E-10</v>
      </c>
      <c r="H171" s="68"/>
      <c r="I171" s="68"/>
      <c r="J171" s="68"/>
      <c r="K171" s="68"/>
    </row>
    <row r="172" spans="1:14" ht="15" thickBot="1" x14ac:dyDescent="0.35">
      <c r="A172" s="216">
        <f t="shared" si="20"/>
        <v>160</v>
      </c>
      <c r="B172" s="223">
        <f t="shared" si="19"/>
        <v>4.0825837628782604E-3</v>
      </c>
      <c r="C172" s="560">
        <f t="shared" si="19"/>
        <v>1.91712582660209E-2</v>
      </c>
      <c r="D172" s="560">
        <f t="shared" si="19"/>
        <v>6.3524638591295091E-4</v>
      </c>
      <c r="E172" s="560">
        <f t="shared" si="19"/>
        <v>5.4455444437611109E-5</v>
      </c>
      <c r="F172" s="561">
        <f t="shared" si="19"/>
        <v>4.62350008778116E-10</v>
      </c>
      <c r="H172" s="68"/>
      <c r="I172" s="68"/>
      <c r="J172" s="68"/>
      <c r="K172" s="68"/>
    </row>
    <row r="173" spans="1:14" x14ac:dyDescent="0.3">
      <c r="A173" s="68"/>
      <c r="B173" s="68"/>
      <c r="C173" s="68"/>
      <c r="D173" s="68"/>
      <c r="E173" s="68"/>
      <c r="F173" s="68"/>
      <c r="G173" s="68"/>
      <c r="H173" s="68"/>
      <c r="I173" s="68"/>
      <c r="J173" s="68"/>
      <c r="K173" s="68"/>
    </row>
    <row r="174" spans="1:14" x14ac:dyDescent="0.3">
      <c r="A174" s="68"/>
      <c r="B174" s="68"/>
      <c r="C174" s="68"/>
      <c r="D174" s="68"/>
      <c r="E174" s="68"/>
      <c r="F174" s="68"/>
      <c r="G174" s="68"/>
      <c r="H174" s="68"/>
      <c r="I174" s="68"/>
      <c r="J174" s="68"/>
      <c r="K174" s="68"/>
    </row>
    <row r="175" spans="1:14" x14ac:dyDescent="0.3">
      <c r="A175" s="68"/>
      <c r="B175" s="68"/>
      <c r="C175" s="68"/>
      <c r="D175" s="68"/>
      <c r="E175" s="68"/>
      <c r="F175" s="68"/>
      <c r="G175" s="68"/>
      <c r="H175" s="68"/>
      <c r="I175" s="68"/>
      <c r="J175" s="68"/>
      <c r="K175" s="68"/>
    </row>
    <row r="176" spans="1:14" x14ac:dyDescent="0.3">
      <c r="A176" s="68"/>
      <c r="B176" s="68"/>
      <c r="C176" s="68"/>
      <c r="D176" s="68"/>
      <c r="E176" s="68"/>
      <c r="F176" s="68"/>
      <c r="G176" s="68"/>
      <c r="H176" s="68"/>
      <c r="I176" s="68"/>
      <c r="J176" s="68"/>
      <c r="K176" s="68"/>
    </row>
    <row r="177" spans="1:11" customFormat="1" x14ac:dyDescent="0.3">
      <c r="A177" s="68"/>
      <c r="B177" s="68"/>
      <c r="C177" s="68"/>
      <c r="D177" s="68"/>
      <c r="E177" s="68"/>
      <c r="F177" s="68"/>
      <c r="G177" s="68"/>
      <c r="H177" s="68"/>
      <c r="I177" s="68"/>
      <c r="J177" s="68"/>
      <c r="K177" s="68"/>
    </row>
    <row r="178" spans="1:11" customFormat="1" x14ac:dyDescent="0.3">
      <c r="A178" s="68"/>
      <c r="B178" s="68"/>
      <c r="C178" s="68"/>
      <c r="D178" s="68"/>
      <c r="E178" s="68"/>
      <c r="F178" s="68"/>
      <c r="G178" s="68"/>
      <c r="H178" s="68"/>
      <c r="I178" s="68"/>
      <c r="J178" s="68"/>
      <c r="K178" s="68"/>
    </row>
    <row r="179" spans="1:11" customFormat="1" x14ac:dyDescent="0.3">
      <c r="A179" s="68"/>
      <c r="B179" s="68"/>
      <c r="C179" s="68"/>
      <c r="D179" s="68"/>
      <c r="E179" s="68"/>
      <c r="F179" s="68"/>
      <c r="G179" s="68"/>
      <c r="H179" s="68"/>
      <c r="I179" s="68"/>
      <c r="J179" s="68"/>
      <c r="K179" s="68"/>
    </row>
    <row r="180" spans="1:11" customFormat="1" x14ac:dyDescent="0.3">
      <c r="A180" s="68"/>
      <c r="B180" s="68"/>
      <c r="C180" s="68"/>
      <c r="D180" s="68"/>
      <c r="E180" s="68"/>
      <c r="F180" s="68"/>
      <c r="G180" s="68"/>
      <c r="H180" s="68"/>
      <c r="I180" s="68"/>
      <c r="J180" s="68"/>
      <c r="K180" s="68"/>
    </row>
    <row r="181" spans="1:11" customFormat="1" x14ac:dyDescent="0.3">
      <c r="A181" s="68"/>
      <c r="B181" s="68"/>
      <c r="C181" s="68"/>
      <c r="D181" s="68"/>
      <c r="E181" s="68"/>
      <c r="F181" s="68"/>
      <c r="G181" s="68"/>
      <c r="H181" s="68"/>
      <c r="I181" s="68"/>
      <c r="J181" s="68"/>
      <c r="K181" s="68"/>
    </row>
    <row r="182" spans="1:11" customFormat="1" x14ac:dyDescent="0.3">
      <c r="A182" s="68"/>
      <c r="B182" s="68"/>
      <c r="C182" s="68"/>
      <c r="D182" s="68"/>
      <c r="E182" s="68"/>
      <c r="F182" s="68"/>
      <c r="G182" s="68"/>
      <c r="H182" s="68"/>
      <c r="I182" s="68"/>
      <c r="J182" s="68"/>
      <c r="K182" s="68"/>
    </row>
    <row r="183" spans="1:11" customFormat="1" x14ac:dyDescent="0.3">
      <c r="A183" s="68"/>
      <c r="B183" s="68"/>
      <c r="C183" s="68"/>
      <c r="D183" s="68"/>
      <c r="E183" s="68"/>
      <c r="F183" s="68"/>
      <c r="G183" s="68"/>
      <c r="H183" s="68"/>
      <c r="I183" s="68"/>
      <c r="J183" s="68"/>
      <c r="K183" s="68"/>
    </row>
    <row r="184" spans="1:11" customFormat="1" x14ac:dyDescent="0.3">
      <c r="A184" s="68"/>
      <c r="B184" s="68"/>
      <c r="C184" s="68"/>
      <c r="D184" s="68"/>
      <c r="E184" s="68"/>
      <c r="F184" s="68"/>
      <c r="G184" s="68"/>
      <c r="H184" s="68"/>
      <c r="I184" s="68"/>
      <c r="J184" s="68"/>
      <c r="K184" s="68"/>
    </row>
    <row r="185" spans="1:11" customFormat="1" x14ac:dyDescent="0.3">
      <c r="A185" s="68"/>
      <c r="B185" s="68"/>
      <c r="C185" s="68"/>
      <c r="D185" s="68"/>
      <c r="E185" s="68"/>
      <c r="F185" s="68"/>
      <c r="G185" s="68"/>
      <c r="H185" s="68"/>
      <c r="I185" s="68"/>
      <c r="J185" s="68"/>
      <c r="K185" s="68"/>
    </row>
    <row r="186" spans="1:11" customFormat="1" x14ac:dyDescent="0.3">
      <c r="A186" s="68"/>
      <c r="B186" s="68"/>
      <c r="C186" s="68"/>
      <c r="D186" s="68"/>
      <c r="E186" s="68"/>
      <c r="F186" s="68"/>
      <c r="G186" s="68"/>
      <c r="H186" s="68"/>
      <c r="I186" s="68"/>
      <c r="J186" s="68"/>
      <c r="K186" s="68"/>
    </row>
    <row r="187" spans="1:11" customFormat="1" x14ac:dyDescent="0.3">
      <c r="A187" s="68"/>
      <c r="B187" s="68"/>
      <c r="C187" s="68"/>
      <c r="D187" s="68"/>
      <c r="E187" s="68"/>
      <c r="F187" s="68"/>
      <c r="G187" s="68"/>
      <c r="H187" s="68"/>
      <c r="I187" s="68"/>
      <c r="J187" s="68"/>
      <c r="K187" s="68"/>
    </row>
    <row r="188" spans="1:11" customFormat="1" x14ac:dyDescent="0.3">
      <c r="A188" s="68"/>
      <c r="B188" s="68"/>
      <c r="C188" s="68"/>
      <c r="D188" s="68"/>
      <c r="E188" s="68"/>
      <c r="F188" s="68"/>
      <c r="G188" s="68"/>
      <c r="H188" s="68"/>
      <c r="I188" s="68"/>
      <c r="J188" s="68"/>
      <c r="K188" s="68"/>
    </row>
    <row r="189" spans="1:11" customFormat="1" x14ac:dyDescent="0.3">
      <c r="A189" s="68"/>
      <c r="B189" s="68"/>
      <c r="C189" s="68"/>
      <c r="D189" s="68"/>
      <c r="E189" s="68"/>
      <c r="F189" s="68"/>
      <c r="G189" s="68"/>
      <c r="H189" s="68"/>
      <c r="I189" s="68"/>
      <c r="J189" s="68"/>
      <c r="K189" s="68"/>
    </row>
    <row r="190" spans="1:11" customFormat="1" x14ac:dyDescent="0.3">
      <c r="A190" s="68"/>
      <c r="B190" s="68"/>
      <c r="C190" s="68"/>
      <c r="D190" s="68"/>
      <c r="E190" s="68"/>
      <c r="F190" s="68"/>
      <c r="G190" s="68"/>
      <c r="H190" s="68"/>
      <c r="I190" s="68"/>
      <c r="J190" s="68"/>
      <c r="K190" s="68"/>
    </row>
    <row r="191" spans="1:11" customFormat="1" x14ac:dyDescent="0.3">
      <c r="A191" s="68"/>
      <c r="B191" s="68"/>
      <c r="C191" s="68"/>
      <c r="D191" s="68"/>
      <c r="E191" s="68"/>
      <c r="F191" s="68"/>
      <c r="G191" s="68"/>
      <c r="H191" s="68"/>
      <c r="I191" s="68"/>
      <c r="J191" s="68"/>
      <c r="K191" s="68"/>
    </row>
    <row r="192" spans="1:11" customFormat="1" x14ac:dyDescent="0.3">
      <c r="A192" s="68"/>
      <c r="B192" s="68"/>
      <c r="C192" s="68"/>
      <c r="D192" s="68"/>
      <c r="E192" s="68"/>
      <c r="F192" s="68"/>
      <c r="G192" s="68"/>
      <c r="H192" s="68"/>
      <c r="I192" s="68"/>
      <c r="J192" s="68"/>
      <c r="K192" s="68"/>
    </row>
    <row r="193" spans="1:11" customFormat="1" x14ac:dyDescent="0.3">
      <c r="A193" s="68"/>
      <c r="B193" s="68"/>
      <c r="C193" s="68"/>
      <c r="D193" s="68"/>
      <c r="E193" s="68"/>
      <c r="F193" s="68"/>
      <c r="G193" s="68"/>
      <c r="H193" s="68"/>
      <c r="I193" s="68"/>
      <c r="J193" s="68"/>
      <c r="K193" s="68"/>
    </row>
    <row r="194" spans="1:11" customFormat="1" x14ac:dyDescent="0.3">
      <c r="A194" s="68"/>
      <c r="B194" s="68"/>
      <c r="C194" s="68"/>
      <c r="D194" s="68"/>
      <c r="E194" s="68"/>
      <c r="F194" s="68"/>
      <c r="G194" s="68"/>
      <c r="H194" s="68"/>
      <c r="I194" s="68"/>
      <c r="J194" s="68"/>
      <c r="K194" s="68"/>
    </row>
    <row r="195" spans="1:11" customFormat="1" x14ac:dyDescent="0.3">
      <c r="A195" s="68"/>
      <c r="B195" s="68"/>
      <c r="C195" s="68"/>
      <c r="D195" s="68"/>
      <c r="E195" s="68"/>
      <c r="F195" s="68"/>
      <c r="G195" s="68"/>
      <c r="H195" s="68"/>
      <c r="I195" s="68"/>
      <c r="J195" s="68"/>
      <c r="K195" s="68"/>
    </row>
    <row r="196" spans="1:11" customFormat="1" x14ac:dyDescent="0.3">
      <c r="A196" s="68"/>
      <c r="B196" s="68"/>
      <c r="C196" s="68"/>
      <c r="D196" s="68"/>
      <c r="E196" s="68"/>
      <c r="F196" s="68"/>
      <c r="G196" s="68"/>
      <c r="H196" s="68"/>
      <c r="I196" s="68"/>
      <c r="J196" s="68"/>
      <c r="K196" s="68"/>
    </row>
    <row r="197" spans="1:11" customFormat="1" x14ac:dyDescent="0.3">
      <c r="A197" s="68"/>
      <c r="B197" s="68"/>
      <c r="C197" s="68"/>
      <c r="D197" s="68"/>
      <c r="E197" s="68"/>
      <c r="F197" s="68"/>
      <c r="G197" s="68"/>
      <c r="H197" s="68"/>
      <c r="I197" s="68"/>
      <c r="J197" s="68"/>
      <c r="K197" s="68"/>
    </row>
    <row r="198" spans="1:11" customFormat="1" x14ac:dyDescent="0.3">
      <c r="A198" s="68"/>
      <c r="B198" s="68"/>
      <c r="C198" s="68"/>
      <c r="D198" s="68"/>
      <c r="E198" s="68"/>
      <c r="F198" s="68"/>
      <c r="G198" s="68"/>
      <c r="H198" s="68"/>
      <c r="I198" s="68"/>
      <c r="J198" s="68"/>
      <c r="K198" s="68"/>
    </row>
    <row r="199" spans="1:11" customFormat="1" x14ac:dyDescent="0.3">
      <c r="A199" s="68"/>
      <c r="B199" s="68"/>
      <c r="C199" s="68"/>
      <c r="D199" s="68"/>
      <c r="E199" s="68"/>
      <c r="F199" s="68"/>
      <c r="G199" s="68"/>
      <c r="H199" s="68"/>
      <c r="I199" s="68"/>
      <c r="J199" s="68"/>
      <c r="K199" s="68"/>
    </row>
    <row r="200" spans="1:11" customFormat="1" x14ac:dyDescent="0.3">
      <c r="A200" s="68"/>
      <c r="B200" s="68"/>
      <c r="C200" s="68"/>
      <c r="D200" s="68"/>
      <c r="E200" s="68"/>
      <c r="F200" s="68"/>
      <c r="G200" s="68"/>
      <c r="H200" s="68"/>
      <c r="I200" s="68"/>
      <c r="J200" s="68"/>
      <c r="K200" s="68"/>
    </row>
    <row r="201" spans="1:11" customFormat="1" x14ac:dyDescent="0.3">
      <c r="A201" s="68"/>
      <c r="B201" s="68"/>
      <c r="C201" s="68"/>
      <c r="D201" s="68"/>
      <c r="E201" s="68"/>
      <c r="F201" s="68"/>
      <c r="G201" s="68"/>
      <c r="H201" s="68"/>
      <c r="I201" s="68"/>
      <c r="J201" s="68"/>
      <c r="K201" s="68"/>
    </row>
    <row r="202" spans="1:11" customFormat="1" x14ac:dyDescent="0.3">
      <c r="A202" s="68"/>
      <c r="B202" s="68"/>
      <c r="C202" s="68"/>
      <c r="D202" s="68"/>
      <c r="E202" s="68"/>
      <c r="F202" s="68"/>
      <c r="G202" s="68"/>
      <c r="H202" s="68"/>
      <c r="I202" s="68"/>
      <c r="J202" s="68"/>
      <c r="K202" s="68"/>
    </row>
    <row r="203" spans="1:11" customFormat="1" x14ac:dyDescent="0.3">
      <c r="A203" s="68"/>
      <c r="B203" s="68"/>
      <c r="C203" s="68"/>
      <c r="D203" s="68"/>
      <c r="E203" s="68"/>
      <c r="F203" s="68"/>
      <c r="G203" s="68"/>
      <c r="H203" s="68"/>
      <c r="I203" s="68"/>
      <c r="J203" s="68"/>
      <c r="K203" s="68"/>
    </row>
    <row r="204" spans="1:11" customFormat="1" x14ac:dyDescent="0.3">
      <c r="A204" s="68"/>
      <c r="B204" s="68"/>
      <c r="C204" s="68"/>
      <c r="D204" s="68"/>
      <c r="E204" s="68"/>
      <c r="F204" s="68"/>
      <c r="G204" s="68"/>
      <c r="H204" s="68"/>
      <c r="I204" s="68"/>
      <c r="J204" s="68"/>
      <c r="K204" s="68"/>
    </row>
    <row r="205" spans="1:11" customFormat="1" x14ac:dyDescent="0.3">
      <c r="A205" s="68"/>
      <c r="B205" s="68"/>
      <c r="C205" s="68"/>
      <c r="D205" s="68"/>
      <c r="E205" s="68"/>
      <c r="F205" s="68"/>
      <c r="G205" s="68"/>
      <c r="H205" s="68"/>
      <c r="I205" s="68"/>
      <c r="J205" s="68"/>
      <c r="K205" s="68"/>
    </row>
    <row r="206" spans="1:11" customFormat="1" x14ac:dyDescent="0.3">
      <c r="A206" s="68"/>
      <c r="B206" s="68"/>
      <c r="C206" s="68"/>
      <c r="D206" s="68"/>
      <c r="E206" s="68"/>
      <c r="F206" s="68"/>
      <c r="G206" s="68"/>
      <c r="H206" s="68"/>
      <c r="I206" s="68"/>
      <c r="J206" s="68"/>
      <c r="K206" s="68"/>
    </row>
    <row r="207" spans="1:11" customFormat="1" x14ac:dyDescent="0.3">
      <c r="A207" s="68"/>
      <c r="B207" s="68"/>
      <c r="C207" s="68"/>
      <c r="D207" s="68"/>
      <c r="E207" s="68"/>
      <c r="F207" s="68"/>
      <c r="G207" s="68"/>
      <c r="H207" s="68"/>
      <c r="I207" s="68"/>
      <c r="J207" s="68"/>
      <c r="K207" s="68"/>
    </row>
    <row r="208" spans="1:11" customFormat="1" x14ac:dyDescent="0.3">
      <c r="A208" s="68"/>
      <c r="B208" s="68"/>
      <c r="C208" s="68"/>
      <c r="D208" s="68"/>
      <c r="E208" s="68"/>
      <c r="F208" s="68"/>
      <c r="G208" s="68"/>
      <c r="H208" s="68"/>
      <c r="I208" s="68"/>
      <c r="J208" s="68"/>
      <c r="K208" s="68"/>
    </row>
    <row r="209" spans="1:11" customFormat="1" x14ac:dyDescent="0.3">
      <c r="A209" s="68"/>
      <c r="B209" s="68"/>
      <c r="C209" s="68"/>
      <c r="D209" s="68"/>
      <c r="E209" s="68"/>
      <c r="F209" s="68"/>
      <c r="G209" s="68"/>
      <c r="H209" s="68"/>
      <c r="I209" s="68"/>
      <c r="J209" s="68"/>
      <c r="K209" s="68"/>
    </row>
    <row r="210" spans="1:11" customFormat="1" x14ac:dyDescent="0.3">
      <c r="A210" s="68"/>
      <c r="B210" s="68"/>
      <c r="C210" s="68"/>
      <c r="D210" s="68"/>
      <c r="E210" s="68"/>
      <c r="F210" s="68"/>
      <c r="G210" s="68"/>
      <c r="H210" s="68"/>
      <c r="I210" s="68"/>
      <c r="J210" s="68"/>
      <c r="K210" s="68"/>
    </row>
    <row r="211" spans="1:11" customFormat="1" x14ac:dyDescent="0.3">
      <c r="A211" s="68"/>
      <c r="B211" s="68"/>
      <c r="C211" s="68"/>
      <c r="D211" s="68"/>
      <c r="E211" s="68"/>
      <c r="F211" s="68"/>
      <c r="G211" s="68"/>
      <c r="H211" s="68"/>
      <c r="I211" s="68"/>
      <c r="J211" s="68"/>
      <c r="K211" s="68"/>
    </row>
    <row r="212" spans="1:11" customFormat="1" x14ac:dyDescent="0.3">
      <c r="A212" s="68"/>
      <c r="B212" s="68"/>
      <c r="C212" s="68"/>
      <c r="D212" s="68"/>
      <c r="E212" s="68"/>
      <c r="F212" s="68"/>
      <c r="G212" s="68"/>
      <c r="H212" s="68"/>
      <c r="I212" s="68"/>
      <c r="J212" s="68"/>
      <c r="K212" s="68"/>
    </row>
    <row r="213" spans="1:11" customFormat="1" x14ac:dyDescent="0.3">
      <c r="A213" s="68"/>
      <c r="B213" s="68"/>
      <c r="C213" s="68"/>
      <c r="D213" s="68"/>
      <c r="E213" s="68"/>
      <c r="F213" s="68"/>
      <c r="G213" s="68"/>
      <c r="H213" s="68"/>
      <c r="I213" s="68"/>
      <c r="J213" s="68"/>
      <c r="K213" s="68"/>
    </row>
    <row r="214" spans="1:11" customFormat="1" x14ac:dyDescent="0.3">
      <c r="A214" s="68"/>
      <c r="B214" s="68"/>
      <c r="C214" s="68"/>
      <c r="D214" s="68"/>
      <c r="E214" s="68"/>
      <c r="F214" s="68"/>
      <c r="G214" s="68"/>
      <c r="H214" s="68"/>
      <c r="I214" s="68"/>
      <c r="J214" s="68"/>
      <c r="K214" s="68"/>
    </row>
    <row r="215" spans="1:11" customFormat="1" x14ac:dyDescent="0.3">
      <c r="A215" s="68"/>
      <c r="B215" s="68"/>
      <c r="C215" s="68"/>
      <c r="D215" s="68"/>
      <c r="E215" s="68"/>
      <c r="F215" s="68"/>
      <c r="G215" s="68"/>
      <c r="H215" s="68"/>
      <c r="I215" s="68"/>
      <c r="J215" s="68"/>
      <c r="K215" s="68"/>
    </row>
    <row r="216" spans="1:11" customFormat="1" x14ac:dyDescent="0.3">
      <c r="A216" s="68"/>
      <c r="B216" s="68"/>
      <c r="C216" s="68"/>
      <c r="D216" s="68"/>
      <c r="E216" s="68"/>
      <c r="F216" s="68"/>
      <c r="G216" s="68"/>
      <c r="H216" s="68"/>
      <c r="I216" s="68"/>
      <c r="J216" s="68"/>
      <c r="K216" s="68"/>
    </row>
    <row r="217" spans="1:11" customFormat="1" x14ac:dyDescent="0.3">
      <c r="A217" s="68"/>
      <c r="B217" s="68"/>
      <c r="C217" s="68"/>
      <c r="D217" s="68"/>
      <c r="E217" s="68"/>
      <c r="F217" s="68"/>
      <c r="G217" s="68"/>
      <c r="H217" s="68"/>
      <c r="I217" s="68"/>
      <c r="J217" s="68"/>
      <c r="K217" s="68"/>
    </row>
    <row r="218" spans="1:11" customFormat="1" x14ac:dyDescent="0.3">
      <c r="A218" s="68"/>
      <c r="B218" s="68"/>
      <c r="C218" s="68"/>
      <c r="D218" s="68"/>
      <c r="E218" s="68"/>
      <c r="F218" s="68"/>
      <c r="G218" s="68"/>
      <c r="H218" s="68"/>
      <c r="I218" s="68"/>
      <c r="J218" s="68"/>
      <c r="K218" s="68"/>
    </row>
    <row r="219" spans="1:11" customFormat="1" x14ac:dyDescent="0.3">
      <c r="A219" s="68"/>
      <c r="B219" s="68"/>
      <c r="C219" s="68"/>
      <c r="D219" s="68"/>
      <c r="E219" s="68"/>
      <c r="F219" s="68"/>
      <c r="G219" s="68"/>
      <c r="H219" s="68"/>
      <c r="I219" s="68"/>
      <c r="J219" s="68"/>
      <c r="K219" s="68"/>
    </row>
    <row r="220" spans="1:11" customFormat="1" x14ac:dyDescent="0.3">
      <c r="A220" s="68"/>
      <c r="B220" s="68"/>
      <c r="C220" s="68"/>
      <c r="D220" s="68"/>
      <c r="E220" s="68"/>
      <c r="F220" s="68"/>
      <c r="G220" s="68"/>
      <c r="H220" s="68"/>
      <c r="I220" s="68"/>
      <c r="J220" s="68"/>
      <c r="K220" s="68"/>
    </row>
    <row r="221" spans="1:11" customFormat="1" x14ac:dyDescent="0.3">
      <c r="A221" s="68"/>
      <c r="B221" s="68"/>
      <c r="C221" s="68"/>
      <c r="D221" s="68"/>
      <c r="E221" s="68"/>
      <c r="F221" s="68"/>
      <c r="G221" s="68"/>
      <c r="H221" s="68"/>
      <c r="I221" s="68"/>
      <c r="J221" s="68"/>
      <c r="K221" s="68"/>
    </row>
    <row r="222" spans="1:11" customFormat="1" x14ac:dyDescent="0.3">
      <c r="A222" s="68"/>
      <c r="B222" s="68"/>
      <c r="C222" s="68"/>
      <c r="D222" s="68"/>
      <c r="E222" s="68"/>
      <c r="F222" s="68"/>
      <c r="G222" s="68"/>
      <c r="H222" s="68"/>
      <c r="I222" s="68"/>
      <c r="J222" s="68"/>
      <c r="K222" s="68"/>
    </row>
    <row r="223" spans="1:11" customFormat="1" x14ac:dyDescent="0.3">
      <c r="A223" s="68"/>
      <c r="B223" s="68"/>
      <c r="C223" s="68"/>
      <c r="D223" s="68"/>
      <c r="E223" s="68"/>
      <c r="F223" s="68"/>
      <c r="G223" s="68"/>
      <c r="H223" s="68"/>
      <c r="I223" s="68"/>
      <c r="J223" s="68"/>
      <c r="K223" s="68"/>
    </row>
    <row r="224" spans="1:11" customFormat="1" x14ac:dyDescent="0.3">
      <c r="A224" s="68"/>
      <c r="B224" s="68"/>
      <c r="C224" s="68"/>
      <c r="D224" s="68"/>
      <c r="E224" s="68"/>
      <c r="F224" s="68"/>
      <c r="G224" s="68"/>
      <c r="H224" s="68"/>
      <c r="I224" s="68"/>
      <c r="J224" s="68"/>
      <c r="K224" s="68"/>
    </row>
    <row r="225" spans="1:11" customFormat="1" x14ac:dyDescent="0.3">
      <c r="A225" s="68"/>
      <c r="B225" s="68"/>
      <c r="C225" s="68"/>
      <c r="D225" s="68"/>
      <c r="E225" s="68"/>
      <c r="F225" s="68"/>
      <c r="G225" s="68"/>
      <c r="H225" s="68"/>
      <c r="I225" s="68"/>
      <c r="J225" s="68"/>
      <c r="K225" s="68"/>
    </row>
    <row r="226" spans="1:11" customFormat="1" x14ac:dyDescent="0.3">
      <c r="A226" s="68"/>
      <c r="B226" s="68"/>
      <c r="C226" s="68"/>
      <c r="D226" s="68"/>
      <c r="E226" s="68"/>
      <c r="F226" s="68"/>
      <c r="G226" s="68"/>
      <c r="H226" s="68"/>
      <c r="I226" s="68"/>
      <c r="J226" s="68"/>
      <c r="K226" s="68"/>
    </row>
    <row r="227" spans="1:11" customFormat="1" x14ac:dyDescent="0.3">
      <c r="A227" s="68"/>
      <c r="B227" s="68"/>
      <c r="C227" s="68"/>
      <c r="D227" s="68"/>
      <c r="E227" s="68"/>
      <c r="F227" s="68"/>
      <c r="G227" s="68"/>
      <c r="H227" s="68"/>
      <c r="I227" s="68"/>
      <c r="J227" s="68"/>
      <c r="K227" s="68"/>
    </row>
    <row r="228" spans="1:11" customFormat="1" x14ac:dyDescent="0.3">
      <c r="A228" s="68"/>
      <c r="B228" s="68"/>
      <c r="C228" s="68"/>
      <c r="D228" s="68"/>
      <c r="E228" s="68"/>
      <c r="F228" s="68"/>
      <c r="G228" s="68"/>
      <c r="H228" s="68"/>
      <c r="I228" s="68"/>
      <c r="J228" s="68"/>
      <c r="K228" s="68"/>
    </row>
    <row r="229" spans="1:11" customFormat="1" x14ac:dyDescent="0.3">
      <c r="A229" s="68"/>
      <c r="B229" s="68"/>
      <c r="C229" s="68"/>
      <c r="D229" s="68"/>
      <c r="E229" s="68"/>
      <c r="F229" s="68"/>
      <c r="G229" s="68"/>
      <c r="H229" s="68"/>
      <c r="I229" s="68"/>
      <c r="J229" s="68"/>
      <c r="K229" s="68"/>
    </row>
    <row r="230" spans="1:11" customFormat="1" x14ac:dyDescent="0.3">
      <c r="A230" s="68"/>
      <c r="B230" s="68"/>
      <c r="C230" s="68"/>
      <c r="D230" s="68"/>
      <c r="E230" s="68"/>
      <c r="F230" s="68"/>
      <c r="G230" s="68"/>
      <c r="H230" s="68"/>
      <c r="I230" s="68"/>
      <c r="J230" s="68"/>
      <c r="K230" s="68"/>
    </row>
    <row r="231" spans="1:11" customFormat="1" x14ac:dyDescent="0.3">
      <c r="A231" s="68"/>
      <c r="B231" s="68"/>
      <c r="C231" s="68"/>
      <c r="D231" s="68"/>
      <c r="E231" s="68"/>
      <c r="F231" s="68"/>
      <c r="G231" s="68"/>
      <c r="H231" s="68"/>
      <c r="I231" s="68"/>
      <c r="J231" s="68"/>
      <c r="K231" s="68"/>
    </row>
    <row r="232" spans="1:11" customFormat="1" x14ac:dyDescent="0.3">
      <c r="A232" s="68"/>
      <c r="B232" s="68"/>
      <c r="C232" s="68"/>
      <c r="D232" s="68"/>
      <c r="E232" s="68"/>
      <c r="F232" s="68"/>
      <c r="G232" s="68"/>
      <c r="H232" s="68"/>
      <c r="I232" s="68"/>
      <c r="J232" s="68"/>
      <c r="K232" s="68"/>
    </row>
    <row r="233" spans="1:11" customFormat="1" x14ac:dyDescent="0.3">
      <c r="A233" s="68"/>
      <c r="B233" s="68"/>
      <c r="C233" s="68"/>
      <c r="D233" s="68"/>
      <c r="E233" s="68"/>
      <c r="F233" s="68"/>
      <c r="G233" s="68"/>
      <c r="H233" s="68"/>
      <c r="I233" s="68"/>
      <c r="J233" s="68"/>
      <c r="K233" s="68"/>
    </row>
    <row r="234" spans="1:11" customFormat="1" x14ac:dyDescent="0.3">
      <c r="A234" s="68"/>
      <c r="B234" s="68"/>
      <c r="C234" s="68"/>
      <c r="D234" s="68"/>
      <c r="E234" s="68"/>
      <c r="F234" s="68"/>
      <c r="G234" s="68"/>
      <c r="H234" s="68"/>
      <c r="I234" s="68"/>
      <c r="J234" s="68"/>
      <c r="K234" s="68"/>
    </row>
    <row r="235" spans="1:11" customFormat="1" x14ac:dyDescent="0.3">
      <c r="A235" s="68"/>
      <c r="B235" s="68"/>
      <c r="C235" s="68"/>
      <c r="D235" s="68"/>
      <c r="E235" s="68"/>
      <c r="F235" s="68"/>
      <c r="G235" s="68"/>
      <c r="H235" s="68"/>
      <c r="I235" s="68"/>
      <c r="J235" s="68"/>
      <c r="K235" s="68"/>
    </row>
    <row r="236" spans="1:11" customFormat="1" x14ac:dyDescent="0.3">
      <c r="A236" s="68"/>
      <c r="B236" s="68"/>
      <c r="C236" s="68"/>
      <c r="D236" s="68"/>
      <c r="E236" s="68"/>
      <c r="F236" s="68"/>
      <c r="G236" s="68"/>
      <c r="H236" s="68"/>
      <c r="I236" s="68"/>
      <c r="J236" s="68"/>
      <c r="K236" s="68"/>
    </row>
    <row r="237" spans="1:11" customFormat="1" x14ac:dyDescent="0.3">
      <c r="A237" s="68"/>
      <c r="B237" s="68"/>
      <c r="C237" s="68"/>
      <c r="D237" s="68"/>
      <c r="E237" s="68"/>
      <c r="F237" s="68"/>
      <c r="G237" s="68"/>
      <c r="H237" s="68"/>
      <c r="I237" s="68"/>
      <c r="J237" s="68"/>
      <c r="K237" s="68"/>
    </row>
    <row r="238" spans="1:11" customFormat="1" x14ac:dyDescent="0.3">
      <c r="A238" s="68"/>
      <c r="B238" s="68"/>
      <c r="C238" s="68"/>
      <c r="D238" s="68"/>
      <c r="E238" s="68"/>
      <c r="F238" s="68"/>
      <c r="G238" s="68"/>
      <c r="H238" s="68"/>
      <c r="I238" s="68"/>
      <c r="J238" s="68"/>
      <c r="K238" s="68"/>
    </row>
    <row r="239" spans="1:11" customFormat="1" x14ac:dyDescent="0.3">
      <c r="A239" s="68"/>
      <c r="B239" s="68"/>
      <c r="C239" s="68"/>
      <c r="D239" s="68"/>
      <c r="E239" s="68"/>
      <c r="F239" s="68"/>
      <c r="G239" s="68"/>
      <c r="H239" s="68"/>
      <c r="I239" s="68"/>
      <c r="J239" s="68"/>
      <c r="K239" s="68"/>
    </row>
    <row r="240" spans="1:11" customFormat="1" x14ac:dyDescent="0.3">
      <c r="A240" s="68"/>
      <c r="B240" s="68"/>
      <c r="C240" s="68"/>
      <c r="D240" s="68"/>
      <c r="E240" s="68"/>
      <c r="F240" s="68"/>
      <c r="G240" s="68"/>
      <c r="H240" s="68"/>
      <c r="I240" s="68"/>
      <c r="J240" s="68"/>
      <c r="K240" s="68"/>
    </row>
    <row r="241" spans="1:11" customFormat="1" x14ac:dyDescent="0.3">
      <c r="A241" s="68"/>
      <c r="B241" s="68"/>
      <c r="C241" s="68"/>
      <c r="D241" s="68"/>
      <c r="E241" s="68"/>
      <c r="F241" s="68"/>
      <c r="G241" s="68"/>
      <c r="H241" s="68"/>
      <c r="I241" s="68"/>
      <c r="J241" s="68"/>
      <c r="K241" s="68"/>
    </row>
    <row r="242" spans="1:11" customFormat="1" x14ac:dyDescent="0.3">
      <c r="A242" s="68"/>
      <c r="B242" s="68"/>
      <c r="C242" s="68"/>
      <c r="D242" s="68"/>
      <c r="E242" s="68"/>
      <c r="F242" s="68"/>
      <c r="G242" s="68"/>
      <c r="H242" s="68"/>
      <c r="I242" s="68"/>
      <c r="J242" s="68"/>
      <c r="K242" s="68"/>
    </row>
    <row r="243" spans="1:11" customFormat="1" x14ac:dyDescent="0.3">
      <c r="A243" s="68"/>
      <c r="B243" s="68"/>
      <c r="C243" s="68"/>
      <c r="D243" s="68"/>
      <c r="E243" s="68"/>
      <c r="F243" s="68"/>
      <c r="G243" s="68"/>
      <c r="H243" s="68"/>
      <c r="I243" s="68"/>
      <c r="J243" s="68"/>
      <c r="K243" s="68"/>
    </row>
    <row r="244" spans="1:11" customFormat="1" x14ac:dyDescent="0.3">
      <c r="A244" s="68"/>
      <c r="B244" s="68"/>
      <c r="C244" s="68"/>
      <c r="D244" s="68"/>
      <c r="E244" s="68"/>
      <c r="F244" s="68"/>
      <c r="G244" s="68"/>
      <c r="H244" s="68"/>
      <c r="I244" s="68"/>
      <c r="J244" s="68"/>
      <c r="K244" s="68"/>
    </row>
    <row r="245" spans="1:11" customFormat="1" x14ac:dyDescent="0.3">
      <c r="A245" s="68"/>
      <c r="B245" s="68"/>
      <c r="C245" s="68"/>
      <c r="D245" s="68"/>
      <c r="E245" s="68"/>
      <c r="F245" s="68"/>
      <c r="G245" s="68"/>
      <c r="H245" s="68"/>
      <c r="I245" s="68"/>
      <c r="J245" s="68"/>
      <c r="K245" s="68"/>
    </row>
    <row r="246" spans="1:11" customFormat="1" x14ac:dyDescent="0.3">
      <c r="A246" s="68"/>
      <c r="B246" s="68"/>
      <c r="C246" s="68"/>
      <c r="D246" s="68"/>
      <c r="E246" s="68"/>
      <c r="F246" s="68"/>
      <c r="G246" s="68"/>
      <c r="H246" s="68"/>
      <c r="I246" s="68"/>
      <c r="J246" s="68"/>
      <c r="K246" s="68"/>
    </row>
    <row r="247" spans="1:11" customFormat="1" x14ac:dyDescent="0.3">
      <c r="A247" s="68"/>
      <c r="B247" s="68"/>
      <c r="C247" s="68"/>
      <c r="D247" s="68"/>
      <c r="E247" s="68"/>
      <c r="F247" s="68"/>
      <c r="G247" s="68"/>
      <c r="H247" s="68"/>
      <c r="I247" s="68"/>
      <c r="J247" s="68"/>
      <c r="K247" s="68"/>
    </row>
    <row r="248" spans="1:11" customFormat="1" x14ac:dyDescent="0.3">
      <c r="A248" s="68"/>
      <c r="B248" s="68"/>
      <c r="C248" s="68"/>
      <c r="D248" s="68"/>
      <c r="E248" s="68"/>
      <c r="F248" s="68"/>
      <c r="G248" s="68"/>
      <c r="H248" s="68"/>
      <c r="I248" s="68"/>
      <c r="J248" s="68"/>
      <c r="K248" s="68"/>
    </row>
    <row r="249" spans="1:11" customFormat="1" x14ac:dyDescent="0.3">
      <c r="A249" s="68"/>
      <c r="B249" s="68"/>
      <c r="C249" s="68"/>
      <c r="D249" s="68"/>
      <c r="E249" s="68"/>
      <c r="F249" s="68"/>
      <c r="G249" s="68"/>
      <c r="H249" s="68"/>
      <c r="I249" s="68"/>
      <c r="J249" s="68"/>
      <c r="K249" s="68"/>
    </row>
    <row r="250" spans="1:11" customFormat="1" x14ac:dyDescent="0.3">
      <c r="A250" s="68"/>
      <c r="B250" s="68"/>
      <c r="C250" s="68"/>
      <c r="D250" s="68"/>
      <c r="E250" s="68"/>
      <c r="F250" s="68"/>
      <c r="G250" s="68"/>
      <c r="H250" s="68"/>
      <c r="I250" s="68"/>
      <c r="J250" s="68"/>
      <c r="K250" s="68"/>
    </row>
    <row r="251" spans="1:11" customFormat="1" x14ac:dyDescent="0.3">
      <c r="A251" s="68"/>
      <c r="B251" s="68"/>
      <c r="C251" s="68"/>
      <c r="D251" s="68"/>
      <c r="E251" s="68"/>
      <c r="F251" s="68"/>
      <c r="G251" s="68"/>
      <c r="H251" s="68"/>
      <c r="I251" s="68"/>
      <c r="J251" s="68"/>
      <c r="K251" s="68"/>
    </row>
    <row r="252" spans="1:11" customFormat="1" x14ac:dyDescent="0.3">
      <c r="A252" s="68"/>
      <c r="B252" s="68"/>
      <c r="C252" s="68"/>
      <c r="D252" s="68"/>
      <c r="E252" s="68"/>
      <c r="F252" s="68"/>
      <c r="G252" s="68"/>
      <c r="H252" s="68"/>
      <c r="I252" s="68"/>
      <c r="J252" s="68"/>
      <c r="K252" s="68"/>
    </row>
    <row r="253" spans="1:11" customFormat="1" x14ac:dyDescent="0.3">
      <c r="A253" s="68"/>
      <c r="B253" s="68"/>
      <c r="C253" s="68"/>
      <c r="D253" s="68"/>
      <c r="E253" s="68"/>
      <c r="F253" s="68"/>
      <c r="G253" s="68"/>
      <c r="H253" s="68"/>
      <c r="I253" s="68"/>
      <c r="J253" s="68"/>
      <c r="K253" s="68"/>
    </row>
    <row r="254" spans="1:11" customFormat="1" x14ac:dyDescent="0.3">
      <c r="A254" s="68"/>
      <c r="B254" s="68"/>
      <c r="C254" s="68"/>
      <c r="D254" s="68"/>
      <c r="E254" s="68"/>
      <c r="F254" s="68"/>
      <c r="G254" s="68"/>
      <c r="H254" s="68"/>
      <c r="I254" s="68"/>
      <c r="J254" s="68"/>
      <c r="K254" s="68"/>
    </row>
    <row r="255" spans="1:11" customFormat="1" x14ac:dyDescent="0.3">
      <c r="A255" s="68"/>
      <c r="B255" s="68"/>
      <c r="C255" s="68"/>
      <c r="D255" s="68"/>
      <c r="E255" s="68"/>
      <c r="F255" s="68"/>
      <c r="G255" s="68"/>
      <c r="H255" s="68"/>
      <c r="I255" s="68"/>
      <c r="J255" s="68"/>
      <c r="K255" s="68"/>
    </row>
    <row r="256" spans="1:11" customFormat="1" x14ac:dyDescent="0.3">
      <c r="A256" s="68"/>
      <c r="B256" s="68"/>
      <c r="C256" s="68"/>
      <c r="D256" s="68"/>
      <c r="E256" s="68"/>
      <c r="F256" s="68"/>
      <c r="G256" s="68"/>
      <c r="H256" s="68"/>
      <c r="I256" s="68"/>
      <c r="J256" s="68"/>
      <c r="K256" s="68"/>
    </row>
    <row r="257" spans="1:11" customFormat="1" x14ac:dyDescent="0.3">
      <c r="A257" s="68"/>
      <c r="B257" s="68"/>
      <c r="C257" s="68"/>
      <c r="D257" s="68"/>
      <c r="E257" s="68"/>
      <c r="F257" s="68"/>
      <c r="G257" s="68"/>
      <c r="H257" s="68"/>
      <c r="I257" s="68"/>
      <c r="J257" s="68"/>
      <c r="K257" s="68"/>
    </row>
    <row r="258" spans="1:11" customFormat="1" x14ac:dyDescent="0.3">
      <c r="A258" s="68"/>
      <c r="B258" s="68"/>
      <c r="C258" s="68"/>
      <c r="D258" s="68"/>
      <c r="E258" s="68"/>
      <c r="F258" s="68"/>
      <c r="G258" s="68"/>
      <c r="H258" s="68"/>
      <c r="I258" s="68"/>
      <c r="J258" s="68"/>
      <c r="K258" s="68"/>
    </row>
    <row r="259" spans="1:11" customFormat="1" x14ac:dyDescent="0.3">
      <c r="A259" s="68"/>
      <c r="B259" s="68"/>
      <c r="C259" s="68"/>
      <c r="D259" s="68"/>
      <c r="E259" s="68"/>
      <c r="F259" s="68"/>
      <c r="G259" s="68"/>
      <c r="H259" s="68"/>
      <c r="I259" s="68"/>
      <c r="J259" s="68"/>
      <c r="K259" s="68"/>
    </row>
    <row r="260" spans="1:11" customFormat="1" x14ac:dyDescent="0.3">
      <c r="A260" s="68"/>
      <c r="B260" s="68"/>
      <c r="C260" s="68"/>
      <c r="D260" s="68"/>
      <c r="E260" s="68"/>
      <c r="F260" s="68"/>
      <c r="G260" s="68"/>
      <c r="H260" s="68"/>
      <c r="I260" s="68"/>
      <c r="J260" s="68"/>
      <c r="K260" s="68"/>
    </row>
    <row r="261" spans="1:11" customFormat="1" x14ac:dyDescent="0.3">
      <c r="A261" s="68"/>
      <c r="B261" s="68"/>
      <c r="C261" s="68"/>
      <c r="D261" s="68"/>
      <c r="E261" s="68"/>
      <c r="F261" s="68"/>
      <c r="G261" s="68"/>
      <c r="H261" s="68"/>
      <c r="I261" s="68"/>
      <c r="J261" s="68"/>
      <c r="K261" s="68"/>
    </row>
    <row r="262" spans="1:11" customFormat="1" x14ac:dyDescent="0.3">
      <c r="A262" s="68"/>
      <c r="B262" s="68"/>
      <c r="C262" s="68"/>
      <c r="D262" s="68"/>
      <c r="E262" s="68"/>
      <c r="F262" s="68"/>
      <c r="G262" s="68"/>
      <c r="H262" s="68"/>
      <c r="I262" s="68"/>
      <c r="J262" s="68"/>
      <c r="K262" s="68"/>
    </row>
    <row r="263" spans="1:11" customFormat="1" x14ac:dyDescent="0.3">
      <c r="A263" s="68"/>
      <c r="B263" s="68"/>
      <c r="C263" s="68"/>
      <c r="D263" s="68"/>
      <c r="E263" s="68"/>
      <c r="F263" s="68"/>
      <c r="G263" s="68"/>
      <c r="H263" s="68"/>
      <c r="I263" s="68"/>
      <c r="J263" s="68"/>
      <c r="K263" s="68"/>
    </row>
    <row r="264" spans="1:11" customFormat="1" x14ac:dyDescent="0.3">
      <c r="A264" s="68"/>
      <c r="B264" s="68"/>
      <c r="C264" s="68"/>
      <c r="D264" s="68"/>
      <c r="E264" s="68"/>
      <c r="F264" s="68"/>
      <c r="G264" s="68"/>
      <c r="H264" s="68"/>
      <c r="I264" s="68"/>
      <c r="J264" s="68"/>
      <c r="K264" s="68"/>
    </row>
    <row r="265" spans="1:11" customFormat="1" x14ac:dyDescent="0.3">
      <c r="A265" s="68"/>
      <c r="B265" s="68"/>
      <c r="C265" s="68"/>
      <c r="D265" s="68"/>
      <c r="E265" s="68"/>
      <c r="F265" s="68"/>
      <c r="G265" s="68"/>
      <c r="H265" s="68"/>
      <c r="I265" s="68"/>
      <c r="J265" s="68"/>
      <c r="K265" s="68"/>
    </row>
    <row r="266" spans="1:11" customFormat="1" x14ac:dyDescent="0.3">
      <c r="A266" s="68"/>
      <c r="B266" s="68"/>
      <c r="C266" s="68"/>
      <c r="D266" s="68"/>
      <c r="E266" s="68"/>
      <c r="F266" s="68"/>
      <c r="G266" s="68"/>
      <c r="H266" s="68"/>
      <c r="I266" s="68"/>
      <c r="J266" s="68"/>
      <c r="K266" s="68"/>
    </row>
    <row r="267" spans="1:11" customFormat="1" x14ac:dyDescent="0.3">
      <c r="A267" s="68"/>
      <c r="B267" s="68"/>
      <c r="C267" s="68"/>
      <c r="D267" s="68"/>
      <c r="E267" s="68"/>
      <c r="F267" s="68"/>
      <c r="G267" s="68"/>
      <c r="H267" s="68"/>
      <c r="I267" s="68"/>
      <c r="J267" s="68"/>
      <c r="K267" s="68"/>
    </row>
    <row r="268" spans="1:11" customFormat="1" x14ac:dyDescent="0.3">
      <c r="A268" s="68"/>
      <c r="B268" s="68"/>
      <c r="C268" s="68"/>
      <c r="D268" s="68"/>
      <c r="E268" s="68"/>
      <c r="F268" s="68"/>
      <c r="G268" s="68"/>
      <c r="H268" s="68"/>
      <c r="I268" s="68"/>
      <c r="J268" s="68"/>
      <c r="K268" s="68"/>
    </row>
    <row r="269" spans="1:11" customFormat="1" x14ac:dyDescent="0.3">
      <c r="A269" s="68"/>
      <c r="B269" s="68"/>
      <c r="C269" s="68"/>
      <c r="D269" s="68"/>
      <c r="E269" s="68"/>
      <c r="F269" s="68"/>
      <c r="G269" s="68"/>
      <c r="H269" s="68"/>
      <c r="I269" s="68"/>
      <c r="J269" s="68"/>
      <c r="K269" s="68"/>
    </row>
    <row r="270" spans="1:11" customFormat="1" x14ac:dyDescent="0.3">
      <c r="A270" s="68"/>
      <c r="B270" s="68"/>
      <c r="C270" s="68"/>
      <c r="D270" s="68"/>
      <c r="E270" s="68"/>
      <c r="F270" s="68"/>
      <c r="G270" s="68"/>
      <c r="H270" s="68"/>
      <c r="I270" s="68"/>
      <c r="J270" s="68"/>
      <c r="K270" s="68"/>
    </row>
    <row r="271" spans="1:11" customFormat="1" x14ac:dyDescent="0.3">
      <c r="A271" s="68"/>
      <c r="B271" s="68"/>
      <c r="C271" s="68"/>
      <c r="D271" s="68"/>
      <c r="E271" s="68"/>
      <c r="F271" s="68"/>
      <c r="G271" s="68"/>
      <c r="H271" s="68"/>
      <c r="I271" s="68"/>
      <c r="J271" s="68"/>
      <c r="K271" s="68"/>
    </row>
    <row r="272" spans="1:11" customFormat="1" x14ac:dyDescent="0.3">
      <c r="A272" s="68"/>
      <c r="B272" s="68"/>
      <c r="C272" s="68"/>
      <c r="D272" s="68"/>
      <c r="E272" s="68"/>
      <c r="F272" s="68"/>
      <c r="G272" s="68"/>
      <c r="H272" s="68"/>
      <c r="I272" s="68"/>
      <c r="J272" s="68"/>
      <c r="K272" s="68"/>
    </row>
    <row r="273" spans="1:11" customFormat="1" x14ac:dyDescent="0.3">
      <c r="A273" s="68"/>
      <c r="B273" s="68"/>
      <c r="C273" s="68"/>
      <c r="D273" s="68"/>
      <c r="E273" s="68"/>
      <c r="F273" s="68"/>
      <c r="G273" s="68"/>
      <c r="H273" s="68"/>
      <c r="I273" s="68"/>
      <c r="J273" s="68"/>
      <c r="K273" s="68"/>
    </row>
    <row r="274" spans="1:11" customFormat="1" x14ac:dyDescent="0.3">
      <c r="A274" s="68"/>
      <c r="B274" s="68"/>
      <c r="C274" s="68"/>
      <c r="D274" s="68"/>
      <c r="E274" s="68"/>
      <c r="F274" s="68"/>
      <c r="G274" s="68"/>
      <c r="H274" s="68"/>
      <c r="I274" s="68"/>
      <c r="J274" s="68"/>
      <c r="K274" s="68"/>
    </row>
    <row r="275" spans="1:11" customFormat="1" x14ac:dyDescent="0.3">
      <c r="A275" s="68"/>
      <c r="B275" s="68"/>
      <c r="C275" s="68"/>
      <c r="D275" s="68"/>
      <c r="E275" s="68"/>
      <c r="F275" s="68"/>
      <c r="G275" s="68"/>
      <c r="H275" s="68"/>
      <c r="I275" s="68"/>
      <c r="J275" s="68"/>
      <c r="K275" s="68"/>
    </row>
    <row r="276" spans="1:11" customFormat="1" x14ac:dyDescent="0.3">
      <c r="A276" s="68"/>
      <c r="B276" s="68"/>
      <c r="C276" s="68"/>
      <c r="D276" s="68"/>
      <c r="E276" s="68"/>
      <c r="F276" s="68"/>
      <c r="G276" s="68"/>
      <c r="H276" s="68"/>
      <c r="I276" s="68"/>
      <c r="J276" s="68"/>
      <c r="K276" s="68"/>
    </row>
    <row r="277" spans="1:11" customFormat="1" x14ac:dyDescent="0.3">
      <c r="A277" s="68"/>
      <c r="B277" s="68"/>
      <c r="C277" s="68"/>
      <c r="D277" s="68"/>
      <c r="E277" s="68"/>
      <c r="F277" s="68"/>
      <c r="G277" s="68"/>
      <c r="H277" s="68"/>
      <c r="I277" s="68"/>
      <c r="J277" s="68"/>
      <c r="K277" s="68"/>
    </row>
    <row r="278" spans="1:11" customFormat="1" x14ac:dyDescent="0.3">
      <c r="A278" s="68"/>
      <c r="B278" s="68"/>
      <c r="C278" s="68"/>
      <c r="D278" s="68"/>
      <c r="E278" s="68"/>
      <c r="F278" s="68"/>
      <c r="G278" s="68"/>
      <c r="H278" s="68"/>
      <c r="I278" s="68"/>
      <c r="J278" s="68"/>
      <c r="K278" s="68"/>
    </row>
    <row r="279" spans="1:11" customFormat="1" x14ac:dyDescent="0.3">
      <c r="A279" s="68"/>
      <c r="B279" s="68"/>
      <c r="C279" s="68"/>
      <c r="D279" s="68"/>
      <c r="E279" s="68"/>
      <c r="F279" s="68"/>
      <c r="G279" s="68"/>
      <c r="H279" s="68"/>
      <c r="I279" s="68"/>
      <c r="J279" s="68"/>
      <c r="K279" s="68"/>
    </row>
    <row r="280" spans="1:11" customFormat="1" x14ac:dyDescent="0.3">
      <c r="A280" s="68"/>
      <c r="B280" s="68"/>
      <c r="C280" s="68"/>
      <c r="D280" s="68"/>
      <c r="E280" s="68"/>
      <c r="F280" s="68"/>
      <c r="G280" s="68"/>
      <c r="H280" s="68"/>
      <c r="I280" s="68"/>
      <c r="J280" s="68"/>
      <c r="K280" s="68"/>
    </row>
    <row r="281" spans="1:11" customFormat="1" x14ac:dyDescent="0.3">
      <c r="A281" s="68"/>
      <c r="B281" s="68"/>
      <c r="C281" s="68"/>
      <c r="D281" s="68"/>
      <c r="E281" s="68"/>
      <c r="F281" s="68"/>
      <c r="G281" s="68"/>
      <c r="H281" s="68"/>
      <c r="I281" s="68"/>
      <c r="J281" s="68"/>
      <c r="K281" s="68"/>
    </row>
    <row r="282" spans="1:11" customFormat="1" x14ac:dyDescent="0.3">
      <c r="A282" s="68"/>
      <c r="B282" s="68"/>
      <c r="C282" s="68"/>
      <c r="D282" s="68"/>
      <c r="E282" s="68"/>
      <c r="F282" s="68"/>
      <c r="G282" s="68"/>
      <c r="H282" s="68"/>
      <c r="I282" s="68"/>
      <c r="J282" s="68"/>
      <c r="K282" s="68"/>
    </row>
    <row r="283" spans="1:11" customFormat="1" x14ac:dyDescent="0.3">
      <c r="A283" s="68"/>
      <c r="B283" s="68"/>
      <c r="C283" s="68"/>
      <c r="D283" s="68"/>
      <c r="E283" s="68"/>
      <c r="F283" s="68"/>
      <c r="G283" s="68"/>
      <c r="H283" s="68"/>
      <c r="I283" s="68"/>
      <c r="J283" s="68"/>
      <c r="K283" s="68"/>
    </row>
    <row r="284" spans="1:11" customFormat="1" x14ac:dyDescent="0.3">
      <c r="A284" s="68"/>
      <c r="B284" s="68"/>
      <c r="C284" s="68"/>
      <c r="D284" s="68"/>
      <c r="E284" s="68"/>
      <c r="F284" s="68"/>
      <c r="G284" s="68"/>
      <c r="H284" s="68"/>
      <c r="I284" s="68"/>
      <c r="J284" s="68"/>
      <c r="K284" s="68"/>
    </row>
    <row r="285" spans="1:11" customFormat="1" x14ac:dyDescent="0.3">
      <c r="A285" s="68"/>
      <c r="B285" s="68"/>
      <c r="C285" s="68"/>
      <c r="D285" s="68"/>
      <c r="E285" s="68"/>
      <c r="F285" s="68"/>
      <c r="G285" s="68"/>
      <c r="H285" s="68"/>
      <c r="I285" s="68"/>
      <c r="J285" s="68"/>
      <c r="K285" s="68"/>
    </row>
    <row r="286" spans="1:11" customFormat="1" x14ac:dyDescent="0.3">
      <c r="A286" s="68"/>
      <c r="B286" s="68"/>
      <c r="C286" s="68"/>
      <c r="D286" s="68"/>
      <c r="E286" s="68"/>
      <c r="F286" s="68"/>
      <c r="G286" s="68"/>
      <c r="H286" s="68"/>
      <c r="I286" s="68"/>
      <c r="J286" s="68"/>
      <c r="K286" s="68"/>
    </row>
    <row r="287" spans="1:11" customFormat="1" x14ac:dyDescent="0.3">
      <c r="A287" s="68"/>
      <c r="B287" s="68"/>
      <c r="C287" s="68"/>
      <c r="D287" s="68"/>
      <c r="E287" s="68"/>
      <c r="F287" s="68"/>
      <c r="G287" s="68"/>
      <c r="H287" s="68"/>
      <c r="I287" s="68"/>
      <c r="J287" s="68"/>
      <c r="K287" s="68"/>
    </row>
    <row r="288" spans="1:11" customFormat="1" x14ac:dyDescent="0.3">
      <c r="A288" s="68"/>
      <c r="B288" s="68"/>
      <c r="C288" s="68"/>
      <c r="D288" s="68"/>
      <c r="E288" s="68"/>
      <c r="F288" s="68"/>
      <c r="G288" s="68"/>
      <c r="H288" s="68"/>
      <c r="I288" s="68"/>
      <c r="J288" s="68"/>
      <c r="K288" s="68"/>
    </row>
    <row r="289" spans="1:11" customFormat="1" x14ac:dyDescent="0.3">
      <c r="A289" s="68"/>
      <c r="B289" s="68"/>
      <c r="C289" s="68"/>
      <c r="D289" s="68"/>
      <c r="E289" s="68"/>
      <c r="F289" s="68"/>
      <c r="G289" s="68"/>
      <c r="H289" s="68"/>
      <c r="I289" s="68"/>
      <c r="J289" s="68"/>
      <c r="K289" s="68"/>
    </row>
    <row r="290" spans="1:11" customFormat="1" x14ac:dyDescent="0.3">
      <c r="A290" s="68"/>
      <c r="B290" s="68"/>
      <c r="C290" s="68"/>
      <c r="D290" s="68"/>
      <c r="E290" s="68"/>
      <c r="F290" s="68"/>
      <c r="G290" s="68"/>
      <c r="H290" s="68"/>
      <c r="I290" s="68"/>
      <c r="J290" s="68"/>
      <c r="K290" s="68"/>
    </row>
    <row r="291" spans="1:11" customFormat="1" x14ac:dyDescent="0.3">
      <c r="A291" s="68"/>
      <c r="B291" s="68"/>
      <c r="C291" s="68"/>
      <c r="D291" s="68"/>
      <c r="E291" s="68"/>
      <c r="F291" s="68"/>
      <c r="G291" s="68"/>
      <c r="H291" s="68"/>
      <c r="I291" s="68"/>
      <c r="J291" s="68"/>
      <c r="K291" s="68"/>
    </row>
    <row r="292" spans="1:11" customFormat="1" x14ac:dyDescent="0.3">
      <c r="A292" s="68"/>
      <c r="B292" s="68"/>
      <c r="C292" s="68"/>
      <c r="D292" s="68"/>
      <c r="E292" s="68"/>
      <c r="F292" s="68"/>
      <c r="G292" s="68"/>
      <c r="H292" s="68"/>
      <c r="I292" s="68"/>
      <c r="J292" s="68"/>
      <c r="K292" s="68"/>
    </row>
    <row r="293" spans="1:11" customFormat="1" x14ac:dyDescent="0.3">
      <c r="A293" s="68"/>
      <c r="B293" s="68"/>
      <c r="C293" s="68"/>
      <c r="D293" s="68"/>
      <c r="E293" s="68"/>
      <c r="F293" s="68"/>
      <c r="G293" s="68"/>
      <c r="H293" s="68"/>
      <c r="I293" s="68"/>
      <c r="J293" s="68"/>
      <c r="K293" s="68"/>
    </row>
    <row r="294" spans="1:11" customFormat="1" x14ac:dyDescent="0.3">
      <c r="A294" s="68"/>
      <c r="B294" s="68"/>
      <c r="C294" s="68"/>
      <c r="D294" s="68"/>
      <c r="E294" s="68"/>
      <c r="F294" s="68"/>
      <c r="G294" s="68"/>
      <c r="H294" s="68"/>
      <c r="I294" s="68"/>
      <c r="J294" s="68"/>
      <c r="K294" s="68"/>
    </row>
    <row r="295" spans="1:11" customFormat="1" x14ac:dyDescent="0.3">
      <c r="A295" s="68"/>
      <c r="B295" s="68"/>
      <c r="C295" s="68"/>
      <c r="D295" s="68"/>
      <c r="E295" s="68"/>
      <c r="F295" s="68"/>
      <c r="G295" s="68"/>
      <c r="H295" s="68"/>
      <c r="I295" s="68"/>
      <c r="J295" s="68"/>
      <c r="K295" s="68"/>
    </row>
    <row r="296" spans="1:11" customFormat="1" x14ac:dyDescent="0.3">
      <c r="A296" s="68"/>
      <c r="B296" s="68"/>
      <c r="C296" s="68"/>
      <c r="D296" s="68"/>
      <c r="E296" s="68"/>
      <c r="F296" s="68"/>
      <c r="G296" s="68"/>
      <c r="H296" s="68"/>
      <c r="I296" s="68"/>
      <c r="J296" s="68"/>
      <c r="K296" s="68"/>
    </row>
    <row r="297" spans="1:11" customFormat="1" x14ac:dyDescent="0.3">
      <c r="A297" s="68"/>
      <c r="B297" s="68"/>
      <c r="C297" s="68"/>
      <c r="D297" s="68"/>
      <c r="E297" s="68"/>
      <c r="F297" s="68"/>
      <c r="G297" s="68"/>
      <c r="H297" s="68"/>
      <c r="I297" s="68"/>
      <c r="J297" s="68"/>
      <c r="K297" s="68"/>
    </row>
    <row r="298" spans="1:11" customFormat="1" x14ac:dyDescent="0.3">
      <c r="A298" s="68"/>
      <c r="B298" s="68"/>
      <c r="C298" s="68"/>
      <c r="D298" s="68"/>
      <c r="E298" s="68"/>
      <c r="F298" s="68"/>
      <c r="G298" s="68"/>
      <c r="H298" s="68"/>
      <c r="I298" s="68"/>
      <c r="J298" s="68"/>
      <c r="K298" s="68"/>
    </row>
    <row r="299" spans="1:11" customFormat="1" x14ac:dyDescent="0.3">
      <c r="A299" s="68"/>
      <c r="B299" s="68"/>
      <c r="C299" s="68"/>
      <c r="D299" s="68"/>
      <c r="E299" s="68"/>
      <c r="F299" s="68"/>
      <c r="G299" s="68"/>
      <c r="H299" s="68"/>
      <c r="I299" s="68"/>
      <c r="J299" s="68"/>
      <c r="K299" s="68"/>
    </row>
    <row r="300" spans="1:11" customFormat="1" x14ac:dyDescent="0.3">
      <c r="A300" s="68"/>
      <c r="B300" s="68"/>
      <c r="C300" s="68"/>
      <c r="D300" s="68"/>
      <c r="E300" s="68"/>
      <c r="F300" s="68"/>
      <c r="G300" s="68"/>
      <c r="H300" s="68"/>
      <c r="I300" s="68"/>
      <c r="J300" s="68"/>
      <c r="K300" s="68"/>
    </row>
    <row r="301" spans="1:11" customFormat="1" x14ac:dyDescent="0.3">
      <c r="A301" s="68"/>
      <c r="B301" s="68"/>
      <c r="C301" s="68"/>
      <c r="D301" s="68"/>
      <c r="E301" s="68"/>
      <c r="F301" s="68"/>
      <c r="G301" s="68"/>
      <c r="H301" s="68"/>
      <c r="I301" s="68"/>
      <c r="J301" s="68"/>
      <c r="K301" s="68"/>
    </row>
    <row r="302" spans="1:11" customFormat="1" x14ac:dyDescent="0.3">
      <c r="A302" s="68"/>
      <c r="B302" s="68"/>
      <c r="C302" s="68"/>
      <c r="D302" s="68"/>
      <c r="E302" s="68"/>
      <c r="F302" s="68"/>
      <c r="G302" s="68"/>
    </row>
    <row r="303" spans="1:11" customFormat="1" x14ac:dyDescent="0.3">
      <c r="A303" s="68"/>
      <c r="B303" s="68"/>
      <c r="C303" s="68"/>
      <c r="D303" s="68"/>
      <c r="E303" s="68"/>
      <c r="F303" s="68"/>
      <c r="G303" s="68"/>
    </row>
    <row r="304" spans="1:11" customFormat="1" x14ac:dyDescent="0.3">
      <c r="A304" s="68"/>
      <c r="B304" s="68"/>
      <c r="C304" s="68"/>
      <c r="D304" s="68"/>
      <c r="E304" s="68"/>
      <c r="F304" s="68"/>
      <c r="G304" s="68"/>
    </row>
    <row r="305" spans="1:7" customFormat="1" x14ac:dyDescent="0.3">
      <c r="A305" s="68"/>
      <c r="B305" s="68"/>
      <c r="C305" s="68"/>
      <c r="D305" s="68"/>
      <c r="E305" s="68"/>
      <c r="F305" s="68"/>
      <c r="G305" s="68"/>
    </row>
    <row r="306" spans="1:7" customFormat="1" x14ac:dyDescent="0.3">
      <c r="A306" s="68"/>
      <c r="B306" s="68"/>
      <c r="C306" s="68"/>
      <c r="D306" s="68"/>
      <c r="E306" s="68"/>
      <c r="F306" s="68"/>
      <c r="G306" s="68"/>
    </row>
    <row r="307" spans="1:7" customFormat="1" x14ac:dyDescent="0.3">
      <c r="A307" s="68"/>
      <c r="B307" s="68"/>
      <c r="C307" s="68"/>
      <c r="D307" s="68"/>
      <c r="E307" s="68"/>
      <c r="F307" s="68"/>
      <c r="G307" s="68"/>
    </row>
    <row r="308" spans="1:7" customFormat="1" x14ac:dyDescent="0.3">
      <c r="A308" s="68"/>
      <c r="B308" s="68"/>
      <c r="C308" s="68"/>
      <c r="D308" s="68"/>
      <c r="E308" s="68"/>
      <c r="F308" s="68"/>
      <c r="G308" s="68"/>
    </row>
    <row r="309" spans="1:7" customFormat="1" x14ac:dyDescent="0.3">
      <c r="A309" s="68"/>
      <c r="B309" s="68"/>
      <c r="C309" s="68"/>
      <c r="D309" s="68"/>
      <c r="E309" s="68"/>
      <c r="F309" s="68"/>
      <c r="G309" s="68"/>
    </row>
    <row r="310" spans="1:7" customFormat="1" x14ac:dyDescent="0.3">
      <c r="A310" s="68"/>
      <c r="B310" s="68"/>
      <c r="C310" s="68"/>
      <c r="D310" s="68"/>
      <c r="E310" s="68"/>
      <c r="F310" s="68"/>
      <c r="G310" s="68"/>
    </row>
    <row r="311" spans="1:7" customFormat="1" x14ac:dyDescent="0.3">
      <c r="A311" s="68"/>
      <c r="B311" s="68"/>
      <c r="C311" s="68"/>
      <c r="D311" s="68"/>
      <c r="E311" s="68"/>
      <c r="F311" s="68"/>
      <c r="G311" s="68"/>
    </row>
    <row r="312" spans="1:7" customFormat="1" x14ac:dyDescent="0.3">
      <c r="A312" s="68"/>
      <c r="B312" s="68"/>
      <c r="C312" s="68"/>
      <c r="D312" s="68"/>
      <c r="E312" s="68"/>
      <c r="F312" s="68"/>
      <c r="G312" s="68"/>
    </row>
    <row r="313" spans="1:7" customFormat="1" x14ac:dyDescent="0.3">
      <c r="A313" s="68"/>
      <c r="B313" s="68"/>
      <c r="C313" s="68"/>
      <c r="D313" s="68"/>
      <c r="E313" s="68"/>
      <c r="F313" s="68"/>
      <c r="G313" s="68"/>
    </row>
    <row r="314" spans="1:7" customFormat="1" x14ac:dyDescent="0.3">
      <c r="A314" s="68"/>
      <c r="B314" s="68"/>
      <c r="C314" s="68"/>
      <c r="D314" s="68"/>
      <c r="E314" s="68"/>
      <c r="F314" s="68"/>
      <c r="G314" s="68"/>
    </row>
    <row r="315" spans="1:7" customFormat="1" x14ac:dyDescent="0.3">
      <c r="A315" s="68"/>
      <c r="B315" s="68"/>
      <c r="C315" s="68"/>
      <c r="D315" s="68"/>
      <c r="E315" s="68"/>
      <c r="F315" s="68"/>
      <c r="G315" s="68"/>
    </row>
    <row r="316" spans="1:7" customFormat="1" x14ac:dyDescent="0.3">
      <c r="A316" s="68"/>
      <c r="B316" s="68"/>
      <c r="C316" s="68"/>
      <c r="D316" s="68"/>
      <c r="E316" s="68"/>
      <c r="F316" s="68"/>
      <c r="G316" s="68"/>
    </row>
    <row r="317" spans="1:7" customFormat="1" x14ac:dyDescent="0.3">
      <c r="A317" s="68"/>
      <c r="B317" s="68"/>
      <c r="C317" s="68"/>
      <c r="D317" s="68"/>
      <c r="E317" s="68"/>
      <c r="F317" s="68"/>
      <c r="G317" s="68"/>
    </row>
    <row r="318" spans="1:7" customFormat="1" x14ac:dyDescent="0.3">
      <c r="A318" s="68"/>
      <c r="B318" s="68"/>
      <c r="C318" s="68"/>
      <c r="D318" s="68"/>
      <c r="E318" s="68"/>
      <c r="F318" s="68"/>
      <c r="G318" s="68"/>
    </row>
    <row r="319" spans="1:7" customFormat="1" x14ac:dyDescent="0.3">
      <c r="A319" s="68"/>
      <c r="B319" s="68"/>
      <c r="C319" s="68"/>
      <c r="D319" s="68"/>
      <c r="E319" s="68"/>
      <c r="F319" s="68"/>
      <c r="G319" s="68"/>
    </row>
    <row r="320" spans="1:7" customFormat="1" x14ac:dyDescent="0.3">
      <c r="A320" s="68"/>
      <c r="B320" s="68"/>
      <c r="C320" s="68"/>
      <c r="D320" s="68"/>
      <c r="E320" s="68"/>
      <c r="F320" s="68"/>
      <c r="G320" s="68"/>
    </row>
    <row r="321" spans="1:7" customFormat="1" x14ac:dyDescent="0.3">
      <c r="A321" s="68"/>
      <c r="B321" s="68"/>
      <c r="C321" s="68"/>
      <c r="D321" s="68"/>
      <c r="E321" s="68"/>
      <c r="F321" s="68"/>
      <c r="G321" s="68"/>
    </row>
    <row r="322" spans="1:7" x14ac:dyDescent="0.3">
      <c r="A322" s="68"/>
      <c r="B322" s="68"/>
      <c r="C322" s="68"/>
      <c r="D322" s="68"/>
      <c r="E322" s="68"/>
      <c r="F322" s="68"/>
      <c r="G322" s="68"/>
    </row>
    <row r="323" spans="1:7" x14ac:dyDescent="0.3">
      <c r="A323" s="68"/>
      <c r="B323" s="68"/>
      <c r="C323" s="68"/>
      <c r="D323" s="68"/>
      <c r="E323" s="68"/>
      <c r="F323" s="68"/>
      <c r="G323" s="68"/>
    </row>
    <row r="324" spans="1:7" x14ac:dyDescent="0.3">
      <c r="A324" s="68"/>
      <c r="B324" s="68"/>
      <c r="C324" s="68"/>
      <c r="D324" s="68"/>
      <c r="E324" s="68"/>
      <c r="F324" s="68"/>
      <c r="G324" s="68"/>
    </row>
    <row r="325" spans="1:7" x14ac:dyDescent="0.3">
      <c r="A325" s="68"/>
      <c r="B325" s="68"/>
      <c r="C325" s="68"/>
      <c r="D325" s="68"/>
      <c r="E325" s="68"/>
      <c r="F325" s="68"/>
      <c r="G325" s="68"/>
    </row>
    <row r="326" spans="1:7" x14ac:dyDescent="0.3">
      <c r="A326" s="68"/>
      <c r="B326" s="68"/>
      <c r="C326" s="68"/>
      <c r="D326" s="68"/>
      <c r="E326" s="68"/>
      <c r="F326" s="68"/>
      <c r="G326" s="68"/>
    </row>
    <row r="327" spans="1:7" x14ac:dyDescent="0.3">
      <c r="A327" s="68"/>
      <c r="B327" s="68"/>
      <c r="C327" s="68"/>
      <c r="D327" s="68"/>
      <c r="E327" s="68"/>
      <c r="F327" s="68"/>
      <c r="G327" s="68"/>
    </row>
    <row r="328" spans="1:7" x14ac:dyDescent="0.3">
      <c r="A328" s="68"/>
      <c r="B328" s="68"/>
      <c r="C328" s="68"/>
      <c r="D328" s="68"/>
      <c r="E328" s="68"/>
      <c r="F328" s="68"/>
      <c r="G328" s="68"/>
    </row>
    <row r="329" spans="1:7" x14ac:dyDescent="0.3">
      <c r="A329" s="68"/>
      <c r="B329" s="68"/>
      <c r="C329" s="68"/>
      <c r="D329" s="68"/>
      <c r="E329" s="68"/>
      <c r="F329" s="68"/>
      <c r="G329" s="68"/>
    </row>
    <row r="330" spans="1:7" x14ac:dyDescent="0.3">
      <c r="A330" s="68"/>
      <c r="B330" s="68"/>
      <c r="C330" s="68"/>
      <c r="D330" s="68"/>
      <c r="E330" s="68"/>
      <c r="F330" s="68"/>
      <c r="G330" s="68"/>
    </row>
    <row r="331" spans="1:7" x14ac:dyDescent="0.3">
      <c r="A331" s="68"/>
      <c r="B331" s="68"/>
      <c r="C331" s="68"/>
      <c r="D331" s="68"/>
      <c r="E331" s="68"/>
      <c r="F331" s="68"/>
      <c r="G331" s="68"/>
    </row>
    <row r="332" spans="1:7" x14ac:dyDescent="0.3">
      <c r="A332" s="68"/>
      <c r="B332" s="68"/>
      <c r="C332" s="68"/>
      <c r="D332" s="68"/>
      <c r="E332" s="68"/>
      <c r="F332" s="68"/>
      <c r="G332" s="68"/>
    </row>
    <row r="333" spans="1:7" x14ac:dyDescent="0.3">
      <c r="A333" s="68"/>
      <c r="B333" s="68"/>
      <c r="C333" s="68"/>
      <c r="D333" s="68"/>
      <c r="E333" s="68"/>
      <c r="F333" s="68"/>
      <c r="G333" s="68"/>
    </row>
  </sheetData>
  <mergeCells count="2">
    <mergeCell ref="A1:F1"/>
    <mergeCell ref="A10:F10"/>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Charts</vt:lpstr>
      </vt:variant>
      <vt:variant>
        <vt:i4>2</vt:i4>
      </vt:variant>
    </vt:vector>
  </HeadingPairs>
  <TitlesOfParts>
    <vt:vector size="14" baseType="lpstr">
      <vt:lpstr>Basins</vt:lpstr>
      <vt:lpstr>P</vt:lpstr>
      <vt:lpstr>CN</vt:lpstr>
      <vt:lpstr>Q</vt:lpstr>
      <vt:lpstr>D</vt:lpstr>
      <vt:lpstr>Tc</vt:lpstr>
      <vt:lpstr>Tp</vt:lpstr>
      <vt:lpstr>qp</vt:lpstr>
      <vt:lpstr>UH</vt:lpstr>
      <vt:lpstr>UH_Timing</vt:lpstr>
      <vt:lpstr>Sensitivity</vt:lpstr>
      <vt:lpstr>Calibration</vt:lpstr>
      <vt:lpstr>observed flow</vt:lpstr>
      <vt:lpstr>Result Hydrograph</vt:lpstr>
    </vt:vector>
  </TitlesOfParts>
  <Company>Lenovo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User</dc:creator>
  <cp:lastModifiedBy>Mumtaz Ahmad</cp:lastModifiedBy>
  <dcterms:created xsi:type="dcterms:W3CDTF">2013-12-10T00:52:37Z</dcterms:created>
  <dcterms:modified xsi:type="dcterms:W3CDTF">2020-05-14T07:44:58Z</dcterms:modified>
</cp:coreProperties>
</file>