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hmedwa\Google Drive\PhD Autoferry\Courses\Autumn 2020\IMT6011\Paper 1 - TRA for autononous systems\"/>
    </mc:Choice>
  </mc:AlternateContent>
  <xr:revisionPtr revIDLastSave="0" documentId="10_ncr:100000_{CC7E21B4-A0C9-435F-807E-64D8C8F27FE3}" xr6:coauthVersionLast="31" xr6:coauthVersionMax="31" xr10:uidLastSave="{00000000-0000-0000-0000-000000000000}"/>
  <bookViews>
    <workbookView xWindow="0" yWindow="0" windowWidth="38400" windowHeight="17625" activeTab="2" xr2:uid="{D732975B-DA7E-4666-9120-175337304AA3}"/>
  </bookViews>
  <sheets>
    <sheet name="STRIDE" sheetId="1" r:id="rId1"/>
    <sheet name="STRIDE (Reordered)" sheetId="3" r:id="rId2"/>
    <sheet name="Risk Assessment" sheetId="2" r:id="rId3"/>
    <sheet name="Results" sheetId="4" r:id="rId4"/>
    <sheet name="Final" sheetId="5" r:id="rId5"/>
    <sheet name="Sheet7" sheetId="7" r:id="rId6"/>
    <sheet name="Priority" sheetId="6" r:id="rId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1" i="5" l="1"/>
  <c r="S40" i="5"/>
  <c r="F38" i="5"/>
  <c r="G38" i="5"/>
  <c r="H38" i="5"/>
  <c r="I38" i="5"/>
  <c r="J38" i="5"/>
  <c r="E38" i="5"/>
  <c r="AN41" i="5"/>
  <c r="AG41" i="5"/>
  <c r="AI41" i="5" s="1"/>
  <c r="AN44" i="5"/>
  <c r="AP44" i="5" s="1"/>
  <c r="AG44" i="5"/>
  <c r="AI44" i="5" s="1"/>
  <c r="AN43" i="5"/>
  <c r="AP43" i="5" s="1"/>
  <c r="AG43" i="5"/>
  <c r="AI43" i="5" s="1"/>
  <c r="AN42" i="5"/>
  <c r="AP42" i="5" s="1"/>
  <c r="AG42" i="5"/>
  <c r="AI42" i="5" s="1"/>
  <c r="AN39" i="5"/>
  <c r="AG39" i="5"/>
  <c r="AI39" i="5" s="1"/>
  <c r="N28" i="5"/>
  <c r="M28" i="5"/>
  <c r="E114" i="2"/>
  <c r="E113" i="2"/>
  <c r="L30" i="5"/>
  <c r="M30" i="5"/>
  <c r="N30" i="5"/>
  <c r="O30" i="5"/>
  <c r="O29" i="5"/>
  <c r="N29" i="5"/>
  <c r="M29" i="5"/>
  <c r="L29" i="5"/>
  <c r="L21" i="5"/>
  <c r="M21" i="5"/>
  <c r="N21" i="5"/>
  <c r="O21" i="5"/>
  <c r="L22" i="5"/>
  <c r="M22" i="5"/>
  <c r="N22" i="5"/>
  <c r="O22" i="5"/>
  <c r="L23" i="5"/>
  <c r="M23" i="5"/>
  <c r="N23" i="5"/>
  <c r="O23" i="5"/>
  <c r="L24" i="5"/>
  <c r="M24" i="5"/>
  <c r="N24" i="5"/>
  <c r="O24" i="5"/>
  <c r="L25" i="5"/>
  <c r="M25" i="5"/>
  <c r="N25" i="5"/>
  <c r="O25" i="5"/>
  <c r="L26" i="5"/>
  <c r="M26" i="5"/>
  <c r="N26" i="5"/>
  <c r="O26" i="5"/>
  <c r="L27" i="5"/>
  <c r="M27" i="5"/>
  <c r="N27" i="5"/>
  <c r="O27" i="5"/>
  <c r="O20" i="5"/>
  <c r="N20" i="5"/>
  <c r="M20" i="5"/>
  <c r="L20" i="5"/>
  <c r="L14" i="5"/>
  <c r="M14" i="5"/>
  <c r="N14" i="5"/>
  <c r="O14" i="5"/>
  <c r="L15" i="5"/>
  <c r="M15" i="5"/>
  <c r="N15" i="5"/>
  <c r="O15" i="5"/>
  <c r="L16" i="5"/>
  <c r="M16" i="5"/>
  <c r="N16" i="5"/>
  <c r="O16" i="5"/>
  <c r="L17" i="5"/>
  <c r="M17" i="5"/>
  <c r="N17" i="5"/>
  <c r="O17" i="5"/>
  <c r="L18" i="5"/>
  <c r="M18" i="5"/>
  <c r="N18" i="5"/>
  <c r="O18" i="5"/>
  <c r="O13" i="5"/>
  <c r="N13" i="5"/>
  <c r="M13" i="5"/>
  <c r="L13" i="5"/>
  <c r="M5" i="5"/>
  <c r="N5" i="5"/>
  <c r="O5" i="5"/>
  <c r="M6" i="5"/>
  <c r="N6" i="5"/>
  <c r="O6" i="5"/>
  <c r="M7" i="5"/>
  <c r="N7" i="5"/>
  <c r="O7" i="5"/>
  <c r="M8" i="5"/>
  <c r="N8" i="5"/>
  <c r="O8" i="5"/>
  <c r="M9" i="5"/>
  <c r="N9" i="5"/>
  <c r="O9" i="5"/>
  <c r="M10" i="5"/>
  <c r="N10" i="5"/>
  <c r="O10" i="5"/>
  <c r="M11" i="5"/>
  <c r="N11" i="5"/>
  <c r="O11" i="5"/>
  <c r="L5" i="5"/>
  <c r="L6" i="5"/>
  <c r="L7" i="5"/>
  <c r="L8" i="5"/>
  <c r="L9" i="5"/>
  <c r="L10" i="5"/>
  <c r="M12" i="5"/>
  <c r="N12" i="5"/>
  <c r="O12" i="5"/>
  <c r="L11" i="5"/>
  <c r="L12" i="5"/>
  <c r="L4" i="5"/>
  <c r="O28" i="5"/>
  <c r="L28" i="5"/>
  <c r="O19" i="5"/>
  <c r="N19" i="5"/>
  <c r="M19" i="5"/>
  <c r="L19" i="5"/>
  <c r="O4" i="5"/>
  <c r="N4" i="5"/>
  <c r="M4" i="5"/>
  <c r="G159" i="2"/>
  <c r="H159" i="2"/>
  <c r="G160" i="2"/>
  <c r="J161" i="2"/>
  <c r="G164" i="2"/>
  <c r="G165" i="2"/>
  <c r="G166" i="2"/>
  <c r="G167" i="2"/>
  <c r="G168" i="2"/>
  <c r="G169" i="2"/>
  <c r="G170" i="2"/>
  <c r="H171" i="2"/>
  <c r="E172" i="2"/>
  <c r="G172" i="2"/>
  <c r="H172" i="2"/>
  <c r="J172" i="2"/>
  <c r="E173" i="2"/>
  <c r="G173" i="2"/>
  <c r="H173" i="2"/>
  <c r="J173" i="2"/>
  <c r="G174" i="2"/>
  <c r="E175" i="2"/>
  <c r="G175" i="2"/>
  <c r="H175" i="2"/>
  <c r="H176" i="2"/>
  <c r="H179" i="2"/>
  <c r="J179" i="2"/>
  <c r="G158" i="2"/>
  <c r="F156" i="2"/>
  <c r="G156" i="2"/>
  <c r="H156" i="2"/>
  <c r="I156" i="2"/>
  <c r="J156" i="2"/>
  <c r="E156" i="2"/>
  <c r="G35" i="4"/>
  <c r="AP41" i="5" l="1"/>
  <c r="AP39" i="5"/>
  <c r="P24" i="5"/>
  <c r="P22" i="5"/>
  <c r="P5" i="5"/>
  <c r="P11" i="5"/>
  <c r="P28" i="5"/>
  <c r="P27" i="5"/>
  <c r="P25" i="5"/>
  <c r="P23" i="5"/>
  <c r="P21" i="5"/>
  <c r="P30" i="5"/>
  <c r="P19" i="5"/>
  <c r="P26" i="5"/>
  <c r="P7" i="5"/>
  <c r="P20" i="5"/>
  <c r="P29" i="5"/>
  <c r="P13" i="5"/>
  <c r="P9" i="5"/>
  <c r="P17" i="5"/>
  <c r="P15" i="5"/>
  <c r="P12" i="5"/>
  <c r="P6" i="5"/>
  <c r="P8" i="5"/>
  <c r="P18" i="5"/>
  <c r="P16" i="5"/>
  <c r="P14" i="5"/>
  <c r="P10" i="5"/>
  <c r="P4" i="5"/>
  <c r="P3" i="2"/>
  <c r="Q3" i="2" s="1"/>
  <c r="P4" i="2"/>
  <c r="Q4" i="2" s="1"/>
  <c r="P5" i="2"/>
  <c r="Q5" i="2" s="1"/>
  <c r="P6" i="2"/>
  <c r="Q6" i="2" s="1"/>
  <c r="P7" i="2"/>
  <c r="Q7" i="2" s="1"/>
  <c r="P8" i="2"/>
  <c r="Q8" i="2" s="1"/>
  <c r="P9" i="2"/>
  <c r="Q9" i="2" s="1"/>
  <c r="P10" i="2"/>
  <c r="Q10" i="2" s="1"/>
  <c r="P11" i="2"/>
  <c r="Q11" i="2" s="1"/>
  <c r="P12" i="2"/>
  <c r="Q12" i="2" s="1"/>
  <c r="P13" i="2"/>
  <c r="Q13" i="2" s="1"/>
  <c r="P14" i="2"/>
  <c r="Q14"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Q30" i="2" s="1"/>
  <c r="P31" i="2"/>
  <c r="Q31" i="2" s="1"/>
  <c r="P32" i="2"/>
  <c r="Q32" i="2" s="1"/>
  <c r="P33" i="2"/>
  <c r="Q33" i="2" s="1"/>
  <c r="P34" i="2"/>
  <c r="Q34" i="2" s="1"/>
  <c r="P35" i="2"/>
  <c r="Q35" i="2" s="1"/>
  <c r="P36" i="2"/>
  <c r="Q36" i="2" s="1"/>
  <c r="P37" i="2"/>
  <c r="Q37" i="2" s="1"/>
  <c r="P38" i="2"/>
  <c r="Q38" i="2" s="1"/>
  <c r="P39" i="2"/>
  <c r="Q39" i="2" s="1"/>
  <c r="P40" i="2"/>
  <c r="Q40" i="2" s="1"/>
  <c r="P41" i="2"/>
  <c r="Q41" i="2" s="1"/>
  <c r="P42" i="2"/>
  <c r="Q42" i="2" s="1"/>
  <c r="P43" i="2"/>
  <c r="Q43" i="2" s="1"/>
  <c r="P44" i="2"/>
  <c r="Q44" i="2" s="1"/>
  <c r="P45" i="2"/>
  <c r="Q45" i="2" s="1"/>
  <c r="P46" i="2"/>
  <c r="Q46" i="2" s="1"/>
  <c r="P47" i="2"/>
  <c r="Q47" i="2" s="1"/>
  <c r="P48" i="2"/>
  <c r="Q48" i="2" s="1"/>
  <c r="P49" i="2"/>
  <c r="Q49" i="2" s="1"/>
  <c r="P50" i="2"/>
  <c r="Q50" i="2" s="1"/>
  <c r="P51" i="2"/>
  <c r="Q51" i="2" s="1"/>
  <c r="P52" i="2"/>
  <c r="Q52" i="2" s="1"/>
  <c r="P53" i="2"/>
  <c r="Q53" i="2" s="1"/>
  <c r="P54" i="2"/>
  <c r="Q54" i="2" s="1"/>
  <c r="P55" i="2"/>
  <c r="Q55" i="2" s="1"/>
  <c r="P56" i="2"/>
  <c r="Q56" i="2" s="1"/>
  <c r="P57" i="2"/>
  <c r="Q57" i="2" s="1"/>
  <c r="P58" i="2"/>
  <c r="Q58" i="2" s="1"/>
  <c r="P59" i="2"/>
  <c r="Q59" i="2" s="1"/>
  <c r="P60" i="2"/>
  <c r="Q60" i="2" s="1"/>
  <c r="P61" i="2"/>
  <c r="Q61" i="2" s="1"/>
  <c r="P62" i="2"/>
  <c r="Q62" i="2" s="1"/>
  <c r="P63" i="2"/>
  <c r="Q63" i="2" s="1"/>
  <c r="P64" i="2"/>
  <c r="Q64" i="2" s="1"/>
  <c r="P65" i="2"/>
  <c r="Q65" i="2" s="1"/>
  <c r="P66" i="2"/>
  <c r="Q66" i="2" s="1"/>
  <c r="P67" i="2"/>
  <c r="Q67" i="2" s="1"/>
  <c r="P68" i="2"/>
  <c r="Q68" i="2" s="1"/>
  <c r="P69" i="2"/>
  <c r="Q69" i="2" s="1"/>
  <c r="P70" i="2"/>
  <c r="Q70" i="2" s="1"/>
  <c r="P71" i="2"/>
  <c r="Q71" i="2" s="1"/>
  <c r="P72" i="2"/>
  <c r="Q72" i="2" s="1"/>
  <c r="P73" i="2"/>
  <c r="Q73" i="2" s="1"/>
  <c r="P74" i="2"/>
  <c r="Q74" i="2" s="1"/>
  <c r="P75" i="2"/>
  <c r="Q75" i="2" s="1"/>
  <c r="P76" i="2"/>
  <c r="Q76" i="2" s="1"/>
  <c r="P77" i="2"/>
  <c r="Q77" i="2" s="1"/>
  <c r="P78" i="2"/>
  <c r="Q78" i="2" s="1"/>
  <c r="P79" i="2"/>
  <c r="Q79" i="2" s="1"/>
  <c r="P80" i="2"/>
  <c r="Q80" i="2" s="1"/>
  <c r="P81" i="2"/>
  <c r="Q81" i="2" s="1"/>
  <c r="P82" i="2"/>
  <c r="Q82" i="2" s="1"/>
  <c r="P83" i="2"/>
  <c r="Q83" i="2" s="1"/>
  <c r="P84" i="2"/>
  <c r="Q84" i="2" s="1"/>
  <c r="P85" i="2"/>
  <c r="Q85" i="2" s="1"/>
  <c r="P86" i="2"/>
  <c r="Q86" i="2" s="1"/>
  <c r="P87" i="2"/>
  <c r="Q87" i="2" s="1"/>
  <c r="P88" i="2"/>
  <c r="Q88" i="2" s="1"/>
  <c r="P89" i="2"/>
  <c r="Q89" i="2" s="1"/>
  <c r="P90" i="2"/>
  <c r="Q90" i="2" s="1"/>
  <c r="P91" i="2"/>
  <c r="Q91" i="2" s="1"/>
  <c r="P92" i="2"/>
  <c r="Q92" i="2" s="1"/>
  <c r="P93" i="2"/>
  <c r="Q93" i="2" s="1"/>
  <c r="P94" i="2"/>
  <c r="Q94" i="2" s="1"/>
  <c r="P95" i="2"/>
  <c r="Q95" i="2" s="1"/>
  <c r="P96" i="2"/>
  <c r="Q96" i="2" s="1"/>
  <c r="P97" i="2"/>
  <c r="Q97" i="2" s="1"/>
  <c r="P98" i="2"/>
  <c r="Q98" i="2" s="1"/>
  <c r="P99" i="2"/>
  <c r="Q99" i="2" s="1"/>
  <c r="P100" i="2"/>
  <c r="Q100" i="2" s="1"/>
  <c r="P101" i="2"/>
  <c r="Q101" i="2" s="1"/>
  <c r="P102" i="2"/>
  <c r="Q102" i="2" s="1"/>
  <c r="P103" i="2"/>
  <c r="Q103" i="2" s="1"/>
  <c r="P104" i="2"/>
  <c r="Q104" i="2" s="1"/>
  <c r="P105" i="2"/>
  <c r="Q105" i="2" s="1"/>
  <c r="P106" i="2"/>
  <c r="Q106" i="2" s="1"/>
  <c r="P107" i="2"/>
  <c r="Q107" i="2" s="1"/>
  <c r="P108" i="2"/>
  <c r="Q108" i="2" s="1"/>
  <c r="P109" i="2"/>
  <c r="Q109" i="2" s="1"/>
  <c r="P110" i="2"/>
  <c r="Q110" i="2" s="1"/>
  <c r="P111" i="2"/>
  <c r="Q111" i="2" s="1"/>
  <c r="P2" i="2"/>
  <c r="Q2" i="2" s="1"/>
  <c r="I3" i="2"/>
  <c r="J3" i="2" s="1"/>
  <c r="I4" i="2"/>
  <c r="J4" i="2" s="1"/>
  <c r="I5" i="2"/>
  <c r="J5" i="2" s="1"/>
  <c r="I6" i="2"/>
  <c r="J6" i="2" s="1"/>
  <c r="I7" i="2"/>
  <c r="J7" i="2" s="1"/>
  <c r="I8" i="2"/>
  <c r="J8" i="2" s="1"/>
  <c r="I9" i="2"/>
  <c r="J9" i="2" s="1"/>
  <c r="I10" i="2"/>
  <c r="J10" i="2" s="1"/>
  <c r="I11" i="2"/>
  <c r="J11" i="2" s="1"/>
  <c r="I12" i="2"/>
  <c r="J12" i="2" s="1"/>
  <c r="I13" i="2"/>
  <c r="J13" i="2" s="1"/>
  <c r="I14" i="2"/>
  <c r="J14" i="2" s="1"/>
  <c r="I15" i="2"/>
  <c r="J15" i="2" s="1"/>
  <c r="I16" i="2"/>
  <c r="J16" i="2" s="1"/>
  <c r="I17" i="2"/>
  <c r="J17" i="2" s="1"/>
  <c r="I18" i="2"/>
  <c r="J18" i="2" s="1"/>
  <c r="I19" i="2"/>
  <c r="J19" i="2" s="1"/>
  <c r="I20" i="2"/>
  <c r="J20" i="2" s="1"/>
  <c r="I21" i="2"/>
  <c r="J21" i="2" s="1"/>
  <c r="I22" i="2"/>
  <c r="J22" i="2" s="1"/>
  <c r="I23" i="2"/>
  <c r="J23" i="2" s="1"/>
  <c r="I24" i="2"/>
  <c r="J24" i="2" s="1"/>
  <c r="I25" i="2"/>
  <c r="J25" i="2" s="1"/>
  <c r="I26" i="2"/>
  <c r="J26" i="2" s="1"/>
  <c r="I27" i="2"/>
  <c r="J27" i="2" s="1"/>
  <c r="I28" i="2"/>
  <c r="J28" i="2" s="1"/>
  <c r="I29" i="2"/>
  <c r="J29" i="2" s="1"/>
  <c r="I30" i="2"/>
  <c r="J30" i="2" s="1"/>
  <c r="I31" i="2"/>
  <c r="J31" i="2" s="1"/>
  <c r="I32" i="2"/>
  <c r="J32" i="2" s="1"/>
  <c r="I33" i="2"/>
  <c r="J33" i="2" s="1"/>
  <c r="I34" i="2"/>
  <c r="J34" i="2" s="1"/>
  <c r="I35" i="2"/>
  <c r="J35" i="2" s="1"/>
  <c r="I36" i="2"/>
  <c r="J36" i="2" s="1"/>
  <c r="I37" i="2"/>
  <c r="J37" i="2" s="1"/>
  <c r="I38" i="2"/>
  <c r="J38" i="2" s="1"/>
  <c r="I39" i="2"/>
  <c r="J39" i="2" s="1"/>
  <c r="I40" i="2"/>
  <c r="J40" i="2" s="1"/>
  <c r="I41" i="2"/>
  <c r="J41" i="2" s="1"/>
  <c r="I42" i="2"/>
  <c r="J42" i="2" s="1"/>
  <c r="I43" i="2"/>
  <c r="J43" i="2" s="1"/>
  <c r="I44" i="2"/>
  <c r="J44" i="2" s="1"/>
  <c r="I45" i="2"/>
  <c r="J45" i="2" s="1"/>
  <c r="I46" i="2"/>
  <c r="J46" i="2" s="1"/>
  <c r="I47" i="2"/>
  <c r="J47" i="2" s="1"/>
  <c r="I48" i="2"/>
  <c r="J48" i="2" s="1"/>
  <c r="I49" i="2"/>
  <c r="J49" i="2" s="1"/>
  <c r="I50" i="2"/>
  <c r="J50" i="2" s="1"/>
  <c r="I51" i="2"/>
  <c r="J51" i="2" s="1"/>
  <c r="I52" i="2"/>
  <c r="J52" i="2" s="1"/>
  <c r="I53" i="2"/>
  <c r="J53" i="2" s="1"/>
  <c r="I54" i="2"/>
  <c r="J54" i="2" s="1"/>
  <c r="I55" i="2"/>
  <c r="J55" i="2" s="1"/>
  <c r="I56" i="2"/>
  <c r="J56" i="2" s="1"/>
  <c r="I57" i="2"/>
  <c r="J57" i="2" s="1"/>
  <c r="I58" i="2"/>
  <c r="J58" i="2" s="1"/>
  <c r="I59" i="2"/>
  <c r="J59" i="2" s="1"/>
  <c r="I60" i="2"/>
  <c r="J60" i="2" s="1"/>
  <c r="I61" i="2"/>
  <c r="J61" i="2" s="1"/>
  <c r="I62" i="2"/>
  <c r="J62" i="2" s="1"/>
  <c r="I63" i="2"/>
  <c r="J63" i="2" s="1"/>
  <c r="I64" i="2"/>
  <c r="J64" i="2" s="1"/>
  <c r="I65" i="2"/>
  <c r="J65" i="2" s="1"/>
  <c r="I66" i="2"/>
  <c r="J66" i="2" s="1"/>
  <c r="I67" i="2"/>
  <c r="J67" i="2" s="1"/>
  <c r="I68" i="2"/>
  <c r="J68" i="2" s="1"/>
  <c r="I69" i="2"/>
  <c r="J69" i="2" s="1"/>
  <c r="I70" i="2"/>
  <c r="J70" i="2" s="1"/>
  <c r="I71" i="2"/>
  <c r="J71" i="2" s="1"/>
  <c r="I72" i="2"/>
  <c r="J72" i="2" s="1"/>
  <c r="I73" i="2"/>
  <c r="J73" i="2" s="1"/>
  <c r="I74" i="2"/>
  <c r="J74" i="2" s="1"/>
  <c r="I75" i="2"/>
  <c r="J75" i="2" s="1"/>
  <c r="I76" i="2"/>
  <c r="J76" i="2" s="1"/>
  <c r="I77" i="2"/>
  <c r="J77" i="2" s="1"/>
  <c r="I78" i="2"/>
  <c r="J78" i="2" s="1"/>
  <c r="I79" i="2"/>
  <c r="J79" i="2" s="1"/>
  <c r="I80" i="2"/>
  <c r="J80" i="2" s="1"/>
  <c r="I81" i="2"/>
  <c r="J81" i="2" s="1"/>
  <c r="I82" i="2"/>
  <c r="J82" i="2" s="1"/>
  <c r="I83" i="2"/>
  <c r="J83" i="2" s="1"/>
  <c r="I84" i="2"/>
  <c r="J84" i="2" s="1"/>
  <c r="I85" i="2"/>
  <c r="J85" i="2" s="1"/>
  <c r="I86" i="2"/>
  <c r="J86" i="2" s="1"/>
  <c r="I87" i="2"/>
  <c r="J87" i="2" s="1"/>
  <c r="I88" i="2"/>
  <c r="J88" i="2" s="1"/>
  <c r="I89" i="2"/>
  <c r="J89" i="2" s="1"/>
  <c r="I90" i="2"/>
  <c r="J90" i="2" s="1"/>
  <c r="I91" i="2"/>
  <c r="J91" i="2" s="1"/>
  <c r="I92" i="2"/>
  <c r="J92" i="2" s="1"/>
  <c r="I93" i="2"/>
  <c r="J93" i="2" s="1"/>
  <c r="I94" i="2"/>
  <c r="J94" i="2" s="1"/>
  <c r="I95" i="2"/>
  <c r="J95" i="2" s="1"/>
  <c r="I96" i="2"/>
  <c r="J96" i="2" s="1"/>
  <c r="I97" i="2"/>
  <c r="J97" i="2" s="1"/>
  <c r="I98" i="2"/>
  <c r="J98" i="2" s="1"/>
  <c r="I99" i="2"/>
  <c r="J99" i="2" s="1"/>
  <c r="I100" i="2"/>
  <c r="J100" i="2" s="1"/>
  <c r="I101" i="2"/>
  <c r="J101" i="2" s="1"/>
  <c r="I102" i="2"/>
  <c r="J102" i="2" s="1"/>
  <c r="I103" i="2"/>
  <c r="J103" i="2" s="1"/>
  <c r="I104" i="2"/>
  <c r="J104" i="2" s="1"/>
  <c r="I105" i="2"/>
  <c r="J105" i="2" s="1"/>
  <c r="I106" i="2"/>
  <c r="J106" i="2" s="1"/>
  <c r="I107" i="2"/>
  <c r="J107" i="2" s="1"/>
  <c r="I108" i="2"/>
  <c r="J108" i="2" s="1"/>
  <c r="I109" i="2"/>
  <c r="J109" i="2" s="1"/>
  <c r="I110" i="2"/>
  <c r="J110" i="2" s="1"/>
  <c r="I111" i="2"/>
  <c r="J111" i="2" s="1"/>
  <c r="I2" i="2"/>
  <c r="J2" i="2" s="1"/>
  <c r="K92" i="2" l="1"/>
  <c r="K31" i="2"/>
  <c r="R80" i="2"/>
  <c r="R30" i="2"/>
  <c r="K69" i="2"/>
  <c r="K8" i="2"/>
  <c r="R56" i="2"/>
  <c r="R18" i="2"/>
  <c r="K61" i="2"/>
  <c r="R110" i="2"/>
  <c r="R49" i="2"/>
  <c r="R15" i="2"/>
  <c r="K53" i="2"/>
  <c r="R103" i="2"/>
  <c r="R41" i="2"/>
  <c r="R11" i="2"/>
  <c r="K107" i="2"/>
  <c r="K46" i="2"/>
  <c r="R95" i="2"/>
  <c r="R37" i="2"/>
  <c r="R7" i="2"/>
  <c r="K100" i="2"/>
  <c r="K38" i="2"/>
  <c r="R87" i="2"/>
  <c r="R34" i="2"/>
  <c r="R3" i="2"/>
  <c r="K84" i="2"/>
  <c r="K23" i="2"/>
  <c r="R72" i="2"/>
  <c r="R26" i="2"/>
  <c r="K77" i="2"/>
  <c r="R64" i="2"/>
  <c r="R22" i="2"/>
  <c r="K98" i="2"/>
  <c r="K90" i="2"/>
  <c r="K83" i="2"/>
  <c r="K75" i="2"/>
  <c r="K67" i="2"/>
  <c r="K59" i="2"/>
  <c r="K51" i="2"/>
  <c r="K44" i="2"/>
  <c r="K36" i="2"/>
  <c r="K29" i="2"/>
  <c r="K21" i="2"/>
  <c r="K14" i="2"/>
  <c r="K6" i="2"/>
  <c r="R108" i="2"/>
  <c r="R101" i="2"/>
  <c r="R93" i="2"/>
  <c r="R85" i="2"/>
  <c r="R78" i="2"/>
  <c r="R70" i="2"/>
  <c r="R62" i="2"/>
  <c r="R54" i="2"/>
  <c r="R47" i="2"/>
  <c r="R39" i="2"/>
  <c r="R32" i="2"/>
  <c r="R24" i="2"/>
  <c r="R16" i="2"/>
  <c r="R9" i="2"/>
  <c r="K105" i="2"/>
  <c r="K97" i="2"/>
  <c r="K89" i="2"/>
  <c r="K82" i="2"/>
  <c r="K74" i="2"/>
  <c r="K66" i="2"/>
  <c r="K58" i="2"/>
  <c r="K50" i="2"/>
  <c r="K43" i="2"/>
  <c r="K28" i="2"/>
  <c r="K20" i="2"/>
  <c r="K13" i="2"/>
  <c r="K5" i="2"/>
  <c r="R107" i="2"/>
  <c r="R100" i="2"/>
  <c r="R92" i="2"/>
  <c r="R84" i="2"/>
  <c r="R77" i="2"/>
  <c r="R69" i="2"/>
  <c r="R61" i="2"/>
  <c r="R53" i="2"/>
  <c r="R46" i="2"/>
  <c r="R38" i="2"/>
  <c r="R31" i="2"/>
  <c r="R23" i="2"/>
  <c r="R8" i="2"/>
  <c r="K111" i="2"/>
  <c r="K104" i="2"/>
  <c r="K96" i="2"/>
  <c r="K88" i="2"/>
  <c r="K81" i="2"/>
  <c r="K73" i="2"/>
  <c r="K65" i="2"/>
  <c r="K57" i="2"/>
  <c r="K42" i="2"/>
  <c r="K35" i="2"/>
  <c r="K27" i="2"/>
  <c r="K19" i="2"/>
  <c r="K12" i="2"/>
  <c r="K4" i="2"/>
  <c r="R106" i="2"/>
  <c r="R99" i="2"/>
  <c r="R91" i="2"/>
  <c r="R76" i="2"/>
  <c r="R68" i="2"/>
  <c r="R60" i="2"/>
  <c r="R52" i="2"/>
  <c r="R45" i="2"/>
  <c r="K110" i="2"/>
  <c r="K103" i="2"/>
  <c r="K95" i="2"/>
  <c r="K87" i="2"/>
  <c r="K80" i="2"/>
  <c r="K72" i="2"/>
  <c r="K64" i="2"/>
  <c r="K56" i="2"/>
  <c r="K49" i="2"/>
  <c r="K41" i="2"/>
  <c r="K34" i="2"/>
  <c r="K26" i="2"/>
  <c r="K18" i="2"/>
  <c r="K11" i="2"/>
  <c r="K3" i="2"/>
  <c r="R98" i="2"/>
  <c r="R90" i="2"/>
  <c r="R83" i="2"/>
  <c r="R75" i="2"/>
  <c r="R67" i="2"/>
  <c r="R59" i="2"/>
  <c r="R51" i="2"/>
  <c r="R44" i="2"/>
  <c r="R36" i="2"/>
  <c r="R29" i="2"/>
  <c r="R21" i="2"/>
  <c r="R14" i="2"/>
  <c r="R6" i="2"/>
  <c r="K109" i="2"/>
  <c r="K102" i="2"/>
  <c r="K94" i="2"/>
  <c r="K86" i="2"/>
  <c r="K79" i="2"/>
  <c r="K71" i="2"/>
  <c r="K63" i="2"/>
  <c r="K55" i="2"/>
  <c r="K48" i="2"/>
  <c r="K40" i="2"/>
  <c r="K33" i="2"/>
  <c r="K25" i="2"/>
  <c r="K17" i="2"/>
  <c r="K10" i="2"/>
  <c r="K2" i="2"/>
  <c r="R105" i="2"/>
  <c r="R97" i="2"/>
  <c r="R89" i="2"/>
  <c r="R82" i="2"/>
  <c r="R74" i="2"/>
  <c r="R66" i="2"/>
  <c r="R58" i="2"/>
  <c r="R50" i="2"/>
  <c r="R43" i="2"/>
  <c r="R28" i="2"/>
  <c r="R20" i="2"/>
  <c r="R13" i="2"/>
  <c r="R5" i="2"/>
  <c r="K108" i="2"/>
  <c r="K101" i="2"/>
  <c r="K93" i="2"/>
  <c r="K85" i="2"/>
  <c r="K78" i="2"/>
  <c r="K70" i="2"/>
  <c r="K62" i="2"/>
  <c r="K54" i="2"/>
  <c r="K47" i="2"/>
  <c r="K39" i="2"/>
  <c r="K32" i="2"/>
  <c r="K24" i="2"/>
  <c r="K16" i="2"/>
  <c r="K9" i="2"/>
  <c r="R111" i="2"/>
  <c r="R104" i="2"/>
  <c r="R96" i="2"/>
  <c r="R88" i="2"/>
  <c r="R81" i="2"/>
  <c r="R73" i="2"/>
  <c r="R65" i="2"/>
  <c r="R57" i="2"/>
  <c r="R42" i="2"/>
  <c r="R35" i="2"/>
  <c r="R27" i="2"/>
  <c r="R19" i="2"/>
  <c r="R12" i="2"/>
  <c r="R4" i="2"/>
  <c r="K106" i="2"/>
  <c r="K99" i="2"/>
  <c r="K91" i="2"/>
  <c r="K76" i="2"/>
  <c r="K68" i="2"/>
  <c r="K60" i="2"/>
  <c r="K52" i="2"/>
  <c r="K45" i="2"/>
  <c r="K37" i="2"/>
  <c r="K30" i="2"/>
  <c r="K22" i="2"/>
  <c r="K15" i="2"/>
  <c r="K7" i="2"/>
  <c r="R109" i="2"/>
  <c r="R102" i="2"/>
  <c r="R94" i="2"/>
  <c r="R86" i="2"/>
  <c r="R79" i="2"/>
  <c r="R71" i="2"/>
  <c r="R63" i="2"/>
  <c r="R55" i="2"/>
  <c r="R48" i="2"/>
  <c r="R40" i="2"/>
  <c r="R33" i="2"/>
  <c r="R25" i="2"/>
  <c r="R17" i="2"/>
  <c r="R10" i="2"/>
  <c r="R2" i="2"/>
  <c r="S99" i="2" l="1"/>
  <c r="J165" i="2" s="1"/>
  <c r="S30" i="2"/>
  <c r="F166" i="2" s="1"/>
  <c r="S60" i="2"/>
  <c r="H165" i="2" s="1"/>
  <c r="S32" i="2"/>
  <c r="F168" i="2" s="1"/>
  <c r="S80" i="2"/>
  <c r="I168" i="2" s="1"/>
  <c r="S2" i="2"/>
  <c r="E158" i="2" s="1"/>
  <c r="S106" i="2"/>
  <c r="J174" i="2" s="1"/>
  <c r="S68" i="2"/>
  <c r="H178" i="2" s="1"/>
  <c r="S52" i="2"/>
  <c r="G178" i="2" s="1"/>
  <c r="S91" i="2"/>
  <c r="I179" i="2" s="1"/>
  <c r="S85" i="2"/>
  <c r="I173" i="2" s="1"/>
  <c r="S92" i="2"/>
  <c r="I180" i="2" s="1"/>
  <c r="S31" i="2"/>
  <c r="F167" i="2" s="1"/>
  <c r="S11" i="2"/>
  <c r="E167" i="2" s="1"/>
  <c r="S45" i="2"/>
  <c r="G161" i="2" s="1"/>
  <c r="S95" i="2"/>
  <c r="J160" i="2" s="1"/>
  <c r="S24" i="2"/>
  <c r="F160" i="2" s="1"/>
  <c r="S93" i="2"/>
  <c r="J158" i="2" s="1"/>
  <c r="S76" i="2"/>
  <c r="I164" i="2" s="1"/>
  <c r="S9" i="2"/>
  <c r="E165" i="2" s="1"/>
  <c r="S70" i="2"/>
  <c r="I158" i="2" s="1"/>
  <c r="S26" i="2"/>
  <c r="F162" i="2" s="1"/>
  <c r="S56" i="2"/>
  <c r="H160" i="2" s="1"/>
  <c r="S49" i="2"/>
  <c r="G171" i="2" s="1"/>
  <c r="S78" i="2"/>
  <c r="I166" i="2" s="1"/>
  <c r="S103" i="2"/>
  <c r="J169" i="2" s="1"/>
  <c r="S64" i="2"/>
  <c r="H169" i="2" s="1"/>
  <c r="S16" i="2"/>
  <c r="E174" i="2" s="1"/>
  <c r="S72" i="2"/>
  <c r="I160" i="2" s="1"/>
  <c r="S7" i="2"/>
  <c r="E163" i="2" s="1"/>
  <c r="S14" i="2"/>
  <c r="E170" i="2" s="1"/>
  <c r="S75" i="2"/>
  <c r="I163" i="2" s="1"/>
  <c r="S38" i="2"/>
  <c r="F174" i="2" s="1"/>
  <c r="S15" i="2"/>
  <c r="E171" i="2" s="1"/>
  <c r="S37" i="2"/>
  <c r="F173" i="2" s="1"/>
  <c r="S46" i="2"/>
  <c r="G162" i="2" s="1"/>
  <c r="S18" i="2"/>
  <c r="E177" i="2" s="1"/>
  <c r="S87" i="2"/>
  <c r="I175" i="2" s="1"/>
  <c r="S77" i="2"/>
  <c r="I165" i="2" s="1"/>
  <c r="S47" i="2"/>
  <c r="G163" i="2" s="1"/>
  <c r="S108" i="2"/>
  <c r="J176" i="2" s="1"/>
  <c r="S34" i="2"/>
  <c r="F170" i="2" s="1"/>
  <c r="S54" i="2"/>
  <c r="G180" i="2" s="1"/>
  <c r="S51" i="2"/>
  <c r="G177" i="2" s="1"/>
  <c r="S40" i="2"/>
  <c r="F176" i="2" s="1"/>
  <c r="S102" i="2"/>
  <c r="J168" i="2" s="1"/>
  <c r="S3" i="2"/>
  <c r="E159" i="2" s="1"/>
  <c r="S4" i="2"/>
  <c r="E160" i="2" s="1"/>
  <c r="S65" i="2"/>
  <c r="H170" i="2" s="1"/>
  <c r="S28" i="2"/>
  <c r="F164" i="2" s="1"/>
  <c r="S89" i="2"/>
  <c r="I177" i="2" s="1"/>
  <c r="S59" i="2"/>
  <c r="H163" i="2" s="1"/>
  <c r="S107" i="2"/>
  <c r="J175" i="2" s="1"/>
  <c r="S61" i="2"/>
  <c r="H166" i="2" s="1"/>
  <c r="S20" i="2"/>
  <c r="E179" i="2" s="1"/>
  <c r="S48" i="2"/>
  <c r="H164" i="2" s="1"/>
  <c r="S109" i="2"/>
  <c r="J177" i="2" s="1"/>
  <c r="S12" i="2"/>
  <c r="E168" i="2" s="1"/>
  <c r="S73" i="2"/>
  <c r="I161" i="2" s="1"/>
  <c r="S97" i="2"/>
  <c r="J163" i="2" s="1"/>
  <c r="S6" i="2"/>
  <c r="E162" i="2" s="1"/>
  <c r="S67" i="2"/>
  <c r="H177" i="2" s="1"/>
  <c r="S94" i="2"/>
  <c r="J159" i="2" s="1"/>
  <c r="S82" i="2"/>
  <c r="I170" i="2" s="1"/>
  <c r="S39" i="2"/>
  <c r="F175" i="2" s="1"/>
  <c r="S101" i="2"/>
  <c r="J167" i="2" s="1"/>
  <c r="S63" i="2"/>
  <c r="H168" i="2" s="1"/>
  <c r="S27" i="2"/>
  <c r="F163" i="2" s="1"/>
  <c r="S88" i="2"/>
  <c r="I176" i="2" s="1"/>
  <c r="S50" i="2"/>
  <c r="G176" i="2" s="1"/>
  <c r="S21" i="2"/>
  <c r="E180" i="2" s="1"/>
  <c r="S83" i="2"/>
  <c r="I171" i="2" s="1"/>
  <c r="S100" i="2"/>
  <c r="J166" i="2" s="1"/>
  <c r="S8" i="2"/>
  <c r="E164" i="2" s="1"/>
  <c r="S57" i="2"/>
  <c r="H161" i="2" s="1"/>
  <c r="S19" i="2"/>
  <c r="E178" i="2" s="1"/>
  <c r="S105" i="2"/>
  <c r="J171" i="2" s="1"/>
  <c r="S10" i="2"/>
  <c r="E166" i="2" s="1"/>
  <c r="S71" i="2"/>
  <c r="I159" i="2" s="1"/>
  <c r="S35" i="2"/>
  <c r="F171" i="2" s="1"/>
  <c r="S96" i="2"/>
  <c r="J162" i="2" s="1"/>
  <c r="S58" i="2"/>
  <c r="H162" i="2" s="1"/>
  <c r="S29" i="2"/>
  <c r="F165" i="2" s="1"/>
  <c r="S90" i="2"/>
  <c r="I178" i="2" s="1"/>
  <c r="S53" i="2"/>
  <c r="G179" i="2" s="1"/>
  <c r="S69" i="2"/>
  <c r="H180" i="2" s="1"/>
  <c r="S17" i="2"/>
  <c r="E176" i="2" s="1"/>
  <c r="S79" i="2"/>
  <c r="I167" i="2" s="1"/>
  <c r="S41" i="2"/>
  <c r="F177" i="2" s="1"/>
  <c r="S42" i="2"/>
  <c r="F178" i="2" s="1"/>
  <c r="S104" i="2"/>
  <c r="J170" i="2" s="1"/>
  <c r="S5" i="2"/>
  <c r="E161" i="2" s="1"/>
  <c r="S66" i="2"/>
  <c r="H174" i="2" s="1"/>
  <c r="S36" i="2"/>
  <c r="F172" i="2" s="1"/>
  <c r="S98" i="2"/>
  <c r="J164" i="2" s="1"/>
  <c r="S23" i="2"/>
  <c r="F159" i="2" s="1"/>
  <c r="S33" i="2"/>
  <c r="F169" i="2" s="1"/>
  <c r="S55" i="2"/>
  <c r="H158" i="2" s="1"/>
  <c r="S81" i="2"/>
  <c r="I169" i="2" s="1"/>
  <c r="S43" i="2"/>
  <c r="F179" i="2" s="1"/>
  <c r="S22" i="2"/>
  <c r="F158" i="2" s="1"/>
  <c r="S62" i="2"/>
  <c r="H167" i="2" s="1"/>
  <c r="S25" i="2"/>
  <c r="F161" i="2" s="1"/>
  <c r="S86" i="2"/>
  <c r="I174" i="2" s="1"/>
  <c r="S110" i="2"/>
  <c r="J178" i="2" s="1"/>
  <c r="S111" i="2"/>
  <c r="J180" i="2" s="1"/>
  <c r="S13" i="2"/>
  <c r="E169" i="2" s="1"/>
  <c r="S74" i="2"/>
  <c r="I162" i="2" s="1"/>
  <c r="S44" i="2"/>
  <c r="F180" i="2" s="1"/>
  <c r="S84" i="2"/>
  <c r="I172" i="2" s="1"/>
  <c r="E181" i="2" l="1"/>
  <c r="D19" i="4"/>
  <c r="D16" i="4"/>
  <c r="E16" i="4"/>
  <c r="C16" i="4"/>
  <c r="F16" i="4"/>
  <c r="D17" i="4"/>
  <c r="E17" i="4"/>
  <c r="C17" i="4"/>
  <c r="F17" i="4"/>
  <c r="D23" i="4"/>
  <c r="D12" i="4"/>
  <c r="E12" i="4"/>
  <c r="C12" i="4"/>
  <c r="F12" i="4"/>
  <c r="C31" i="4"/>
  <c r="D31" i="4"/>
  <c r="E31" i="4"/>
  <c r="F31" i="4"/>
  <c r="E21" i="4"/>
  <c r="C21" i="4"/>
  <c r="D21" i="4"/>
  <c r="F21" i="4"/>
  <c r="C28" i="4"/>
  <c r="E28" i="4"/>
  <c r="D28" i="4"/>
  <c r="F28" i="4"/>
  <c r="E18" i="4"/>
  <c r="F18" i="4"/>
  <c r="C18" i="4"/>
  <c r="D18" i="4"/>
  <c r="E29" i="4"/>
  <c r="F29" i="4"/>
  <c r="C29" i="4"/>
  <c r="D29" i="4"/>
  <c r="C27" i="4"/>
  <c r="D27" i="4"/>
  <c r="E27" i="4"/>
  <c r="F27" i="4"/>
  <c r="C19" i="4"/>
  <c r="E19" i="4"/>
  <c r="F19" i="4"/>
  <c r="C30" i="4"/>
  <c r="D30" i="4"/>
  <c r="E30" i="4"/>
  <c r="F30" i="4"/>
  <c r="C34" i="4"/>
  <c r="D34" i="4"/>
  <c r="E34" i="4"/>
  <c r="F34" i="4"/>
  <c r="E22" i="4"/>
  <c r="F22" i="4"/>
  <c r="C22" i="4"/>
  <c r="D22" i="4"/>
  <c r="E25" i="4"/>
  <c r="C25" i="4"/>
  <c r="D25" i="4"/>
  <c r="F25" i="4"/>
  <c r="C26" i="4"/>
  <c r="D26" i="4"/>
  <c r="E26" i="4"/>
  <c r="F26" i="4"/>
  <c r="C20" i="4"/>
  <c r="D20" i="4"/>
  <c r="E20" i="4"/>
  <c r="F20" i="4"/>
  <c r="E14" i="4"/>
  <c r="F14" i="4"/>
  <c r="C14" i="4"/>
  <c r="D14" i="4"/>
  <c r="C23" i="4"/>
  <c r="E23" i="4"/>
  <c r="F23" i="4"/>
  <c r="C15" i="4"/>
  <c r="D15" i="4"/>
  <c r="E15" i="4"/>
  <c r="F15" i="4"/>
  <c r="E32" i="4"/>
  <c r="C32" i="4"/>
  <c r="D32" i="4"/>
  <c r="F32" i="4"/>
  <c r="E33" i="4"/>
  <c r="F33" i="4"/>
  <c r="C33" i="4"/>
  <c r="D33" i="4"/>
  <c r="E13" i="4"/>
  <c r="F13" i="4"/>
  <c r="C13" i="4"/>
  <c r="D13" i="4"/>
  <c r="C24" i="4"/>
  <c r="D24" i="4"/>
  <c r="E24" i="4"/>
  <c r="F24" i="4"/>
  <c r="H4" i="4"/>
  <c r="F4" i="4"/>
  <c r="D6" i="4"/>
  <c r="H5" i="4"/>
  <c r="F5" i="4"/>
  <c r="D4" i="4"/>
  <c r="D3" i="4"/>
  <c r="E5" i="4"/>
  <c r="H6" i="4"/>
  <c r="F6" i="4"/>
  <c r="G4" i="4"/>
  <c r="H3" i="4"/>
  <c r="F3" i="4"/>
  <c r="D5" i="4"/>
  <c r="I4" i="4"/>
  <c r="I5" i="4"/>
  <c r="G5" i="4"/>
  <c r="E4" i="4"/>
  <c r="G3" i="4"/>
  <c r="I6" i="4"/>
  <c r="G6" i="4"/>
  <c r="E6" i="4"/>
  <c r="I3" i="4"/>
  <c r="E3" i="4"/>
  <c r="C6" i="4"/>
  <c r="C4" i="4"/>
  <c r="C5" i="4"/>
  <c r="C3" i="4"/>
  <c r="C7" i="4" l="1"/>
  <c r="E35" i="4"/>
  <c r="D35" i="4"/>
  <c r="F35" i="4"/>
  <c r="C35" i="4"/>
  <c r="J5" i="4"/>
  <c r="J4" i="4"/>
  <c r="J3" i="4"/>
  <c r="J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Ahmed Walid Amro</author>
  </authors>
  <commentList>
    <comment ref="H10" authorId="0" shapeId="0" xr:uid="{4263B548-FFC3-487E-AD87-7B07BEA74D21}">
      <text>
        <r>
          <rPr>
            <b/>
            <sz val="9"/>
            <color indexed="81"/>
            <rFont val="Tahoma"/>
            <family val="2"/>
          </rPr>
          <t>Ahmed Walid Amro:</t>
        </r>
        <r>
          <rPr>
            <sz val="9"/>
            <color indexed="81"/>
            <rFont val="Tahoma"/>
            <family val="2"/>
          </rPr>
          <t xml:space="preserve">
A diffferent technology is used to control the backup ANS</t>
        </r>
      </text>
    </comment>
    <comment ref="O18" authorId="0" shapeId="0" xr:uid="{5511C4D2-640A-4019-B1A9-4E3B28EAD759}">
      <text>
        <r>
          <rPr>
            <b/>
            <sz val="9"/>
            <color indexed="81"/>
            <rFont val="Tahoma"/>
            <family val="2"/>
          </rPr>
          <t>Ahmed Walid Amro:</t>
        </r>
        <r>
          <rPr>
            <sz val="9"/>
            <color indexed="81"/>
            <rFont val="Tahoma"/>
            <family val="2"/>
          </rPr>
          <t xml:space="preserve">
Lookout regulations would be preached</t>
        </r>
      </text>
    </comment>
    <comment ref="E28" authorId="0" shapeId="0" xr:uid="{799A05B8-9C4C-4292-801D-DA3049DF5240}">
      <text>
        <r>
          <rPr>
            <b/>
            <sz val="9"/>
            <color indexed="81"/>
            <rFont val="Tahoma"/>
            <family val="2"/>
          </rPr>
          <t>Ahmed Walid Amro:Multiple experts for multiple types of sensors</t>
        </r>
      </text>
    </comment>
  </commentList>
</comments>
</file>

<file path=xl/sharedStrings.xml><?xml version="1.0" encoding="utf-8"?>
<sst xmlns="http://schemas.openxmlformats.org/spreadsheetml/2006/main" count="1261" uniqueCount="302">
  <si>
    <t>Attacks</t>
  </si>
  <si>
    <t>Threat/Asset</t>
  </si>
  <si>
    <t>Mobile Communication Module and APS-RCC Module</t>
  </si>
  <si>
    <t>Traffic Module</t>
  </si>
  <si>
    <t>Emergency Module 1</t>
  </si>
  <si>
    <t>Emergency Module 2</t>
  </si>
  <si>
    <t>C/D A Device 1</t>
  </si>
  <si>
    <t>C/D B Device 1</t>
  </si>
  <si>
    <t>Sensor Switch</t>
  </si>
  <si>
    <t>ANS</t>
  </si>
  <si>
    <t>Backup ANS</t>
  </si>
  <si>
    <t>AEMC</t>
  </si>
  <si>
    <t>Backup AEMC</t>
  </si>
  <si>
    <t>Connectivity Manager</t>
  </si>
  <si>
    <t>Backup Connectivity Manager</t>
  </si>
  <si>
    <t>Main GNSS IMU</t>
  </si>
  <si>
    <t>Backup GNSS IMU</t>
  </si>
  <si>
    <t>GNSS Receiver</t>
  </si>
  <si>
    <t>RTK Receiver</t>
  </si>
  <si>
    <t>SPUs</t>
  </si>
  <si>
    <t>Lidars</t>
  </si>
  <si>
    <t>Radars</t>
  </si>
  <si>
    <t>Video Cameras</t>
  </si>
  <si>
    <t>EO cameras</t>
  </si>
  <si>
    <t>Thrusters</t>
  </si>
  <si>
    <t>DP</t>
  </si>
  <si>
    <t xml:space="preserve">Spoofing - Authenticity </t>
  </si>
  <si>
    <t xml:space="preserve">An adversary mascrades the identity of the RCC. The exposure to the internet is High. </t>
  </si>
  <si>
    <t xml:space="preserve">An adversary using another AIS transmitter/reciever is able to spoof their identity and receive system information. The exposure to the internet is High. </t>
  </si>
  <si>
    <t>An adversary using a radio transceiver can mascarage the ECT and transmit control commands to the APS. The Exposure is low</t>
  </si>
  <si>
    <t>An adversary can transmit false emergency signals to the ECT confusing them regarding the status of onboard passengers. The exposure medium</t>
  </si>
  <si>
    <t>An adversary can spoof the device MAC address using ARP poisoning attack and pretend to be the traffic forwarder. Exposure is medium</t>
  </si>
  <si>
    <t>An adversary can spoof the device MAC address using ARP poisoning attack and pretend to be the traffic forwarder. Exposure is low</t>
  </si>
  <si>
    <t xml:space="preserve">An adversary may pretends the identity of a legitimate sensor switch and gain access to the transmitted packets. The exposure is Low. </t>
  </si>
  <si>
    <t>An adversary using another user's credentials could inict a malfunction, and will be able to change the ship's course. This could cause economic damage for the shipping company and damages to infrastructure. The exposure is High.</t>
  </si>
  <si>
    <t>An adversary using another user's credentials could inict a malfunction, and will be able to change the ship's course. This could cause economic damage for the shipping company and damages to infrastructure. The exposure is low</t>
  </si>
  <si>
    <t>The attacker is able to spoof the identity of the system's administrator and have full control of the thrusters (i.e. ship movement) having the ability to cause collision. The exposure is High.</t>
  </si>
  <si>
    <t>The attacker is able to spoof the identity of the system's administrator and have full control of the thrusters (i.e. ship movement) having the ability to cause collision. The exposure is low</t>
  </si>
  <si>
    <t xml:space="preserve">An adversary may pretend the identiy of the administrator and gain access to all configurable settings and provoke network misconfiguration. The exposure is High. </t>
  </si>
  <si>
    <t>An attacker is able to spoof the identity of the legitimate main connectivity manager and provoke conflicts and confusion on the network configuration. The exposure is low.</t>
  </si>
  <si>
    <t xml:space="preserve">An adversary is able to perform a GNSS spoofing attack and provoke confusion regardin the APS's position. The exposure is High. </t>
  </si>
  <si>
    <t>An adversary is able to perform a GNSS spoofing attack by pretending the identity of the main GNSS component and provoke confusion regardin the APS's position. The exposure is Low.</t>
  </si>
  <si>
    <t>N/A</t>
  </si>
  <si>
    <t xml:space="preserve">An adversary is able to spoof the identity of a SPU and transmit incorrect sensor data to the ANS leading to confusion in the situational awarness function. The exposure is low. </t>
  </si>
  <si>
    <t xml:space="preserve">An adversary is able to spoof the identity of another vessel in the vicinity and make the APS to make a route deviation. The exposure is High.  </t>
  </si>
  <si>
    <t>An adversary is able to spoof the camera on-board and sent wrong information to the RCC. The exposure is Low.</t>
  </si>
  <si>
    <t xml:space="preserve">#2: an adversary is able to physically place an object in front of the camera lens to show a specifi frame or picture causing confusion to the ANS and remote operator. The Exposure is high </t>
  </si>
  <si>
    <t xml:space="preserve">The attacker is able to spoof the identify of the legitimate camera by exploiting vulnerabilities related to IP protocl and sent wrong data to RCC. The exposure is Low. </t>
  </si>
  <si>
    <t xml:space="preserve">The attackes is able to spoof the identity of DP and control the thrustrers by sending wrong commands (e.g. speed). The exposure is Low. </t>
  </si>
  <si>
    <t xml:space="preserve">An adversary using another user's credentials could inflict a malfunction, and will be able to change the ship's course. This could provoke damages to infrastructure (e.g.collision). The exposure is Low. </t>
  </si>
  <si>
    <t>Repudiation - Non repudiation</t>
  </si>
  <si>
    <t>The module's services are well defined and therefore the repudiation of the system actions is not acceptable. (N/A)</t>
  </si>
  <si>
    <t>The repudiation of the module's function is not acceptable. (N/A)</t>
  </si>
  <si>
    <t>Any passenger can initiate the transmission of the emergency signal even if there is no actual incident. Exposure is high</t>
  </si>
  <si>
    <t>An adversary can modify the packet header to violate the network segmentaion policy and provoke confusion regarding the traffic source. Exposure is medium</t>
  </si>
  <si>
    <t>An adversary can modify the packet header to violate the network segmentaion policy and provoke confusion regarding the traffic source. Exposure is low</t>
  </si>
  <si>
    <t xml:space="preserve">The attacker may gain access to the transmitted packets (spoofing) and leak information regarding the situational awareness of the APS. The exposure is Low. </t>
  </si>
  <si>
    <t xml:space="preserve">An attacker using anothe GNSS transmitter is able to send wrong data and confuse the GNSS regarding the source of the trasmitted data.  The exposure is High. </t>
  </si>
  <si>
    <t xml:space="preserve">An attacker using anothe GNSS transmitter is able to send wrong data and confuse the GNSS regarding the source of the trasmitted data.  The exposure is Low. </t>
  </si>
  <si>
    <t xml:space="preserve">An adversary is able to send malicious commands to the APS pretending the identity of another vessel in the vicinity. The APS will not able check the data source.  The exposure is High. </t>
  </si>
  <si>
    <t>The attacker by spoofing the identity of another camera is able to sent wrong data regarding the environment of the APS and the RCC will not be able to identify the source of the malicious data. The exposure is Low.</t>
  </si>
  <si>
    <t>By spoofing the identity of the DP, an adversary is able to sent malicious commands to the thrusters. The thrusters do not know the source of these malicious actions.  The exposure is Low.</t>
  </si>
  <si>
    <t>An attacker with physial access to the DP is able to perform actions that cannot be verified and controlled. The exposure is medium.</t>
  </si>
  <si>
    <t>Tampering - Integrity</t>
  </si>
  <si>
    <t xml:space="preserve">An adversary modifies control commands transmitted from RCC. The exposure to the internet is High. </t>
  </si>
  <si>
    <t xml:space="preserve">An adversary using a GPS transimitter is able to alter the positioning data of the APS and confuse other ships in the vicinity. The exposure to the internet is High. </t>
  </si>
  <si>
    <t>An adversary using a radio transceiver can viloate the integrity of the navigation data sent to the ECT. The Exposure is high</t>
  </si>
  <si>
    <t>An adversary can alter the contet of the transmited emergency signal confusing the ECT. The exposure low</t>
  </si>
  <si>
    <t>An adversary can modify the packet header to force the device to forward traffic to a different VLAN. The exposure is medium</t>
  </si>
  <si>
    <t>An adversary can modify the packet header to force the device to forward traffic to a different VLAN. The exposure is low</t>
  </si>
  <si>
    <t>An arttacker may alter the tranmitted packets from sensors and send malicious/wrong sensor readinds to the destinetion compooenent. The exposure is Low.</t>
  </si>
  <si>
    <t>The violation of system's integrity could cause damage to the components of the ship or passengers. The exposure is High.</t>
  </si>
  <si>
    <t>The violation of system's integrity could cause damage to the components of the ship or passengers. The exposure is low</t>
  </si>
  <si>
    <t>The violation of the componet's data integrity could cause malfuntions to the thruster control. The exposure is High.</t>
  </si>
  <si>
    <t>The violation of the componet's data integrity could cause malfuntions to the thruster control. The exposure is low</t>
  </si>
  <si>
    <t xml:space="preserve">An adversary is able  perform man-in-the-middle attack to intercept the communication by modifying the routing tables and modify packets before transmitting packet to the intended recepient. The exposure is High. </t>
  </si>
  <si>
    <t>An adversary is able  perform man-in-the-middle attack to intercept the communication by modifying the routing tables and modify packets before transmitting packet to the intended recepient. The exposure is Low.</t>
  </si>
  <si>
    <t xml:space="preserve">An adversary is able to tamper with the received GNSS signal and mislead the ANS regarding the APS position. The exposure is High. </t>
  </si>
  <si>
    <t>An adversary is able to tamper with the received GNSS signal and mislead the ANS regarding the APS position. The exposure is Low.</t>
  </si>
  <si>
    <t>The attacker is able to alters the transmitted data  by provoking physica damage to the GNSS antenna. The exposure is High.</t>
  </si>
  <si>
    <t>The attacker is able to alters the transmitted data  by provoking physica damage to the RTK antenna. The exposure is High.</t>
  </si>
  <si>
    <t xml:space="preserve">An attacker is able to alter that transmitted data to ANS and provoke confusion on the other navigational systems. The exposure is Low. </t>
  </si>
  <si>
    <t>An attackes is able to alter the data that are needed to increase the situational awareness using physical objects (mirrors). Exposure is high</t>
  </si>
  <si>
    <t>An attacker could violate the integrity of the positioning data transmitted from Radar and provoke the collision of the APS. The exposure is High.</t>
  </si>
  <si>
    <t>An adversary is able to capture a specific video stream and run it in a loop as output of the camera causing confusion for the ANS and the remote control operator. The exposure is low</t>
  </si>
  <si>
    <t>An adversary is able to capture a specific stream of captured steams and run it in a loop as output of the camera causing confusion for the ANS and RCC operator. Exposure is low</t>
  </si>
  <si>
    <t>An attacker can manipulate the commands sent to the thrusters causing unexpected behaviour. Exposure is low</t>
  </si>
  <si>
    <t xml:space="preserve">The attackes is able to alter the positioning data sent through DP and provoke confusion to the RCC. The exposure is Low. </t>
  </si>
  <si>
    <t>Information Disclosure - Confidentiality</t>
  </si>
  <si>
    <t xml:space="preserve">An adversary may capture the packets violating the disclousure of systems with Intellectual property. The exposure to the internet is High. </t>
  </si>
  <si>
    <t>Potential information leakage will not provoke damages to the APS's infrastructure. (N/A)</t>
  </si>
  <si>
    <t>An attacker may gain access to the video streams and therefore provokes reputation and financial damages. The Exposure  is high</t>
  </si>
  <si>
    <t xml:space="preserve">A copmetitor company may infer the number of times the emergency signal was transmitted causing reputation and financial damages. Exposure is medium. </t>
  </si>
  <si>
    <t>An adversary can capture the passing traffic and leak information. Exposure is medium</t>
  </si>
  <si>
    <t>An adversary can capture the passing traffic and leak information. Exposure is low</t>
  </si>
  <si>
    <t>The leak of voyage and dynamic data ( videos/intelectual property) could provoke financial damage to the company due to the violation of the GDPR.  The exposure is High.</t>
  </si>
  <si>
    <t>The leak of voyage and dynamic data ( videos/intelectual property) could provoke financial damage to the company due to the violation of the GDPR.  The exposure is low</t>
  </si>
  <si>
    <t xml:space="preserve">The leak of software cound provoke finiancial damage to the company due to rights related to intelectual property. The exposure is High. </t>
  </si>
  <si>
    <t xml:space="preserve">The leak of software cound provoke finiancial damage to the company due to rights related to intelectual property. The exposure is low </t>
  </si>
  <si>
    <t>An adversary is able to capture traffic and extract sensetive information such as Video, and Intellectual property. Exposure is high</t>
  </si>
  <si>
    <t>An adversary is able to capture traffic and extract sensetive information such as Video, and Intellectual property. Exposure is Low.</t>
  </si>
  <si>
    <t>No confedential information are transmitted. (N/A)</t>
  </si>
  <si>
    <t>No confidential data are transmitted. (N/A)</t>
  </si>
  <si>
    <t xml:space="preserve">An adversary is able to disclose sensetive information (video stream of passengers) and provoke legal and regulatory issues. The exposure is Low. </t>
  </si>
  <si>
    <t>No confidential data are tranmsitted. (N/A)</t>
  </si>
  <si>
    <t>An adversary is able to capture video streams that may include passengers  causing legal and regulatory issues. Exposure is low.</t>
  </si>
  <si>
    <t>An adversary is able to infer the number of passengers on board the ship which may cause damage to reputation. Exposure is low</t>
  </si>
  <si>
    <t xml:space="preserve">An attacker with access to the DP system could disclose software information with Intellectual property  causing legal and financial damage. Exposure is low. </t>
  </si>
  <si>
    <t>Denial of Service - Availability</t>
  </si>
  <si>
    <t>An adversary using radio jammers can disrubt the communication  with the mobile infrastrcture. Exposure is high</t>
  </si>
  <si>
    <t>An attack using another AIS transmitter is posibble to provoke disruption to the normal operation of the module.  Exposure is high</t>
  </si>
  <si>
    <t>An adversary using radio jammers can disrubt the communication with the ECT. Exposure is high</t>
  </si>
  <si>
    <t>An attacker can provoke physical damage to the module (Brake the button). Exposure is medium.</t>
  </si>
  <si>
    <t>An adversary is able to flood the device with packets and disrubt the communications between the external gatways and the internal systems. Exposure is high</t>
  </si>
  <si>
    <t xml:space="preserve">An adversary is able to flood the device with packets and disrubt the communications between the internal components. Exposure is medium </t>
  </si>
  <si>
    <t>An adversary is able to flood the device with packets and disrubt the transmisiionof the sensors data. Exposure is low</t>
  </si>
  <si>
    <t>Loss of the components availability may provoke disruption of the APS's operations. The attacker could flood the ANS with malicious commands and requests.  The exposure is High.</t>
  </si>
  <si>
    <t>Loss of the components availability may provoke disruption of the APS's operations. The attacker could flood the ANS with malicious commands and requests.  The exposure is low</t>
  </si>
  <si>
    <t>Loss of the components availability may provoke disruption of the APS's operations. The attacker could flood the AEMC with malicious commands and requests.  The exposure is High.</t>
  </si>
  <si>
    <t>Loss of the components availability may provoke disruption of the APS's operations. The attacker could flood the AEMC with malicious commands and requests.  The exposure is low</t>
  </si>
  <si>
    <t>An adversary is able to change the network configuration to shutdown interfaces and disrupt network operations. Exposure is high</t>
  </si>
  <si>
    <t>An adversary is able to keep the component dormant by pretending to be the main connectivity manager stopping the backup from becoming active even in case that the main connectivity manager is down.  exposure is low</t>
  </si>
  <si>
    <t xml:space="preserve">An adversary is able to deny the GNSS signals from  reaching the ANS thus denying it from knowning the APS position. The exposure is High. </t>
  </si>
  <si>
    <t>An adversary is able to deny the GNSS signals from  reaching the ANS thus denying it from knowning the APS position. The exposure is Low.</t>
  </si>
  <si>
    <t>An adversary is able to jam the GNSS signals knowing the antenna frequency denying the GNSS system from reciving valid GNSS signals. Exposure is high</t>
  </si>
  <si>
    <t>An adversary is able to jam the UHF signals knowing the antenna frequency denying the GNSS system from reciving valid position correction data. Exposure is high</t>
  </si>
  <si>
    <t xml:space="preserve">An attacker may sent sensors data continiously from multiple groups of sensors and provoke disruptions on the components services. The exposure is Low. </t>
  </si>
  <si>
    <t>An adversary is able to render the Lidar functionaly useless  using physical objects such as laser pointer targeted at the lidar sensing interface. Exposure is high</t>
  </si>
  <si>
    <t xml:space="preserve">The jamming of the signal may cause disruption to the normal component's operations. The exposure is High. </t>
  </si>
  <si>
    <t>The attacker is able to flood the data trafic derived from the camera or even provoke physical damage to the camera and therefore disrupt the normal system operation. The exposure is Low.</t>
  </si>
  <si>
    <t>The adversary is able to provoke disruption in the normal operation of the camera by flooding the communication channel. The exposure is Low.</t>
  </si>
  <si>
    <t>#1 An attacker is able to drops commands sent to the thrusters rendering them non-operational. Exposure is low.</t>
  </si>
  <si>
    <t>#2 An attacker is able to physically damage the thrusters  rendering them non-operational. Exposure is high.</t>
  </si>
  <si>
    <t>An attacker is able to flood the system with commands from  the AEMC causing unexpected behaviour or shutdown of the system. Exposure is low</t>
  </si>
  <si>
    <t>Elevation of Privileges - Authorization and Possession&amp;Control</t>
  </si>
  <si>
    <t>An adversary may gain administrative access to the module and perform unauthorized actions. Exposure is high</t>
  </si>
  <si>
    <t>If an adversary gains administrative rights in the module, s/he will be able to execute unwanted actions, such as changing ship positioning information. Exposure is high</t>
  </si>
  <si>
    <t>An adversary may gain unauthorized access to the module and change the configureations leading to undesirable control actions. Exposure low</t>
  </si>
  <si>
    <t>N/a</t>
  </si>
  <si>
    <t>An adversary is able to gain administrative access to the device and misconfigure the network operation and cause communications disruptions.  Exposure is high</t>
  </si>
  <si>
    <t>An adversary is able to gain administrative access to the device and tamper with the network configurations and cause communications disruptions.  Exposure is low</t>
  </si>
  <si>
    <t>If an adversary gains elevated privileges in this component s/he will be able to change operational and functional procedures.   The exposure is High.</t>
  </si>
  <si>
    <t>If an adversary gains elevated privileges in this component s/he will be able to change operational and functional procedures.   The exposure is low</t>
  </si>
  <si>
    <t>An adversary is able to gain administrative priviligase and change the network configuration to disclose sensitive information and disrupt network operations. Exposure is high</t>
  </si>
  <si>
    <t>An adversary is able to gain administrative priviligase and change the network configuration to disclose sensitive information and disrupt network operations. Exposure is Low.</t>
  </si>
  <si>
    <t xml:space="preserve">An adversary with adiministrative rights is able to change the component's configuation and sent malicious/wrong positioning data to the other systems on-board. The exposure is High. </t>
  </si>
  <si>
    <t xml:space="preserve">An adversary with adiministrative rights is able to change the component's configuation and sent malicious/wrong positioning data to the other systems on-board. The exposure is low. </t>
  </si>
  <si>
    <t>An adversary is able to gain administrative previlages and misconfigure the sensor processing functions leading to network performace degradation and overloading the ANS situational awareness functionality. Exposure is low</t>
  </si>
  <si>
    <t>An adversary is able to gain administrative previlages and alter the lidar configurations (e.g. sampling rate) that leads to network performace degradation and overloading the ANS situational awareness functionality. Exposure is low</t>
  </si>
  <si>
    <t xml:space="preserve">An adversary with administrative right can shut down the system or send malicious positioning data to ANS. The exposure is High. </t>
  </si>
  <si>
    <t>An attacker is able to gain administrative access to the configuation file of the IP camera and change system's parameters and turn off the camera. The exposure is Low.</t>
  </si>
  <si>
    <t>An adversary is able to gain administrative access to the system and changing its configurations causing unexpected behaviour. Exposure is low</t>
  </si>
  <si>
    <t>Total Cells</t>
  </si>
  <si>
    <t>No attacks</t>
  </si>
  <si>
    <t>Total attacks</t>
  </si>
  <si>
    <t>Exposure is High</t>
  </si>
  <si>
    <t>Exposure is Medium</t>
  </si>
  <si>
    <t>Exposure is Low</t>
  </si>
  <si>
    <t>Total</t>
  </si>
  <si>
    <t>High</t>
  </si>
  <si>
    <t>Medium</t>
  </si>
  <si>
    <t>Low</t>
  </si>
  <si>
    <t xml:space="preserve">Spoofing </t>
  </si>
  <si>
    <t>Tampering</t>
  </si>
  <si>
    <t>Repudiation</t>
  </si>
  <si>
    <t>Information Disclosure</t>
  </si>
  <si>
    <t>Denial of Service</t>
  </si>
  <si>
    <t>Elevation of Privileges</t>
  </si>
  <si>
    <t>C/D A Device 1 and 2</t>
  </si>
  <si>
    <t>C/D B Device 1 and 2</t>
  </si>
  <si>
    <t>#1 An attacker is able to drops commands sent to the thrusters rendering them non-operational. Exposure is low.
#2 An attacker is able to physically damage the thrusters  rendering them non-operational. Exposure is high.</t>
  </si>
  <si>
    <t xml:space="preserve">An adversary is able to spoof the camera on-board and sent wrong information to the RCC. The exposure is Low.
#2: an adversary is able to physically place an object in front of the camera lens to show a specifi frame or picture causing confusion to the ANS and remote operator. The Exposure is high </t>
  </si>
  <si>
    <t xml:space="preserve">Experties </t>
  </si>
  <si>
    <t>Knowledge about the target</t>
  </si>
  <si>
    <t>Window of Opportunity</t>
  </si>
  <si>
    <t>Equipment</t>
  </si>
  <si>
    <t>Critical</t>
  </si>
  <si>
    <t>Sum</t>
  </si>
  <si>
    <t>-</t>
  </si>
  <si>
    <t>Level</t>
  </si>
  <si>
    <t>Safety</t>
  </si>
  <si>
    <t>Financial</t>
  </si>
  <si>
    <t>Operational</t>
  </si>
  <si>
    <t>Privacy and Legislative</t>
  </si>
  <si>
    <t>Components</t>
  </si>
  <si>
    <t>Threat Type</t>
  </si>
  <si>
    <t>#</t>
  </si>
  <si>
    <t>Sum2</t>
  </si>
  <si>
    <t xml:space="preserve">Tampering </t>
  </si>
  <si>
    <t xml:space="preserve">Repudiation </t>
  </si>
  <si>
    <t xml:space="preserve">Information Disclosure </t>
  </si>
  <si>
    <t xml:space="preserve">Denial of Service </t>
  </si>
  <si>
    <t xml:space="preserve">Elevation of Privileges </t>
  </si>
  <si>
    <t>Small company</t>
  </si>
  <si>
    <t>New technology</t>
  </si>
  <si>
    <t>Financial impact considerations</t>
  </si>
  <si>
    <t>Operational impact considerations</t>
  </si>
  <si>
    <t>Main functions</t>
  </si>
  <si>
    <t>AN</t>
  </si>
  <si>
    <t>S2S</t>
  </si>
  <si>
    <t>From the SSM paper</t>
  </si>
  <si>
    <t>Privacy and legislative considerations</t>
  </si>
  <si>
    <t>Maritime regulations</t>
  </si>
  <si>
    <t>Norwegian data act</t>
  </si>
  <si>
    <t>GDPR</t>
  </si>
  <si>
    <t>Level2</t>
  </si>
  <si>
    <t>TL Value</t>
  </si>
  <si>
    <t>IL Value</t>
  </si>
  <si>
    <t>SL</t>
  </si>
  <si>
    <t>QM</t>
  </si>
  <si>
    <t>Impact Level (IL)</t>
  </si>
  <si>
    <t>Threat Level (TL)</t>
  </si>
  <si>
    <t>Security Level (SL)</t>
  </si>
  <si>
    <t>Cybersecurity certification</t>
  </si>
  <si>
    <t>WoO includes reachability</t>
  </si>
  <si>
    <t>Source code</t>
  </si>
  <si>
    <t>progress</t>
  </si>
  <si>
    <t>An adversary using a radio transceiver can mascarade the ECT and transmit control commands to the APS. The Exposure is low</t>
  </si>
  <si>
    <t>idea</t>
  </si>
  <si>
    <t>Consider discussing low probability high impact threats</t>
  </si>
  <si>
    <t>Working hours</t>
  </si>
  <si>
    <t>During trip</t>
  </si>
  <si>
    <t>Just computer</t>
  </si>
  <si>
    <t>especial sw</t>
  </si>
  <si>
    <t>expensive hw and/or sw</t>
  </si>
  <si>
    <t>especial hw and/sw sw</t>
  </si>
  <si>
    <t>An attacker is able to drops commands sent to the thrusters rendering them non-operational. Exposure is low.</t>
  </si>
  <si>
    <t>The attacker is able to flood the data trafic derived from the camera and  disrupt the normal system operation. The exposure is Low.</t>
  </si>
  <si>
    <t>due to the new technology the impact on operations is hightened</t>
  </si>
  <si>
    <t xml:space="preserve">An adversary with administrative right can alter system configuration to send malicious positioning data to ANS. The exposure is High. </t>
  </si>
  <si>
    <t xml:space="preserve">An attacker may send sensors data continiously from multiple groups of sensors and provoke disruptions on the components services. The exposure is Low. </t>
  </si>
  <si>
    <t>Severity Level</t>
  </si>
  <si>
    <t>S</t>
  </si>
  <si>
    <t>T</t>
  </si>
  <si>
    <t>R</t>
  </si>
  <si>
    <t>I</t>
  </si>
  <si>
    <t>D</t>
  </si>
  <si>
    <t>E</t>
  </si>
  <si>
    <t>F</t>
  </si>
  <si>
    <t>M</t>
  </si>
  <si>
    <t>H</t>
  </si>
  <si>
    <t>L</t>
  </si>
  <si>
    <t>Communication Devices</t>
  </si>
  <si>
    <t>Machinery System</t>
  </si>
  <si>
    <t>Navigation System</t>
  </si>
  <si>
    <t>Component</t>
  </si>
  <si>
    <t>C</t>
  </si>
  <si>
    <t>MCM and APS-RCC Modules</t>
  </si>
  <si>
    <t>Score</t>
  </si>
  <si>
    <t>Average</t>
  </si>
  <si>
    <t>Autonomous Ship Controller
(ASC)</t>
  </si>
  <si>
    <t>No attack identified</t>
  </si>
  <si>
    <t>Legend</t>
  </si>
  <si>
    <t>Category</t>
  </si>
  <si>
    <t>Low security level</t>
  </si>
  <si>
    <t>Critical security level</t>
  </si>
  <si>
    <t>Medium security level</t>
  </si>
  <si>
    <t>High security level</t>
  </si>
  <si>
    <t>Above average score</t>
  </si>
  <si>
    <t>Per threat type</t>
  </si>
  <si>
    <t>Per component and category</t>
  </si>
  <si>
    <t>Traffic module</t>
  </si>
  <si>
    <t>Emergency module 1</t>
  </si>
  <si>
    <t>Emergency module 2</t>
  </si>
  <si>
    <t>C/D A device 1 and 2</t>
  </si>
  <si>
    <t>C/D B device 1 and 2</t>
  </si>
  <si>
    <t>GNSS system 1 and 2</t>
  </si>
  <si>
    <t>GNSS Receiver 1 and 2</t>
  </si>
  <si>
    <t>RTK Receiver 1 and 2</t>
  </si>
  <si>
    <t>Sensor Switches</t>
  </si>
  <si>
    <t>Sensor Processing Units (SPUs)</t>
  </si>
  <si>
    <t>TL</t>
  </si>
  <si>
    <t>IL</t>
  </si>
  <si>
    <t>O</t>
  </si>
  <si>
    <t>P</t>
  </si>
  <si>
    <t>Ex</t>
  </si>
  <si>
    <t>KaT</t>
  </si>
  <si>
    <t>WoO</t>
  </si>
  <si>
    <t>Eq</t>
  </si>
  <si>
    <t>Theat Level (TL):</t>
  </si>
  <si>
    <t>Experience</t>
  </si>
  <si>
    <t>Knowledge about target</t>
  </si>
  <si>
    <t>Impact Level (IL):</t>
  </si>
  <si>
    <t>S:</t>
  </si>
  <si>
    <t>F:</t>
  </si>
  <si>
    <t>O:</t>
  </si>
  <si>
    <t>P:</t>
  </si>
  <si>
    <t>- Ex:</t>
  </si>
  <si>
    <t>- Kat:</t>
  </si>
  <si>
    <t>- WoO:</t>
  </si>
  <si>
    <t>- Eq:</t>
  </si>
  <si>
    <t>C:</t>
  </si>
  <si>
    <t>H:</t>
  </si>
  <si>
    <t>M:</t>
  </si>
  <si>
    <t>L:</t>
  </si>
  <si>
    <t xml:space="preserve">The attacker may gain access to the transmitted packets and leak information regarding the situational awareness of the APS. </t>
  </si>
  <si>
    <t>Security Level (SL), (TL) and (IL)</t>
  </si>
  <si>
    <t>An adversary may spoof the identity of the administrator and gain access to all configurable settings and provoke network misconfiguration.</t>
  </si>
  <si>
    <t>An attacker can manipulate the commands sent to the thrusters causing unexpected behavior.</t>
  </si>
  <si>
    <t>An adversary can modify the packet headers to violate the network segmentation policy and provoke confusion regarding the traffic source.</t>
  </si>
  <si>
    <t>An adversary can render the Lidar functionally useless using physical objects such as laser pointer targeted at the lidar sensing interface.</t>
  </si>
  <si>
    <t>If an adversary gains elevated privileges in this component s/he will be able to change operational and functional procedures.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</si>
</sst>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9C0006"/>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9"/>
      <color indexed="81"/>
      <name val="Tahoma"/>
      <family val="2"/>
    </font>
    <font>
      <b/>
      <sz val="9"/>
      <color indexed="81"/>
      <name val="Tahoma"/>
      <family val="2"/>
    </font>
    <font>
      <sz val="11"/>
      <color rgb="FF333333"/>
      <name val="Consolas"/>
      <family val="3"/>
    </font>
    <font>
      <sz val="12"/>
      <color theme="1"/>
      <name val="Calibri"/>
      <family val="2"/>
      <scheme val="minor"/>
    </font>
    <font>
      <sz val="14"/>
      <color theme="1"/>
      <name val="Calibri"/>
      <family val="2"/>
      <scheme val="minor"/>
    </font>
    <font>
      <b/>
      <sz val="14"/>
      <color theme="0"/>
      <name val="Calibri"/>
      <family val="2"/>
      <scheme val="minor"/>
    </font>
    <font>
      <b/>
      <sz val="14"/>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sz val="14"/>
      <color theme="0" tint="-4.9989318521683403E-2"/>
      <name val="Calibri"/>
      <family val="2"/>
      <scheme val="minor"/>
    </font>
  </fonts>
  <fills count="9">
    <fill>
      <patternFill patternType="none"/>
    </fill>
    <fill>
      <patternFill patternType="gray125"/>
    </fill>
    <fill>
      <patternFill patternType="solid">
        <fgColor rgb="FFFFC7CE"/>
      </patternFill>
    </fill>
    <fill>
      <patternFill patternType="solid">
        <fgColor rgb="FFE2EFDA"/>
        <bgColor rgb="FF000000"/>
      </patternFill>
    </fill>
    <fill>
      <patternFill patternType="solid">
        <fgColor rgb="FFF2F2F2"/>
        <bgColor rgb="FF000000"/>
      </patternFill>
    </fill>
    <fill>
      <patternFill patternType="solid">
        <fgColor theme="1"/>
        <bgColor indexed="64"/>
      </patternFill>
    </fill>
    <fill>
      <patternFill patternType="solid">
        <fgColor theme="0" tint="-0.14999847407452621"/>
        <bgColor theme="0" tint="-0.14999847407452621"/>
      </patternFill>
    </fill>
    <fill>
      <patternFill patternType="solid">
        <fgColor theme="0" tint="-4.9989318521683403E-2"/>
        <bgColor indexed="64"/>
      </patternFill>
    </fill>
    <fill>
      <patternFill patternType="solid">
        <fgColor theme="0" tint="-0.149998474074526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theme="1"/>
      </right>
      <top style="thin">
        <color indexed="64"/>
      </top>
      <bottom style="thin">
        <color indexed="64"/>
      </bottom>
      <diagonal/>
    </border>
    <border>
      <left style="thin">
        <color theme="1"/>
      </left>
      <right style="thin">
        <color indexed="64"/>
      </right>
      <top style="thin">
        <color theme="1"/>
      </top>
      <bottom style="thin">
        <color theme="1"/>
      </bottom>
      <diagonal/>
    </border>
    <border>
      <left style="thick">
        <color rgb="FF9FA7D9"/>
      </left>
      <right style="medium">
        <color rgb="FFDDDDDD"/>
      </right>
      <top style="medium">
        <color rgb="FFDDDDDD"/>
      </top>
      <bottom style="medium">
        <color rgb="FFDDDDDD"/>
      </bottom>
      <diagonal/>
    </border>
    <border>
      <left style="thin">
        <color indexed="64"/>
      </left>
      <right style="thin">
        <color indexed="64"/>
      </right>
      <top/>
      <bottom/>
      <diagonal/>
    </border>
    <border>
      <left style="thin">
        <color indexed="64"/>
      </left>
      <right style="thin">
        <color theme="1"/>
      </right>
      <top style="thin">
        <color indexed="64"/>
      </top>
      <bottom/>
      <diagonal/>
    </border>
    <border>
      <left style="thin">
        <color theme="1"/>
      </left>
      <right style="thin">
        <color indexed="64"/>
      </right>
      <top style="thin">
        <color theme="1"/>
      </top>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cellStyleXfs>
  <cellXfs count="155">
    <xf numFmtId="0" fontId="0" fillId="0" borderId="0" xfId="0"/>
    <xf numFmtId="0" fontId="0" fillId="0" borderId="1" xfId="0" applyBorder="1" applyAlignment="1">
      <alignment wrapText="1"/>
    </xf>
    <xf numFmtId="0" fontId="3" fillId="0" borderId="1" xfId="0" applyFont="1" applyBorder="1" applyAlignment="1">
      <alignment wrapText="1"/>
    </xf>
    <xf numFmtId="0" fontId="0" fillId="0" borderId="0" xfId="0" applyAlignment="1">
      <alignment wrapText="1"/>
    </xf>
    <xf numFmtId="0" fontId="3" fillId="0" borderId="0" xfId="0" applyFont="1" applyAlignment="1">
      <alignment wrapText="1"/>
    </xf>
    <xf numFmtId="0" fontId="3" fillId="0" borderId="2" xfId="0" applyFont="1" applyBorder="1" applyAlignment="1">
      <alignment wrapText="1"/>
    </xf>
    <xf numFmtId="0" fontId="3" fillId="0" borderId="2" xfId="0" applyFont="1" applyBorder="1" applyAlignment="1">
      <alignment vertical="top" wrapText="1"/>
    </xf>
    <xf numFmtId="0" fontId="1" fillId="3" borderId="2" xfId="0" applyFont="1" applyFill="1" applyBorder="1" applyAlignment="1">
      <alignment wrapText="1"/>
    </xf>
    <xf numFmtId="0" fontId="3" fillId="0" borderId="3" xfId="0" applyFont="1" applyBorder="1" applyAlignment="1">
      <alignment wrapText="1"/>
    </xf>
    <xf numFmtId="0" fontId="1" fillId="3" borderId="1" xfId="0" applyFont="1" applyFill="1" applyBorder="1" applyAlignment="1">
      <alignment wrapText="1"/>
    </xf>
    <xf numFmtId="0" fontId="1" fillId="3" borderId="1" xfId="0" applyFont="1" applyFill="1" applyBorder="1" applyAlignment="1">
      <alignment horizontal="left" vertical="top" wrapText="1"/>
    </xf>
    <xf numFmtId="0" fontId="3" fillId="0" borderId="1" xfId="0" applyFont="1" applyBorder="1" applyAlignment="1">
      <alignment vertical="top" wrapText="1"/>
    </xf>
    <xf numFmtId="0" fontId="3" fillId="0" borderId="4" xfId="0" applyFont="1" applyBorder="1" applyAlignment="1">
      <alignment horizontal="center" wrapText="1"/>
    </xf>
    <xf numFmtId="0" fontId="3" fillId="4" borderId="4" xfId="0" applyFont="1" applyFill="1" applyBorder="1" applyAlignment="1">
      <alignment horizontal="center" wrapText="1"/>
    </xf>
    <xf numFmtId="0" fontId="1" fillId="3" borderId="3" xfId="0" applyFont="1" applyFill="1" applyBorder="1" applyAlignment="1">
      <alignment wrapText="1"/>
    </xf>
    <xf numFmtId="0" fontId="3" fillId="0" borderId="3" xfId="0" applyFont="1" applyBorder="1" applyAlignment="1">
      <alignment vertical="top" wrapText="1"/>
    </xf>
    <xf numFmtId="0" fontId="0" fillId="0" borderId="0" xfId="0" applyAlignment="1">
      <alignment horizontal="center" wrapText="1"/>
    </xf>
    <xf numFmtId="0" fontId="0" fillId="0" borderId="0" xfId="0" applyAlignment="1"/>
    <xf numFmtId="0" fontId="0" fillId="0" borderId="0" xfId="0" applyAlignment="1">
      <alignment horizontal="center"/>
    </xf>
    <xf numFmtId="0" fontId="3" fillId="0" borderId="2"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3" fillId="0" borderId="2" xfId="0" applyFont="1" applyBorder="1" applyAlignment="1">
      <alignment horizontal="left" vertical="top" wrapText="1"/>
    </xf>
    <xf numFmtId="0" fontId="3"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0" xfId="0" applyBorder="1" applyAlignment="1">
      <alignment horizontal="center"/>
    </xf>
    <xf numFmtId="0" fontId="0" fillId="0" borderId="3" xfId="0" applyBorder="1" applyAlignment="1">
      <alignment horizontal="center" vertical="center" wrapText="1"/>
    </xf>
    <xf numFmtId="0" fontId="0" fillId="0" borderId="3" xfId="0" applyBorder="1" applyAlignment="1">
      <alignment horizontal="center" vertical="top" wrapText="1"/>
    </xf>
    <xf numFmtId="0" fontId="0" fillId="0" borderId="3" xfId="0" applyBorder="1" applyAlignment="1">
      <alignment horizontal="center" wrapText="1"/>
    </xf>
    <xf numFmtId="0" fontId="0" fillId="0" borderId="3" xfId="0" applyBorder="1" applyAlignment="1">
      <alignment horizontal="center"/>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wrapText="1"/>
    </xf>
    <xf numFmtId="0" fontId="2" fillId="0" borderId="1" xfId="0" applyFont="1" applyBorder="1" applyAlignment="1">
      <alignment horizontal="center" vertical="center"/>
    </xf>
    <xf numFmtId="0" fontId="4" fillId="0" borderId="0" xfId="2"/>
    <xf numFmtId="0" fontId="0" fillId="0" borderId="1" xfId="0" applyBorder="1" applyAlignment="1">
      <alignment horizontal="right" wrapText="1"/>
    </xf>
    <xf numFmtId="0" fontId="0" fillId="0" borderId="1" xfId="0" applyBorder="1" applyAlignment="1">
      <alignment horizontal="left" wrapText="1"/>
    </xf>
    <xf numFmtId="10" fontId="0" fillId="0" borderId="1" xfId="0" applyNumberFormat="1" applyBorder="1" applyAlignment="1">
      <alignment horizontal="left" wrapText="1"/>
    </xf>
    <xf numFmtId="1" fontId="0" fillId="0" borderId="3" xfId="0" applyNumberFormat="1" applyBorder="1" applyAlignment="1">
      <alignment horizontal="center" vertical="center" wrapText="1"/>
    </xf>
    <xf numFmtId="1" fontId="0" fillId="0" borderId="1" xfId="0" applyNumberFormat="1" applyBorder="1" applyAlignment="1">
      <alignment horizontal="center" vertical="center" wrapText="1"/>
    </xf>
    <xf numFmtId="1" fontId="0" fillId="0" borderId="2" xfId="0" applyNumberFormat="1" applyBorder="1" applyAlignment="1">
      <alignment horizontal="center" vertical="center" wrapText="1"/>
    </xf>
    <xf numFmtId="1" fontId="0" fillId="0" borderId="0" xfId="0" applyNumberFormat="1" applyAlignment="1">
      <alignment horizontal="center" vertical="center"/>
    </xf>
    <xf numFmtId="0" fontId="0" fillId="0" borderId="14"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wrapText="1"/>
    </xf>
    <xf numFmtId="0" fontId="7" fillId="0" borderId="18" xfId="0" applyFont="1" applyBorder="1" applyAlignment="1">
      <alignment horizontal="center" vertical="center"/>
    </xf>
    <xf numFmtId="0" fontId="0" fillId="0" borderId="6" xfId="0" applyBorder="1" applyAlignment="1">
      <alignment horizontal="center" vertical="center" wrapText="1"/>
    </xf>
    <xf numFmtId="0" fontId="0" fillId="0" borderId="1" xfId="0" applyBorder="1" applyAlignment="1">
      <alignment horizontal="left"/>
    </xf>
    <xf numFmtId="0" fontId="0" fillId="7" borderId="0" xfId="0" applyFill="1"/>
    <xf numFmtId="0" fontId="0" fillId="7" borderId="0" xfId="0" applyFill="1" applyAlignment="1">
      <alignment horizontal="center"/>
    </xf>
    <xf numFmtId="0" fontId="9" fillId="0" borderId="1" xfId="0" applyFont="1" applyBorder="1" applyAlignment="1">
      <alignment horizontal="center" vertical="center"/>
    </xf>
    <xf numFmtId="0" fontId="10" fillId="5" borderId="1" xfId="0" applyFont="1" applyFill="1" applyBorder="1" applyAlignment="1">
      <alignment horizontal="center" vertical="center"/>
    </xf>
    <xf numFmtId="0" fontId="9" fillId="0" borderId="1" xfId="0" applyFont="1" applyBorder="1" applyAlignment="1">
      <alignment horizontal="center"/>
    </xf>
    <xf numFmtId="0" fontId="9" fillId="8" borderId="1" xfId="0" applyFont="1" applyFill="1" applyBorder="1" applyAlignment="1">
      <alignment horizontal="center" vertical="center"/>
    </xf>
    <xf numFmtId="0" fontId="9" fillId="0" borderId="1"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2" xfId="0" applyFont="1" applyBorder="1" applyAlignment="1">
      <alignment horizontal="center" vertical="center"/>
    </xf>
    <xf numFmtId="0" fontId="9" fillId="7" borderId="0" xfId="0" applyFont="1" applyFill="1" applyAlignment="1"/>
    <xf numFmtId="0" fontId="9" fillId="7" borderId="9" xfId="0" applyFont="1" applyFill="1" applyBorder="1" applyAlignment="1"/>
    <xf numFmtId="0" fontId="9" fillId="7" borderId="0" xfId="0" applyFont="1" applyFill="1" applyBorder="1" applyAlignment="1"/>
    <xf numFmtId="0" fontId="9" fillId="7" borderId="11" xfId="0" applyFont="1" applyFill="1" applyBorder="1" applyAlignment="1"/>
    <xf numFmtId="0" fontId="1" fillId="2" borderId="1" xfId="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xf>
    <xf numFmtId="0" fontId="9" fillId="7" borderId="0" xfId="0" applyFont="1" applyFill="1" applyAlignment="1">
      <alignment wrapText="1"/>
    </xf>
    <xf numFmtId="0" fontId="9" fillId="0" borderId="1" xfId="0" applyFont="1" applyBorder="1" applyAlignment="1">
      <alignment horizontal="right" wrapText="1"/>
    </xf>
    <xf numFmtId="0" fontId="9" fillId="0" borderId="1" xfId="0" applyFont="1" applyBorder="1" applyAlignment="1">
      <alignment horizontal="center" wrapText="1"/>
    </xf>
    <xf numFmtId="0" fontId="0" fillId="7" borderId="0" xfId="0" applyFill="1" applyAlignment="1">
      <alignment wrapText="1"/>
    </xf>
    <xf numFmtId="0" fontId="0" fillId="7" borderId="0" xfId="0" applyFill="1" applyAlignment="1">
      <alignment horizontal="center" wrapText="1"/>
    </xf>
    <xf numFmtId="0" fontId="0" fillId="7" borderId="0" xfId="0" applyFill="1" applyAlignment="1"/>
    <xf numFmtId="0" fontId="0" fillId="7" borderId="0" xfId="0" applyFill="1" applyBorder="1"/>
    <xf numFmtId="0" fontId="12" fillId="7" borderId="1" xfId="0" applyFont="1" applyFill="1" applyBorder="1" applyAlignment="1">
      <alignment horizontal="center" vertical="center" wrapText="1"/>
    </xf>
    <xf numFmtId="1" fontId="12" fillId="7" borderId="1" xfId="0" applyNumberFormat="1" applyFont="1" applyFill="1" applyBorder="1" applyAlignment="1">
      <alignment horizontal="center" vertical="center" wrapText="1"/>
    </xf>
    <xf numFmtId="0" fontId="12" fillId="7" borderId="16"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top" wrapText="1"/>
    </xf>
    <xf numFmtId="0" fontId="8" fillId="0" borderId="1" xfId="0" applyFont="1" applyBorder="1" applyAlignment="1">
      <alignment horizontal="center" vertical="center" wrapText="1"/>
    </xf>
    <xf numFmtId="1" fontId="8" fillId="0" borderId="1" xfId="0" applyNumberFormat="1" applyFont="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8" fillId="6" borderId="1" xfId="0" applyFont="1" applyFill="1" applyBorder="1" applyAlignment="1">
      <alignment horizontal="center" vertical="center" wrapText="1"/>
    </xf>
    <xf numFmtId="1" fontId="8" fillId="6" borderId="1" xfId="0" applyNumberFormat="1" applyFont="1" applyFill="1" applyBorder="1" applyAlignment="1">
      <alignment horizontal="center" vertical="center" wrapText="1"/>
    </xf>
    <xf numFmtId="0" fontId="8" fillId="6" borderId="16" xfId="0" applyFont="1" applyFill="1" applyBorder="1" applyAlignment="1">
      <alignment horizontal="center" vertical="center" wrapText="1"/>
    </xf>
    <xf numFmtId="0" fontId="8" fillId="6" borderId="17"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2" xfId="0" applyFont="1" applyBorder="1" applyAlignment="1">
      <alignment horizontal="left" vertical="top" wrapText="1"/>
    </xf>
    <xf numFmtId="0" fontId="8" fillId="0" borderId="2" xfId="0" applyFont="1" applyBorder="1" applyAlignment="1">
      <alignment horizontal="center" vertical="center" wrapText="1"/>
    </xf>
    <xf numFmtId="1" fontId="8" fillId="0" borderId="2" xfId="0" applyNumberFormat="1" applyFont="1" applyBorder="1" applyAlignment="1">
      <alignment horizontal="center" vertical="center" wrapText="1"/>
    </xf>
    <xf numFmtId="0" fontId="8" fillId="0" borderId="20" xfId="0" applyFont="1" applyBorder="1" applyAlignment="1">
      <alignment horizontal="center" vertical="center" wrapText="1"/>
    </xf>
    <xf numFmtId="0" fontId="8" fillId="0" borderId="21" xfId="0" applyFont="1" applyBorder="1" applyAlignment="1">
      <alignment horizontal="center" vertical="center" wrapText="1"/>
    </xf>
    <xf numFmtId="0" fontId="8" fillId="7" borderId="11" xfId="0" applyFont="1" applyFill="1" applyBorder="1" applyAlignment="1"/>
    <xf numFmtId="0" fontId="14" fillId="7" borderId="0" xfId="0" applyFont="1" applyFill="1" applyBorder="1" applyAlignment="1">
      <alignment vertical="center" wrapText="1"/>
    </xf>
    <xf numFmtId="0" fontId="8" fillId="7" borderId="0" xfId="0" applyFont="1" applyFill="1" applyBorder="1"/>
    <xf numFmtId="0" fontId="8" fillId="7" borderId="0" xfId="0" applyFont="1" applyFill="1" applyBorder="1" applyAlignment="1"/>
    <xf numFmtId="0" fontId="8" fillId="7" borderId="9" xfId="0" applyFont="1" applyFill="1" applyBorder="1" applyAlignment="1"/>
    <xf numFmtId="0" fontId="14" fillId="7" borderId="11" xfId="0" applyFont="1" applyFill="1" applyBorder="1" applyAlignment="1">
      <alignment horizontal="right" vertical="center" wrapText="1"/>
    </xf>
    <xf numFmtId="49" fontId="8" fillId="7" borderId="0" xfId="0" applyNumberFormat="1" applyFont="1" applyFill="1" applyBorder="1" applyAlignment="1">
      <alignment horizontal="left"/>
    </xf>
    <xf numFmtId="0" fontId="8" fillId="7" borderId="0" xfId="0" applyFont="1" applyFill="1" applyBorder="1" applyAlignment="1">
      <alignment horizontal="center"/>
    </xf>
    <xf numFmtId="0" fontId="8" fillId="7" borderId="0" xfId="0" applyFont="1" applyFill="1" applyBorder="1" applyAlignment="1">
      <alignment horizontal="left"/>
    </xf>
    <xf numFmtId="0" fontId="8" fillId="7" borderId="9" xfId="0" applyFont="1" applyFill="1" applyBorder="1"/>
    <xf numFmtId="0" fontId="14" fillId="7" borderId="0" xfId="0" applyFont="1" applyFill="1" applyBorder="1" applyAlignment="1">
      <alignment horizontal="center" vertical="center" wrapText="1"/>
    </xf>
    <xf numFmtId="0" fontId="14" fillId="7" borderId="14" xfId="0" applyFont="1" applyFill="1" applyBorder="1" applyAlignment="1">
      <alignment horizontal="right" vertical="center" wrapText="1"/>
    </xf>
    <xf numFmtId="49" fontId="8" fillId="7" borderId="8" xfId="0" applyNumberFormat="1" applyFont="1" applyFill="1" applyBorder="1" applyAlignment="1">
      <alignment horizontal="left"/>
    </xf>
    <xf numFmtId="0" fontId="8" fillId="7" borderId="8" xfId="0" applyFont="1" applyFill="1" applyBorder="1" applyAlignment="1"/>
    <xf numFmtId="0" fontId="14" fillId="7" borderId="8" xfId="0" applyFont="1" applyFill="1" applyBorder="1" applyAlignment="1">
      <alignment horizontal="center" vertical="center" wrapText="1"/>
    </xf>
    <xf numFmtId="0" fontId="8" fillId="7" borderId="8" xfId="0" applyFont="1" applyFill="1" applyBorder="1" applyAlignment="1">
      <alignment horizontal="center"/>
    </xf>
    <xf numFmtId="0" fontId="8" fillId="7" borderId="8" xfId="0" applyFont="1" applyFill="1" applyBorder="1" applyAlignment="1">
      <alignment horizontal="left"/>
    </xf>
    <xf numFmtId="0" fontId="8" fillId="7" borderId="8" xfId="0" applyFont="1" applyFill="1" applyBorder="1"/>
    <xf numFmtId="0" fontId="8" fillId="7" borderId="10" xfId="0" applyFont="1" applyFill="1" applyBorder="1"/>
    <xf numFmtId="0" fontId="8" fillId="7" borderId="0" xfId="0" applyFont="1" applyFill="1"/>
    <xf numFmtId="0" fontId="0" fillId="7" borderId="0" xfId="0" applyFill="1" applyBorder="1" applyAlignment="1">
      <alignment wrapText="1"/>
    </xf>
    <xf numFmtId="0" fontId="9" fillId="7" borderId="0" xfId="0" applyFont="1" applyFill="1" applyBorder="1" applyAlignment="1">
      <alignment wrapText="1"/>
    </xf>
    <xf numFmtId="2" fontId="15" fillId="7" borderId="0" xfId="0" applyNumberFormat="1" applyFont="1" applyFill="1" applyBorder="1" applyAlignment="1">
      <alignment horizontal="center" vertical="center"/>
    </xf>
    <xf numFmtId="0" fontId="3" fillId="0" borderId="2" xfId="0" applyFont="1" applyBorder="1" applyAlignment="1">
      <alignment wrapText="1"/>
    </xf>
    <xf numFmtId="0" fontId="3" fillId="0" borderId="3" xfId="0" applyFont="1" applyBorder="1" applyAlignment="1">
      <alignment wrapText="1"/>
    </xf>
    <xf numFmtId="0" fontId="1" fillId="3" borderId="2" xfId="0" applyFont="1" applyFill="1" applyBorder="1" applyAlignment="1">
      <alignment wrapText="1"/>
    </xf>
    <xf numFmtId="0" fontId="1" fillId="3" borderId="3" xfId="0" applyFont="1" applyFill="1" applyBorder="1" applyAlignment="1">
      <alignment wrapText="1"/>
    </xf>
    <xf numFmtId="0" fontId="3" fillId="0" borderId="2" xfId="0" applyFont="1" applyBorder="1" applyAlignment="1">
      <alignment vertical="top" wrapText="1"/>
    </xf>
    <xf numFmtId="0" fontId="3" fillId="0" borderId="3" xfId="0" applyFont="1" applyBorder="1" applyAlignment="1">
      <alignment vertical="top" wrapText="1"/>
    </xf>
    <xf numFmtId="0" fontId="2" fillId="0" borderId="1" xfId="0" applyFont="1" applyBorder="1" applyAlignment="1">
      <alignment horizontal="center" vertical="center"/>
    </xf>
    <xf numFmtId="0" fontId="0" fillId="0" borderId="1" xfId="0" applyBorder="1" applyAlignment="1">
      <alignment horizontal="left" wrapText="1"/>
    </xf>
    <xf numFmtId="0" fontId="0" fillId="0" borderId="0" xfId="0" applyAlignment="1">
      <alignment horizontal="left" vertical="center" wrapText="1"/>
    </xf>
    <xf numFmtId="0" fontId="8" fillId="7" borderId="0" xfId="0" applyFont="1" applyFill="1" applyBorder="1" applyAlignment="1">
      <alignment horizontal="left"/>
    </xf>
    <xf numFmtId="0" fontId="8" fillId="7" borderId="0" xfId="0" applyFont="1" applyFill="1" applyBorder="1" applyAlignment="1"/>
    <xf numFmtId="0" fontId="8" fillId="7" borderId="8" xfId="0" applyFont="1" applyFill="1" applyBorder="1" applyAlignment="1"/>
    <xf numFmtId="0" fontId="9" fillId="7" borderId="11" xfId="0" applyFont="1" applyFill="1" applyBorder="1" applyAlignment="1">
      <alignment horizontal="center" vertical="center" textRotation="90"/>
    </xf>
    <xf numFmtId="0" fontId="9" fillId="7" borderId="0" xfId="0" applyFont="1" applyFill="1" applyBorder="1" applyAlignment="1">
      <alignment horizontal="center" vertical="center" textRotation="90"/>
    </xf>
    <xf numFmtId="0" fontId="9" fillId="7" borderId="8" xfId="0" applyFont="1" applyFill="1" applyBorder="1" applyAlignment="1">
      <alignment horizontal="center"/>
    </xf>
    <xf numFmtId="0" fontId="9" fillId="7" borderId="10" xfId="0" applyFont="1" applyFill="1" applyBorder="1" applyAlignment="1">
      <alignment horizontal="center"/>
    </xf>
    <xf numFmtId="0" fontId="8" fillId="7" borderId="6" xfId="0" applyFont="1" applyFill="1" applyBorder="1" applyAlignment="1">
      <alignment horizontal="left"/>
    </xf>
    <xf numFmtId="0" fontId="8" fillId="7" borderId="5" xfId="0" applyFont="1" applyFill="1" applyBorder="1" applyAlignment="1">
      <alignment horizontal="left"/>
    </xf>
    <xf numFmtId="0" fontId="8" fillId="7" borderId="15" xfId="0" applyFont="1" applyFill="1" applyBorder="1" applyAlignment="1">
      <alignment horizontal="left"/>
    </xf>
    <xf numFmtId="0" fontId="12" fillId="7" borderId="1" xfId="0" applyFont="1" applyFill="1" applyBorder="1" applyAlignment="1">
      <alignment horizontal="center"/>
    </xf>
    <xf numFmtId="0" fontId="9" fillId="7" borderId="0" xfId="0" applyFont="1" applyFill="1" applyBorder="1" applyAlignment="1">
      <alignment horizontal="center" wrapText="1"/>
    </xf>
    <xf numFmtId="0" fontId="9" fillId="7" borderId="1" xfId="0" applyFont="1" applyFill="1" applyBorder="1" applyAlignment="1">
      <alignment horizontal="center"/>
    </xf>
    <xf numFmtId="0" fontId="9" fillId="7" borderId="1" xfId="0" applyFont="1" applyFill="1" applyBorder="1" applyAlignment="1">
      <alignment horizontal="left" vertical="center"/>
    </xf>
    <xf numFmtId="0" fontId="9" fillId="8" borderId="6" xfId="0" applyFont="1" applyFill="1" applyBorder="1" applyAlignment="1">
      <alignment horizontal="center" vertical="center" wrapText="1"/>
    </xf>
    <xf numFmtId="0" fontId="9" fillId="8" borderId="11" xfId="0" applyFont="1" applyFill="1" applyBorder="1" applyAlignment="1">
      <alignment horizontal="center" vertical="center" wrapText="1"/>
    </xf>
    <xf numFmtId="0" fontId="9" fillId="8" borderId="14" xfId="0" applyFont="1" applyFill="1" applyBorder="1" applyAlignment="1">
      <alignment horizontal="center" vertical="center" wrapText="1"/>
    </xf>
    <xf numFmtId="0" fontId="15" fillId="7" borderId="0" xfId="0" applyFont="1" applyFill="1" applyBorder="1" applyAlignment="1">
      <alignment horizontal="right"/>
    </xf>
    <xf numFmtId="0" fontId="9" fillId="7" borderId="0" xfId="0" applyFont="1" applyFill="1" applyBorder="1" applyAlignment="1">
      <alignment horizontal="center"/>
    </xf>
    <xf numFmtId="0" fontId="9" fillId="7" borderId="19" xfId="0" applyFont="1" applyFill="1" applyBorder="1" applyAlignment="1">
      <alignment horizontal="center"/>
    </xf>
    <xf numFmtId="0" fontId="9" fillId="7" borderId="9" xfId="0" applyFont="1" applyFill="1" applyBorder="1" applyAlignment="1">
      <alignment horizontal="center"/>
    </xf>
    <xf numFmtId="0" fontId="9" fillId="7" borderId="11" xfId="0" applyFont="1" applyFill="1" applyBorder="1" applyAlignment="1">
      <alignment horizontal="center"/>
    </xf>
    <xf numFmtId="0" fontId="9" fillId="8" borderId="12" xfId="0" applyFont="1" applyFill="1" applyBorder="1" applyAlignment="1">
      <alignment horizontal="center"/>
    </xf>
    <xf numFmtId="0" fontId="9" fillId="8" borderId="13" xfId="0" applyFont="1" applyFill="1" applyBorder="1" applyAlignment="1">
      <alignment horizontal="center"/>
    </xf>
    <xf numFmtId="0" fontId="9" fillId="0" borderId="1" xfId="0" applyFont="1" applyBorder="1" applyAlignment="1">
      <alignment horizontal="left"/>
    </xf>
    <xf numFmtId="0" fontId="9" fillId="0" borderId="1" xfId="0" applyFont="1" applyBorder="1" applyAlignment="1">
      <alignment horizontal="center"/>
    </xf>
  </cellXfs>
  <cellStyles count="3">
    <cellStyle name="Bad" xfId="1" builtinId="27"/>
    <cellStyle name="Hyperlink" xfId="2" builtinId="8"/>
    <cellStyle name="Normal" xfId="0" builtinId="0"/>
  </cellStyles>
  <dxfs count="147">
    <dxf>
      <font>
        <color rgb="FF006100"/>
      </font>
      <fill>
        <patternFill>
          <bgColor rgb="FFC6EF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FF00"/>
        </patternFill>
      </fill>
    </dxf>
    <dxf>
      <fill>
        <patternFill>
          <bgColor rgb="FFFFFF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FF00"/>
        </patternFill>
      </fill>
    </dxf>
    <dxf>
      <fill>
        <patternFill>
          <bgColor rgb="FFFFFF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theme="7" tint="0.79998168889431442"/>
        </patternFill>
      </fill>
    </dxf>
    <dxf>
      <font>
        <color auto="1"/>
      </font>
      <fill>
        <patternFill>
          <bgColor rgb="FFFFC000"/>
        </patternFill>
      </fill>
    </dxf>
    <dxf>
      <font>
        <color auto="1"/>
      </font>
      <fill>
        <patternFill>
          <bgColor rgb="FFFF0000"/>
        </patternFill>
      </fill>
    </dxf>
    <dxf>
      <fill>
        <patternFill>
          <bgColor rgb="FF92D050"/>
        </patternFill>
      </fill>
    </dxf>
    <dxf>
      <fill>
        <patternFill>
          <bgColor theme="7" tint="0.79998168889431442"/>
        </patternFill>
      </fill>
    </dxf>
    <dxf>
      <font>
        <color auto="1"/>
      </font>
      <fill>
        <patternFill>
          <bgColor rgb="FFFFC000"/>
        </patternFill>
      </fill>
    </dxf>
    <dxf>
      <font>
        <color auto="1"/>
      </font>
      <fill>
        <patternFill>
          <bgColor rgb="FFFF0000"/>
        </patternFill>
      </fill>
    </dxf>
    <dxf>
      <font>
        <color rgb="FF9C5700"/>
      </font>
      <fill>
        <patternFill>
          <bgColor rgb="FFFFEB9C"/>
        </patternFill>
      </fill>
    </dxf>
    <dxf>
      <fill>
        <patternFill>
          <bgColor rgb="FF92D050"/>
        </patternFill>
      </fill>
    </dxf>
    <dxf>
      <fill>
        <patternFill>
          <bgColor theme="7" tint="0.79998168889431442"/>
        </patternFill>
      </fill>
    </dxf>
    <dxf>
      <font>
        <color auto="1"/>
      </font>
      <fill>
        <patternFill>
          <bgColor rgb="FFFFC000"/>
        </patternFill>
      </fill>
    </dxf>
    <dxf>
      <font>
        <color auto="1"/>
      </font>
      <fill>
        <patternFill>
          <bgColor rgb="FFFF0000"/>
        </patternFill>
      </fill>
    </dxf>
    <dxf>
      <fill>
        <patternFill>
          <bgColor rgb="FF92D050"/>
        </patternFill>
      </fill>
    </dxf>
    <dxf>
      <fill>
        <patternFill>
          <bgColor theme="7" tint="0.79998168889431442"/>
        </patternFill>
      </fill>
    </dxf>
    <dxf>
      <font>
        <color auto="1"/>
      </font>
      <fill>
        <patternFill>
          <bgColor rgb="FFFFC000"/>
        </patternFill>
      </fill>
    </dxf>
    <dxf>
      <font>
        <color auto="1"/>
      </font>
      <fill>
        <patternFill>
          <bgColor rgb="FFFF0000"/>
        </patternFill>
      </fill>
    </dxf>
    <dxf>
      <fill>
        <patternFill>
          <bgColor rgb="FF92D050"/>
        </patternFill>
      </fill>
    </dxf>
    <dxf>
      <fill>
        <patternFill>
          <bgColor theme="7" tint="0.79998168889431442"/>
        </patternFill>
      </fill>
    </dxf>
    <dxf>
      <font>
        <color auto="1"/>
      </font>
      <fill>
        <patternFill>
          <bgColor rgb="FFFFC000"/>
        </patternFill>
      </fill>
    </dxf>
    <dxf>
      <font>
        <color auto="1"/>
      </font>
      <fill>
        <patternFill>
          <bgColor rgb="FFFF0000"/>
        </patternFill>
      </fill>
    </dxf>
    <dxf>
      <fill>
        <patternFill>
          <bgColor rgb="FF92D050"/>
        </patternFill>
      </fill>
    </dxf>
    <dxf>
      <fill>
        <patternFill>
          <bgColor theme="7" tint="0.79998168889431442"/>
        </patternFill>
      </fill>
    </dxf>
    <dxf>
      <font>
        <color auto="1"/>
      </font>
      <fill>
        <patternFill>
          <bgColor rgb="FFFFC000"/>
        </patternFill>
      </fill>
    </dxf>
    <dxf>
      <font>
        <color auto="1"/>
      </font>
      <fill>
        <patternFill>
          <bgColor rgb="FFFF0000"/>
        </patternFill>
      </fill>
    </dxf>
    <dxf>
      <fill>
        <patternFill>
          <bgColor rgb="FF92D050"/>
        </patternFill>
      </fill>
    </dxf>
    <dxf>
      <fill>
        <patternFill>
          <bgColor theme="7" tint="0.79998168889431442"/>
        </patternFill>
      </fill>
    </dxf>
    <dxf>
      <font>
        <color auto="1"/>
      </font>
      <fill>
        <patternFill>
          <bgColor rgb="FFFFC000"/>
        </patternFill>
      </fill>
    </dxf>
    <dxf>
      <font>
        <color auto="1"/>
      </font>
      <fill>
        <patternFill>
          <bgColor rgb="FFFF0000"/>
        </patternFill>
      </fill>
    </dxf>
    <dxf>
      <fill>
        <patternFill>
          <bgColor rgb="FF92D050"/>
        </patternFill>
      </fill>
    </dxf>
    <dxf>
      <fill>
        <patternFill>
          <bgColor theme="7" tint="0.79998168889431442"/>
        </patternFill>
      </fill>
    </dxf>
    <dxf>
      <font>
        <color auto="1"/>
      </font>
      <fill>
        <patternFill>
          <bgColor rgb="FFFFC000"/>
        </patternFill>
      </fill>
    </dxf>
    <dxf>
      <font>
        <color auto="1"/>
      </font>
      <fill>
        <patternFill>
          <bgColor rgb="FFFF0000"/>
        </patternFill>
      </fill>
    </dxf>
    <dxf>
      <fill>
        <patternFill>
          <bgColor rgb="FF92D050"/>
        </patternFill>
      </fill>
    </dxf>
    <dxf>
      <fill>
        <patternFill>
          <bgColor theme="7" tint="0.79998168889431442"/>
        </patternFill>
      </fill>
    </dxf>
    <dxf>
      <font>
        <color auto="1"/>
      </font>
      <fill>
        <patternFill>
          <bgColor rgb="FFFFC000"/>
        </patternFill>
      </fill>
    </dxf>
    <dxf>
      <font>
        <color auto="1"/>
      </font>
      <fill>
        <patternFill>
          <bgColor rgb="FFFF0000"/>
        </patternFill>
      </fill>
    </dxf>
    <dxf>
      <fill>
        <patternFill>
          <bgColor rgb="FF92D050"/>
        </patternFill>
      </fill>
    </dxf>
    <dxf>
      <fill>
        <patternFill>
          <bgColor theme="7" tint="0.79998168889431442"/>
        </patternFill>
      </fill>
    </dxf>
    <dxf>
      <font>
        <color auto="1"/>
      </font>
      <fill>
        <patternFill>
          <bgColor rgb="FFFFC000"/>
        </patternFill>
      </fill>
    </dxf>
    <dxf>
      <font>
        <color auto="1"/>
      </font>
      <fill>
        <patternFill>
          <bgColor rgb="FFFF0000"/>
        </patternFill>
      </fill>
    </dxf>
    <dxf>
      <fill>
        <patternFill>
          <bgColor rgb="FF92D050"/>
        </patternFill>
      </fill>
    </dxf>
    <dxf>
      <fill>
        <patternFill>
          <bgColor theme="7" tint="0.79998168889431442"/>
        </patternFill>
      </fill>
    </dxf>
    <dxf>
      <font>
        <color auto="1"/>
      </font>
      <fill>
        <patternFill>
          <bgColor rgb="FFFFC000"/>
        </patternFill>
      </fill>
    </dxf>
    <dxf>
      <font>
        <color auto="1"/>
      </font>
      <fill>
        <patternFill>
          <bgColor rgb="FFFF0000"/>
        </patternFill>
      </fill>
    </dxf>
    <dxf>
      <fill>
        <patternFill>
          <bgColor rgb="FF92D050"/>
        </patternFill>
      </fill>
    </dxf>
    <dxf>
      <fill>
        <patternFill>
          <bgColor theme="7" tint="0.79998168889431442"/>
        </patternFill>
      </fill>
    </dxf>
    <dxf>
      <font>
        <color auto="1"/>
      </font>
      <fill>
        <patternFill>
          <bgColor rgb="FFFFC000"/>
        </patternFill>
      </fill>
    </dxf>
    <dxf>
      <font>
        <color auto="1"/>
      </font>
      <fill>
        <patternFill>
          <bgColor rgb="FFFF0000"/>
        </patternFill>
      </fill>
    </dxf>
    <dxf>
      <font>
        <color rgb="FF9C0006"/>
      </font>
      <fill>
        <patternFill>
          <bgColor rgb="FFFFC7CE"/>
        </patternFill>
      </fill>
    </dxf>
    <dxf>
      <font>
        <b/>
        <i val="0"/>
        <color auto="1"/>
      </font>
      <fill>
        <patternFill>
          <bgColor rgb="FFFFEB9C"/>
        </patternFill>
      </fill>
    </dxf>
    <dxf>
      <font>
        <b/>
        <i val="0"/>
        <color auto="1"/>
      </font>
      <fill>
        <patternFill>
          <bgColor rgb="FFFF0000"/>
        </patternFill>
      </fill>
    </dxf>
    <dxf>
      <font>
        <b/>
        <i val="0"/>
        <color auto="1"/>
      </font>
      <fill>
        <patternFill>
          <bgColor rgb="FF92D050"/>
        </patternFill>
      </fill>
    </dxf>
    <dxf>
      <font>
        <b/>
        <i val="0"/>
        <color auto="1"/>
      </font>
      <fill>
        <patternFill>
          <bgColor rgb="FFFFEB9C"/>
        </patternFill>
      </fill>
    </dxf>
    <dxf>
      <font>
        <b/>
        <i val="0"/>
        <color auto="1"/>
      </font>
      <fill>
        <patternFill>
          <bgColor rgb="FFFF0000"/>
        </patternFill>
      </fill>
    </dxf>
    <dxf>
      <font>
        <b/>
        <i val="0"/>
        <color auto="1"/>
      </font>
      <fill>
        <patternFill>
          <bgColor rgb="FF92D050"/>
        </patternFill>
      </fill>
    </dxf>
    <dxf>
      <font>
        <b/>
        <i val="0"/>
        <color auto="1"/>
      </font>
      <fill>
        <patternFill>
          <bgColor rgb="FFFFEB9C"/>
        </patternFill>
      </fill>
    </dxf>
    <dxf>
      <font>
        <b/>
        <i val="0"/>
        <color auto="1"/>
      </font>
      <fill>
        <patternFill>
          <bgColor rgb="FFFF0000"/>
        </patternFill>
      </fill>
    </dxf>
    <dxf>
      <font>
        <b/>
        <i val="0"/>
        <color auto="1"/>
      </font>
      <fill>
        <patternFill>
          <bgColor rgb="FF92D050"/>
        </patternFill>
      </fill>
    </dxf>
    <dxf>
      <font>
        <b/>
        <i val="0"/>
        <color auto="1"/>
      </font>
      <fill>
        <patternFill>
          <bgColor rgb="FFFFEB9C"/>
        </patternFill>
      </fill>
    </dxf>
    <dxf>
      <font>
        <b/>
        <i val="0"/>
        <color auto="1"/>
      </font>
      <fill>
        <patternFill>
          <bgColor rgb="FFFF0000"/>
        </patternFill>
      </fill>
    </dxf>
    <dxf>
      <font>
        <b/>
        <i val="0"/>
        <color auto="1"/>
      </font>
      <fill>
        <patternFill>
          <bgColor rgb="FF92D050"/>
        </patternFill>
      </fill>
    </dxf>
    <dxf>
      <font>
        <color rgb="FF9C0006"/>
      </font>
      <fill>
        <patternFill>
          <bgColor rgb="FFFFC7CE"/>
        </patternFill>
      </fill>
    </dxf>
    <dxf>
      <font>
        <b/>
        <i val="0"/>
        <color auto="1"/>
      </font>
      <fill>
        <patternFill>
          <bgColor rgb="FFFFEB9C"/>
        </patternFill>
      </fill>
    </dxf>
    <dxf>
      <font>
        <b/>
        <i val="0"/>
        <color auto="1"/>
      </font>
      <fill>
        <patternFill>
          <bgColor rgb="FFFF0000"/>
        </patternFill>
      </fill>
    </dxf>
    <dxf>
      <font>
        <b/>
        <i val="0"/>
        <color auto="1"/>
      </font>
      <fill>
        <patternFill>
          <bgColor rgb="FF92D050"/>
        </patternFill>
      </fill>
    </dxf>
    <dxf>
      <font>
        <b/>
        <i val="0"/>
        <color auto="1"/>
      </font>
      <fill>
        <patternFill>
          <bgColor rgb="FFFFEB9C"/>
        </patternFill>
      </fill>
    </dxf>
    <dxf>
      <font>
        <b/>
        <i val="0"/>
        <color auto="1"/>
      </font>
      <fill>
        <patternFill>
          <bgColor rgb="FFFF0000"/>
        </patternFill>
      </fill>
    </dxf>
    <dxf>
      <font>
        <b/>
        <i val="0"/>
        <color auto="1"/>
      </font>
      <fill>
        <patternFill>
          <bgColor rgb="FF92D050"/>
        </patternFill>
      </fill>
    </dxf>
    <dxf>
      <font>
        <b/>
        <i val="0"/>
        <color auto="1"/>
      </font>
      <fill>
        <patternFill>
          <bgColor rgb="FFFFEB9C"/>
        </patternFill>
      </fill>
    </dxf>
    <dxf>
      <font>
        <b/>
        <i val="0"/>
        <color auto="1"/>
      </font>
      <fill>
        <patternFill>
          <bgColor rgb="FFFF0000"/>
        </patternFill>
      </fill>
    </dxf>
    <dxf>
      <font>
        <b/>
        <i val="0"/>
        <color auto="1"/>
      </font>
      <fill>
        <patternFill>
          <bgColor rgb="FF92D050"/>
        </patternFill>
      </fill>
    </dxf>
    <dxf>
      <font>
        <b/>
        <i val="0"/>
        <color auto="1"/>
      </font>
      <fill>
        <patternFill>
          <bgColor rgb="FFFFEB9C"/>
        </patternFill>
      </fill>
    </dxf>
    <dxf>
      <font>
        <b/>
        <i val="0"/>
        <color auto="1"/>
      </font>
      <fill>
        <patternFill>
          <bgColor rgb="FFFF0000"/>
        </patternFill>
      </fill>
    </dxf>
    <dxf>
      <font>
        <b/>
        <i val="0"/>
        <color auto="1"/>
      </font>
      <fill>
        <patternFill>
          <bgColor rgb="FF92D050"/>
        </patternFill>
      </fill>
    </dxf>
    <dxf>
      <font>
        <b/>
        <i val="0"/>
        <color auto="1"/>
      </font>
      <fill>
        <patternFill>
          <bgColor rgb="FFFFEB9C"/>
        </patternFill>
      </fill>
    </dxf>
    <dxf>
      <font>
        <b/>
        <i val="0"/>
        <color auto="1"/>
      </font>
      <fill>
        <patternFill>
          <bgColor rgb="FFFF0000"/>
        </patternFill>
      </fill>
    </dxf>
    <dxf>
      <font>
        <b/>
        <i val="0"/>
        <color auto="1"/>
      </font>
      <fill>
        <patternFill>
          <bgColor rgb="FF92D050"/>
        </patternFill>
      </fill>
    </dxf>
    <dxf>
      <font>
        <b/>
        <i val="0"/>
        <color auto="1"/>
      </font>
      <fill>
        <patternFill>
          <bgColor rgb="FFFFEB9C"/>
        </patternFill>
      </fill>
    </dxf>
    <dxf>
      <font>
        <b/>
        <i val="0"/>
        <color auto="1"/>
      </font>
      <fill>
        <patternFill>
          <bgColor rgb="FFFF0000"/>
        </patternFill>
      </fill>
    </dxf>
    <dxf>
      <font>
        <b/>
        <i val="0"/>
        <color auto="1"/>
      </font>
      <fill>
        <patternFill>
          <bgColor rgb="FF92D050"/>
        </patternFill>
      </fill>
    </dxf>
    <dxf>
      <font>
        <b/>
        <i val="0"/>
        <color auto="1"/>
      </font>
      <fill>
        <patternFill>
          <bgColor rgb="FFFFEB9C"/>
        </patternFill>
      </fill>
    </dxf>
    <dxf>
      <font>
        <b/>
        <i val="0"/>
        <color auto="1"/>
      </font>
      <fill>
        <patternFill>
          <bgColor rgb="FFFF0000"/>
        </patternFill>
      </fill>
    </dxf>
    <dxf>
      <font>
        <b/>
        <i val="0"/>
        <color auto="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FF00"/>
        </patternFill>
      </fill>
    </dxf>
    <dxf>
      <fill>
        <patternFill>
          <bgColor rgb="FFFFFF00"/>
        </patternFill>
      </fill>
    </dxf>
    <dxf>
      <fill>
        <patternFill>
          <bgColor rgb="FF92D050"/>
        </patternFill>
      </fill>
    </dxf>
    <dxf>
      <fill>
        <patternFill>
          <bgColor theme="7" tint="0.79998168889431442"/>
        </patternFill>
      </fill>
    </dxf>
    <dxf>
      <font>
        <color auto="1"/>
      </font>
      <fill>
        <patternFill>
          <bgColor rgb="FFFFC000"/>
        </patternFill>
      </fill>
    </dxf>
    <dxf>
      <font>
        <color auto="1"/>
      </font>
      <fill>
        <patternFill>
          <bgColor rgb="FFFF0000"/>
        </patternFill>
      </fill>
    </dxf>
    <dxf>
      <fill>
        <patternFill>
          <bgColor rgb="FF92D050"/>
        </patternFill>
      </fill>
    </dxf>
    <dxf>
      <fill>
        <patternFill>
          <bgColor theme="7" tint="0.79998168889431442"/>
        </patternFill>
      </fill>
    </dxf>
    <dxf>
      <font>
        <color auto="1"/>
      </font>
      <fill>
        <patternFill>
          <bgColor rgb="FFFFC000"/>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121</xdr:row>
      <xdr:rowOff>57150</xdr:rowOff>
    </xdr:from>
    <xdr:to>
      <xdr:col>3</xdr:col>
      <xdr:colOff>5323233</xdr:colOff>
      <xdr:row>140</xdr:row>
      <xdr:rowOff>102921</xdr:rowOff>
    </xdr:to>
    <xdr:pic>
      <xdr:nvPicPr>
        <xdr:cNvPr id="2" name="Picture 1">
          <a:extLst>
            <a:ext uri="{FF2B5EF4-FFF2-40B4-BE49-F238E27FC236}">
              <a16:creationId xmlns:a16="http://schemas.microsoft.com/office/drawing/2014/main" id="{BFDA75D9-8677-4B69-8FCF-23BB27F445FE}"/>
            </a:ext>
          </a:extLst>
        </xdr:cNvPr>
        <xdr:cNvPicPr>
          <a:picLocks noChangeAspect="1"/>
        </xdr:cNvPicPr>
      </xdr:nvPicPr>
      <xdr:blipFill rotWithShape="1">
        <a:blip xmlns:r="http://schemas.openxmlformats.org/officeDocument/2006/relationships" r:embed="rId1"/>
        <a:srcRect l="149" t="9192" r="6699" b="-1928"/>
        <a:stretch/>
      </xdr:blipFill>
      <xdr:spPr>
        <a:xfrm>
          <a:off x="142875" y="51311175"/>
          <a:ext cx="8524875" cy="3665271"/>
        </a:xfrm>
        <a:prstGeom prst="rect">
          <a:avLst/>
        </a:prstGeom>
        <a:ln>
          <a:solidFill>
            <a:schemeClr val="tx1"/>
          </a:solidFill>
        </a:ln>
      </xdr:spPr>
    </xdr:pic>
    <xdr:clientData/>
  </xdr:twoCellAnchor>
  <xdr:twoCellAnchor editAs="oneCell">
    <xdr:from>
      <xdr:col>5</xdr:col>
      <xdr:colOff>1393112</xdr:colOff>
      <xdr:row>123</xdr:row>
      <xdr:rowOff>114300</xdr:rowOff>
    </xdr:from>
    <xdr:to>
      <xdr:col>15</xdr:col>
      <xdr:colOff>474539</xdr:colOff>
      <xdr:row>146</xdr:row>
      <xdr:rowOff>44312</xdr:rowOff>
    </xdr:to>
    <xdr:pic>
      <xdr:nvPicPr>
        <xdr:cNvPr id="3" name="Picture 2">
          <a:extLst>
            <a:ext uri="{FF2B5EF4-FFF2-40B4-BE49-F238E27FC236}">
              <a16:creationId xmlns:a16="http://schemas.microsoft.com/office/drawing/2014/main" id="{2E66F481-CAF0-476F-A8DB-B42477C9DD40}"/>
            </a:ext>
          </a:extLst>
        </xdr:cNvPr>
        <xdr:cNvPicPr>
          <a:picLocks noChangeAspect="1"/>
        </xdr:cNvPicPr>
      </xdr:nvPicPr>
      <xdr:blipFill rotWithShape="1">
        <a:blip xmlns:r="http://schemas.openxmlformats.org/officeDocument/2006/relationships" r:embed="rId2"/>
        <a:srcRect l="3955" t="8513" r="-3955" b="-1855"/>
        <a:stretch/>
      </xdr:blipFill>
      <xdr:spPr>
        <a:xfrm>
          <a:off x="11127662" y="51749325"/>
          <a:ext cx="9392672" cy="4311512"/>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602531</xdr:colOff>
      <xdr:row>30</xdr:row>
      <xdr:rowOff>113352</xdr:rowOff>
    </xdr:from>
    <xdr:to>
      <xdr:col>2</xdr:col>
      <xdr:colOff>1199202</xdr:colOff>
      <xdr:row>37</xdr:row>
      <xdr:rowOff>226932</xdr:rowOff>
    </xdr:to>
    <xdr:pic>
      <xdr:nvPicPr>
        <xdr:cNvPr id="3" name="Picture 2">
          <a:extLst>
            <a:ext uri="{FF2B5EF4-FFF2-40B4-BE49-F238E27FC236}">
              <a16:creationId xmlns:a16="http://schemas.microsoft.com/office/drawing/2014/main" id="{29214313-9921-45CD-B41F-90F47AE00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2531" y="6500705"/>
          <a:ext cx="2423790" cy="15031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91AA68-D4AF-4D7B-B086-407C503AA6D4}" name="Table1" displayName="Table1" ref="A1:S111" totalsRowShown="0" headerRowDxfId="133" dataDxfId="131" headerRowBorderDxfId="132" tableBorderDxfId="130" totalsRowBorderDxfId="129">
  <autoFilter ref="A1:S111" xr:uid="{DEC57B82-85D3-479F-BDC9-A8E6564A121B}"/>
  <tableColumns count="19">
    <tableColumn id="1" xr3:uid="{C4C8FAB3-CF33-490C-85A4-299D6EEB898D}" name="#" dataDxfId="128"/>
    <tableColumn id="2" xr3:uid="{99FEADA9-9BBD-4C65-B32B-7C5F1AA2E7E9}" name="Threat Type" dataDxfId="127"/>
    <tableColumn id="3" xr3:uid="{AB182B0E-86DD-424E-8786-B422893EF170}" name="Components" dataDxfId="126"/>
    <tableColumn id="4" xr3:uid="{B7A10858-1062-4652-B947-DC1122129679}" name="Attacks" dataDxfId="125"/>
    <tableColumn id="5" xr3:uid="{AF7C50BA-F654-4C62-B9D2-9FCF66F01D3C}" name="Experties " dataDxfId="124"/>
    <tableColumn id="6" xr3:uid="{CE22CC5D-F508-43FE-9127-58D57510348D}" name="Knowledge about the target" dataDxfId="123"/>
    <tableColumn id="7" xr3:uid="{30B8844B-62E2-4C1D-8ED1-F3787583C38D}" name="Window of Opportunity" dataDxfId="122"/>
    <tableColumn id="8" xr3:uid="{DD1C4BEB-9637-48A7-BD7B-3E8B0ED5357D}" name="Equipment" dataDxfId="121"/>
    <tableColumn id="9" xr3:uid="{7BEC6FAD-15BC-4F4A-86D8-BF0D21740AAE}" name="Sum" dataDxfId="120">
      <calculatedColumnFormula>SUM(E2:H2)</calculatedColumnFormula>
    </tableColumn>
    <tableColumn id="17" xr3:uid="{C2298D38-D913-425E-8BEE-61D3A361466D}" name="Level" dataDxfId="119">
      <calculatedColumnFormula>_xlfn.IFS(AND(I2&gt;=0,I2&lt;=1),"Critical",AND(I2&gt;=2,I2&lt;=3),"High", AND(I2&gt;=4,I2&lt;=6),"Medium",AND(I2&gt;=7,I2&lt;=9),"Low",I2&gt;9,"None")</calculatedColumnFormula>
    </tableColumn>
    <tableColumn id="19" xr3:uid="{FEADBAC4-67EE-4477-97ED-CDA9AB22FAC8}" name="TL Value" dataDxfId="118">
      <calculatedColumnFormula>_xlfn.IFS(AND(I2&gt;=0,I2&lt;=1),4,AND(I2&gt;=2,I2&lt;=3),3, AND(I2&gt;=4,I2&lt;=6),2,AND(I2&gt;=7,I2&lt;=9),1,I2&gt;9,0)</calculatedColumnFormula>
    </tableColumn>
    <tableColumn id="10" xr3:uid="{014553B9-6F02-49D1-8E04-A4D43DFFCCEF}" name="Safety" dataDxfId="117"/>
    <tableColumn id="11" xr3:uid="{30BBB6D1-7507-40F6-8AD1-6FA5AEC63F9A}" name="Financial" dataDxfId="116"/>
    <tableColumn id="12" xr3:uid="{70ACBBE8-E4A1-4A77-A681-E757C512C7D9}" name="Operational" dataDxfId="115"/>
    <tableColumn id="13" xr3:uid="{E7AFAA4A-BF7D-489F-ABE3-65C49B1BAD8F}" name="Privacy and Legislative" dataDxfId="114"/>
    <tableColumn id="14" xr3:uid="{276F4F49-EB44-46C0-B8AE-B4676B2552D4}" name="Sum2" dataDxfId="113">
      <calculatedColumnFormula>10*L2+10*M2+N2+5*O2</calculatedColumnFormula>
    </tableColumn>
    <tableColumn id="18" xr3:uid="{938465A8-602E-4431-82CB-E0720D9A0D5D}" name="Level2" dataDxfId="112">
      <calculatedColumnFormula>_xlfn.IFS(P2=0,"None",AND(P2&gt;=1,P2&lt;=19),"Low", AND(P2&gt;=20,P2&lt;=99),"Medium",AND(P2&gt;=10,P2&lt;=999),"High",P2&gt;=1000,"Critical")</calculatedColumnFormula>
    </tableColumn>
    <tableColumn id="20" xr3:uid="{057E9DB1-FED6-4BD2-BA24-287864CB3B4D}" name="IL Value" dataDxfId="111">
      <calculatedColumnFormula>_xlfn.IFS(P2=0,0,AND(P2&gt;=1,P2&lt;=19),1, AND(P2&gt;=20,P2&lt;=99),2,AND(P2&gt;=10,P2&lt;=999),3,P2&gt;=1000,4)</calculatedColumnFormula>
    </tableColumn>
    <tableColumn id="21" xr3:uid="{A026F9DD-19D3-4572-A7DA-413D6FA53C82}" name="SL" dataDxfId="110">
      <calculatedColumnFormula>VLOOKUP(K2, $U$7:$Z$12, MATCH(R2,$U$7:$Z$7, 0),FALSE)</calculatedColumnFormula>
    </tableColumn>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www.techonthenet.com/excel/formulas/2d_lookup.php"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E1DBE-1CB4-49FA-9650-14E7DFDC35E6}">
  <dimension ref="A1:Y23"/>
  <sheetViews>
    <sheetView topLeftCell="O1" zoomScale="50" zoomScaleNormal="50" workbookViewId="0">
      <selection activeCell="P59" sqref="P59"/>
    </sheetView>
  </sheetViews>
  <sheetFormatPr defaultRowHeight="15" x14ac:dyDescent="0.25"/>
  <cols>
    <col min="1" max="25" width="50.7109375" style="3" customWidth="1"/>
  </cols>
  <sheetData>
    <row r="1" spans="1:25" x14ac:dyDescent="0.25">
      <c r="A1" s="4"/>
      <c r="B1" s="4" t="s">
        <v>0</v>
      </c>
      <c r="C1" s="4"/>
      <c r="D1" s="4"/>
      <c r="E1" s="4"/>
      <c r="F1" s="4"/>
      <c r="G1" s="4"/>
      <c r="H1" s="4"/>
      <c r="I1" s="4"/>
      <c r="J1" s="4"/>
      <c r="K1" s="4"/>
      <c r="L1" s="4"/>
      <c r="M1" s="4"/>
      <c r="N1" s="4"/>
      <c r="O1" s="4"/>
      <c r="P1" s="4"/>
      <c r="Q1" s="4"/>
      <c r="R1" s="4"/>
      <c r="S1" s="4"/>
      <c r="T1" s="4"/>
      <c r="U1" s="4"/>
      <c r="V1" s="4"/>
      <c r="W1" s="4"/>
      <c r="X1" s="4"/>
      <c r="Y1" s="4"/>
    </row>
    <row r="2" spans="1:25" x14ac:dyDescent="0.25">
      <c r="A2" s="2" t="s">
        <v>1</v>
      </c>
      <c r="B2" s="2" t="s">
        <v>2</v>
      </c>
      <c r="C2" s="2" t="s">
        <v>3</v>
      </c>
      <c r="D2" s="2" t="s">
        <v>4</v>
      </c>
      <c r="E2" s="2" t="s">
        <v>5</v>
      </c>
      <c r="F2" s="2" t="s">
        <v>6</v>
      </c>
      <c r="G2" s="2" t="s">
        <v>7</v>
      </c>
      <c r="H2" s="2" t="s">
        <v>8</v>
      </c>
      <c r="I2" s="2" t="s">
        <v>9</v>
      </c>
      <c r="J2" s="2" t="s">
        <v>10</v>
      </c>
      <c r="K2" s="2" t="s">
        <v>11</v>
      </c>
      <c r="L2" s="2" t="s">
        <v>12</v>
      </c>
      <c r="M2" s="2" t="s">
        <v>13</v>
      </c>
      <c r="N2" s="2" t="s">
        <v>14</v>
      </c>
      <c r="O2" s="2" t="s">
        <v>15</v>
      </c>
      <c r="P2" s="2" t="s">
        <v>16</v>
      </c>
      <c r="Q2" s="2" t="s">
        <v>17</v>
      </c>
      <c r="R2" s="2" t="s">
        <v>18</v>
      </c>
      <c r="S2" s="2" t="s">
        <v>19</v>
      </c>
      <c r="T2" s="2" t="s">
        <v>20</v>
      </c>
      <c r="U2" s="2" t="s">
        <v>21</v>
      </c>
      <c r="V2" s="2" t="s">
        <v>22</v>
      </c>
      <c r="W2" s="2" t="s">
        <v>23</v>
      </c>
      <c r="X2" s="2" t="s">
        <v>24</v>
      </c>
      <c r="Y2" s="2" t="s">
        <v>25</v>
      </c>
    </row>
    <row r="3" spans="1:25" ht="45" x14ac:dyDescent="0.25">
      <c r="A3" s="120" t="s">
        <v>26</v>
      </c>
      <c r="B3" s="120" t="s">
        <v>27</v>
      </c>
      <c r="C3" s="120" t="s">
        <v>28</v>
      </c>
      <c r="D3" s="120" t="s">
        <v>29</v>
      </c>
      <c r="E3" s="120" t="s">
        <v>30</v>
      </c>
      <c r="F3" s="120" t="s">
        <v>31</v>
      </c>
      <c r="G3" s="120" t="s">
        <v>32</v>
      </c>
      <c r="H3" s="120" t="s">
        <v>33</v>
      </c>
      <c r="I3" s="120" t="s">
        <v>34</v>
      </c>
      <c r="J3" s="120" t="s">
        <v>35</v>
      </c>
      <c r="K3" s="124" t="s">
        <v>36</v>
      </c>
      <c r="L3" s="124" t="s">
        <v>37</v>
      </c>
      <c r="M3" s="120" t="s">
        <v>38</v>
      </c>
      <c r="N3" s="120" t="s">
        <v>39</v>
      </c>
      <c r="O3" s="120" t="s">
        <v>40</v>
      </c>
      <c r="P3" s="120" t="s">
        <v>41</v>
      </c>
      <c r="Q3" s="122" t="s">
        <v>42</v>
      </c>
      <c r="R3" s="122" t="s">
        <v>42</v>
      </c>
      <c r="S3" s="120" t="s">
        <v>43</v>
      </c>
      <c r="T3" s="122" t="s">
        <v>42</v>
      </c>
      <c r="U3" s="120" t="s">
        <v>44</v>
      </c>
      <c r="V3" s="5" t="s">
        <v>45</v>
      </c>
      <c r="W3" s="120" t="s">
        <v>47</v>
      </c>
      <c r="X3" s="120" t="s">
        <v>48</v>
      </c>
      <c r="Y3" s="120" t="s">
        <v>49</v>
      </c>
    </row>
    <row r="4" spans="1:25" ht="60" x14ac:dyDescent="0.25">
      <c r="A4" s="121"/>
      <c r="B4" s="121"/>
      <c r="C4" s="121"/>
      <c r="D4" s="121"/>
      <c r="E4" s="121"/>
      <c r="F4" s="121"/>
      <c r="G4" s="121"/>
      <c r="H4" s="121"/>
      <c r="I4" s="121"/>
      <c r="J4" s="121"/>
      <c r="K4" s="125"/>
      <c r="L4" s="125"/>
      <c r="M4" s="121"/>
      <c r="N4" s="121"/>
      <c r="O4" s="121"/>
      <c r="P4" s="121"/>
      <c r="Q4" s="123"/>
      <c r="R4" s="123"/>
      <c r="S4" s="121"/>
      <c r="T4" s="123"/>
      <c r="U4" s="121"/>
      <c r="V4" s="8" t="s">
        <v>46</v>
      </c>
      <c r="W4" s="121"/>
      <c r="X4" s="121"/>
      <c r="Y4" s="121"/>
    </row>
    <row r="5" spans="1:25" ht="75" x14ac:dyDescent="0.25">
      <c r="A5" s="2" t="s">
        <v>50</v>
      </c>
      <c r="B5" s="9" t="s">
        <v>42</v>
      </c>
      <c r="C5" s="10" t="s">
        <v>51</v>
      </c>
      <c r="D5" s="9" t="s">
        <v>52</v>
      </c>
      <c r="E5" s="2" t="s">
        <v>53</v>
      </c>
      <c r="F5" s="2" t="s">
        <v>54</v>
      </c>
      <c r="G5" s="2" t="s">
        <v>55</v>
      </c>
      <c r="H5" s="2" t="s">
        <v>56</v>
      </c>
      <c r="I5" s="9" t="s">
        <v>42</v>
      </c>
      <c r="J5" s="9" t="s">
        <v>42</v>
      </c>
      <c r="K5" s="9" t="s">
        <v>42</v>
      </c>
      <c r="L5" s="9" t="s">
        <v>42</v>
      </c>
      <c r="M5" s="9" t="s">
        <v>42</v>
      </c>
      <c r="N5" s="9" t="s">
        <v>42</v>
      </c>
      <c r="O5" s="2" t="s">
        <v>57</v>
      </c>
      <c r="P5" s="2" t="s">
        <v>58</v>
      </c>
      <c r="Q5" s="9" t="s">
        <v>42</v>
      </c>
      <c r="R5" s="9" t="s">
        <v>42</v>
      </c>
      <c r="S5" s="9" t="s">
        <v>42</v>
      </c>
      <c r="T5" s="9" t="s">
        <v>42</v>
      </c>
      <c r="U5" s="2" t="s">
        <v>59</v>
      </c>
      <c r="V5" s="2" t="s">
        <v>60</v>
      </c>
      <c r="W5" s="2" t="s">
        <v>60</v>
      </c>
      <c r="X5" s="2" t="s">
        <v>61</v>
      </c>
      <c r="Y5" s="2" t="s">
        <v>62</v>
      </c>
    </row>
    <row r="6" spans="1:25" ht="75" x14ac:dyDescent="0.25">
      <c r="A6" s="2" t="s">
        <v>63</v>
      </c>
      <c r="B6" s="2" t="s">
        <v>64</v>
      </c>
      <c r="C6" s="2" t="s">
        <v>65</v>
      </c>
      <c r="D6" s="2" t="s">
        <v>66</v>
      </c>
      <c r="E6" s="2" t="s">
        <v>67</v>
      </c>
      <c r="F6" s="2" t="s">
        <v>68</v>
      </c>
      <c r="G6" s="2" t="s">
        <v>69</v>
      </c>
      <c r="H6" s="2" t="s">
        <v>70</v>
      </c>
      <c r="I6" s="2" t="s">
        <v>71</v>
      </c>
      <c r="J6" s="2" t="s">
        <v>72</v>
      </c>
      <c r="K6" s="11" t="s">
        <v>73</v>
      </c>
      <c r="L6" s="11" t="s">
        <v>74</v>
      </c>
      <c r="M6" s="4" t="s">
        <v>75</v>
      </c>
      <c r="N6" s="4" t="s">
        <v>76</v>
      </c>
      <c r="O6" s="2" t="s">
        <v>77</v>
      </c>
      <c r="P6" s="2" t="s">
        <v>78</v>
      </c>
      <c r="Q6" s="2" t="s">
        <v>79</v>
      </c>
      <c r="R6" s="2" t="s">
        <v>80</v>
      </c>
      <c r="S6" s="2" t="s">
        <v>81</v>
      </c>
      <c r="T6" s="2" t="s">
        <v>82</v>
      </c>
      <c r="U6" s="2" t="s">
        <v>83</v>
      </c>
      <c r="V6" s="2" t="s">
        <v>84</v>
      </c>
      <c r="W6" s="2" t="s">
        <v>85</v>
      </c>
      <c r="X6" s="2" t="s">
        <v>86</v>
      </c>
      <c r="Y6" s="2" t="s">
        <v>87</v>
      </c>
    </row>
    <row r="7" spans="1:25" ht="60" x14ac:dyDescent="0.25">
      <c r="A7" s="2" t="s">
        <v>88</v>
      </c>
      <c r="B7" s="2" t="s">
        <v>89</v>
      </c>
      <c r="C7" s="9" t="s">
        <v>90</v>
      </c>
      <c r="D7" s="2" t="s">
        <v>91</v>
      </c>
      <c r="E7" s="2" t="s">
        <v>92</v>
      </c>
      <c r="F7" s="2" t="s">
        <v>93</v>
      </c>
      <c r="G7" s="2" t="s">
        <v>94</v>
      </c>
      <c r="H7" s="9" t="s">
        <v>42</v>
      </c>
      <c r="I7" s="2" t="s">
        <v>95</v>
      </c>
      <c r="J7" s="2" t="s">
        <v>96</v>
      </c>
      <c r="K7" s="2" t="s">
        <v>97</v>
      </c>
      <c r="L7" s="2" t="s">
        <v>98</v>
      </c>
      <c r="M7" s="2" t="s">
        <v>99</v>
      </c>
      <c r="N7" s="2" t="s">
        <v>100</v>
      </c>
      <c r="O7" s="9" t="s">
        <v>101</v>
      </c>
      <c r="P7" s="9" t="s">
        <v>42</v>
      </c>
      <c r="Q7" s="9" t="s">
        <v>102</v>
      </c>
      <c r="R7" s="9" t="s">
        <v>102</v>
      </c>
      <c r="S7" s="2" t="s">
        <v>103</v>
      </c>
      <c r="T7" s="9" t="s">
        <v>42</v>
      </c>
      <c r="U7" s="9" t="s">
        <v>104</v>
      </c>
      <c r="V7" s="2" t="s">
        <v>105</v>
      </c>
      <c r="W7" s="2" t="s">
        <v>106</v>
      </c>
      <c r="X7" s="9" t="s">
        <v>42</v>
      </c>
      <c r="Y7" s="2" t="s">
        <v>107</v>
      </c>
    </row>
    <row r="8" spans="1:25" ht="225" customHeight="1" x14ac:dyDescent="0.25">
      <c r="A8" s="120" t="s">
        <v>108</v>
      </c>
      <c r="B8" s="120" t="s">
        <v>109</v>
      </c>
      <c r="C8" s="120" t="s">
        <v>110</v>
      </c>
      <c r="D8" s="120" t="s">
        <v>111</v>
      </c>
      <c r="E8" s="5" t="s">
        <v>112</v>
      </c>
      <c r="F8" s="120" t="s">
        <v>113</v>
      </c>
      <c r="G8" s="120" t="s">
        <v>114</v>
      </c>
      <c r="H8" s="120" t="s">
        <v>115</v>
      </c>
      <c r="I8" s="120" t="s">
        <v>116</v>
      </c>
      <c r="J8" s="120" t="s">
        <v>117</v>
      </c>
      <c r="K8" s="120" t="s">
        <v>118</v>
      </c>
      <c r="L8" s="120" t="s">
        <v>119</v>
      </c>
      <c r="M8" s="120" t="s">
        <v>120</v>
      </c>
      <c r="N8" s="120" t="s">
        <v>121</v>
      </c>
      <c r="O8" s="120" t="s">
        <v>122</v>
      </c>
      <c r="P8" s="120" t="s">
        <v>123</v>
      </c>
      <c r="Q8" s="120" t="s">
        <v>124</v>
      </c>
      <c r="R8" s="120" t="s">
        <v>125</v>
      </c>
      <c r="S8" s="120" t="s">
        <v>126</v>
      </c>
      <c r="T8" s="120" t="s">
        <v>127</v>
      </c>
      <c r="U8" s="120" t="s">
        <v>128</v>
      </c>
      <c r="V8" s="120" t="s">
        <v>129</v>
      </c>
      <c r="W8" s="120" t="s">
        <v>130</v>
      </c>
      <c r="X8" s="5" t="s">
        <v>131</v>
      </c>
      <c r="Y8" s="120" t="s">
        <v>133</v>
      </c>
    </row>
    <row r="9" spans="1:25" ht="45" x14ac:dyDescent="0.25">
      <c r="A9" s="121"/>
      <c r="B9" s="121"/>
      <c r="C9" s="121"/>
      <c r="D9" s="121"/>
      <c r="E9" s="8" t="s">
        <v>111</v>
      </c>
      <c r="F9" s="121"/>
      <c r="G9" s="121"/>
      <c r="H9" s="121"/>
      <c r="I9" s="121"/>
      <c r="J9" s="121"/>
      <c r="K9" s="121"/>
      <c r="L9" s="121"/>
      <c r="M9" s="121"/>
      <c r="N9" s="121"/>
      <c r="O9" s="121"/>
      <c r="P9" s="121"/>
      <c r="Q9" s="121"/>
      <c r="R9" s="121"/>
      <c r="S9" s="121"/>
      <c r="T9" s="121"/>
      <c r="U9" s="121"/>
      <c r="V9" s="121"/>
      <c r="W9" s="121"/>
      <c r="X9" s="8" t="s">
        <v>132</v>
      </c>
      <c r="Y9" s="121"/>
    </row>
    <row r="10" spans="1:25" ht="75" x14ac:dyDescent="0.25">
      <c r="A10" s="2" t="s">
        <v>134</v>
      </c>
      <c r="B10" s="2" t="s">
        <v>135</v>
      </c>
      <c r="C10" s="2" t="s">
        <v>136</v>
      </c>
      <c r="D10" s="2" t="s">
        <v>137</v>
      </c>
      <c r="E10" s="9" t="s">
        <v>138</v>
      </c>
      <c r="F10" s="2" t="s">
        <v>139</v>
      </c>
      <c r="G10" s="2" t="s">
        <v>140</v>
      </c>
      <c r="H10" s="2" t="s">
        <v>140</v>
      </c>
      <c r="I10" s="2" t="s">
        <v>141</v>
      </c>
      <c r="J10" s="2" t="s">
        <v>142</v>
      </c>
      <c r="K10" s="2" t="s">
        <v>141</v>
      </c>
      <c r="L10" s="2" t="s">
        <v>142</v>
      </c>
      <c r="M10" s="2" t="s">
        <v>143</v>
      </c>
      <c r="N10" s="2" t="s">
        <v>144</v>
      </c>
      <c r="O10" s="2" t="s">
        <v>145</v>
      </c>
      <c r="P10" s="2" t="s">
        <v>146</v>
      </c>
      <c r="Q10" s="9" t="s">
        <v>42</v>
      </c>
      <c r="R10" s="9" t="s">
        <v>42</v>
      </c>
      <c r="S10" s="2" t="s">
        <v>147</v>
      </c>
      <c r="T10" s="2" t="s">
        <v>148</v>
      </c>
      <c r="U10" s="2" t="s">
        <v>149</v>
      </c>
      <c r="V10" s="2" t="s">
        <v>150</v>
      </c>
      <c r="W10" s="2" t="s">
        <v>150</v>
      </c>
      <c r="X10" s="9" t="s">
        <v>42</v>
      </c>
      <c r="Y10" s="2" t="s">
        <v>151</v>
      </c>
    </row>
    <row r="11" spans="1:25" x14ac:dyDescent="0.25">
      <c r="A11" s="4" t="s">
        <v>152</v>
      </c>
      <c r="B11" s="4">
        <v>144</v>
      </c>
      <c r="C11" s="4"/>
      <c r="D11" s="4"/>
      <c r="E11" s="4"/>
      <c r="F11" s="4"/>
      <c r="G11" s="4"/>
      <c r="H11" s="4"/>
      <c r="I11" s="4"/>
      <c r="J11" s="4"/>
      <c r="K11" s="4"/>
      <c r="L11" s="4"/>
      <c r="M11" s="4"/>
      <c r="N11" s="4"/>
      <c r="O11" s="4"/>
      <c r="P11" s="4"/>
      <c r="Q11" s="4"/>
      <c r="R11" s="4"/>
      <c r="S11" s="4"/>
      <c r="T11" s="4"/>
      <c r="U11" s="4"/>
      <c r="V11" s="4"/>
      <c r="W11" s="4"/>
      <c r="X11" s="4"/>
      <c r="Y11" s="4"/>
    </row>
    <row r="12" spans="1:25" x14ac:dyDescent="0.25">
      <c r="A12" s="4" t="s">
        <v>153</v>
      </c>
      <c r="B12" s="4">
        <v>29</v>
      </c>
      <c r="C12" s="4"/>
      <c r="D12" s="4"/>
      <c r="E12" s="4"/>
      <c r="F12" s="4"/>
      <c r="G12" s="4"/>
      <c r="H12" s="4"/>
      <c r="I12" s="4"/>
      <c r="J12" s="4"/>
      <c r="K12" s="4"/>
      <c r="L12" s="4"/>
      <c r="M12" s="4"/>
      <c r="N12" s="4"/>
      <c r="O12" s="4"/>
      <c r="P12" s="4"/>
      <c r="Q12" s="4"/>
      <c r="R12" s="4"/>
      <c r="S12" s="4"/>
      <c r="T12" s="4"/>
      <c r="U12" s="4"/>
      <c r="V12" s="4"/>
      <c r="W12" s="4"/>
      <c r="X12" s="4"/>
      <c r="Y12" s="4"/>
    </row>
    <row r="13" spans="1:25" x14ac:dyDescent="0.25">
      <c r="A13" s="4" t="s">
        <v>154</v>
      </c>
      <c r="B13" s="4">
        <v>115</v>
      </c>
      <c r="C13" s="4"/>
      <c r="D13" s="4"/>
      <c r="E13" s="4"/>
      <c r="F13" s="4"/>
      <c r="G13" s="4"/>
      <c r="H13" s="4"/>
      <c r="I13" s="4"/>
      <c r="J13" s="4"/>
      <c r="K13" s="4"/>
      <c r="L13" s="4"/>
      <c r="M13" s="4"/>
      <c r="N13" s="4"/>
      <c r="O13" s="4"/>
      <c r="P13" s="4"/>
      <c r="Q13" s="4"/>
      <c r="R13" s="4"/>
      <c r="S13" s="4"/>
      <c r="T13" s="4"/>
      <c r="U13" s="4"/>
      <c r="V13" s="4"/>
      <c r="W13" s="4"/>
      <c r="X13" s="4"/>
      <c r="Y13" s="4"/>
    </row>
    <row r="14" spans="1:25" x14ac:dyDescent="0.25">
      <c r="A14" s="4" t="s">
        <v>155</v>
      </c>
      <c r="B14" s="4">
        <v>49</v>
      </c>
      <c r="C14" s="4"/>
      <c r="D14" s="4"/>
      <c r="E14" s="4"/>
      <c r="F14" s="4"/>
      <c r="G14" s="4"/>
      <c r="H14" s="4"/>
      <c r="I14" s="4"/>
      <c r="J14" s="4"/>
      <c r="K14" s="4"/>
      <c r="L14" s="4"/>
      <c r="M14" s="4"/>
      <c r="N14" s="4"/>
      <c r="O14" s="4"/>
      <c r="P14" s="4"/>
      <c r="Q14" s="4"/>
      <c r="R14" s="4"/>
      <c r="S14" s="4"/>
      <c r="T14" s="4"/>
      <c r="U14" s="4"/>
      <c r="V14" s="4"/>
      <c r="W14" s="4"/>
      <c r="X14" s="4"/>
      <c r="Y14" s="4"/>
    </row>
    <row r="15" spans="1:25" x14ac:dyDescent="0.25">
      <c r="A15" s="4" t="s">
        <v>156</v>
      </c>
      <c r="B15" s="4">
        <v>8</v>
      </c>
      <c r="C15" s="4"/>
      <c r="D15" s="4"/>
      <c r="E15" s="4"/>
      <c r="F15" s="4"/>
      <c r="G15" s="4"/>
      <c r="H15" s="4"/>
      <c r="I15" s="4"/>
      <c r="J15" s="4"/>
      <c r="K15" s="4"/>
      <c r="L15" s="4"/>
      <c r="M15" s="4"/>
      <c r="N15" s="4"/>
      <c r="O15" s="4"/>
      <c r="P15" s="4"/>
      <c r="Q15" s="4"/>
      <c r="R15" s="4"/>
      <c r="S15" s="4"/>
      <c r="T15" s="4"/>
      <c r="U15" s="4"/>
      <c r="V15" s="4"/>
      <c r="W15" s="4"/>
      <c r="X15" s="4"/>
      <c r="Y15" s="4"/>
    </row>
    <row r="16" spans="1:25" x14ac:dyDescent="0.25">
      <c r="A16" s="4" t="s">
        <v>157</v>
      </c>
      <c r="B16" s="4">
        <v>58</v>
      </c>
      <c r="C16" s="4"/>
      <c r="D16" s="4"/>
      <c r="E16" s="4"/>
      <c r="F16" s="4"/>
      <c r="G16" s="4"/>
      <c r="H16" s="4"/>
      <c r="I16" s="4"/>
      <c r="J16" s="4"/>
      <c r="K16" s="4"/>
      <c r="L16" s="4"/>
      <c r="M16" s="4"/>
      <c r="N16" s="4"/>
      <c r="O16" s="4"/>
      <c r="P16" s="4"/>
      <c r="Q16" s="4"/>
      <c r="R16" s="4"/>
      <c r="S16" s="4"/>
      <c r="T16" s="4"/>
      <c r="U16" s="4"/>
      <c r="V16" s="4"/>
      <c r="W16" s="4"/>
      <c r="X16" s="4"/>
      <c r="Y16" s="4"/>
    </row>
    <row r="17" spans="1:25" x14ac:dyDescent="0.25">
      <c r="A17" s="12"/>
      <c r="B17" s="12" t="s">
        <v>158</v>
      </c>
      <c r="C17" s="12" t="s">
        <v>159</v>
      </c>
      <c r="D17" s="12" t="s">
        <v>160</v>
      </c>
      <c r="E17" s="12" t="s">
        <v>161</v>
      </c>
      <c r="F17" s="4"/>
      <c r="G17" s="4"/>
      <c r="H17" s="4"/>
      <c r="I17" s="4"/>
      <c r="J17" s="4"/>
      <c r="K17" s="4"/>
      <c r="L17" s="4"/>
      <c r="M17" s="4"/>
      <c r="N17" s="4"/>
      <c r="O17" s="4"/>
      <c r="P17" s="4"/>
      <c r="Q17" s="4"/>
      <c r="R17" s="4"/>
      <c r="S17" s="4"/>
      <c r="T17" s="4"/>
      <c r="U17" s="4"/>
      <c r="V17" s="4"/>
      <c r="W17" s="4"/>
      <c r="X17" s="4"/>
      <c r="Y17" s="4"/>
    </row>
    <row r="18" spans="1:25" x14ac:dyDescent="0.25">
      <c r="A18" s="12" t="s">
        <v>162</v>
      </c>
      <c r="B18" s="12">
        <v>21</v>
      </c>
      <c r="C18" s="12">
        <v>8</v>
      </c>
      <c r="D18" s="12">
        <v>1</v>
      </c>
      <c r="E18" s="12">
        <v>12</v>
      </c>
      <c r="F18" s="4"/>
      <c r="G18" s="4"/>
      <c r="H18" s="4"/>
      <c r="I18" s="4"/>
      <c r="J18" s="4"/>
      <c r="K18" s="4"/>
      <c r="L18" s="4"/>
      <c r="M18" s="4"/>
      <c r="N18" s="4"/>
      <c r="O18" s="4"/>
      <c r="P18" s="4"/>
      <c r="Q18" s="4"/>
      <c r="R18" s="4"/>
      <c r="S18" s="4"/>
      <c r="T18" s="4"/>
      <c r="U18" s="4"/>
      <c r="V18" s="4"/>
      <c r="W18" s="4"/>
      <c r="X18" s="4"/>
      <c r="Y18" s="4"/>
    </row>
    <row r="19" spans="1:25" x14ac:dyDescent="0.25">
      <c r="A19" s="13" t="s">
        <v>163</v>
      </c>
      <c r="B19" s="13">
        <v>24</v>
      </c>
      <c r="C19" s="13">
        <v>11</v>
      </c>
      <c r="D19" s="13">
        <v>1</v>
      </c>
      <c r="E19" s="13">
        <v>11</v>
      </c>
      <c r="F19" s="4"/>
      <c r="G19" s="4"/>
      <c r="H19" s="4"/>
      <c r="I19" s="4"/>
      <c r="J19" s="4"/>
      <c r="K19" s="4"/>
      <c r="L19" s="4"/>
      <c r="M19" s="4"/>
      <c r="N19" s="4"/>
      <c r="O19" s="4"/>
      <c r="P19" s="4"/>
      <c r="Q19" s="4"/>
      <c r="R19" s="4"/>
      <c r="S19" s="4"/>
      <c r="T19" s="4"/>
      <c r="U19" s="4"/>
      <c r="V19" s="4"/>
      <c r="W19" s="4"/>
      <c r="X19" s="4"/>
      <c r="Y19" s="4"/>
    </row>
    <row r="20" spans="1:25" x14ac:dyDescent="0.25">
      <c r="A20" s="12" t="s">
        <v>164</v>
      </c>
      <c r="B20" s="12">
        <v>11</v>
      </c>
      <c r="C20" s="12">
        <v>3</v>
      </c>
      <c r="D20" s="12">
        <v>2</v>
      </c>
      <c r="E20" s="12">
        <v>6</v>
      </c>
      <c r="F20" s="4"/>
      <c r="G20" s="4"/>
      <c r="H20" s="4"/>
      <c r="I20" s="4"/>
      <c r="J20" s="4"/>
      <c r="K20" s="4"/>
      <c r="L20" s="4"/>
      <c r="M20" s="4"/>
      <c r="N20" s="4"/>
      <c r="O20" s="4"/>
      <c r="P20" s="4"/>
      <c r="Q20" s="4"/>
      <c r="R20" s="4"/>
      <c r="S20" s="4"/>
      <c r="T20" s="4"/>
      <c r="U20" s="4"/>
      <c r="V20" s="4"/>
      <c r="W20" s="4"/>
      <c r="X20" s="4"/>
      <c r="Y20" s="4"/>
    </row>
    <row r="21" spans="1:25" x14ac:dyDescent="0.25">
      <c r="A21" s="13" t="s">
        <v>165</v>
      </c>
      <c r="B21" s="13">
        <v>15</v>
      </c>
      <c r="C21" s="13">
        <v>5</v>
      </c>
      <c r="D21" s="13">
        <v>2</v>
      </c>
      <c r="E21" s="13">
        <v>8</v>
      </c>
      <c r="F21" s="4"/>
      <c r="G21" s="4"/>
      <c r="H21" s="4"/>
      <c r="I21" s="4"/>
      <c r="J21" s="4"/>
      <c r="K21" s="4"/>
      <c r="L21" s="4"/>
      <c r="M21" s="4"/>
      <c r="N21" s="4"/>
      <c r="O21" s="4"/>
      <c r="P21" s="4"/>
      <c r="Q21" s="4"/>
      <c r="R21" s="4"/>
      <c r="S21" s="4"/>
      <c r="T21" s="4"/>
      <c r="U21" s="4"/>
      <c r="V21" s="4"/>
      <c r="W21" s="4"/>
      <c r="X21" s="4"/>
      <c r="Y21" s="4"/>
    </row>
    <row r="22" spans="1:25" x14ac:dyDescent="0.25">
      <c r="A22" s="13" t="s">
        <v>166</v>
      </c>
      <c r="B22" s="13">
        <v>24</v>
      </c>
      <c r="C22" s="13">
        <v>14</v>
      </c>
      <c r="D22" s="13">
        <v>2</v>
      </c>
      <c r="E22" s="13">
        <v>10</v>
      </c>
      <c r="F22" s="4"/>
      <c r="G22" s="4"/>
      <c r="H22" s="4"/>
      <c r="I22" s="4"/>
      <c r="J22" s="4"/>
      <c r="K22" s="4"/>
      <c r="L22" s="4"/>
      <c r="M22" s="4"/>
      <c r="N22" s="4"/>
      <c r="O22" s="4"/>
      <c r="P22" s="4"/>
      <c r="Q22" s="4"/>
      <c r="R22" s="4"/>
      <c r="S22" s="4"/>
      <c r="T22" s="4"/>
      <c r="U22" s="4"/>
      <c r="V22" s="4"/>
      <c r="W22" s="4"/>
      <c r="X22" s="4"/>
      <c r="Y22" s="4"/>
    </row>
    <row r="23" spans="1:25" x14ac:dyDescent="0.25">
      <c r="A23" s="12" t="s">
        <v>167</v>
      </c>
      <c r="B23" s="12">
        <v>20</v>
      </c>
      <c r="C23" s="12">
        <v>8</v>
      </c>
      <c r="D23" s="12">
        <v>0</v>
      </c>
      <c r="E23" s="12">
        <v>11</v>
      </c>
      <c r="F23" s="4"/>
      <c r="G23" s="4"/>
      <c r="H23" s="4"/>
      <c r="I23" s="4"/>
      <c r="J23" s="4"/>
      <c r="K23" s="4"/>
      <c r="L23" s="4"/>
      <c r="M23" s="4"/>
      <c r="N23" s="4"/>
      <c r="O23" s="4"/>
      <c r="P23" s="4"/>
      <c r="Q23" s="4"/>
      <c r="R23" s="4"/>
      <c r="S23" s="4"/>
      <c r="T23" s="4"/>
      <c r="U23" s="4"/>
      <c r="V23" s="4"/>
      <c r="W23" s="4"/>
      <c r="X23" s="4"/>
      <c r="Y23" s="4"/>
    </row>
  </sheetData>
  <mergeCells count="47">
    <mergeCell ref="F3:F4"/>
    <mergeCell ref="A3:A4"/>
    <mergeCell ref="B3:B4"/>
    <mergeCell ref="C3:C4"/>
    <mergeCell ref="D3:D4"/>
    <mergeCell ref="E3:E4"/>
    <mergeCell ref="X3:X4"/>
    <mergeCell ref="Y3:Y4"/>
    <mergeCell ref="M3:M4"/>
    <mergeCell ref="N3:N4"/>
    <mergeCell ref="O3:O4"/>
    <mergeCell ref="P3:P4"/>
    <mergeCell ref="Q3:Q4"/>
    <mergeCell ref="R3:R4"/>
    <mergeCell ref="G8:G9"/>
    <mergeCell ref="S3:S4"/>
    <mergeCell ref="T3:T4"/>
    <mergeCell ref="U3:U4"/>
    <mergeCell ref="W3:W4"/>
    <mergeCell ref="G3:G4"/>
    <mergeCell ref="H3:H4"/>
    <mergeCell ref="I3:I4"/>
    <mergeCell ref="J3:J4"/>
    <mergeCell ref="K3:K4"/>
    <mergeCell ref="L3:L4"/>
    <mergeCell ref="A8:A9"/>
    <mergeCell ref="B8:B9"/>
    <mergeCell ref="C8:C9"/>
    <mergeCell ref="D8:D9"/>
    <mergeCell ref="F8:F9"/>
    <mergeCell ref="S8:S9"/>
    <mergeCell ref="H8:H9"/>
    <mergeCell ref="I8:I9"/>
    <mergeCell ref="J8:J9"/>
    <mergeCell ref="K8:K9"/>
    <mergeCell ref="L8:L9"/>
    <mergeCell ref="M8:M9"/>
    <mergeCell ref="N8:N9"/>
    <mergeCell ref="O8:O9"/>
    <mergeCell ref="P8:P9"/>
    <mergeCell ref="Q8:Q9"/>
    <mergeCell ref="R8:R9"/>
    <mergeCell ref="T8:T9"/>
    <mergeCell ref="U8:U9"/>
    <mergeCell ref="V8:V9"/>
    <mergeCell ref="W8:W9"/>
    <mergeCell ref="Y8:Y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F4587-80FF-4C02-A240-A00D7530121C}">
  <dimension ref="A1:Y23"/>
  <sheetViews>
    <sheetView zoomScale="70" zoomScaleNormal="70" workbookViewId="0">
      <selection activeCell="L17" sqref="L17"/>
    </sheetView>
  </sheetViews>
  <sheetFormatPr defaultRowHeight="15" x14ac:dyDescent="0.25"/>
  <cols>
    <col min="1" max="25" width="50.7109375" style="3" customWidth="1"/>
  </cols>
  <sheetData>
    <row r="1" spans="1:25" x14ac:dyDescent="0.25">
      <c r="A1" s="4"/>
      <c r="B1" s="4" t="s">
        <v>0</v>
      </c>
      <c r="C1" s="4"/>
      <c r="D1" s="4"/>
      <c r="E1" s="4"/>
      <c r="F1" s="4"/>
      <c r="G1" s="4"/>
      <c r="H1" s="4"/>
      <c r="I1" s="4"/>
      <c r="J1" s="4"/>
      <c r="K1" s="4"/>
      <c r="L1" s="4"/>
      <c r="M1" s="4"/>
      <c r="N1" s="4"/>
      <c r="O1" s="4"/>
      <c r="P1" s="4"/>
      <c r="Q1" s="4"/>
      <c r="R1" s="4"/>
      <c r="S1" s="4"/>
      <c r="T1" s="4"/>
      <c r="U1" s="4"/>
      <c r="V1" s="4"/>
      <c r="W1" s="4"/>
      <c r="X1" s="4"/>
      <c r="Y1" s="4"/>
    </row>
    <row r="2" spans="1:25" x14ac:dyDescent="0.25">
      <c r="A2" s="2" t="s">
        <v>1</v>
      </c>
      <c r="B2" s="2" t="s">
        <v>2</v>
      </c>
      <c r="C2" s="2" t="s">
        <v>3</v>
      </c>
      <c r="D2" s="2" t="s">
        <v>4</v>
      </c>
      <c r="E2" s="2" t="s">
        <v>5</v>
      </c>
      <c r="F2" s="2" t="s">
        <v>6</v>
      </c>
      <c r="G2" s="2" t="s">
        <v>7</v>
      </c>
      <c r="H2" s="2" t="s">
        <v>8</v>
      </c>
      <c r="I2" s="2" t="s">
        <v>9</v>
      </c>
      <c r="J2" s="2" t="s">
        <v>10</v>
      </c>
      <c r="K2" s="2" t="s">
        <v>11</v>
      </c>
      <c r="L2" s="2" t="s">
        <v>12</v>
      </c>
      <c r="M2" s="2" t="s">
        <v>13</v>
      </c>
      <c r="N2" s="2" t="s">
        <v>14</v>
      </c>
      <c r="O2" s="2" t="s">
        <v>15</v>
      </c>
      <c r="P2" s="2" t="s">
        <v>16</v>
      </c>
      <c r="Q2" s="2" t="s">
        <v>17</v>
      </c>
      <c r="R2" s="2" t="s">
        <v>18</v>
      </c>
      <c r="S2" s="2" t="s">
        <v>19</v>
      </c>
      <c r="T2" s="2" t="s">
        <v>20</v>
      </c>
      <c r="U2" s="2" t="s">
        <v>21</v>
      </c>
      <c r="V2" s="2" t="s">
        <v>22</v>
      </c>
      <c r="W2" s="2" t="s">
        <v>23</v>
      </c>
      <c r="X2" s="2" t="s">
        <v>24</v>
      </c>
      <c r="Y2" s="2" t="s">
        <v>25</v>
      </c>
    </row>
    <row r="3" spans="1:25" ht="45" customHeight="1" x14ac:dyDescent="0.25">
      <c r="A3" s="5" t="s">
        <v>26</v>
      </c>
      <c r="B3" s="5" t="s">
        <v>27</v>
      </c>
      <c r="C3" s="5" t="s">
        <v>28</v>
      </c>
      <c r="D3" s="5" t="s">
        <v>29</v>
      </c>
      <c r="E3" s="5" t="s">
        <v>30</v>
      </c>
      <c r="F3" s="5" t="s">
        <v>31</v>
      </c>
      <c r="G3" s="5" t="s">
        <v>32</v>
      </c>
      <c r="H3" s="5" t="s">
        <v>33</v>
      </c>
      <c r="I3" s="5" t="s">
        <v>34</v>
      </c>
      <c r="J3" s="5" t="s">
        <v>35</v>
      </c>
      <c r="K3" s="6" t="s">
        <v>36</v>
      </c>
      <c r="L3" s="6" t="s">
        <v>37</v>
      </c>
      <c r="M3" s="5" t="s">
        <v>38</v>
      </c>
      <c r="N3" s="5" t="s">
        <v>39</v>
      </c>
      <c r="O3" s="5" t="s">
        <v>40</v>
      </c>
      <c r="P3" s="5" t="s">
        <v>41</v>
      </c>
      <c r="Q3" s="7" t="s">
        <v>42</v>
      </c>
      <c r="R3" s="7" t="s">
        <v>42</v>
      </c>
      <c r="S3" s="5" t="s">
        <v>43</v>
      </c>
      <c r="T3" s="7" t="s">
        <v>42</v>
      </c>
      <c r="U3" s="5" t="s">
        <v>44</v>
      </c>
      <c r="V3" s="5" t="s">
        <v>171</v>
      </c>
      <c r="W3" s="5" t="s">
        <v>47</v>
      </c>
      <c r="X3" s="5" t="s">
        <v>48</v>
      </c>
      <c r="Y3" s="5" t="s">
        <v>49</v>
      </c>
    </row>
    <row r="4" spans="1:25" x14ac:dyDescent="0.25">
      <c r="A4" s="8"/>
      <c r="B4" s="8"/>
      <c r="C4" s="8"/>
      <c r="D4" s="8"/>
      <c r="E4" s="8"/>
      <c r="F4" s="8"/>
      <c r="G4" s="8"/>
      <c r="H4" s="8"/>
      <c r="I4" s="8"/>
      <c r="J4" s="8"/>
      <c r="K4" s="15"/>
      <c r="L4" s="15"/>
      <c r="M4" s="8"/>
      <c r="N4" s="8"/>
      <c r="O4" s="8"/>
      <c r="P4" s="8"/>
      <c r="Q4" s="14"/>
      <c r="R4" s="14"/>
      <c r="S4" s="8"/>
      <c r="T4" s="14"/>
      <c r="U4" s="8"/>
      <c r="V4" s="8"/>
      <c r="W4" s="8"/>
      <c r="X4" s="8"/>
      <c r="Y4" s="8"/>
    </row>
    <row r="5" spans="1:25" ht="75" customHeight="1" x14ac:dyDescent="0.25">
      <c r="A5" s="2" t="s">
        <v>63</v>
      </c>
      <c r="B5" s="2" t="s">
        <v>64</v>
      </c>
      <c r="C5" s="2" t="s">
        <v>65</v>
      </c>
      <c r="D5" s="2" t="s">
        <v>66</v>
      </c>
      <c r="E5" s="2" t="s">
        <v>67</v>
      </c>
      <c r="F5" s="2" t="s">
        <v>68</v>
      </c>
      <c r="G5" s="2" t="s">
        <v>69</v>
      </c>
      <c r="H5" s="2" t="s">
        <v>70</v>
      </c>
      <c r="I5" s="2" t="s">
        <v>71</v>
      </c>
      <c r="J5" s="2" t="s">
        <v>72</v>
      </c>
      <c r="K5" s="11" t="s">
        <v>73</v>
      </c>
      <c r="L5" s="11" t="s">
        <v>74</v>
      </c>
      <c r="M5" s="4" t="s">
        <v>75</v>
      </c>
      <c r="N5" s="4" t="s">
        <v>76</v>
      </c>
      <c r="O5" s="2" t="s">
        <v>77</v>
      </c>
      <c r="P5" s="2" t="s">
        <v>78</v>
      </c>
      <c r="Q5" s="2" t="s">
        <v>79</v>
      </c>
      <c r="R5" s="2" t="s">
        <v>80</v>
      </c>
      <c r="S5" s="2" t="s">
        <v>81</v>
      </c>
      <c r="T5" s="2" t="s">
        <v>82</v>
      </c>
      <c r="U5" s="2" t="s">
        <v>83</v>
      </c>
      <c r="V5" s="2" t="s">
        <v>84</v>
      </c>
      <c r="W5" s="2" t="s">
        <v>85</v>
      </c>
      <c r="X5" s="2" t="s">
        <v>86</v>
      </c>
      <c r="Y5" s="2" t="s">
        <v>87</v>
      </c>
    </row>
    <row r="6" spans="1:25" ht="75" customHeight="1" x14ac:dyDescent="0.25">
      <c r="A6" s="2" t="s">
        <v>50</v>
      </c>
      <c r="B6" s="9" t="s">
        <v>42</v>
      </c>
      <c r="C6" s="10" t="s">
        <v>51</v>
      </c>
      <c r="D6" s="9" t="s">
        <v>52</v>
      </c>
      <c r="E6" s="2" t="s">
        <v>53</v>
      </c>
      <c r="F6" s="2" t="s">
        <v>54</v>
      </c>
      <c r="G6" s="2" t="s">
        <v>55</v>
      </c>
      <c r="H6" s="9" t="s">
        <v>42</v>
      </c>
      <c r="I6" s="9" t="s">
        <v>42</v>
      </c>
      <c r="J6" s="9" t="s">
        <v>42</v>
      </c>
      <c r="K6" s="9" t="s">
        <v>42</v>
      </c>
      <c r="L6" s="9" t="s">
        <v>42</v>
      </c>
      <c r="M6" s="9" t="s">
        <v>42</v>
      </c>
      <c r="N6" s="9" t="s">
        <v>42</v>
      </c>
      <c r="O6" s="2" t="s">
        <v>57</v>
      </c>
      <c r="P6" s="2" t="s">
        <v>58</v>
      </c>
      <c r="Q6" s="9" t="s">
        <v>42</v>
      </c>
      <c r="R6" s="9" t="s">
        <v>42</v>
      </c>
      <c r="S6" s="9" t="s">
        <v>42</v>
      </c>
      <c r="T6" s="9" t="s">
        <v>42</v>
      </c>
      <c r="U6" s="2" t="s">
        <v>59</v>
      </c>
      <c r="V6" s="2" t="s">
        <v>60</v>
      </c>
      <c r="W6" s="2" t="s">
        <v>60</v>
      </c>
      <c r="X6" s="2" t="s">
        <v>61</v>
      </c>
      <c r="Y6" s="2" t="s">
        <v>62</v>
      </c>
    </row>
    <row r="7" spans="1:25" ht="60" customHeight="1" x14ac:dyDescent="0.25">
      <c r="A7" s="2" t="s">
        <v>88</v>
      </c>
      <c r="B7" s="2" t="s">
        <v>89</v>
      </c>
      <c r="C7" s="9" t="s">
        <v>90</v>
      </c>
      <c r="D7" s="2" t="s">
        <v>91</v>
      </c>
      <c r="E7" s="2" t="s">
        <v>92</v>
      </c>
      <c r="F7" s="2" t="s">
        <v>93</v>
      </c>
      <c r="G7" s="2" t="s">
        <v>94</v>
      </c>
      <c r="H7" s="2" t="s">
        <v>56</v>
      </c>
      <c r="I7" s="2" t="s">
        <v>95</v>
      </c>
      <c r="J7" s="2" t="s">
        <v>96</v>
      </c>
      <c r="K7" s="2" t="s">
        <v>97</v>
      </c>
      <c r="L7" s="2" t="s">
        <v>98</v>
      </c>
      <c r="M7" s="2" t="s">
        <v>99</v>
      </c>
      <c r="N7" s="2" t="s">
        <v>100</v>
      </c>
      <c r="O7" s="9" t="s">
        <v>101</v>
      </c>
      <c r="P7" s="9" t="s">
        <v>42</v>
      </c>
      <c r="Q7" s="9" t="s">
        <v>102</v>
      </c>
      <c r="R7" s="9" t="s">
        <v>102</v>
      </c>
      <c r="S7" s="2" t="s">
        <v>103</v>
      </c>
      <c r="T7" s="9" t="s">
        <v>42</v>
      </c>
      <c r="U7" s="9" t="s">
        <v>104</v>
      </c>
      <c r="V7" s="2" t="s">
        <v>105</v>
      </c>
      <c r="W7" s="2" t="s">
        <v>106</v>
      </c>
      <c r="X7" s="9" t="s">
        <v>42</v>
      </c>
      <c r="Y7" s="2" t="s">
        <v>107</v>
      </c>
    </row>
    <row r="8" spans="1:25" ht="225" customHeight="1" x14ac:dyDescent="0.25">
      <c r="A8" s="5" t="s">
        <v>108</v>
      </c>
      <c r="B8" s="5" t="s">
        <v>109</v>
      </c>
      <c r="C8" s="5" t="s">
        <v>110</v>
      </c>
      <c r="D8" s="5" t="s">
        <v>111</v>
      </c>
      <c r="E8" s="5" t="s">
        <v>111</v>
      </c>
      <c r="F8" s="5" t="s">
        <v>113</v>
      </c>
      <c r="G8" s="5" t="s">
        <v>114</v>
      </c>
      <c r="H8" s="5" t="s">
        <v>115</v>
      </c>
      <c r="I8" s="5" t="s">
        <v>116</v>
      </c>
      <c r="J8" s="5" t="s">
        <v>117</v>
      </c>
      <c r="K8" s="5" t="s">
        <v>118</v>
      </c>
      <c r="L8" s="5" t="s">
        <v>119</v>
      </c>
      <c r="M8" s="5" t="s">
        <v>120</v>
      </c>
      <c r="N8" s="5" t="s">
        <v>121</v>
      </c>
      <c r="O8" s="5" t="s">
        <v>122</v>
      </c>
      <c r="P8" s="5" t="s">
        <v>123</v>
      </c>
      <c r="Q8" s="5" t="s">
        <v>124</v>
      </c>
      <c r="R8" s="5" t="s">
        <v>125</v>
      </c>
      <c r="S8" s="5" t="s">
        <v>126</v>
      </c>
      <c r="T8" s="5" t="s">
        <v>127</v>
      </c>
      <c r="U8" s="5" t="s">
        <v>128</v>
      </c>
      <c r="V8" s="5" t="s">
        <v>129</v>
      </c>
      <c r="W8" s="5" t="s">
        <v>130</v>
      </c>
      <c r="X8" s="8" t="s">
        <v>170</v>
      </c>
      <c r="Y8" s="5" t="s">
        <v>133</v>
      </c>
    </row>
    <row r="9" spans="1:25" ht="30" customHeight="1" x14ac:dyDescent="0.25">
      <c r="A9" s="8"/>
      <c r="B9" s="8"/>
      <c r="C9" s="8"/>
      <c r="D9" s="8"/>
      <c r="E9" s="8"/>
      <c r="F9" s="8"/>
      <c r="G9" s="8"/>
      <c r="H9" s="8"/>
      <c r="I9" s="8"/>
      <c r="J9" s="8"/>
      <c r="K9" s="8"/>
      <c r="L9" s="8"/>
      <c r="M9" s="8"/>
      <c r="N9" s="8"/>
      <c r="O9" s="8"/>
      <c r="P9" s="8"/>
      <c r="Q9" s="8"/>
      <c r="R9" s="8"/>
      <c r="S9" s="8"/>
      <c r="T9" s="8"/>
      <c r="U9" s="8"/>
      <c r="V9" s="8"/>
      <c r="W9" s="8"/>
      <c r="Y9" s="8"/>
    </row>
    <row r="10" spans="1:25" ht="75" customHeight="1" x14ac:dyDescent="0.25">
      <c r="A10" s="2" t="s">
        <v>134</v>
      </c>
      <c r="B10" s="2" t="s">
        <v>135</v>
      </c>
      <c r="C10" s="2" t="s">
        <v>136</v>
      </c>
      <c r="D10" s="2" t="s">
        <v>137</v>
      </c>
      <c r="E10" s="9" t="s">
        <v>138</v>
      </c>
      <c r="F10" s="2" t="s">
        <v>139</v>
      </c>
      <c r="G10" s="2" t="s">
        <v>140</v>
      </c>
      <c r="H10" s="2" t="s">
        <v>140</v>
      </c>
      <c r="I10" s="2" t="s">
        <v>141</v>
      </c>
      <c r="J10" s="2" t="s">
        <v>142</v>
      </c>
      <c r="K10" s="2" t="s">
        <v>141</v>
      </c>
      <c r="L10" s="2" t="s">
        <v>142</v>
      </c>
      <c r="M10" s="2" t="s">
        <v>143</v>
      </c>
      <c r="N10" s="2" t="s">
        <v>144</v>
      </c>
      <c r="O10" s="2" t="s">
        <v>145</v>
      </c>
      <c r="P10" s="2" t="s">
        <v>146</v>
      </c>
      <c r="Q10" s="9" t="s">
        <v>42</v>
      </c>
      <c r="R10" s="9" t="s">
        <v>42</v>
      </c>
      <c r="S10" s="2" t="s">
        <v>147</v>
      </c>
      <c r="T10" s="2" t="s">
        <v>148</v>
      </c>
      <c r="U10" s="2" t="s">
        <v>149</v>
      </c>
      <c r="V10" s="2" t="s">
        <v>150</v>
      </c>
      <c r="W10" s="2" t="s">
        <v>150</v>
      </c>
      <c r="X10" s="9" t="s">
        <v>42</v>
      </c>
      <c r="Y10" s="2" t="s">
        <v>151</v>
      </c>
    </row>
    <row r="11" spans="1:25" x14ac:dyDescent="0.25">
      <c r="A11" s="4" t="s">
        <v>152</v>
      </c>
      <c r="B11" s="4">
        <v>144</v>
      </c>
      <c r="C11" s="4"/>
      <c r="D11" s="4"/>
      <c r="E11" s="4"/>
      <c r="F11" s="4"/>
      <c r="G11" s="4"/>
      <c r="H11" s="4"/>
      <c r="I11" s="4"/>
      <c r="J11" s="4"/>
      <c r="K11" s="4"/>
      <c r="L11" s="4"/>
      <c r="M11" s="4"/>
      <c r="N11" s="4"/>
      <c r="O11" s="4"/>
      <c r="P11" s="4"/>
      <c r="Q11" s="4"/>
      <c r="R11" s="4"/>
      <c r="S11" s="4"/>
      <c r="T11" s="4"/>
      <c r="U11" s="4"/>
      <c r="V11" s="4"/>
      <c r="W11" s="4"/>
      <c r="X11" s="4"/>
      <c r="Y11" s="4"/>
    </row>
    <row r="12" spans="1:25" x14ac:dyDescent="0.25">
      <c r="A12" s="4" t="s">
        <v>153</v>
      </c>
      <c r="B12" s="4">
        <v>29</v>
      </c>
      <c r="C12" s="4"/>
      <c r="D12" s="4"/>
      <c r="E12" s="4"/>
      <c r="F12" s="4"/>
      <c r="G12" s="4"/>
      <c r="H12" s="4"/>
      <c r="I12" s="4"/>
      <c r="J12" s="4"/>
      <c r="K12" s="4"/>
      <c r="L12" s="4"/>
      <c r="M12" s="4"/>
      <c r="N12" s="4"/>
      <c r="O12" s="4"/>
      <c r="P12" s="4"/>
      <c r="Q12" s="4"/>
      <c r="R12" s="4"/>
      <c r="S12" s="4"/>
      <c r="T12" s="4"/>
      <c r="U12" s="4"/>
      <c r="V12" s="4"/>
      <c r="W12" s="4"/>
      <c r="X12" s="4"/>
      <c r="Y12" s="4"/>
    </row>
    <row r="13" spans="1:25" x14ac:dyDescent="0.25">
      <c r="A13" s="4" t="s">
        <v>154</v>
      </c>
      <c r="B13" s="4">
        <v>115</v>
      </c>
      <c r="C13" s="4"/>
      <c r="D13" s="4"/>
      <c r="E13" s="4"/>
      <c r="F13" s="4"/>
      <c r="G13" s="4"/>
      <c r="H13" s="4"/>
      <c r="I13" s="4"/>
      <c r="J13" s="4"/>
      <c r="K13" s="4"/>
      <c r="L13" s="4"/>
      <c r="M13" s="4"/>
      <c r="N13" s="4"/>
      <c r="O13" s="4"/>
      <c r="P13" s="4"/>
      <c r="Q13" s="4"/>
      <c r="R13" s="4"/>
      <c r="S13" s="4"/>
      <c r="T13" s="4"/>
      <c r="U13" s="4"/>
      <c r="V13" s="4"/>
      <c r="W13" s="4"/>
      <c r="X13" s="4"/>
      <c r="Y13" s="4"/>
    </row>
    <row r="14" spans="1:25" x14ac:dyDescent="0.25">
      <c r="A14" s="4" t="s">
        <v>155</v>
      </c>
      <c r="B14" s="4">
        <v>49</v>
      </c>
      <c r="C14" s="4"/>
      <c r="D14" s="4"/>
      <c r="E14" s="4"/>
      <c r="F14" s="4"/>
      <c r="G14" s="4"/>
      <c r="H14" s="4"/>
      <c r="I14" s="4"/>
      <c r="J14" s="4"/>
      <c r="K14" s="4"/>
      <c r="L14" s="4"/>
      <c r="M14" s="4"/>
      <c r="N14" s="4"/>
      <c r="O14" s="4"/>
      <c r="P14" s="4"/>
      <c r="Q14" s="4"/>
      <c r="R14" s="4"/>
      <c r="S14" s="4"/>
      <c r="T14" s="4"/>
      <c r="U14" s="4"/>
      <c r="V14" s="4"/>
      <c r="W14" s="4"/>
      <c r="X14" s="4"/>
      <c r="Y14" s="4"/>
    </row>
    <row r="15" spans="1:25" x14ac:dyDescent="0.25">
      <c r="A15" s="4" t="s">
        <v>156</v>
      </c>
      <c r="B15" s="4">
        <v>8</v>
      </c>
      <c r="C15" s="4"/>
      <c r="D15" s="4"/>
      <c r="E15" s="4"/>
      <c r="F15" s="4"/>
      <c r="G15" s="4"/>
      <c r="H15" s="4"/>
      <c r="I15" s="4"/>
      <c r="J15" s="4"/>
      <c r="K15" s="4"/>
      <c r="L15" s="4"/>
      <c r="M15" s="4"/>
      <c r="N15" s="4"/>
      <c r="O15" s="4"/>
      <c r="P15" s="4"/>
      <c r="Q15" s="4"/>
      <c r="R15" s="4"/>
      <c r="S15" s="4"/>
      <c r="T15" s="4"/>
      <c r="U15" s="4"/>
      <c r="V15" s="4"/>
      <c r="W15" s="4"/>
      <c r="X15" s="4"/>
      <c r="Y15" s="4"/>
    </row>
    <row r="16" spans="1:25" x14ac:dyDescent="0.25">
      <c r="A16" s="4" t="s">
        <v>157</v>
      </c>
      <c r="B16" s="4">
        <v>58</v>
      </c>
      <c r="C16" s="4"/>
      <c r="D16" s="4"/>
      <c r="E16" s="4"/>
      <c r="F16" s="4"/>
      <c r="G16" s="4"/>
      <c r="H16" s="4"/>
      <c r="I16" s="4"/>
      <c r="J16" s="4"/>
      <c r="K16" s="4"/>
      <c r="L16" s="4"/>
      <c r="M16" s="4"/>
      <c r="N16" s="4"/>
      <c r="O16" s="4"/>
      <c r="P16" s="4"/>
      <c r="Q16" s="4"/>
      <c r="R16" s="4"/>
      <c r="S16" s="4"/>
      <c r="T16" s="4"/>
      <c r="U16" s="4"/>
      <c r="V16" s="4"/>
      <c r="W16" s="4"/>
      <c r="X16" s="4"/>
      <c r="Y16" s="4"/>
    </row>
    <row r="17" spans="1:25" x14ac:dyDescent="0.25">
      <c r="A17" s="12"/>
      <c r="B17" s="12" t="s">
        <v>158</v>
      </c>
      <c r="C17" s="12" t="s">
        <v>159</v>
      </c>
      <c r="D17" s="12" t="s">
        <v>160</v>
      </c>
      <c r="E17" s="12" t="s">
        <v>161</v>
      </c>
      <c r="F17" s="4"/>
      <c r="G17" s="4"/>
      <c r="H17" s="4"/>
      <c r="I17" s="4"/>
      <c r="J17" s="4"/>
      <c r="K17" s="4"/>
      <c r="L17" s="4"/>
      <c r="M17" s="4"/>
      <c r="N17" s="4"/>
      <c r="O17" s="4"/>
      <c r="P17" s="4"/>
      <c r="Q17" s="4"/>
      <c r="R17" s="4"/>
      <c r="S17" s="4"/>
      <c r="T17" s="4"/>
      <c r="U17" s="4"/>
      <c r="V17" s="4"/>
      <c r="W17" s="4"/>
      <c r="X17" s="4"/>
      <c r="Y17" s="4"/>
    </row>
    <row r="18" spans="1:25" x14ac:dyDescent="0.25">
      <c r="A18" s="12" t="s">
        <v>162</v>
      </c>
      <c r="B18" s="12">
        <v>21</v>
      </c>
      <c r="C18" s="12">
        <v>8</v>
      </c>
      <c r="D18" s="12">
        <v>1</v>
      </c>
      <c r="E18" s="12">
        <v>12</v>
      </c>
      <c r="F18" s="4"/>
      <c r="G18" s="4"/>
      <c r="H18" s="4"/>
      <c r="I18" s="4"/>
      <c r="J18" s="4"/>
      <c r="K18" s="4"/>
      <c r="L18" s="4"/>
      <c r="M18" s="4"/>
      <c r="N18" s="4"/>
      <c r="O18" s="4"/>
      <c r="P18" s="4"/>
      <c r="Q18" s="4"/>
      <c r="R18" s="4"/>
      <c r="S18" s="4"/>
      <c r="T18" s="4"/>
      <c r="U18" s="4"/>
      <c r="V18" s="4"/>
      <c r="W18" s="4"/>
      <c r="X18" s="4"/>
      <c r="Y18" s="4"/>
    </row>
    <row r="19" spans="1:25" x14ac:dyDescent="0.25">
      <c r="A19" s="13" t="s">
        <v>163</v>
      </c>
      <c r="B19" s="13">
        <v>24</v>
      </c>
      <c r="C19" s="13">
        <v>11</v>
      </c>
      <c r="D19" s="13">
        <v>1</v>
      </c>
      <c r="E19" s="13">
        <v>11</v>
      </c>
      <c r="F19" s="4"/>
      <c r="G19" s="4"/>
      <c r="H19" s="4"/>
      <c r="I19" s="4"/>
      <c r="J19" s="4"/>
      <c r="K19" s="4"/>
      <c r="L19" s="4"/>
      <c r="M19" s="4"/>
      <c r="N19" s="4"/>
      <c r="O19" s="4"/>
      <c r="P19" s="4"/>
      <c r="Q19" s="4"/>
      <c r="R19" s="4"/>
      <c r="S19" s="4"/>
      <c r="T19" s="4"/>
      <c r="U19" s="4"/>
      <c r="V19" s="4"/>
      <c r="W19" s="4"/>
      <c r="X19" s="4"/>
      <c r="Y19" s="4"/>
    </row>
    <row r="20" spans="1:25" x14ac:dyDescent="0.25">
      <c r="A20" s="12" t="s">
        <v>164</v>
      </c>
      <c r="B20" s="12">
        <v>11</v>
      </c>
      <c r="C20" s="12">
        <v>3</v>
      </c>
      <c r="D20" s="12">
        <v>2</v>
      </c>
      <c r="E20" s="12">
        <v>6</v>
      </c>
      <c r="F20" s="4"/>
      <c r="G20" s="4"/>
      <c r="H20" s="4"/>
      <c r="I20" s="4"/>
      <c r="J20" s="4"/>
      <c r="K20" s="4"/>
      <c r="L20" s="4"/>
      <c r="M20" s="4"/>
      <c r="N20" s="4"/>
      <c r="O20" s="4"/>
      <c r="P20" s="4"/>
      <c r="Q20" s="4"/>
      <c r="R20" s="4"/>
      <c r="S20" s="4"/>
      <c r="T20" s="4"/>
      <c r="U20" s="4"/>
      <c r="V20" s="4"/>
      <c r="W20" s="4"/>
      <c r="X20" s="4"/>
      <c r="Y20" s="4"/>
    </row>
    <row r="21" spans="1:25" x14ac:dyDescent="0.25">
      <c r="A21" s="13" t="s">
        <v>165</v>
      </c>
      <c r="B21" s="13">
        <v>15</v>
      </c>
      <c r="C21" s="13">
        <v>5</v>
      </c>
      <c r="D21" s="13">
        <v>2</v>
      </c>
      <c r="E21" s="13">
        <v>8</v>
      </c>
      <c r="F21" s="4"/>
      <c r="G21" s="4"/>
      <c r="H21" s="4"/>
      <c r="I21" s="4"/>
      <c r="J21" s="4"/>
      <c r="K21" s="4"/>
      <c r="L21" s="4"/>
      <c r="M21" s="4"/>
      <c r="N21" s="4"/>
      <c r="O21" s="4"/>
      <c r="P21" s="4"/>
      <c r="Q21" s="4"/>
      <c r="R21" s="4"/>
      <c r="S21" s="4"/>
      <c r="T21" s="4"/>
      <c r="U21" s="4"/>
      <c r="V21" s="4"/>
      <c r="W21" s="4"/>
      <c r="X21" s="4"/>
      <c r="Y21" s="4"/>
    </row>
    <row r="22" spans="1:25" x14ac:dyDescent="0.25">
      <c r="A22" s="13" t="s">
        <v>166</v>
      </c>
      <c r="B22" s="13">
        <v>24</v>
      </c>
      <c r="C22" s="13">
        <v>14</v>
      </c>
      <c r="D22" s="13">
        <v>2</v>
      </c>
      <c r="E22" s="13">
        <v>10</v>
      </c>
      <c r="F22" s="4"/>
      <c r="G22" s="4"/>
      <c r="H22" s="4"/>
      <c r="I22" s="4"/>
      <c r="J22" s="4"/>
      <c r="K22" s="4"/>
      <c r="L22" s="4"/>
      <c r="M22" s="4"/>
      <c r="N22" s="4"/>
      <c r="O22" s="4"/>
      <c r="P22" s="4"/>
      <c r="Q22" s="4"/>
      <c r="R22" s="4"/>
      <c r="S22" s="4"/>
      <c r="T22" s="4"/>
      <c r="U22" s="4"/>
      <c r="V22" s="4"/>
      <c r="W22" s="4"/>
      <c r="X22" s="4"/>
      <c r="Y22" s="4"/>
    </row>
    <row r="23" spans="1:25" x14ac:dyDescent="0.25">
      <c r="A23" s="12" t="s">
        <v>167</v>
      </c>
      <c r="B23" s="12">
        <v>20</v>
      </c>
      <c r="C23" s="12">
        <v>8</v>
      </c>
      <c r="D23" s="12">
        <v>0</v>
      </c>
      <c r="E23" s="12">
        <v>11</v>
      </c>
      <c r="F23" s="4"/>
      <c r="G23" s="4"/>
      <c r="H23" s="4"/>
      <c r="I23" s="4"/>
      <c r="J23" s="4"/>
      <c r="K23" s="4"/>
      <c r="L23" s="4"/>
      <c r="M23" s="4"/>
      <c r="N23" s="4"/>
      <c r="O23" s="4"/>
      <c r="P23" s="4"/>
      <c r="Q23" s="4"/>
      <c r="R23" s="4"/>
      <c r="S23" s="4"/>
      <c r="T23" s="4"/>
      <c r="U23" s="4"/>
      <c r="V23" s="4"/>
      <c r="W23" s="4"/>
      <c r="X23" s="4"/>
      <c r="Y23" s="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CBE63-9AEA-4962-94AD-58E1FB24BF37}">
  <dimension ref="A1:Z181"/>
  <sheetViews>
    <sheetView tabSelected="1" zoomScale="55" zoomScaleNormal="55" workbookViewId="0">
      <selection activeCell="D2" sqref="D2"/>
    </sheetView>
  </sheetViews>
  <sheetFormatPr defaultRowHeight="15" x14ac:dyDescent="0.25"/>
  <cols>
    <col min="1" max="1" width="6.5703125" bestFit="1" customWidth="1"/>
    <col min="2" max="2" width="21.42578125" style="21" customWidth="1"/>
    <col min="3" max="3" width="22.140625" style="21" bestFit="1" customWidth="1"/>
    <col min="4" max="4" width="83.5703125" style="24" customWidth="1"/>
    <col min="5" max="5" width="12.140625" style="3" customWidth="1"/>
    <col min="6" max="6" width="28.5703125" style="3" customWidth="1"/>
    <col min="7" max="7" width="24.42578125" style="3" customWidth="1"/>
    <col min="8" max="8" width="13.140625" style="3" customWidth="1"/>
    <col min="9" max="9" width="9.140625" style="47"/>
    <col min="10" max="11" width="9.140625" style="25"/>
    <col min="12" max="12" width="12.140625" bestFit="1" customWidth="1"/>
    <col min="13" max="13" width="11.7109375" customWidth="1"/>
    <col min="14" max="14" width="13.5703125" customWidth="1"/>
    <col min="15" max="15" width="23.7109375" customWidth="1"/>
    <col min="16" max="16" width="10" style="25" bestFit="1" customWidth="1"/>
    <col min="17" max="18" width="9.140625" style="25"/>
    <col min="19" max="19" width="10.28515625" style="25" bestFit="1" customWidth="1"/>
    <col min="20" max="20" width="17.28515625" bestFit="1" customWidth="1"/>
  </cols>
  <sheetData>
    <row r="1" spans="1:26" s="18" customFormat="1" ht="15" customHeight="1" thickBot="1" x14ac:dyDescent="0.3">
      <c r="A1" s="29" t="s">
        <v>186</v>
      </c>
      <c r="B1" s="30" t="s">
        <v>185</v>
      </c>
      <c r="C1" s="30" t="s">
        <v>184</v>
      </c>
      <c r="D1" s="31" t="s">
        <v>0</v>
      </c>
      <c r="E1" s="32" t="s">
        <v>172</v>
      </c>
      <c r="F1" s="32" t="s">
        <v>173</v>
      </c>
      <c r="G1" s="32" t="s">
        <v>174</v>
      </c>
      <c r="H1" s="32" t="s">
        <v>175</v>
      </c>
      <c r="I1" s="44" t="s">
        <v>177</v>
      </c>
      <c r="J1" s="30" t="s">
        <v>179</v>
      </c>
      <c r="K1" s="30" t="s">
        <v>206</v>
      </c>
      <c r="L1" s="33" t="s">
        <v>180</v>
      </c>
      <c r="M1" s="33" t="s">
        <v>181</v>
      </c>
      <c r="N1" s="33" t="s">
        <v>182</v>
      </c>
      <c r="O1" s="33" t="s">
        <v>183</v>
      </c>
      <c r="P1" s="48" t="s">
        <v>187</v>
      </c>
      <c r="Q1" s="49" t="s">
        <v>205</v>
      </c>
      <c r="R1" s="49" t="s">
        <v>207</v>
      </c>
      <c r="S1" s="49" t="s">
        <v>208</v>
      </c>
    </row>
    <row r="2" spans="1:26" ht="45.75" thickBot="1" x14ac:dyDescent="0.3">
      <c r="A2" s="36">
        <v>1</v>
      </c>
      <c r="B2" s="20" t="s">
        <v>162</v>
      </c>
      <c r="C2" s="20" t="s">
        <v>2</v>
      </c>
      <c r="D2" s="23" t="s">
        <v>27</v>
      </c>
      <c r="E2" s="27">
        <v>2</v>
      </c>
      <c r="F2" s="27">
        <v>3</v>
      </c>
      <c r="G2" s="27">
        <v>1</v>
      </c>
      <c r="H2" s="27">
        <v>2</v>
      </c>
      <c r="I2" s="45">
        <f>SUM(E2:H2)</f>
        <v>8</v>
      </c>
      <c r="J2" s="27" t="str">
        <f t="shared" ref="J2:J62" si="0">_xlfn.IFS(AND(I2&gt;=0,I2&lt;=1),"Critical",AND(I2&gt;=2,I2&lt;=3),"High", AND(I2&gt;=4,I2&lt;=6),"Medium",AND(I2&gt;=7,I2&lt;=9),"Low",I2&gt;9,"None")</f>
        <v>Low</v>
      </c>
      <c r="K2" s="27">
        <f t="shared" ref="K2:K32" si="1">_xlfn.IFS(AND(I2&gt;=0,I2&lt;=1),4,AND(I2&gt;=2,I2&lt;=3),3, AND(I2&gt;=4,I2&lt;=6),2,AND(I2&gt;=7,I2&lt;=9),1,I2&gt;9,0)</f>
        <v>1</v>
      </c>
      <c r="L2" s="27">
        <v>100</v>
      </c>
      <c r="M2" s="27">
        <v>100</v>
      </c>
      <c r="N2" s="27">
        <v>10</v>
      </c>
      <c r="O2" s="27">
        <v>1</v>
      </c>
      <c r="P2" s="50">
        <f>10*L2+10*M2+N2+5*O2</f>
        <v>2015</v>
      </c>
      <c r="Q2" s="27" t="str">
        <f t="shared" ref="Q2:Q32" si="2">_xlfn.IFS(P2=0,"None",AND(P2&gt;=1,P2&lt;=19),"Low", AND(P2&gt;=20,P2&lt;=99),"Medium",AND(P2&gt;=10,P2&lt;=999),"High",P2&gt;=1000,"Critical")</f>
        <v>Critical</v>
      </c>
      <c r="R2" s="30">
        <f t="shared" ref="R2:R32" si="3">_xlfn.IFS(P2=0,0,AND(P2&gt;=1,P2&lt;=19),1, AND(P2&gt;=20,P2&lt;=99),2,AND(P2&gt;=10,P2&lt;=999),3,P2&gt;=1000,4)</f>
        <v>4</v>
      </c>
      <c r="S2" s="51" t="str">
        <f t="shared" ref="S2:S33" si="4">VLOOKUP(K2, $U$7:$Z$12, MATCH(R2,$U$7:$Z$7, 0),FALSE)</f>
        <v>Medium</v>
      </c>
    </row>
    <row r="3" spans="1:26" ht="30" x14ac:dyDescent="0.25">
      <c r="A3" s="36">
        <v>2</v>
      </c>
      <c r="B3" s="20" t="s">
        <v>162</v>
      </c>
      <c r="C3" s="20" t="s">
        <v>3</v>
      </c>
      <c r="D3" s="23" t="s">
        <v>28</v>
      </c>
      <c r="E3" s="27">
        <v>2</v>
      </c>
      <c r="F3" s="27">
        <v>0</v>
      </c>
      <c r="G3" s="27">
        <v>1</v>
      </c>
      <c r="H3" s="27">
        <v>2</v>
      </c>
      <c r="I3" s="45">
        <f t="shared" ref="I3:I63" si="5">SUM(E3:H3)</f>
        <v>5</v>
      </c>
      <c r="J3" s="27" t="str">
        <f t="shared" si="0"/>
        <v>Medium</v>
      </c>
      <c r="K3" s="27">
        <f t="shared" si="1"/>
        <v>2</v>
      </c>
      <c r="L3" s="27">
        <v>0</v>
      </c>
      <c r="M3" s="27">
        <v>0</v>
      </c>
      <c r="N3" s="27">
        <v>1</v>
      </c>
      <c r="O3" s="27">
        <v>0</v>
      </c>
      <c r="P3" s="50">
        <f t="shared" ref="P3:P63" si="6">10*L3+10*M3+N3+5*O3</f>
        <v>1</v>
      </c>
      <c r="Q3" s="27" t="str">
        <f>_xlfn.IFS(P3=0,"None",AND(P3&gt;=1,P3&lt;=19),"Low", AND(P3&gt;=20,P3&lt;=99),"Medium",AND(P3&gt;=10,P3&lt;=999),"High",P3&gt;=1000,"Critical")</f>
        <v>Low</v>
      </c>
      <c r="R3" s="27">
        <f t="shared" si="3"/>
        <v>1</v>
      </c>
      <c r="S3" s="21" t="str">
        <f t="shared" si="4"/>
        <v>Low</v>
      </c>
    </row>
    <row r="4" spans="1:26" ht="30" x14ac:dyDescent="0.25">
      <c r="A4" s="36">
        <v>3</v>
      </c>
      <c r="B4" s="20" t="s">
        <v>162</v>
      </c>
      <c r="C4" s="20" t="s">
        <v>4</v>
      </c>
      <c r="D4" s="23" t="s">
        <v>217</v>
      </c>
      <c r="E4" s="27">
        <v>2</v>
      </c>
      <c r="F4" s="27">
        <v>2</v>
      </c>
      <c r="G4" s="27">
        <v>3</v>
      </c>
      <c r="H4" s="27">
        <v>2</v>
      </c>
      <c r="I4" s="45">
        <f t="shared" si="5"/>
        <v>9</v>
      </c>
      <c r="J4" s="27" t="str">
        <f t="shared" si="0"/>
        <v>Low</v>
      </c>
      <c r="K4" s="27">
        <f t="shared" si="1"/>
        <v>1</v>
      </c>
      <c r="L4" s="27">
        <v>100</v>
      </c>
      <c r="M4" s="27">
        <v>100</v>
      </c>
      <c r="N4" s="27">
        <v>100</v>
      </c>
      <c r="O4" s="27">
        <v>1</v>
      </c>
      <c r="P4" s="50">
        <f t="shared" si="6"/>
        <v>2105</v>
      </c>
      <c r="Q4" s="27" t="str">
        <f t="shared" si="2"/>
        <v>Critical</v>
      </c>
      <c r="R4" s="27">
        <f t="shared" si="3"/>
        <v>4</v>
      </c>
      <c r="S4" s="21" t="str">
        <f t="shared" si="4"/>
        <v>Medium</v>
      </c>
    </row>
    <row r="5" spans="1:26" ht="30" x14ac:dyDescent="0.25">
      <c r="A5" s="36">
        <v>4</v>
      </c>
      <c r="B5" s="20" t="s">
        <v>162</v>
      </c>
      <c r="C5" s="20" t="s">
        <v>5</v>
      </c>
      <c r="D5" s="23" t="s">
        <v>30</v>
      </c>
      <c r="E5" s="27">
        <v>1</v>
      </c>
      <c r="F5" s="27">
        <v>2</v>
      </c>
      <c r="G5" s="27">
        <v>2</v>
      </c>
      <c r="H5" s="27">
        <v>2</v>
      </c>
      <c r="I5" s="45">
        <f t="shared" si="5"/>
        <v>7</v>
      </c>
      <c r="J5" s="27" t="str">
        <f t="shared" si="0"/>
        <v>Low</v>
      </c>
      <c r="K5" s="27">
        <f t="shared" si="1"/>
        <v>1</v>
      </c>
      <c r="L5" s="27">
        <v>0</v>
      </c>
      <c r="M5" s="27">
        <v>0</v>
      </c>
      <c r="N5" s="27">
        <v>1</v>
      </c>
      <c r="O5" s="27">
        <v>0</v>
      </c>
      <c r="P5" s="50">
        <f t="shared" si="6"/>
        <v>1</v>
      </c>
      <c r="Q5" s="27" t="str">
        <f t="shared" si="2"/>
        <v>Low</v>
      </c>
      <c r="R5" s="27">
        <f t="shared" si="3"/>
        <v>1</v>
      </c>
      <c r="S5" s="21" t="str">
        <f t="shared" si="4"/>
        <v>Low</v>
      </c>
      <c r="Z5" s="40" t="s">
        <v>215</v>
      </c>
    </row>
    <row r="6" spans="1:26" ht="30" x14ac:dyDescent="0.25">
      <c r="A6" s="36">
        <v>5</v>
      </c>
      <c r="B6" s="20" t="s">
        <v>162</v>
      </c>
      <c r="C6" s="20" t="s">
        <v>168</v>
      </c>
      <c r="D6" s="23" t="s">
        <v>31</v>
      </c>
      <c r="E6" s="27">
        <v>2</v>
      </c>
      <c r="F6" s="27">
        <v>1</v>
      </c>
      <c r="G6" s="27">
        <v>2</v>
      </c>
      <c r="H6" s="27">
        <v>1</v>
      </c>
      <c r="I6" s="45">
        <f t="shared" si="5"/>
        <v>6</v>
      </c>
      <c r="J6" s="27" t="str">
        <f t="shared" si="0"/>
        <v>Medium</v>
      </c>
      <c r="K6" s="27">
        <f t="shared" si="1"/>
        <v>2</v>
      </c>
      <c r="L6" s="27">
        <v>100</v>
      </c>
      <c r="M6" s="27">
        <v>10</v>
      </c>
      <c r="N6" s="27">
        <v>1</v>
      </c>
      <c r="O6" s="27">
        <v>1</v>
      </c>
      <c r="P6" s="50">
        <f t="shared" si="6"/>
        <v>1106</v>
      </c>
      <c r="Q6" s="27" t="str">
        <f t="shared" si="2"/>
        <v>Critical</v>
      </c>
      <c r="R6" s="27">
        <f t="shared" si="3"/>
        <v>4</v>
      </c>
      <c r="S6" s="21" t="str">
        <f t="shared" si="4"/>
        <v>High</v>
      </c>
      <c r="T6" s="39" t="s">
        <v>212</v>
      </c>
      <c r="U6" s="126" t="s">
        <v>210</v>
      </c>
      <c r="V6" s="126"/>
      <c r="W6" s="126"/>
      <c r="X6" s="126"/>
      <c r="Y6" s="126"/>
      <c r="Z6" s="126"/>
    </row>
    <row r="7" spans="1:26" ht="30" x14ac:dyDescent="0.25">
      <c r="A7" s="36">
        <v>6</v>
      </c>
      <c r="B7" s="20" t="s">
        <v>162</v>
      </c>
      <c r="C7" s="20" t="s">
        <v>169</v>
      </c>
      <c r="D7" s="23" t="s">
        <v>32</v>
      </c>
      <c r="E7" s="27">
        <v>2</v>
      </c>
      <c r="F7" s="27">
        <v>1</v>
      </c>
      <c r="G7" s="27">
        <v>2</v>
      </c>
      <c r="H7" s="27">
        <v>1</v>
      </c>
      <c r="I7" s="45">
        <f t="shared" si="5"/>
        <v>6</v>
      </c>
      <c r="J7" s="27" t="str">
        <f t="shared" si="0"/>
        <v>Medium</v>
      </c>
      <c r="K7" s="27">
        <f t="shared" si="1"/>
        <v>2</v>
      </c>
      <c r="L7" s="27">
        <v>100</v>
      </c>
      <c r="M7" s="27">
        <v>10</v>
      </c>
      <c r="N7" s="27">
        <v>1</v>
      </c>
      <c r="O7" s="27">
        <v>1</v>
      </c>
      <c r="P7" s="50">
        <f t="shared" si="6"/>
        <v>1106</v>
      </c>
      <c r="Q7" s="27" t="str">
        <f t="shared" si="2"/>
        <v>Critical</v>
      </c>
      <c r="R7" s="27">
        <f t="shared" si="3"/>
        <v>4</v>
      </c>
      <c r="S7" s="21" t="str">
        <f t="shared" si="4"/>
        <v>High</v>
      </c>
      <c r="T7" s="126" t="s">
        <v>211</v>
      </c>
      <c r="U7" s="26"/>
      <c r="V7" s="26">
        <v>0</v>
      </c>
      <c r="W7" s="26">
        <v>1</v>
      </c>
      <c r="X7" s="26">
        <v>2</v>
      </c>
      <c r="Y7" s="26">
        <v>3</v>
      </c>
      <c r="Z7" s="26">
        <v>4</v>
      </c>
    </row>
    <row r="8" spans="1:26" ht="30" x14ac:dyDescent="0.25">
      <c r="A8" s="36">
        <v>7</v>
      </c>
      <c r="B8" s="20" t="s">
        <v>162</v>
      </c>
      <c r="C8" s="20" t="s">
        <v>8</v>
      </c>
      <c r="D8" s="23" t="s">
        <v>33</v>
      </c>
      <c r="E8" s="27">
        <v>2</v>
      </c>
      <c r="F8" s="27">
        <v>1</v>
      </c>
      <c r="G8" s="27">
        <v>2</v>
      </c>
      <c r="H8" s="27">
        <v>1</v>
      </c>
      <c r="I8" s="45">
        <f t="shared" si="5"/>
        <v>6</v>
      </c>
      <c r="J8" s="27" t="str">
        <f t="shared" si="0"/>
        <v>Medium</v>
      </c>
      <c r="K8" s="27">
        <f t="shared" si="1"/>
        <v>2</v>
      </c>
      <c r="L8" s="27">
        <v>10</v>
      </c>
      <c r="M8" s="27">
        <v>1</v>
      </c>
      <c r="N8" s="27">
        <v>10</v>
      </c>
      <c r="O8" s="27">
        <v>100</v>
      </c>
      <c r="P8" s="50">
        <f t="shared" si="6"/>
        <v>620</v>
      </c>
      <c r="Q8" s="27" t="str">
        <f t="shared" si="2"/>
        <v>High</v>
      </c>
      <c r="R8" s="27">
        <f t="shared" si="3"/>
        <v>3</v>
      </c>
      <c r="S8" s="21" t="str">
        <f t="shared" si="4"/>
        <v>Medium</v>
      </c>
      <c r="T8" s="126"/>
      <c r="U8" s="26">
        <v>0</v>
      </c>
      <c r="V8" s="26" t="s">
        <v>209</v>
      </c>
      <c r="W8" s="26" t="s">
        <v>209</v>
      </c>
      <c r="X8" s="26" t="s">
        <v>209</v>
      </c>
      <c r="Y8" s="26" t="s">
        <v>209</v>
      </c>
      <c r="Z8" s="26" t="s">
        <v>161</v>
      </c>
    </row>
    <row r="9" spans="1:26" ht="45" x14ac:dyDescent="0.25">
      <c r="A9" s="36">
        <v>8</v>
      </c>
      <c r="B9" s="20" t="s">
        <v>162</v>
      </c>
      <c r="C9" s="20" t="s">
        <v>9</v>
      </c>
      <c r="D9" s="23" t="s">
        <v>34</v>
      </c>
      <c r="E9" s="27">
        <v>2</v>
      </c>
      <c r="F9" s="27">
        <v>3</v>
      </c>
      <c r="G9" s="27">
        <v>2</v>
      </c>
      <c r="H9" s="27">
        <v>0</v>
      </c>
      <c r="I9" s="45">
        <f t="shared" si="5"/>
        <v>7</v>
      </c>
      <c r="J9" s="27" t="str">
        <f t="shared" si="0"/>
        <v>Low</v>
      </c>
      <c r="K9" s="27">
        <f t="shared" si="1"/>
        <v>1</v>
      </c>
      <c r="L9" s="27">
        <v>10</v>
      </c>
      <c r="M9" s="27">
        <v>10</v>
      </c>
      <c r="N9" s="27">
        <v>10</v>
      </c>
      <c r="O9" s="27">
        <v>1</v>
      </c>
      <c r="P9" s="50">
        <f t="shared" si="6"/>
        <v>215</v>
      </c>
      <c r="Q9" s="27" t="str">
        <f t="shared" si="2"/>
        <v>High</v>
      </c>
      <c r="R9" s="27">
        <f t="shared" si="3"/>
        <v>3</v>
      </c>
      <c r="S9" s="21" t="str">
        <f t="shared" si="4"/>
        <v>Low</v>
      </c>
      <c r="T9" s="126"/>
      <c r="U9" s="26">
        <v>1</v>
      </c>
      <c r="V9" s="26" t="s">
        <v>209</v>
      </c>
      <c r="W9" s="26" t="s">
        <v>161</v>
      </c>
      <c r="X9" s="26" t="s">
        <v>161</v>
      </c>
      <c r="Y9" s="26" t="s">
        <v>161</v>
      </c>
      <c r="Z9" s="26" t="s">
        <v>160</v>
      </c>
    </row>
    <row r="10" spans="1:26" ht="45" x14ac:dyDescent="0.25">
      <c r="A10" s="36">
        <v>9</v>
      </c>
      <c r="B10" s="20" t="s">
        <v>162</v>
      </c>
      <c r="C10" s="20" t="s">
        <v>10</v>
      </c>
      <c r="D10" s="23" t="s">
        <v>35</v>
      </c>
      <c r="E10" s="27">
        <v>2</v>
      </c>
      <c r="F10" s="27">
        <v>3</v>
      </c>
      <c r="G10" s="27">
        <v>3</v>
      </c>
      <c r="H10" s="27">
        <v>1</v>
      </c>
      <c r="I10" s="45">
        <f t="shared" si="5"/>
        <v>9</v>
      </c>
      <c r="J10" s="27" t="str">
        <f t="shared" si="0"/>
        <v>Low</v>
      </c>
      <c r="K10" s="27">
        <f t="shared" si="1"/>
        <v>1</v>
      </c>
      <c r="L10" s="27">
        <v>10</v>
      </c>
      <c r="M10" s="27">
        <v>10</v>
      </c>
      <c r="N10" s="27">
        <v>10</v>
      </c>
      <c r="O10" s="27">
        <v>1</v>
      </c>
      <c r="P10" s="50">
        <f t="shared" si="6"/>
        <v>215</v>
      </c>
      <c r="Q10" s="27" t="str">
        <f t="shared" si="2"/>
        <v>High</v>
      </c>
      <c r="R10" s="27">
        <f t="shared" si="3"/>
        <v>3</v>
      </c>
      <c r="S10" s="21" t="str">
        <f t="shared" si="4"/>
        <v>Low</v>
      </c>
      <c r="T10" s="126"/>
      <c r="U10" s="26">
        <v>2</v>
      </c>
      <c r="V10" s="26" t="s">
        <v>209</v>
      </c>
      <c r="W10" s="26" t="s">
        <v>161</v>
      </c>
      <c r="X10" s="26" t="s">
        <v>160</v>
      </c>
      <c r="Y10" s="26" t="s">
        <v>160</v>
      </c>
      <c r="Z10" s="26" t="s">
        <v>159</v>
      </c>
    </row>
    <row r="11" spans="1:26" ht="45" x14ac:dyDescent="0.25">
      <c r="A11" s="36">
        <v>10</v>
      </c>
      <c r="B11" s="20" t="s">
        <v>162</v>
      </c>
      <c r="C11" s="20" t="s">
        <v>11</v>
      </c>
      <c r="D11" s="23" t="s">
        <v>36</v>
      </c>
      <c r="E11" s="27">
        <v>2</v>
      </c>
      <c r="F11" s="27">
        <v>2</v>
      </c>
      <c r="G11" s="27">
        <v>2</v>
      </c>
      <c r="H11" s="27">
        <v>1</v>
      </c>
      <c r="I11" s="45">
        <f t="shared" si="5"/>
        <v>7</v>
      </c>
      <c r="J11" s="27" t="str">
        <f t="shared" si="0"/>
        <v>Low</v>
      </c>
      <c r="K11" s="27">
        <f t="shared" si="1"/>
        <v>1</v>
      </c>
      <c r="L11" s="27">
        <v>100</v>
      </c>
      <c r="M11" s="27">
        <v>100</v>
      </c>
      <c r="N11" s="27">
        <v>100</v>
      </c>
      <c r="O11" s="27">
        <v>1</v>
      </c>
      <c r="P11" s="50">
        <f t="shared" si="6"/>
        <v>2105</v>
      </c>
      <c r="Q11" s="27" t="str">
        <f t="shared" si="2"/>
        <v>Critical</v>
      </c>
      <c r="R11" s="27">
        <f t="shared" si="3"/>
        <v>4</v>
      </c>
      <c r="S11" s="21" t="str">
        <f t="shared" si="4"/>
        <v>Medium</v>
      </c>
      <c r="T11" s="126"/>
      <c r="U11" s="26">
        <v>3</v>
      </c>
      <c r="V11" s="26" t="s">
        <v>209</v>
      </c>
      <c r="W11" s="26" t="s">
        <v>161</v>
      </c>
      <c r="X11" s="26" t="s">
        <v>160</v>
      </c>
      <c r="Y11" s="26" t="s">
        <v>159</v>
      </c>
      <c r="Z11" s="26" t="s">
        <v>159</v>
      </c>
    </row>
    <row r="12" spans="1:26" ht="45" x14ac:dyDescent="0.25">
      <c r="A12" s="36">
        <v>11</v>
      </c>
      <c r="B12" s="20" t="s">
        <v>162</v>
      </c>
      <c r="C12" s="20" t="s">
        <v>12</v>
      </c>
      <c r="D12" s="23" t="s">
        <v>37</v>
      </c>
      <c r="E12" s="27">
        <v>2</v>
      </c>
      <c r="F12" s="27">
        <v>2</v>
      </c>
      <c r="G12" s="27">
        <v>3</v>
      </c>
      <c r="H12" s="27">
        <v>1</v>
      </c>
      <c r="I12" s="45">
        <f t="shared" si="5"/>
        <v>8</v>
      </c>
      <c r="J12" s="27" t="str">
        <f t="shared" si="0"/>
        <v>Low</v>
      </c>
      <c r="K12" s="27">
        <f t="shared" si="1"/>
        <v>1</v>
      </c>
      <c r="L12" s="27">
        <v>100</v>
      </c>
      <c r="M12" s="27">
        <v>100</v>
      </c>
      <c r="N12" s="27">
        <v>100</v>
      </c>
      <c r="O12" s="27">
        <v>1</v>
      </c>
      <c r="P12" s="50">
        <f t="shared" si="6"/>
        <v>2105</v>
      </c>
      <c r="Q12" s="27" t="str">
        <f t="shared" si="2"/>
        <v>Critical</v>
      </c>
      <c r="R12" s="27">
        <f t="shared" si="3"/>
        <v>4</v>
      </c>
      <c r="S12" s="21" t="str">
        <f t="shared" si="4"/>
        <v>Medium</v>
      </c>
      <c r="T12" s="126"/>
      <c r="U12" s="26">
        <v>4</v>
      </c>
      <c r="V12" s="26" t="s">
        <v>161</v>
      </c>
      <c r="W12" s="26" t="s">
        <v>160</v>
      </c>
      <c r="X12" s="26" t="s">
        <v>159</v>
      </c>
      <c r="Y12" s="26" t="s">
        <v>159</v>
      </c>
      <c r="Z12" s="26" t="s">
        <v>176</v>
      </c>
    </row>
    <row r="13" spans="1:26" ht="30" x14ac:dyDescent="0.25">
      <c r="A13" s="36">
        <v>12</v>
      </c>
      <c r="B13" s="20" t="s">
        <v>162</v>
      </c>
      <c r="C13" s="20" t="s">
        <v>13</v>
      </c>
      <c r="D13" s="23" t="s">
        <v>38</v>
      </c>
      <c r="E13" s="27">
        <v>2</v>
      </c>
      <c r="F13" s="27">
        <v>3</v>
      </c>
      <c r="G13" s="27">
        <v>1</v>
      </c>
      <c r="H13" s="27">
        <v>0</v>
      </c>
      <c r="I13" s="45">
        <f t="shared" si="5"/>
        <v>6</v>
      </c>
      <c r="J13" s="27" t="str">
        <f t="shared" si="0"/>
        <v>Medium</v>
      </c>
      <c r="K13" s="27">
        <f t="shared" si="1"/>
        <v>2</v>
      </c>
      <c r="L13" s="27">
        <v>100</v>
      </c>
      <c r="M13" s="27">
        <v>100</v>
      </c>
      <c r="N13" s="27">
        <v>100</v>
      </c>
      <c r="O13" s="27">
        <v>1</v>
      </c>
      <c r="P13" s="50">
        <f t="shared" si="6"/>
        <v>2105</v>
      </c>
      <c r="Q13" s="27" t="str">
        <f t="shared" si="2"/>
        <v>Critical</v>
      </c>
      <c r="R13" s="27">
        <f t="shared" si="3"/>
        <v>4</v>
      </c>
      <c r="S13" s="21" t="str">
        <f t="shared" si="4"/>
        <v>High</v>
      </c>
    </row>
    <row r="14" spans="1:26" ht="30" x14ac:dyDescent="0.25">
      <c r="A14" s="36">
        <v>13</v>
      </c>
      <c r="B14" s="20" t="s">
        <v>162</v>
      </c>
      <c r="C14" s="20" t="s">
        <v>14</v>
      </c>
      <c r="D14" s="23" t="s">
        <v>39</v>
      </c>
      <c r="E14" s="27">
        <v>2</v>
      </c>
      <c r="F14" s="27">
        <v>3</v>
      </c>
      <c r="G14" s="27">
        <v>2</v>
      </c>
      <c r="H14" s="27">
        <v>0</v>
      </c>
      <c r="I14" s="45">
        <f t="shared" si="5"/>
        <v>7</v>
      </c>
      <c r="J14" s="27" t="str">
        <f t="shared" si="0"/>
        <v>Low</v>
      </c>
      <c r="K14" s="27">
        <f t="shared" si="1"/>
        <v>1</v>
      </c>
      <c r="L14" s="27">
        <v>100</v>
      </c>
      <c r="M14" s="27">
        <v>100</v>
      </c>
      <c r="N14" s="27">
        <v>100</v>
      </c>
      <c r="O14" s="27">
        <v>1</v>
      </c>
      <c r="P14" s="50">
        <f t="shared" si="6"/>
        <v>2105</v>
      </c>
      <c r="Q14" s="27" t="str">
        <f t="shared" si="2"/>
        <v>Critical</v>
      </c>
      <c r="R14" s="27">
        <f t="shared" si="3"/>
        <v>4</v>
      </c>
      <c r="S14" s="21" t="str">
        <f t="shared" si="4"/>
        <v>Medium</v>
      </c>
    </row>
    <row r="15" spans="1:26" ht="30" x14ac:dyDescent="0.25">
      <c r="A15" s="36">
        <v>14</v>
      </c>
      <c r="B15" s="20" t="s">
        <v>162</v>
      </c>
      <c r="C15" s="20" t="s">
        <v>15</v>
      </c>
      <c r="D15" s="23" t="s">
        <v>40</v>
      </c>
      <c r="E15" s="27">
        <v>2</v>
      </c>
      <c r="F15" s="27">
        <v>0</v>
      </c>
      <c r="G15" s="27">
        <v>1</v>
      </c>
      <c r="H15" s="27">
        <v>2</v>
      </c>
      <c r="I15" s="45">
        <f t="shared" si="5"/>
        <v>5</v>
      </c>
      <c r="J15" s="27" t="str">
        <f t="shared" si="0"/>
        <v>Medium</v>
      </c>
      <c r="K15" s="27">
        <f t="shared" si="1"/>
        <v>2</v>
      </c>
      <c r="L15" s="27">
        <v>10</v>
      </c>
      <c r="M15" s="27">
        <v>10</v>
      </c>
      <c r="N15" s="27">
        <v>10</v>
      </c>
      <c r="O15" s="27">
        <v>1</v>
      </c>
      <c r="P15" s="50">
        <f t="shared" si="6"/>
        <v>215</v>
      </c>
      <c r="Q15" s="27" t="str">
        <f t="shared" si="2"/>
        <v>High</v>
      </c>
      <c r="R15" s="27">
        <f t="shared" si="3"/>
        <v>3</v>
      </c>
      <c r="S15" s="21" t="str">
        <f t="shared" si="4"/>
        <v>Medium</v>
      </c>
    </row>
    <row r="16" spans="1:26" ht="30" x14ac:dyDescent="0.25">
      <c r="A16" s="36">
        <v>16</v>
      </c>
      <c r="B16" s="20" t="s">
        <v>162</v>
      </c>
      <c r="C16" s="20" t="s">
        <v>19</v>
      </c>
      <c r="D16" s="23" t="s">
        <v>43</v>
      </c>
      <c r="E16" s="27">
        <v>2</v>
      </c>
      <c r="F16" s="27">
        <v>2</v>
      </c>
      <c r="G16" s="27">
        <v>2</v>
      </c>
      <c r="H16" s="27">
        <v>1</v>
      </c>
      <c r="I16" s="45">
        <f t="shared" si="5"/>
        <v>7</v>
      </c>
      <c r="J16" s="27" t="str">
        <f t="shared" si="0"/>
        <v>Low</v>
      </c>
      <c r="K16" s="27">
        <f t="shared" si="1"/>
        <v>1</v>
      </c>
      <c r="L16" s="27">
        <v>10</v>
      </c>
      <c r="M16" s="27">
        <v>1</v>
      </c>
      <c r="N16" s="27">
        <v>10</v>
      </c>
      <c r="O16" s="27">
        <v>1</v>
      </c>
      <c r="P16" s="50">
        <f t="shared" si="6"/>
        <v>125</v>
      </c>
      <c r="Q16" s="27" t="str">
        <f t="shared" si="2"/>
        <v>High</v>
      </c>
      <c r="R16" s="27">
        <f t="shared" si="3"/>
        <v>3</v>
      </c>
      <c r="S16" s="21" t="str">
        <f t="shared" si="4"/>
        <v>Low</v>
      </c>
    </row>
    <row r="17" spans="1:19" ht="30" x14ac:dyDescent="0.25">
      <c r="A17" s="36">
        <v>17</v>
      </c>
      <c r="B17" s="20" t="s">
        <v>162</v>
      </c>
      <c r="C17" s="20" t="s">
        <v>21</v>
      </c>
      <c r="D17" s="23" t="s">
        <v>44</v>
      </c>
      <c r="E17" s="27">
        <v>2</v>
      </c>
      <c r="F17" s="27">
        <v>1</v>
      </c>
      <c r="G17" s="27">
        <v>1</v>
      </c>
      <c r="H17" s="27">
        <v>2</v>
      </c>
      <c r="I17" s="45">
        <f t="shared" si="5"/>
        <v>6</v>
      </c>
      <c r="J17" s="27" t="str">
        <f t="shared" si="0"/>
        <v>Medium</v>
      </c>
      <c r="K17" s="27">
        <f t="shared" si="1"/>
        <v>2</v>
      </c>
      <c r="L17" s="27">
        <v>1</v>
      </c>
      <c r="M17" s="27">
        <v>1</v>
      </c>
      <c r="N17" s="27">
        <v>1</v>
      </c>
      <c r="O17" s="27">
        <v>1</v>
      </c>
      <c r="P17" s="50">
        <f t="shared" si="6"/>
        <v>26</v>
      </c>
      <c r="Q17" s="27" t="str">
        <f t="shared" si="2"/>
        <v>Medium</v>
      </c>
      <c r="R17" s="27">
        <f t="shared" si="3"/>
        <v>2</v>
      </c>
      <c r="S17" s="21" t="str">
        <f t="shared" si="4"/>
        <v>Medium</v>
      </c>
    </row>
    <row r="18" spans="1:19" ht="30" x14ac:dyDescent="0.25">
      <c r="A18" s="36">
        <v>18</v>
      </c>
      <c r="B18" s="20" t="s">
        <v>162</v>
      </c>
      <c r="C18" s="20" t="s">
        <v>22</v>
      </c>
      <c r="D18" s="23" t="s">
        <v>45</v>
      </c>
      <c r="E18" s="27">
        <v>2</v>
      </c>
      <c r="F18" s="27">
        <v>2</v>
      </c>
      <c r="G18" s="27">
        <v>2</v>
      </c>
      <c r="H18" s="27">
        <v>1</v>
      </c>
      <c r="I18" s="45">
        <f t="shared" si="5"/>
        <v>7</v>
      </c>
      <c r="J18" s="27" t="str">
        <f t="shared" si="0"/>
        <v>Low</v>
      </c>
      <c r="K18" s="27">
        <f t="shared" si="1"/>
        <v>1</v>
      </c>
      <c r="L18" s="27">
        <v>10</v>
      </c>
      <c r="M18" s="27">
        <v>1</v>
      </c>
      <c r="N18" s="27">
        <v>1</v>
      </c>
      <c r="O18" s="27">
        <v>1</v>
      </c>
      <c r="P18" s="50">
        <f t="shared" si="6"/>
        <v>116</v>
      </c>
      <c r="Q18" s="27" t="str">
        <f t="shared" si="2"/>
        <v>High</v>
      </c>
      <c r="R18" s="27">
        <f t="shared" si="3"/>
        <v>3</v>
      </c>
      <c r="S18" s="21" t="str">
        <f t="shared" si="4"/>
        <v>Low</v>
      </c>
    </row>
    <row r="19" spans="1:19" ht="30" x14ac:dyDescent="0.25">
      <c r="A19" s="36">
        <v>19</v>
      </c>
      <c r="B19" s="20" t="s">
        <v>162</v>
      </c>
      <c r="C19" s="20" t="s">
        <v>23</v>
      </c>
      <c r="D19" s="23" t="s">
        <v>47</v>
      </c>
      <c r="E19" s="27">
        <v>2</v>
      </c>
      <c r="F19" s="27">
        <v>2</v>
      </c>
      <c r="G19" s="27">
        <v>2</v>
      </c>
      <c r="H19" s="27">
        <v>1</v>
      </c>
      <c r="I19" s="45">
        <f t="shared" si="5"/>
        <v>7</v>
      </c>
      <c r="J19" s="27" t="str">
        <f t="shared" si="0"/>
        <v>Low</v>
      </c>
      <c r="K19" s="27">
        <f t="shared" si="1"/>
        <v>1</v>
      </c>
      <c r="L19" s="27">
        <v>10</v>
      </c>
      <c r="M19" s="27">
        <v>1</v>
      </c>
      <c r="N19" s="27">
        <v>10</v>
      </c>
      <c r="O19" s="27">
        <v>1</v>
      </c>
      <c r="P19" s="50">
        <f t="shared" si="6"/>
        <v>125</v>
      </c>
      <c r="Q19" s="27" t="str">
        <f t="shared" si="2"/>
        <v>High</v>
      </c>
      <c r="R19" s="27">
        <f t="shared" si="3"/>
        <v>3</v>
      </c>
      <c r="S19" s="21" t="str">
        <f t="shared" si="4"/>
        <v>Low</v>
      </c>
    </row>
    <row r="20" spans="1:19" ht="30" x14ac:dyDescent="0.25">
      <c r="A20" s="36">
        <v>20</v>
      </c>
      <c r="B20" s="20" t="s">
        <v>162</v>
      </c>
      <c r="C20" s="20" t="s">
        <v>24</v>
      </c>
      <c r="D20" s="23" t="s">
        <v>48</v>
      </c>
      <c r="E20" s="27">
        <v>2</v>
      </c>
      <c r="F20" s="27">
        <v>1</v>
      </c>
      <c r="G20" s="27">
        <v>2</v>
      </c>
      <c r="H20" s="27">
        <v>1</v>
      </c>
      <c r="I20" s="45">
        <f t="shared" si="5"/>
        <v>6</v>
      </c>
      <c r="J20" s="27" t="str">
        <f t="shared" si="0"/>
        <v>Medium</v>
      </c>
      <c r="K20" s="27">
        <f t="shared" si="1"/>
        <v>2</v>
      </c>
      <c r="L20" s="27">
        <v>100</v>
      </c>
      <c r="M20" s="27">
        <v>100</v>
      </c>
      <c r="N20" s="27">
        <v>100</v>
      </c>
      <c r="O20" s="27">
        <v>1</v>
      </c>
      <c r="P20" s="50">
        <f t="shared" si="6"/>
        <v>2105</v>
      </c>
      <c r="Q20" s="27" t="str">
        <f t="shared" si="2"/>
        <v>Critical</v>
      </c>
      <c r="R20" s="27">
        <f t="shared" si="3"/>
        <v>4</v>
      </c>
      <c r="S20" s="21" t="str">
        <f t="shared" si="4"/>
        <v>High</v>
      </c>
    </row>
    <row r="21" spans="1:19" ht="45" x14ac:dyDescent="0.25">
      <c r="A21" s="36">
        <v>21</v>
      </c>
      <c r="B21" s="20" t="s">
        <v>162</v>
      </c>
      <c r="C21" s="20" t="s">
        <v>25</v>
      </c>
      <c r="D21" s="23" t="s">
        <v>49</v>
      </c>
      <c r="E21" s="27">
        <v>1</v>
      </c>
      <c r="F21" s="27">
        <v>3</v>
      </c>
      <c r="G21" s="27">
        <v>2</v>
      </c>
      <c r="H21" s="27">
        <v>0</v>
      </c>
      <c r="I21" s="45">
        <f t="shared" si="5"/>
        <v>6</v>
      </c>
      <c r="J21" s="27" t="str">
        <f t="shared" si="0"/>
        <v>Medium</v>
      </c>
      <c r="K21" s="27">
        <f t="shared" si="1"/>
        <v>2</v>
      </c>
      <c r="L21" s="27">
        <v>10</v>
      </c>
      <c r="M21" s="27">
        <v>10</v>
      </c>
      <c r="N21" s="27">
        <v>100</v>
      </c>
      <c r="O21" s="27">
        <v>1</v>
      </c>
      <c r="P21" s="50">
        <f t="shared" si="6"/>
        <v>305</v>
      </c>
      <c r="Q21" s="27" t="str">
        <f t="shared" si="2"/>
        <v>High</v>
      </c>
      <c r="R21" s="27">
        <f t="shared" si="3"/>
        <v>3</v>
      </c>
      <c r="S21" s="21" t="str">
        <f t="shared" si="4"/>
        <v>Medium</v>
      </c>
    </row>
    <row r="22" spans="1:19" ht="45" x14ac:dyDescent="0.25">
      <c r="A22" s="36">
        <v>22</v>
      </c>
      <c r="B22" s="20" t="s">
        <v>188</v>
      </c>
      <c r="C22" s="20" t="s">
        <v>2</v>
      </c>
      <c r="D22" s="23" t="s">
        <v>64</v>
      </c>
      <c r="E22" s="27">
        <v>2</v>
      </c>
      <c r="F22" s="27">
        <v>2</v>
      </c>
      <c r="G22" s="27">
        <v>1</v>
      </c>
      <c r="H22" s="27">
        <v>2</v>
      </c>
      <c r="I22" s="45">
        <f t="shared" si="5"/>
        <v>7</v>
      </c>
      <c r="J22" s="27" t="str">
        <f t="shared" si="0"/>
        <v>Low</v>
      </c>
      <c r="K22" s="27">
        <f t="shared" si="1"/>
        <v>1</v>
      </c>
      <c r="L22" s="27">
        <v>100</v>
      </c>
      <c r="M22" s="27">
        <v>100</v>
      </c>
      <c r="N22" s="27">
        <v>10</v>
      </c>
      <c r="O22" s="27">
        <v>1</v>
      </c>
      <c r="P22" s="50">
        <f t="shared" si="6"/>
        <v>2015</v>
      </c>
      <c r="Q22" s="27" t="str">
        <f t="shared" si="2"/>
        <v>Critical</v>
      </c>
      <c r="R22" s="27">
        <f t="shared" si="3"/>
        <v>4</v>
      </c>
      <c r="S22" s="21" t="str">
        <f t="shared" si="4"/>
        <v>Medium</v>
      </c>
    </row>
    <row r="23" spans="1:19" ht="30" x14ac:dyDescent="0.25">
      <c r="A23" s="36">
        <v>23</v>
      </c>
      <c r="B23" s="20" t="s">
        <v>188</v>
      </c>
      <c r="C23" s="20" t="s">
        <v>3</v>
      </c>
      <c r="D23" s="23" t="s">
        <v>65</v>
      </c>
      <c r="E23" s="27">
        <v>2</v>
      </c>
      <c r="F23" s="27">
        <v>0</v>
      </c>
      <c r="G23" s="27">
        <v>1</v>
      </c>
      <c r="H23" s="27">
        <v>2</v>
      </c>
      <c r="I23" s="45">
        <f t="shared" si="5"/>
        <v>5</v>
      </c>
      <c r="J23" s="27" t="str">
        <f t="shared" si="0"/>
        <v>Medium</v>
      </c>
      <c r="K23" s="27">
        <f t="shared" si="1"/>
        <v>2</v>
      </c>
      <c r="L23" s="27">
        <v>1</v>
      </c>
      <c r="M23" s="27">
        <v>0</v>
      </c>
      <c r="N23" s="27">
        <v>0</v>
      </c>
      <c r="O23" s="27">
        <v>0</v>
      </c>
      <c r="P23" s="50">
        <f t="shared" si="6"/>
        <v>10</v>
      </c>
      <c r="Q23" s="27" t="str">
        <f t="shared" si="2"/>
        <v>Low</v>
      </c>
      <c r="R23" s="27">
        <f t="shared" si="3"/>
        <v>1</v>
      </c>
      <c r="S23" s="21" t="str">
        <f t="shared" si="4"/>
        <v>Low</v>
      </c>
    </row>
    <row r="24" spans="1:19" ht="30" x14ac:dyDescent="0.25">
      <c r="A24" s="36">
        <v>24</v>
      </c>
      <c r="B24" s="20" t="s">
        <v>188</v>
      </c>
      <c r="C24" s="20" t="s">
        <v>4</v>
      </c>
      <c r="D24" s="23" t="s">
        <v>66</v>
      </c>
      <c r="E24" s="27">
        <v>2</v>
      </c>
      <c r="F24" s="27">
        <v>2</v>
      </c>
      <c r="G24" s="27">
        <v>3</v>
      </c>
      <c r="H24" s="27">
        <v>2</v>
      </c>
      <c r="I24" s="45">
        <f t="shared" si="5"/>
        <v>9</v>
      </c>
      <c r="J24" s="27" t="str">
        <f t="shared" si="0"/>
        <v>Low</v>
      </c>
      <c r="K24" s="27">
        <f t="shared" si="1"/>
        <v>1</v>
      </c>
      <c r="L24" s="27">
        <v>10</v>
      </c>
      <c r="M24" s="27">
        <v>10</v>
      </c>
      <c r="N24" s="27">
        <v>10</v>
      </c>
      <c r="O24" s="27">
        <v>1</v>
      </c>
      <c r="P24" s="50">
        <f t="shared" si="6"/>
        <v>215</v>
      </c>
      <c r="Q24" s="27" t="str">
        <f t="shared" si="2"/>
        <v>High</v>
      </c>
      <c r="R24" s="27">
        <f t="shared" si="3"/>
        <v>3</v>
      </c>
      <c r="S24" s="21" t="str">
        <f t="shared" si="4"/>
        <v>Low</v>
      </c>
    </row>
    <row r="25" spans="1:19" ht="30" x14ac:dyDescent="0.25">
      <c r="A25" s="36">
        <v>25</v>
      </c>
      <c r="B25" s="20" t="s">
        <v>188</v>
      </c>
      <c r="C25" s="20" t="s">
        <v>5</v>
      </c>
      <c r="D25" s="23" t="s">
        <v>67</v>
      </c>
      <c r="E25" s="27">
        <v>2</v>
      </c>
      <c r="F25" s="27">
        <v>2</v>
      </c>
      <c r="G25" s="27">
        <v>2</v>
      </c>
      <c r="H25" s="27">
        <v>2</v>
      </c>
      <c r="I25" s="45">
        <f t="shared" si="5"/>
        <v>8</v>
      </c>
      <c r="J25" s="27" t="str">
        <f t="shared" si="0"/>
        <v>Low</v>
      </c>
      <c r="K25" s="27">
        <f t="shared" si="1"/>
        <v>1</v>
      </c>
      <c r="L25" s="27">
        <v>0</v>
      </c>
      <c r="M25" s="27">
        <v>0</v>
      </c>
      <c r="N25" s="27">
        <v>1</v>
      </c>
      <c r="O25" s="27">
        <v>0</v>
      </c>
      <c r="P25" s="50">
        <f t="shared" si="6"/>
        <v>1</v>
      </c>
      <c r="Q25" s="27" t="str">
        <f t="shared" si="2"/>
        <v>Low</v>
      </c>
      <c r="R25" s="27">
        <f t="shared" si="3"/>
        <v>1</v>
      </c>
      <c r="S25" s="21" t="str">
        <f t="shared" si="4"/>
        <v>Low</v>
      </c>
    </row>
    <row r="26" spans="1:19" ht="30" x14ac:dyDescent="0.25">
      <c r="A26" s="36">
        <v>26</v>
      </c>
      <c r="B26" s="20" t="s">
        <v>188</v>
      </c>
      <c r="C26" s="20" t="s">
        <v>168</v>
      </c>
      <c r="D26" s="23" t="s">
        <v>68</v>
      </c>
      <c r="E26" s="27">
        <v>2</v>
      </c>
      <c r="F26" s="27">
        <v>2</v>
      </c>
      <c r="G26" s="27">
        <v>2</v>
      </c>
      <c r="H26" s="27">
        <v>1</v>
      </c>
      <c r="I26" s="45">
        <f t="shared" si="5"/>
        <v>7</v>
      </c>
      <c r="J26" s="27" t="str">
        <f t="shared" si="0"/>
        <v>Low</v>
      </c>
      <c r="K26" s="27">
        <f t="shared" si="1"/>
        <v>1</v>
      </c>
      <c r="L26" s="27">
        <v>1</v>
      </c>
      <c r="M26" s="27">
        <v>0</v>
      </c>
      <c r="N26" s="27">
        <v>1</v>
      </c>
      <c r="O26" s="27">
        <v>1</v>
      </c>
      <c r="P26" s="50">
        <f t="shared" si="6"/>
        <v>16</v>
      </c>
      <c r="Q26" s="27" t="str">
        <f t="shared" si="2"/>
        <v>Low</v>
      </c>
      <c r="R26" s="27">
        <f t="shared" si="3"/>
        <v>1</v>
      </c>
      <c r="S26" s="21" t="str">
        <f t="shared" si="4"/>
        <v>Low</v>
      </c>
    </row>
    <row r="27" spans="1:19" ht="30" x14ac:dyDescent="0.25">
      <c r="A27" s="36">
        <v>27</v>
      </c>
      <c r="B27" s="20" t="s">
        <v>188</v>
      </c>
      <c r="C27" s="20" t="s">
        <v>169</v>
      </c>
      <c r="D27" s="23" t="s">
        <v>69</v>
      </c>
      <c r="E27" s="27">
        <v>2</v>
      </c>
      <c r="F27" s="27">
        <v>2</v>
      </c>
      <c r="G27" s="27">
        <v>3</v>
      </c>
      <c r="H27" s="27">
        <v>1</v>
      </c>
      <c r="I27" s="45">
        <f t="shared" si="5"/>
        <v>8</v>
      </c>
      <c r="J27" s="27" t="str">
        <f t="shared" si="0"/>
        <v>Low</v>
      </c>
      <c r="K27" s="27">
        <f t="shared" si="1"/>
        <v>1</v>
      </c>
      <c r="L27" s="27">
        <v>1</v>
      </c>
      <c r="M27" s="27">
        <v>0</v>
      </c>
      <c r="N27" s="27">
        <v>1</v>
      </c>
      <c r="O27" s="27">
        <v>1</v>
      </c>
      <c r="P27" s="50">
        <f t="shared" si="6"/>
        <v>16</v>
      </c>
      <c r="Q27" s="27" t="str">
        <f t="shared" si="2"/>
        <v>Low</v>
      </c>
      <c r="R27" s="27">
        <f t="shared" si="3"/>
        <v>1</v>
      </c>
      <c r="S27" s="21" t="str">
        <f t="shared" si="4"/>
        <v>Low</v>
      </c>
    </row>
    <row r="28" spans="1:19" ht="30" x14ac:dyDescent="0.25">
      <c r="A28" s="36">
        <v>28</v>
      </c>
      <c r="B28" s="20" t="s">
        <v>188</v>
      </c>
      <c r="C28" s="20" t="s">
        <v>8</v>
      </c>
      <c r="D28" s="23" t="s">
        <v>70</v>
      </c>
      <c r="E28" s="27">
        <v>3</v>
      </c>
      <c r="F28" s="27">
        <v>2</v>
      </c>
      <c r="G28" s="27">
        <v>2</v>
      </c>
      <c r="H28" s="27">
        <v>1</v>
      </c>
      <c r="I28" s="45">
        <f t="shared" si="5"/>
        <v>8</v>
      </c>
      <c r="J28" s="27" t="str">
        <f t="shared" si="0"/>
        <v>Low</v>
      </c>
      <c r="K28" s="27">
        <f t="shared" si="1"/>
        <v>1</v>
      </c>
      <c r="L28" s="27">
        <v>10</v>
      </c>
      <c r="M28" s="27">
        <v>10</v>
      </c>
      <c r="N28" s="27">
        <v>10</v>
      </c>
      <c r="O28" s="27">
        <v>1</v>
      </c>
      <c r="P28" s="50">
        <f t="shared" si="6"/>
        <v>215</v>
      </c>
      <c r="Q28" s="27" t="str">
        <f t="shared" si="2"/>
        <v>High</v>
      </c>
      <c r="R28" s="27">
        <f t="shared" si="3"/>
        <v>3</v>
      </c>
      <c r="S28" s="21" t="str">
        <f t="shared" si="4"/>
        <v>Low</v>
      </c>
    </row>
    <row r="29" spans="1:19" ht="30" x14ac:dyDescent="0.25">
      <c r="A29" s="36">
        <v>29</v>
      </c>
      <c r="B29" s="20" t="s">
        <v>188</v>
      </c>
      <c r="C29" s="20" t="s">
        <v>9</v>
      </c>
      <c r="D29" s="23" t="s">
        <v>71</v>
      </c>
      <c r="E29" s="27">
        <v>1</v>
      </c>
      <c r="F29" s="27">
        <v>2</v>
      </c>
      <c r="G29" s="27">
        <v>2</v>
      </c>
      <c r="H29" s="27">
        <v>0</v>
      </c>
      <c r="I29" s="45">
        <f t="shared" si="5"/>
        <v>5</v>
      </c>
      <c r="J29" s="27" t="str">
        <f t="shared" si="0"/>
        <v>Medium</v>
      </c>
      <c r="K29" s="27">
        <f t="shared" si="1"/>
        <v>2</v>
      </c>
      <c r="L29" s="27">
        <v>10</v>
      </c>
      <c r="M29" s="27">
        <v>10</v>
      </c>
      <c r="N29" s="27">
        <v>10</v>
      </c>
      <c r="O29" s="27">
        <v>1</v>
      </c>
      <c r="P29" s="50">
        <f t="shared" si="6"/>
        <v>215</v>
      </c>
      <c r="Q29" s="27" t="str">
        <f t="shared" si="2"/>
        <v>High</v>
      </c>
      <c r="R29" s="27">
        <f t="shared" si="3"/>
        <v>3</v>
      </c>
      <c r="S29" s="21" t="str">
        <f t="shared" si="4"/>
        <v>Medium</v>
      </c>
    </row>
    <row r="30" spans="1:19" ht="30" x14ac:dyDescent="0.25">
      <c r="A30" s="36">
        <v>30</v>
      </c>
      <c r="B30" s="20" t="s">
        <v>188</v>
      </c>
      <c r="C30" s="20" t="s">
        <v>10</v>
      </c>
      <c r="D30" s="23" t="s">
        <v>72</v>
      </c>
      <c r="E30" s="27">
        <v>1</v>
      </c>
      <c r="F30" s="27">
        <v>2</v>
      </c>
      <c r="G30" s="27">
        <v>3</v>
      </c>
      <c r="H30" s="27">
        <v>0</v>
      </c>
      <c r="I30" s="45">
        <f t="shared" si="5"/>
        <v>6</v>
      </c>
      <c r="J30" s="27" t="str">
        <f t="shared" si="0"/>
        <v>Medium</v>
      </c>
      <c r="K30" s="27">
        <f t="shared" si="1"/>
        <v>2</v>
      </c>
      <c r="L30" s="27">
        <v>10</v>
      </c>
      <c r="M30" s="27">
        <v>10</v>
      </c>
      <c r="N30" s="27">
        <v>10</v>
      </c>
      <c r="O30" s="27">
        <v>1</v>
      </c>
      <c r="P30" s="50">
        <f t="shared" si="6"/>
        <v>215</v>
      </c>
      <c r="Q30" s="27" t="str">
        <f t="shared" si="2"/>
        <v>High</v>
      </c>
      <c r="R30" s="27">
        <f t="shared" si="3"/>
        <v>3</v>
      </c>
      <c r="S30" s="21" t="str">
        <f t="shared" si="4"/>
        <v>Medium</v>
      </c>
    </row>
    <row r="31" spans="1:19" ht="30" x14ac:dyDescent="0.25">
      <c r="A31" s="36">
        <v>31</v>
      </c>
      <c r="B31" s="20" t="s">
        <v>188</v>
      </c>
      <c r="C31" s="20" t="s">
        <v>11</v>
      </c>
      <c r="D31" s="23" t="s">
        <v>73</v>
      </c>
      <c r="E31" s="27">
        <v>2</v>
      </c>
      <c r="F31" s="27">
        <v>2</v>
      </c>
      <c r="G31" s="27">
        <v>1</v>
      </c>
      <c r="H31" s="27">
        <v>1</v>
      </c>
      <c r="I31" s="45">
        <f t="shared" si="5"/>
        <v>6</v>
      </c>
      <c r="J31" s="27" t="str">
        <f t="shared" si="0"/>
        <v>Medium</v>
      </c>
      <c r="K31" s="27">
        <f t="shared" si="1"/>
        <v>2</v>
      </c>
      <c r="L31" s="27">
        <v>1</v>
      </c>
      <c r="M31" s="27">
        <v>10</v>
      </c>
      <c r="N31" s="27">
        <v>100</v>
      </c>
      <c r="O31" s="27">
        <v>1</v>
      </c>
      <c r="P31" s="50">
        <f t="shared" si="6"/>
        <v>215</v>
      </c>
      <c r="Q31" s="27" t="str">
        <f t="shared" si="2"/>
        <v>High</v>
      </c>
      <c r="R31" s="27">
        <f t="shared" si="3"/>
        <v>3</v>
      </c>
      <c r="S31" s="21" t="str">
        <f t="shared" si="4"/>
        <v>Medium</v>
      </c>
    </row>
    <row r="32" spans="1:19" ht="30" x14ac:dyDescent="0.25">
      <c r="A32" s="36">
        <v>32</v>
      </c>
      <c r="B32" s="20" t="s">
        <v>188</v>
      </c>
      <c r="C32" s="20" t="s">
        <v>12</v>
      </c>
      <c r="D32" s="23" t="s">
        <v>74</v>
      </c>
      <c r="E32" s="27">
        <v>2</v>
      </c>
      <c r="F32" s="27">
        <v>2</v>
      </c>
      <c r="G32" s="27">
        <v>1</v>
      </c>
      <c r="H32" s="27">
        <v>1</v>
      </c>
      <c r="I32" s="45">
        <f t="shared" si="5"/>
        <v>6</v>
      </c>
      <c r="J32" s="27" t="str">
        <f t="shared" si="0"/>
        <v>Medium</v>
      </c>
      <c r="K32" s="27">
        <f t="shared" si="1"/>
        <v>2</v>
      </c>
      <c r="L32" s="27">
        <v>1</v>
      </c>
      <c r="M32" s="27">
        <v>10</v>
      </c>
      <c r="N32" s="27">
        <v>100</v>
      </c>
      <c r="O32" s="27">
        <v>1</v>
      </c>
      <c r="P32" s="50">
        <f t="shared" si="6"/>
        <v>215</v>
      </c>
      <c r="Q32" s="27" t="str">
        <f t="shared" si="2"/>
        <v>High</v>
      </c>
      <c r="R32" s="27">
        <f t="shared" si="3"/>
        <v>3</v>
      </c>
      <c r="S32" s="21" t="str">
        <f t="shared" si="4"/>
        <v>Medium</v>
      </c>
    </row>
    <row r="33" spans="1:19" ht="45" x14ac:dyDescent="0.25">
      <c r="A33" s="36">
        <v>33</v>
      </c>
      <c r="B33" s="20" t="s">
        <v>188</v>
      </c>
      <c r="C33" s="20" t="s">
        <v>13</v>
      </c>
      <c r="D33" s="23" t="s">
        <v>75</v>
      </c>
      <c r="E33" s="27">
        <v>3</v>
      </c>
      <c r="F33" s="27">
        <v>2</v>
      </c>
      <c r="G33" s="27">
        <v>1</v>
      </c>
      <c r="H33" s="27">
        <v>2</v>
      </c>
      <c r="I33" s="45">
        <f t="shared" si="5"/>
        <v>8</v>
      </c>
      <c r="J33" s="27" t="str">
        <f t="shared" si="0"/>
        <v>Low</v>
      </c>
      <c r="K33" s="27">
        <f t="shared" ref="K33:K62" si="7">_xlfn.IFS(AND(I33&gt;=0,I33&lt;=1),4,AND(I33&gt;=2,I33&lt;=3),3, AND(I33&gt;=4,I33&lt;=6),2,AND(I33&gt;=7,I33&lt;=9),1,I33&gt;9,0)</f>
        <v>1</v>
      </c>
      <c r="L33" s="27">
        <v>100</v>
      </c>
      <c r="M33" s="27">
        <v>100</v>
      </c>
      <c r="N33" s="27">
        <v>100</v>
      </c>
      <c r="O33" s="27">
        <v>1</v>
      </c>
      <c r="P33" s="50">
        <f t="shared" si="6"/>
        <v>2105</v>
      </c>
      <c r="Q33" s="27" t="str">
        <f t="shared" ref="Q33:Q62" si="8">_xlfn.IFS(P33=0,"None",AND(P33&gt;=1,P33&lt;=19),"Low", AND(P33&gt;=20,P33&lt;=99),"Medium",AND(P33&gt;=10,P33&lt;=999),"High",P33&gt;=1000,"Critical")</f>
        <v>Critical</v>
      </c>
      <c r="R33" s="27">
        <f t="shared" ref="R33:R62" si="9">_xlfn.IFS(P33=0,0,AND(P33&gt;=1,P33&lt;=19),1, AND(P33&gt;=20,P33&lt;=99),2,AND(P33&gt;=10,P33&lt;=999),3,P33&gt;=1000,4)</f>
        <v>4</v>
      </c>
      <c r="S33" s="21" t="str">
        <f t="shared" si="4"/>
        <v>Medium</v>
      </c>
    </row>
    <row r="34" spans="1:19" ht="45" x14ac:dyDescent="0.25">
      <c r="A34" s="36">
        <v>34</v>
      </c>
      <c r="B34" s="20" t="s">
        <v>188</v>
      </c>
      <c r="C34" s="20" t="s">
        <v>14</v>
      </c>
      <c r="D34" s="23" t="s">
        <v>76</v>
      </c>
      <c r="E34" s="27">
        <v>3</v>
      </c>
      <c r="F34" s="27">
        <v>2</v>
      </c>
      <c r="G34" s="27">
        <v>2</v>
      </c>
      <c r="H34" s="27">
        <v>2</v>
      </c>
      <c r="I34" s="45">
        <f t="shared" si="5"/>
        <v>9</v>
      </c>
      <c r="J34" s="27" t="str">
        <f t="shared" si="0"/>
        <v>Low</v>
      </c>
      <c r="K34" s="27">
        <f t="shared" si="7"/>
        <v>1</v>
      </c>
      <c r="L34" s="27">
        <v>100</v>
      </c>
      <c r="M34" s="27">
        <v>100</v>
      </c>
      <c r="N34" s="27">
        <v>100</v>
      </c>
      <c r="O34" s="27">
        <v>1</v>
      </c>
      <c r="P34" s="50">
        <f t="shared" si="6"/>
        <v>2105</v>
      </c>
      <c r="Q34" s="27" t="str">
        <f t="shared" si="8"/>
        <v>Critical</v>
      </c>
      <c r="R34" s="27">
        <f t="shared" si="9"/>
        <v>4</v>
      </c>
      <c r="S34" s="21" t="str">
        <f t="shared" ref="S34:S65" si="10">VLOOKUP(K34, $U$7:$Z$12, MATCH(R34,$U$7:$Z$7, 0),FALSE)</f>
        <v>Medium</v>
      </c>
    </row>
    <row r="35" spans="1:19" ht="30" x14ac:dyDescent="0.25">
      <c r="A35" s="36">
        <v>35</v>
      </c>
      <c r="B35" s="20" t="s">
        <v>188</v>
      </c>
      <c r="C35" s="20" t="s">
        <v>15</v>
      </c>
      <c r="D35" s="23" t="s">
        <v>77</v>
      </c>
      <c r="E35" s="27">
        <v>2</v>
      </c>
      <c r="F35" s="27">
        <v>0</v>
      </c>
      <c r="G35" s="27">
        <v>1</v>
      </c>
      <c r="H35" s="27">
        <v>2</v>
      </c>
      <c r="I35" s="45">
        <f t="shared" si="5"/>
        <v>5</v>
      </c>
      <c r="J35" s="27" t="str">
        <f t="shared" si="0"/>
        <v>Medium</v>
      </c>
      <c r="K35" s="27">
        <f t="shared" si="7"/>
        <v>2</v>
      </c>
      <c r="L35" s="27">
        <v>10</v>
      </c>
      <c r="M35" s="27">
        <v>10</v>
      </c>
      <c r="N35" s="27">
        <v>10</v>
      </c>
      <c r="O35" s="27">
        <v>1</v>
      </c>
      <c r="P35" s="50">
        <f t="shared" si="6"/>
        <v>215</v>
      </c>
      <c r="Q35" s="27" t="str">
        <f t="shared" si="8"/>
        <v>High</v>
      </c>
      <c r="R35" s="27">
        <f t="shared" si="9"/>
        <v>3</v>
      </c>
      <c r="S35" s="21" t="str">
        <f t="shared" si="10"/>
        <v>Medium</v>
      </c>
    </row>
    <row r="36" spans="1:19" ht="30" x14ac:dyDescent="0.25">
      <c r="A36" s="36">
        <v>37</v>
      </c>
      <c r="B36" s="20" t="s">
        <v>188</v>
      </c>
      <c r="C36" s="20" t="s">
        <v>17</v>
      </c>
      <c r="D36" s="23" t="s">
        <v>79</v>
      </c>
      <c r="E36" s="27">
        <v>0</v>
      </c>
      <c r="F36" s="27">
        <v>0</v>
      </c>
      <c r="G36" s="27">
        <v>1</v>
      </c>
      <c r="H36" s="27">
        <v>0</v>
      </c>
      <c r="I36" s="45">
        <f t="shared" si="5"/>
        <v>1</v>
      </c>
      <c r="J36" s="27" t="str">
        <f t="shared" si="0"/>
        <v>Critical</v>
      </c>
      <c r="K36" s="27">
        <f t="shared" si="7"/>
        <v>4</v>
      </c>
      <c r="L36" s="27">
        <v>1</v>
      </c>
      <c r="M36" s="27">
        <v>1</v>
      </c>
      <c r="N36" s="27">
        <v>1</v>
      </c>
      <c r="O36" s="27">
        <v>1</v>
      </c>
      <c r="P36" s="50">
        <f t="shared" si="6"/>
        <v>26</v>
      </c>
      <c r="Q36" s="27" t="str">
        <f t="shared" si="8"/>
        <v>Medium</v>
      </c>
      <c r="R36" s="27">
        <f t="shared" si="9"/>
        <v>2</v>
      </c>
      <c r="S36" s="21" t="str">
        <f t="shared" si="10"/>
        <v>High</v>
      </c>
    </row>
    <row r="37" spans="1:19" ht="30" x14ac:dyDescent="0.25">
      <c r="A37" s="36">
        <v>38</v>
      </c>
      <c r="B37" s="20" t="s">
        <v>188</v>
      </c>
      <c r="C37" s="20" t="s">
        <v>18</v>
      </c>
      <c r="D37" s="23" t="s">
        <v>80</v>
      </c>
      <c r="E37" s="27">
        <v>0</v>
      </c>
      <c r="F37" s="27">
        <v>0</v>
      </c>
      <c r="G37" s="27">
        <v>1</v>
      </c>
      <c r="H37" s="27">
        <v>0</v>
      </c>
      <c r="I37" s="45">
        <f t="shared" si="5"/>
        <v>1</v>
      </c>
      <c r="J37" s="27" t="str">
        <f t="shared" si="0"/>
        <v>Critical</v>
      </c>
      <c r="K37" s="27">
        <f t="shared" si="7"/>
        <v>4</v>
      </c>
      <c r="L37" s="27">
        <v>1</v>
      </c>
      <c r="M37" s="27">
        <v>1</v>
      </c>
      <c r="N37" s="27">
        <v>1</v>
      </c>
      <c r="O37" s="27">
        <v>1</v>
      </c>
      <c r="P37" s="50">
        <f t="shared" si="6"/>
        <v>26</v>
      </c>
      <c r="Q37" s="27" t="str">
        <f t="shared" si="8"/>
        <v>Medium</v>
      </c>
      <c r="R37" s="27">
        <f t="shared" si="9"/>
        <v>2</v>
      </c>
      <c r="S37" s="21" t="str">
        <f t="shared" si="10"/>
        <v>High</v>
      </c>
    </row>
    <row r="38" spans="1:19" ht="30" x14ac:dyDescent="0.25">
      <c r="A38" s="36">
        <v>39</v>
      </c>
      <c r="B38" s="20" t="s">
        <v>188</v>
      </c>
      <c r="C38" s="20" t="s">
        <v>19</v>
      </c>
      <c r="D38" s="23" t="s">
        <v>81</v>
      </c>
      <c r="E38" s="27">
        <v>3</v>
      </c>
      <c r="F38" s="27">
        <v>2</v>
      </c>
      <c r="G38" s="27">
        <v>2</v>
      </c>
      <c r="H38" s="27">
        <v>1</v>
      </c>
      <c r="I38" s="45">
        <f t="shared" si="5"/>
        <v>8</v>
      </c>
      <c r="J38" s="27" t="str">
        <f t="shared" si="0"/>
        <v>Low</v>
      </c>
      <c r="K38" s="27">
        <f t="shared" si="7"/>
        <v>1</v>
      </c>
      <c r="L38" s="27">
        <v>10</v>
      </c>
      <c r="M38" s="27">
        <v>10</v>
      </c>
      <c r="N38" s="27">
        <v>10</v>
      </c>
      <c r="O38" s="27">
        <v>1</v>
      </c>
      <c r="P38" s="50">
        <f t="shared" si="6"/>
        <v>215</v>
      </c>
      <c r="Q38" s="27" t="str">
        <f t="shared" si="8"/>
        <v>High</v>
      </c>
      <c r="R38" s="27">
        <f t="shared" si="9"/>
        <v>3</v>
      </c>
      <c r="S38" s="21" t="str">
        <f t="shared" si="10"/>
        <v>Low</v>
      </c>
    </row>
    <row r="39" spans="1:19" ht="30" x14ac:dyDescent="0.25">
      <c r="A39" s="36">
        <v>40</v>
      </c>
      <c r="B39" s="20" t="s">
        <v>188</v>
      </c>
      <c r="C39" s="20" t="s">
        <v>20</v>
      </c>
      <c r="D39" s="23" t="s">
        <v>82</v>
      </c>
      <c r="E39" s="27">
        <v>0</v>
      </c>
      <c r="F39" s="27">
        <v>0</v>
      </c>
      <c r="G39" s="27">
        <v>1</v>
      </c>
      <c r="H39" s="27">
        <v>0</v>
      </c>
      <c r="I39" s="45">
        <f t="shared" si="5"/>
        <v>1</v>
      </c>
      <c r="J39" s="27" t="str">
        <f t="shared" si="0"/>
        <v>Critical</v>
      </c>
      <c r="K39" s="27">
        <f t="shared" si="7"/>
        <v>4</v>
      </c>
      <c r="L39" s="27">
        <v>10</v>
      </c>
      <c r="M39" s="27">
        <v>1</v>
      </c>
      <c r="N39" s="27">
        <v>10</v>
      </c>
      <c r="O39" s="27">
        <v>1</v>
      </c>
      <c r="P39" s="50">
        <f t="shared" si="6"/>
        <v>125</v>
      </c>
      <c r="Q39" s="27" t="str">
        <f t="shared" si="8"/>
        <v>High</v>
      </c>
      <c r="R39" s="27">
        <f t="shared" si="9"/>
        <v>3</v>
      </c>
      <c r="S39" s="21" t="str">
        <f t="shared" si="10"/>
        <v>High</v>
      </c>
    </row>
    <row r="40" spans="1:19" ht="30" x14ac:dyDescent="0.25">
      <c r="A40" s="36">
        <v>41</v>
      </c>
      <c r="B40" s="20" t="s">
        <v>188</v>
      </c>
      <c r="C40" s="20" t="s">
        <v>21</v>
      </c>
      <c r="D40" s="23" t="s">
        <v>83</v>
      </c>
      <c r="E40" s="27">
        <v>2</v>
      </c>
      <c r="F40" s="27">
        <v>1</v>
      </c>
      <c r="G40" s="27">
        <v>2</v>
      </c>
      <c r="H40" s="27">
        <v>2</v>
      </c>
      <c r="I40" s="45">
        <f t="shared" si="5"/>
        <v>7</v>
      </c>
      <c r="J40" s="27" t="str">
        <f t="shared" si="0"/>
        <v>Low</v>
      </c>
      <c r="K40" s="27">
        <f t="shared" si="7"/>
        <v>1</v>
      </c>
      <c r="L40" s="27">
        <v>10</v>
      </c>
      <c r="M40" s="27">
        <v>10</v>
      </c>
      <c r="N40" s="27">
        <v>10</v>
      </c>
      <c r="O40" s="27">
        <v>1</v>
      </c>
      <c r="P40" s="50">
        <f t="shared" si="6"/>
        <v>215</v>
      </c>
      <c r="Q40" s="27" t="str">
        <f t="shared" si="8"/>
        <v>High</v>
      </c>
      <c r="R40" s="27">
        <f t="shared" si="9"/>
        <v>3</v>
      </c>
      <c r="S40" s="21" t="str">
        <f t="shared" si="10"/>
        <v>Low</v>
      </c>
    </row>
    <row r="41" spans="1:19" ht="45" x14ac:dyDescent="0.25">
      <c r="A41" s="36">
        <v>42</v>
      </c>
      <c r="B41" s="20" t="s">
        <v>188</v>
      </c>
      <c r="C41" s="20" t="s">
        <v>22</v>
      </c>
      <c r="D41" s="23" t="s">
        <v>84</v>
      </c>
      <c r="E41" s="27">
        <v>2</v>
      </c>
      <c r="F41" s="27">
        <v>2</v>
      </c>
      <c r="G41" s="27">
        <v>2</v>
      </c>
      <c r="H41" s="27">
        <v>1</v>
      </c>
      <c r="I41" s="45">
        <f t="shared" si="5"/>
        <v>7</v>
      </c>
      <c r="J41" s="27" t="str">
        <f t="shared" si="0"/>
        <v>Low</v>
      </c>
      <c r="K41" s="27">
        <f t="shared" si="7"/>
        <v>1</v>
      </c>
      <c r="L41" s="27">
        <v>10</v>
      </c>
      <c r="M41" s="27">
        <v>1</v>
      </c>
      <c r="N41" s="27">
        <v>10</v>
      </c>
      <c r="O41" s="27">
        <v>1</v>
      </c>
      <c r="P41" s="50">
        <f t="shared" si="6"/>
        <v>125</v>
      </c>
      <c r="Q41" s="27" t="str">
        <f t="shared" si="8"/>
        <v>High</v>
      </c>
      <c r="R41" s="27">
        <f t="shared" si="9"/>
        <v>3</v>
      </c>
      <c r="S41" s="21" t="str">
        <f t="shared" si="10"/>
        <v>Low</v>
      </c>
    </row>
    <row r="42" spans="1:19" ht="30" x14ac:dyDescent="0.25">
      <c r="A42" s="36">
        <v>43</v>
      </c>
      <c r="B42" s="20" t="s">
        <v>188</v>
      </c>
      <c r="C42" s="20" t="s">
        <v>23</v>
      </c>
      <c r="D42" s="23" t="s">
        <v>85</v>
      </c>
      <c r="E42" s="27">
        <v>2</v>
      </c>
      <c r="F42" s="27">
        <v>2</v>
      </c>
      <c r="G42" s="27">
        <v>2</v>
      </c>
      <c r="H42" s="27">
        <v>1</v>
      </c>
      <c r="I42" s="45">
        <f t="shared" si="5"/>
        <v>7</v>
      </c>
      <c r="J42" s="27" t="str">
        <f t="shared" si="0"/>
        <v>Low</v>
      </c>
      <c r="K42" s="27">
        <f t="shared" si="7"/>
        <v>1</v>
      </c>
      <c r="L42" s="27">
        <v>10</v>
      </c>
      <c r="M42" s="27">
        <v>1</v>
      </c>
      <c r="N42" s="27">
        <v>10</v>
      </c>
      <c r="O42" s="27">
        <v>1</v>
      </c>
      <c r="P42" s="50">
        <f t="shared" si="6"/>
        <v>125</v>
      </c>
      <c r="Q42" s="27" t="str">
        <f t="shared" si="8"/>
        <v>High</v>
      </c>
      <c r="R42" s="27">
        <f t="shared" si="9"/>
        <v>3</v>
      </c>
      <c r="S42" s="21" t="str">
        <f t="shared" si="10"/>
        <v>Low</v>
      </c>
    </row>
    <row r="43" spans="1:19" ht="30" x14ac:dyDescent="0.25">
      <c r="A43" s="36">
        <v>44</v>
      </c>
      <c r="B43" s="20" t="s">
        <v>188</v>
      </c>
      <c r="C43" s="20" t="s">
        <v>24</v>
      </c>
      <c r="D43" s="23" t="s">
        <v>86</v>
      </c>
      <c r="E43" s="27">
        <v>1</v>
      </c>
      <c r="F43" s="27">
        <v>1</v>
      </c>
      <c r="G43" s="27">
        <v>2</v>
      </c>
      <c r="H43" s="27">
        <v>1</v>
      </c>
      <c r="I43" s="45">
        <f t="shared" si="5"/>
        <v>5</v>
      </c>
      <c r="J43" s="27" t="str">
        <f t="shared" si="0"/>
        <v>Medium</v>
      </c>
      <c r="K43" s="27">
        <f t="shared" si="7"/>
        <v>2</v>
      </c>
      <c r="L43" s="27">
        <v>100</v>
      </c>
      <c r="M43" s="27">
        <v>100</v>
      </c>
      <c r="N43" s="27">
        <v>100</v>
      </c>
      <c r="O43" s="27">
        <v>1</v>
      </c>
      <c r="P43" s="50">
        <f t="shared" si="6"/>
        <v>2105</v>
      </c>
      <c r="Q43" s="27" t="str">
        <f t="shared" si="8"/>
        <v>Critical</v>
      </c>
      <c r="R43" s="27">
        <f t="shared" si="9"/>
        <v>4</v>
      </c>
      <c r="S43" s="21" t="str">
        <f t="shared" si="10"/>
        <v>High</v>
      </c>
    </row>
    <row r="44" spans="1:19" ht="30" x14ac:dyDescent="0.25">
      <c r="A44" s="36">
        <v>45</v>
      </c>
      <c r="B44" s="20" t="s">
        <v>188</v>
      </c>
      <c r="C44" s="20" t="s">
        <v>25</v>
      </c>
      <c r="D44" s="23" t="s">
        <v>87</v>
      </c>
      <c r="E44" s="27">
        <v>2</v>
      </c>
      <c r="F44" s="27">
        <v>2</v>
      </c>
      <c r="G44" s="27">
        <v>2</v>
      </c>
      <c r="H44" s="27">
        <v>1</v>
      </c>
      <c r="I44" s="45">
        <f t="shared" si="5"/>
        <v>7</v>
      </c>
      <c r="J44" s="27" t="str">
        <f t="shared" si="0"/>
        <v>Low</v>
      </c>
      <c r="K44" s="27">
        <f t="shared" si="7"/>
        <v>1</v>
      </c>
      <c r="L44" s="27">
        <v>10</v>
      </c>
      <c r="M44" s="27">
        <v>10</v>
      </c>
      <c r="N44" s="27">
        <v>10</v>
      </c>
      <c r="O44" s="27">
        <v>1</v>
      </c>
      <c r="P44" s="50">
        <f t="shared" si="6"/>
        <v>215</v>
      </c>
      <c r="Q44" s="27" t="str">
        <f t="shared" si="8"/>
        <v>High</v>
      </c>
      <c r="R44" s="27">
        <f t="shared" si="9"/>
        <v>3</v>
      </c>
      <c r="S44" s="21" t="str">
        <f t="shared" si="10"/>
        <v>Low</v>
      </c>
    </row>
    <row r="45" spans="1:19" ht="30" x14ac:dyDescent="0.25">
      <c r="A45" s="36">
        <v>46</v>
      </c>
      <c r="B45" s="20" t="s">
        <v>189</v>
      </c>
      <c r="C45" s="20" t="s">
        <v>5</v>
      </c>
      <c r="D45" s="23" t="s">
        <v>53</v>
      </c>
      <c r="E45" s="27">
        <v>0</v>
      </c>
      <c r="F45" s="27">
        <v>0</v>
      </c>
      <c r="G45" s="27">
        <v>3</v>
      </c>
      <c r="H45" s="27">
        <v>0</v>
      </c>
      <c r="I45" s="45">
        <f t="shared" si="5"/>
        <v>3</v>
      </c>
      <c r="J45" s="27" t="str">
        <f t="shared" si="0"/>
        <v>High</v>
      </c>
      <c r="K45" s="27">
        <f t="shared" si="7"/>
        <v>3</v>
      </c>
      <c r="L45" s="27">
        <v>1</v>
      </c>
      <c r="M45" s="27">
        <v>1</v>
      </c>
      <c r="N45" s="27">
        <v>10</v>
      </c>
      <c r="O45" s="27">
        <v>0</v>
      </c>
      <c r="P45" s="50">
        <f t="shared" si="6"/>
        <v>30</v>
      </c>
      <c r="Q45" s="27" t="str">
        <f t="shared" si="8"/>
        <v>Medium</v>
      </c>
      <c r="R45" s="27">
        <f t="shared" si="9"/>
        <v>2</v>
      </c>
      <c r="S45" s="21" t="str">
        <f t="shared" si="10"/>
        <v>Medium</v>
      </c>
    </row>
    <row r="46" spans="1:19" ht="30" x14ac:dyDescent="0.25">
      <c r="A46" s="36">
        <v>47</v>
      </c>
      <c r="B46" s="20" t="s">
        <v>189</v>
      </c>
      <c r="C46" s="20" t="s">
        <v>168</v>
      </c>
      <c r="D46" s="23" t="s">
        <v>54</v>
      </c>
      <c r="E46" s="27">
        <v>2</v>
      </c>
      <c r="F46" s="27">
        <v>2</v>
      </c>
      <c r="G46" s="27">
        <v>2</v>
      </c>
      <c r="H46" s="27">
        <v>1</v>
      </c>
      <c r="I46" s="45">
        <f t="shared" si="5"/>
        <v>7</v>
      </c>
      <c r="J46" s="27" t="str">
        <f t="shared" si="0"/>
        <v>Low</v>
      </c>
      <c r="K46" s="27">
        <f t="shared" si="7"/>
        <v>1</v>
      </c>
      <c r="L46" s="27">
        <v>0</v>
      </c>
      <c r="M46" s="27">
        <v>0</v>
      </c>
      <c r="N46" s="27">
        <v>0</v>
      </c>
      <c r="O46" s="27">
        <v>1</v>
      </c>
      <c r="P46" s="50">
        <f t="shared" si="6"/>
        <v>5</v>
      </c>
      <c r="Q46" s="27" t="str">
        <f t="shared" si="8"/>
        <v>Low</v>
      </c>
      <c r="R46" s="27">
        <f t="shared" si="9"/>
        <v>1</v>
      </c>
      <c r="S46" s="21" t="str">
        <f t="shared" si="10"/>
        <v>Low</v>
      </c>
    </row>
    <row r="47" spans="1:19" ht="30" x14ac:dyDescent="0.25">
      <c r="A47" s="36">
        <v>48</v>
      </c>
      <c r="B47" s="20" t="s">
        <v>189</v>
      </c>
      <c r="C47" s="20" t="s">
        <v>169</v>
      </c>
      <c r="D47" s="23" t="s">
        <v>55</v>
      </c>
      <c r="E47" s="27">
        <v>2</v>
      </c>
      <c r="F47" s="27">
        <v>2</v>
      </c>
      <c r="G47" s="27">
        <v>3</v>
      </c>
      <c r="H47" s="27">
        <v>1</v>
      </c>
      <c r="I47" s="45">
        <f t="shared" si="5"/>
        <v>8</v>
      </c>
      <c r="J47" s="27" t="str">
        <f t="shared" si="0"/>
        <v>Low</v>
      </c>
      <c r="K47" s="27">
        <f t="shared" si="7"/>
        <v>1</v>
      </c>
      <c r="L47" s="27">
        <v>0</v>
      </c>
      <c r="M47" s="27">
        <v>0</v>
      </c>
      <c r="N47" s="27">
        <v>0</v>
      </c>
      <c r="O47" s="27">
        <v>1</v>
      </c>
      <c r="P47" s="50">
        <f t="shared" si="6"/>
        <v>5</v>
      </c>
      <c r="Q47" s="27" t="str">
        <f t="shared" si="8"/>
        <v>Low</v>
      </c>
      <c r="R47" s="27">
        <f t="shared" si="9"/>
        <v>1</v>
      </c>
      <c r="S47" s="21" t="str">
        <f t="shared" si="10"/>
        <v>Low</v>
      </c>
    </row>
    <row r="48" spans="1:19" ht="30" x14ac:dyDescent="0.25">
      <c r="A48" s="36">
        <v>49</v>
      </c>
      <c r="B48" s="20" t="s">
        <v>190</v>
      </c>
      <c r="C48" s="20" t="s">
        <v>8</v>
      </c>
      <c r="D48" s="23" t="s">
        <v>56</v>
      </c>
      <c r="E48" s="27">
        <v>1</v>
      </c>
      <c r="F48" s="27">
        <v>1</v>
      </c>
      <c r="G48" s="27">
        <v>2</v>
      </c>
      <c r="H48" s="27">
        <v>1</v>
      </c>
      <c r="I48" s="45">
        <f t="shared" si="5"/>
        <v>5</v>
      </c>
      <c r="J48" s="27" t="str">
        <f t="shared" si="0"/>
        <v>Medium</v>
      </c>
      <c r="K48" s="27">
        <f t="shared" si="7"/>
        <v>2</v>
      </c>
      <c r="L48" s="27">
        <v>0</v>
      </c>
      <c r="M48" s="27">
        <v>1</v>
      </c>
      <c r="N48" s="27">
        <v>0</v>
      </c>
      <c r="O48" s="27">
        <v>10</v>
      </c>
      <c r="P48" s="50">
        <f t="shared" si="6"/>
        <v>60</v>
      </c>
      <c r="Q48" s="27" t="str">
        <f t="shared" si="8"/>
        <v>Medium</v>
      </c>
      <c r="R48" s="27">
        <f t="shared" si="9"/>
        <v>2</v>
      </c>
      <c r="S48" s="21" t="str">
        <f t="shared" si="10"/>
        <v>Medium</v>
      </c>
    </row>
    <row r="49" spans="1:19" ht="30" x14ac:dyDescent="0.25">
      <c r="A49" s="36">
        <v>50</v>
      </c>
      <c r="B49" s="20" t="s">
        <v>189</v>
      </c>
      <c r="C49" s="20" t="s">
        <v>15</v>
      </c>
      <c r="D49" s="23" t="s">
        <v>57</v>
      </c>
      <c r="E49" s="27">
        <v>1</v>
      </c>
      <c r="F49" s="27">
        <v>0</v>
      </c>
      <c r="G49" s="27">
        <v>1</v>
      </c>
      <c r="H49" s="27">
        <v>2</v>
      </c>
      <c r="I49" s="45">
        <f t="shared" si="5"/>
        <v>4</v>
      </c>
      <c r="J49" s="27" t="str">
        <f t="shared" si="0"/>
        <v>Medium</v>
      </c>
      <c r="K49" s="27">
        <f t="shared" si="7"/>
        <v>2</v>
      </c>
      <c r="L49" s="27">
        <v>10</v>
      </c>
      <c r="M49" s="27">
        <v>10</v>
      </c>
      <c r="N49" s="27">
        <v>10</v>
      </c>
      <c r="O49" s="27">
        <v>1</v>
      </c>
      <c r="P49" s="50">
        <f t="shared" si="6"/>
        <v>215</v>
      </c>
      <c r="Q49" s="27" t="str">
        <f t="shared" si="8"/>
        <v>High</v>
      </c>
      <c r="R49" s="27">
        <f t="shared" si="9"/>
        <v>3</v>
      </c>
      <c r="S49" s="21" t="str">
        <f t="shared" si="10"/>
        <v>Medium</v>
      </c>
    </row>
    <row r="50" spans="1:19" ht="45" x14ac:dyDescent="0.25">
      <c r="A50" s="36">
        <v>52</v>
      </c>
      <c r="B50" s="20" t="s">
        <v>189</v>
      </c>
      <c r="C50" s="20" t="s">
        <v>21</v>
      </c>
      <c r="D50" s="23" t="s">
        <v>59</v>
      </c>
      <c r="E50" s="27">
        <v>2</v>
      </c>
      <c r="F50" s="27">
        <v>1</v>
      </c>
      <c r="G50" s="27">
        <v>1</v>
      </c>
      <c r="H50" s="27">
        <v>2</v>
      </c>
      <c r="I50" s="45">
        <f t="shared" si="5"/>
        <v>6</v>
      </c>
      <c r="J50" s="27" t="str">
        <f t="shared" si="0"/>
        <v>Medium</v>
      </c>
      <c r="K50" s="27">
        <f t="shared" si="7"/>
        <v>2</v>
      </c>
      <c r="L50" s="27">
        <v>10</v>
      </c>
      <c r="M50" s="27">
        <v>1</v>
      </c>
      <c r="N50" s="27">
        <v>10</v>
      </c>
      <c r="O50" s="27">
        <v>1</v>
      </c>
      <c r="P50" s="50">
        <f t="shared" si="6"/>
        <v>125</v>
      </c>
      <c r="Q50" s="27" t="str">
        <f t="shared" si="8"/>
        <v>High</v>
      </c>
      <c r="R50" s="27">
        <f t="shared" si="9"/>
        <v>3</v>
      </c>
      <c r="S50" s="21" t="str">
        <f t="shared" si="10"/>
        <v>Medium</v>
      </c>
    </row>
    <row r="51" spans="1:19" ht="45" x14ac:dyDescent="0.25">
      <c r="A51" s="36">
        <v>53</v>
      </c>
      <c r="B51" s="20" t="s">
        <v>189</v>
      </c>
      <c r="C51" s="20" t="s">
        <v>22</v>
      </c>
      <c r="D51" s="23" t="s">
        <v>60</v>
      </c>
      <c r="E51" s="27">
        <v>2</v>
      </c>
      <c r="F51" s="27">
        <v>2</v>
      </c>
      <c r="G51" s="27">
        <v>2</v>
      </c>
      <c r="H51" s="27">
        <v>1</v>
      </c>
      <c r="I51" s="45">
        <f t="shared" si="5"/>
        <v>7</v>
      </c>
      <c r="J51" s="27" t="str">
        <f t="shared" si="0"/>
        <v>Low</v>
      </c>
      <c r="K51" s="27">
        <f t="shared" si="7"/>
        <v>1</v>
      </c>
      <c r="L51" s="27">
        <v>10</v>
      </c>
      <c r="M51" s="27">
        <v>1</v>
      </c>
      <c r="N51" s="27">
        <v>10</v>
      </c>
      <c r="O51" s="27">
        <v>1</v>
      </c>
      <c r="P51" s="50">
        <f t="shared" si="6"/>
        <v>125</v>
      </c>
      <c r="Q51" s="27" t="str">
        <f t="shared" si="8"/>
        <v>High</v>
      </c>
      <c r="R51" s="27">
        <f t="shared" si="9"/>
        <v>3</v>
      </c>
      <c r="S51" s="21" t="str">
        <f t="shared" si="10"/>
        <v>Low</v>
      </c>
    </row>
    <row r="52" spans="1:19" ht="45" x14ac:dyDescent="0.25">
      <c r="A52" s="36">
        <v>54</v>
      </c>
      <c r="B52" s="20" t="s">
        <v>189</v>
      </c>
      <c r="C52" s="20" t="s">
        <v>23</v>
      </c>
      <c r="D52" s="23" t="s">
        <v>60</v>
      </c>
      <c r="E52" s="27">
        <v>2</v>
      </c>
      <c r="F52" s="27">
        <v>2</v>
      </c>
      <c r="G52" s="27">
        <v>2</v>
      </c>
      <c r="H52" s="27">
        <v>1</v>
      </c>
      <c r="I52" s="45">
        <f t="shared" si="5"/>
        <v>7</v>
      </c>
      <c r="J52" s="27" t="str">
        <f t="shared" si="0"/>
        <v>Low</v>
      </c>
      <c r="K52" s="27">
        <f t="shared" si="7"/>
        <v>1</v>
      </c>
      <c r="L52" s="27">
        <v>10</v>
      </c>
      <c r="M52" s="27">
        <v>1</v>
      </c>
      <c r="N52" s="27">
        <v>10</v>
      </c>
      <c r="O52" s="27">
        <v>1</v>
      </c>
      <c r="P52" s="50">
        <f t="shared" si="6"/>
        <v>125</v>
      </c>
      <c r="Q52" s="27" t="str">
        <f t="shared" si="8"/>
        <v>High</v>
      </c>
      <c r="R52" s="27">
        <f t="shared" si="9"/>
        <v>3</v>
      </c>
      <c r="S52" s="21" t="str">
        <f t="shared" si="10"/>
        <v>Low</v>
      </c>
    </row>
    <row r="53" spans="1:19" ht="45" x14ac:dyDescent="0.25">
      <c r="A53" s="36">
        <v>55</v>
      </c>
      <c r="B53" s="20" t="s">
        <v>189</v>
      </c>
      <c r="C53" s="20" t="s">
        <v>24</v>
      </c>
      <c r="D53" s="23" t="s">
        <v>61</v>
      </c>
      <c r="E53" s="27">
        <v>2</v>
      </c>
      <c r="F53" s="27">
        <v>1</v>
      </c>
      <c r="G53" s="27">
        <v>2</v>
      </c>
      <c r="H53" s="27">
        <v>1</v>
      </c>
      <c r="I53" s="45">
        <f t="shared" si="5"/>
        <v>6</v>
      </c>
      <c r="J53" s="27" t="str">
        <f t="shared" si="0"/>
        <v>Medium</v>
      </c>
      <c r="K53" s="27">
        <f t="shared" si="7"/>
        <v>2</v>
      </c>
      <c r="L53" s="27">
        <v>100</v>
      </c>
      <c r="M53" s="27">
        <v>100</v>
      </c>
      <c r="N53" s="27">
        <v>100</v>
      </c>
      <c r="O53" s="27">
        <v>1</v>
      </c>
      <c r="P53" s="50">
        <f t="shared" si="6"/>
        <v>2105</v>
      </c>
      <c r="Q53" s="27" t="str">
        <f t="shared" si="8"/>
        <v>Critical</v>
      </c>
      <c r="R53" s="27">
        <f t="shared" si="9"/>
        <v>4</v>
      </c>
      <c r="S53" s="21" t="str">
        <f t="shared" si="10"/>
        <v>High</v>
      </c>
    </row>
    <row r="54" spans="1:19" ht="30" x14ac:dyDescent="0.25">
      <c r="A54" s="36">
        <v>56</v>
      </c>
      <c r="B54" s="20" t="s">
        <v>189</v>
      </c>
      <c r="C54" s="20" t="s">
        <v>25</v>
      </c>
      <c r="D54" s="23" t="s">
        <v>62</v>
      </c>
      <c r="E54" s="27">
        <v>2</v>
      </c>
      <c r="F54" s="27">
        <v>2</v>
      </c>
      <c r="G54" s="27">
        <v>2</v>
      </c>
      <c r="H54" s="27">
        <v>1</v>
      </c>
      <c r="I54" s="45">
        <f t="shared" si="5"/>
        <v>7</v>
      </c>
      <c r="J54" s="27" t="str">
        <f t="shared" si="0"/>
        <v>Low</v>
      </c>
      <c r="K54" s="27">
        <f t="shared" si="7"/>
        <v>1</v>
      </c>
      <c r="L54" s="27">
        <v>1</v>
      </c>
      <c r="M54" s="27">
        <v>0</v>
      </c>
      <c r="N54" s="27">
        <v>1</v>
      </c>
      <c r="O54" s="27">
        <v>0</v>
      </c>
      <c r="P54" s="50">
        <f t="shared" si="6"/>
        <v>11</v>
      </c>
      <c r="Q54" s="27" t="str">
        <f t="shared" si="8"/>
        <v>Low</v>
      </c>
      <c r="R54" s="27">
        <f t="shared" si="9"/>
        <v>1</v>
      </c>
      <c r="S54" s="21" t="str">
        <f t="shared" si="10"/>
        <v>Low</v>
      </c>
    </row>
    <row r="55" spans="1:19" ht="45" x14ac:dyDescent="0.25">
      <c r="A55" s="36">
        <v>57</v>
      </c>
      <c r="B55" s="20" t="s">
        <v>190</v>
      </c>
      <c r="C55" s="20" t="s">
        <v>2</v>
      </c>
      <c r="D55" s="23" t="s">
        <v>89</v>
      </c>
      <c r="E55" s="27">
        <v>1</v>
      </c>
      <c r="F55" s="27">
        <v>0</v>
      </c>
      <c r="G55" s="27">
        <v>1</v>
      </c>
      <c r="H55" s="27">
        <v>1</v>
      </c>
      <c r="I55" s="45">
        <f t="shared" si="5"/>
        <v>3</v>
      </c>
      <c r="J55" s="27" t="str">
        <f t="shared" si="0"/>
        <v>High</v>
      </c>
      <c r="K55" s="27">
        <f t="shared" si="7"/>
        <v>3</v>
      </c>
      <c r="L55" s="27">
        <v>0</v>
      </c>
      <c r="M55" s="27">
        <v>10</v>
      </c>
      <c r="N55" s="27">
        <v>0</v>
      </c>
      <c r="O55" s="27">
        <v>10</v>
      </c>
      <c r="P55" s="50">
        <f t="shared" si="6"/>
        <v>150</v>
      </c>
      <c r="Q55" s="27" t="str">
        <f t="shared" si="8"/>
        <v>High</v>
      </c>
      <c r="R55" s="27">
        <f t="shared" si="9"/>
        <v>3</v>
      </c>
      <c r="S55" s="21" t="str">
        <f t="shared" si="10"/>
        <v>High</v>
      </c>
    </row>
    <row r="56" spans="1:19" ht="30" x14ac:dyDescent="0.25">
      <c r="A56" s="36">
        <v>58</v>
      </c>
      <c r="B56" s="20" t="s">
        <v>190</v>
      </c>
      <c r="C56" s="20" t="s">
        <v>4</v>
      </c>
      <c r="D56" s="23" t="s">
        <v>91</v>
      </c>
      <c r="E56" s="27">
        <v>1</v>
      </c>
      <c r="F56" s="27">
        <v>0</v>
      </c>
      <c r="G56" s="27">
        <v>3</v>
      </c>
      <c r="H56" s="27">
        <v>1</v>
      </c>
      <c r="I56" s="45">
        <f t="shared" si="5"/>
        <v>5</v>
      </c>
      <c r="J56" s="27" t="str">
        <f t="shared" si="0"/>
        <v>Medium</v>
      </c>
      <c r="K56" s="27">
        <f t="shared" si="7"/>
        <v>2</v>
      </c>
      <c r="L56" s="27">
        <v>0</v>
      </c>
      <c r="M56" s="27">
        <v>10</v>
      </c>
      <c r="N56" s="27">
        <v>0</v>
      </c>
      <c r="O56" s="27">
        <v>100</v>
      </c>
      <c r="P56" s="50">
        <f t="shared" si="6"/>
        <v>600</v>
      </c>
      <c r="Q56" s="27" t="str">
        <f t="shared" si="8"/>
        <v>High</v>
      </c>
      <c r="R56" s="27">
        <f t="shared" si="9"/>
        <v>3</v>
      </c>
      <c r="S56" s="21" t="str">
        <f t="shared" si="10"/>
        <v>Medium</v>
      </c>
    </row>
    <row r="57" spans="1:19" ht="30" x14ac:dyDescent="0.25">
      <c r="A57" s="36">
        <v>59</v>
      </c>
      <c r="B57" s="20" t="s">
        <v>190</v>
      </c>
      <c r="C57" s="20" t="s">
        <v>5</v>
      </c>
      <c r="D57" s="23" t="s">
        <v>92</v>
      </c>
      <c r="E57" s="27">
        <v>1</v>
      </c>
      <c r="F57" s="27">
        <v>1</v>
      </c>
      <c r="G57" s="27">
        <v>2</v>
      </c>
      <c r="H57" s="27">
        <v>2</v>
      </c>
      <c r="I57" s="45">
        <f t="shared" si="5"/>
        <v>6</v>
      </c>
      <c r="J57" s="27" t="str">
        <f t="shared" si="0"/>
        <v>Medium</v>
      </c>
      <c r="K57" s="27">
        <f t="shared" si="7"/>
        <v>2</v>
      </c>
      <c r="L57" s="27">
        <v>0</v>
      </c>
      <c r="M57" s="27">
        <v>10</v>
      </c>
      <c r="N57" s="27">
        <v>0</v>
      </c>
      <c r="O57" s="27">
        <v>0</v>
      </c>
      <c r="P57" s="50">
        <f t="shared" si="6"/>
        <v>100</v>
      </c>
      <c r="Q57" s="27" t="str">
        <f t="shared" si="8"/>
        <v>High</v>
      </c>
      <c r="R57" s="27">
        <f t="shared" si="9"/>
        <v>3</v>
      </c>
      <c r="S57" s="21" t="str">
        <f t="shared" si="10"/>
        <v>Medium</v>
      </c>
    </row>
    <row r="58" spans="1:19" ht="30" x14ac:dyDescent="0.25">
      <c r="A58" s="36">
        <v>60</v>
      </c>
      <c r="B58" s="20" t="s">
        <v>190</v>
      </c>
      <c r="C58" s="20" t="s">
        <v>168</v>
      </c>
      <c r="D58" s="23" t="s">
        <v>93</v>
      </c>
      <c r="E58" s="27">
        <v>1</v>
      </c>
      <c r="F58" s="27">
        <v>1</v>
      </c>
      <c r="G58" s="27">
        <v>1</v>
      </c>
      <c r="H58" s="27">
        <v>1</v>
      </c>
      <c r="I58" s="45">
        <f t="shared" si="5"/>
        <v>4</v>
      </c>
      <c r="J58" s="27" t="str">
        <f t="shared" si="0"/>
        <v>Medium</v>
      </c>
      <c r="K58" s="27">
        <f t="shared" si="7"/>
        <v>2</v>
      </c>
      <c r="L58" s="27">
        <v>0</v>
      </c>
      <c r="M58" s="27">
        <v>10</v>
      </c>
      <c r="N58" s="27">
        <v>0</v>
      </c>
      <c r="O58" s="27">
        <v>100</v>
      </c>
      <c r="P58" s="50">
        <f t="shared" si="6"/>
        <v>600</v>
      </c>
      <c r="Q58" s="27" t="str">
        <f t="shared" si="8"/>
        <v>High</v>
      </c>
      <c r="R58" s="27">
        <f t="shared" si="9"/>
        <v>3</v>
      </c>
      <c r="S58" s="21" t="str">
        <f t="shared" si="10"/>
        <v>Medium</v>
      </c>
    </row>
    <row r="59" spans="1:19" ht="30" x14ac:dyDescent="0.25">
      <c r="A59" s="36">
        <v>61</v>
      </c>
      <c r="B59" s="20" t="s">
        <v>190</v>
      </c>
      <c r="C59" s="20" t="s">
        <v>169</v>
      </c>
      <c r="D59" s="23" t="s">
        <v>94</v>
      </c>
      <c r="E59" s="27">
        <v>1</v>
      </c>
      <c r="F59" s="27">
        <v>1</v>
      </c>
      <c r="G59" s="27">
        <v>2</v>
      </c>
      <c r="H59" s="27">
        <v>1</v>
      </c>
      <c r="I59" s="45">
        <f t="shared" si="5"/>
        <v>5</v>
      </c>
      <c r="J59" s="27" t="str">
        <f t="shared" si="0"/>
        <v>Medium</v>
      </c>
      <c r="K59" s="27">
        <f t="shared" si="7"/>
        <v>2</v>
      </c>
      <c r="L59" s="27">
        <v>0</v>
      </c>
      <c r="M59" s="27">
        <v>10</v>
      </c>
      <c r="N59" s="27">
        <v>0</v>
      </c>
      <c r="O59" s="27">
        <v>100</v>
      </c>
      <c r="P59" s="50">
        <f t="shared" si="6"/>
        <v>600</v>
      </c>
      <c r="Q59" s="27" t="str">
        <f t="shared" si="8"/>
        <v>High</v>
      </c>
      <c r="R59" s="27">
        <f t="shared" si="9"/>
        <v>3</v>
      </c>
      <c r="S59" s="21" t="str">
        <f t="shared" si="10"/>
        <v>Medium</v>
      </c>
    </row>
    <row r="60" spans="1:19" ht="30" x14ac:dyDescent="0.25">
      <c r="A60" s="36">
        <v>62</v>
      </c>
      <c r="B60" s="20" t="s">
        <v>190</v>
      </c>
      <c r="C60" s="20" t="s">
        <v>9</v>
      </c>
      <c r="D60" s="23" t="s">
        <v>95</v>
      </c>
      <c r="E60" s="27">
        <v>1</v>
      </c>
      <c r="F60" s="27">
        <v>1</v>
      </c>
      <c r="G60" s="27">
        <v>1</v>
      </c>
      <c r="H60" s="27">
        <v>1</v>
      </c>
      <c r="I60" s="45">
        <f t="shared" si="5"/>
        <v>4</v>
      </c>
      <c r="J60" s="27" t="str">
        <f t="shared" si="0"/>
        <v>Medium</v>
      </c>
      <c r="K60" s="27">
        <f t="shared" si="7"/>
        <v>2</v>
      </c>
      <c r="L60" s="27">
        <v>0</v>
      </c>
      <c r="M60" s="27">
        <v>10</v>
      </c>
      <c r="N60" s="27">
        <v>0</v>
      </c>
      <c r="O60" s="27">
        <v>100</v>
      </c>
      <c r="P60" s="50">
        <f t="shared" si="6"/>
        <v>600</v>
      </c>
      <c r="Q60" s="27" t="str">
        <f t="shared" si="8"/>
        <v>High</v>
      </c>
      <c r="R60" s="27">
        <f t="shared" si="9"/>
        <v>3</v>
      </c>
      <c r="S60" s="21" t="str">
        <f t="shared" si="10"/>
        <v>Medium</v>
      </c>
    </row>
    <row r="61" spans="1:19" ht="30" x14ac:dyDescent="0.25">
      <c r="A61" s="36">
        <v>63</v>
      </c>
      <c r="B61" s="20" t="s">
        <v>190</v>
      </c>
      <c r="C61" s="20" t="s">
        <v>10</v>
      </c>
      <c r="D61" s="23" t="s">
        <v>96</v>
      </c>
      <c r="E61" s="27">
        <v>1</v>
      </c>
      <c r="F61" s="27">
        <v>1</v>
      </c>
      <c r="G61" s="27">
        <v>2</v>
      </c>
      <c r="H61" s="27">
        <v>2</v>
      </c>
      <c r="I61" s="45">
        <f t="shared" si="5"/>
        <v>6</v>
      </c>
      <c r="J61" s="27" t="str">
        <f t="shared" si="0"/>
        <v>Medium</v>
      </c>
      <c r="K61" s="27">
        <f t="shared" si="7"/>
        <v>2</v>
      </c>
      <c r="L61" s="27">
        <v>0</v>
      </c>
      <c r="M61" s="27">
        <v>10</v>
      </c>
      <c r="N61" s="27">
        <v>0</v>
      </c>
      <c r="O61" s="27">
        <v>100</v>
      </c>
      <c r="P61" s="50">
        <f t="shared" si="6"/>
        <v>600</v>
      </c>
      <c r="Q61" s="27" t="str">
        <f t="shared" si="8"/>
        <v>High</v>
      </c>
      <c r="R61" s="27">
        <f t="shared" si="9"/>
        <v>3</v>
      </c>
      <c r="S61" s="21" t="str">
        <f t="shared" si="10"/>
        <v>Medium</v>
      </c>
    </row>
    <row r="62" spans="1:19" ht="30" x14ac:dyDescent="0.25">
      <c r="A62" s="36">
        <v>64</v>
      </c>
      <c r="B62" s="20" t="s">
        <v>190</v>
      </c>
      <c r="C62" s="20" t="s">
        <v>11</v>
      </c>
      <c r="D62" s="23" t="s">
        <v>97</v>
      </c>
      <c r="E62" s="27">
        <v>1</v>
      </c>
      <c r="F62" s="27">
        <v>3</v>
      </c>
      <c r="G62" s="27">
        <v>0</v>
      </c>
      <c r="H62" s="27">
        <v>0</v>
      </c>
      <c r="I62" s="45">
        <f t="shared" si="5"/>
        <v>4</v>
      </c>
      <c r="J62" s="27" t="str">
        <f t="shared" si="0"/>
        <v>Medium</v>
      </c>
      <c r="K62" s="27">
        <f t="shared" si="7"/>
        <v>2</v>
      </c>
      <c r="L62" s="27">
        <v>0</v>
      </c>
      <c r="M62" s="27">
        <v>10</v>
      </c>
      <c r="N62" s="27">
        <v>0</v>
      </c>
      <c r="O62" s="27">
        <v>10</v>
      </c>
      <c r="P62" s="50">
        <f t="shared" si="6"/>
        <v>150</v>
      </c>
      <c r="Q62" s="27" t="str">
        <f t="shared" si="8"/>
        <v>High</v>
      </c>
      <c r="R62" s="27">
        <f t="shared" si="9"/>
        <v>3</v>
      </c>
      <c r="S62" s="21" t="str">
        <f t="shared" si="10"/>
        <v>Medium</v>
      </c>
    </row>
    <row r="63" spans="1:19" ht="30" x14ac:dyDescent="0.25">
      <c r="A63" s="36">
        <v>65</v>
      </c>
      <c r="B63" s="20" t="s">
        <v>190</v>
      </c>
      <c r="C63" s="20" t="s">
        <v>12</v>
      </c>
      <c r="D63" s="23" t="s">
        <v>98</v>
      </c>
      <c r="E63" s="27">
        <v>1</v>
      </c>
      <c r="F63" s="27">
        <v>3</v>
      </c>
      <c r="G63" s="27">
        <v>1</v>
      </c>
      <c r="H63" s="27">
        <v>0</v>
      </c>
      <c r="I63" s="45">
        <f t="shared" si="5"/>
        <v>5</v>
      </c>
      <c r="J63" s="27" t="str">
        <f t="shared" ref="J63:J111" si="11">_xlfn.IFS(AND(I63&gt;=0,I63&lt;=1),"Critical",AND(I63&gt;=2,I63&lt;=3),"High", AND(I63&gt;=4,I63&lt;=6),"Medium",AND(I63&gt;=7,I63&lt;=9),"Low",I63&gt;9,"None")</f>
        <v>Medium</v>
      </c>
      <c r="K63" s="27">
        <f t="shared" ref="K63:K93" si="12">_xlfn.IFS(AND(I63&gt;=0,I63&lt;=1),4,AND(I63&gt;=2,I63&lt;=3),3, AND(I63&gt;=4,I63&lt;=6),2,AND(I63&gt;=7,I63&lt;=9),1,I63&gt;9,0)</f>
        <v>2</v>
      </c>
      <c r="L63" s="27">
        <v>0</v>
      </c>
      <c r="M63" s="27">
        <v>10</v>
      </c>
      <c r="N63" s="27">
        <v>0</v>
      </c>
      <c r="O63" s="27">
        <v>10</v>
      </c>
      <c r="P63" s="50">
        <f t="shared" si="6"/>
        <v>150</v>
      </c>
      <c r="Q63" s="27" t="str">
        <f t="shared" ref="Q63:Q93" si="13">_xlfn.IFS(P63=0,"None",AND(P63&gt;=1,P63&lt;=19),"Low", AND(P63&gt;=20,P63&lt;=99),"Medium",AND(P63&gt;=10,P63&lt;=999),"High",P63&gt;=1000,"Critical")</f>
        <v>High</v>
      </c>
      <c r="R63" s="27">
        <f t="shared" ref="R63:R93" si="14">_xlfn.IFS(P63=0,0,AND(P63&gt;=1,P63&lt;=19),1, AND(P63&gt;=20,P63&lt;=99),2,AND(P63&gt;=10,P63&lt;=999),3,P63&gt;=1000,4)</f>
        <v>3</v>
      </c>
      <c r="S63" s="21" t="str">
        <f t="shared" si="10"/>
        <v>Medium</v>
      </c>
    </row>
    <row r="64" spans="1:19" ht="30" x14ac:dyDescent="0.25">
      <c r="A64" s="36">
        <v>66</v>
      </c>
      <c r="B64" s="20" t="s">
        <v>190</v>
      </c>
      <c r="C64" s="20" t="s">
        <v>13</v>
      </c>
      <c r="D64" s="23" t="s">
        <v>99</v>
      </c>
      <c r="E64" s="27">
        <v>2</v>
      </c>
      <c r="F64" s="27">
        <v>2</v>
      </c>
      <c r="G64" s="27">
        <v>1</v>
      </c>
      <c r="H64" s="27">
        <v>0</v>
      </c>
      <c r="I64" s="45">
        <f t="shared" ref="I64:I111" si="15">SUM(E64:H64)</f>
        <v>5</v>
      </c>
      <c r="J64" s="27" t="str">
        <f t="shared" si="11"/>
        <v>Medium</v>
      </c>
      <c r="K64" s="27">
        <f t="shared" si="12"/>
        <v>2</v>
      </c>
      <c r="L64" s="27">
        <v>0</v>
      </c>
      <c r="M64" s="27">
        <v>10</v>
      </c>
      <c r="N64" s="27">
        <v>0</v>
      </c>
      <c r="O64" s="27">
        <v>100</v>
      </c>
      <c r="P64" s="50">
        <f t="shared" ref="P64:P111" si="16">10*L64+10*M64+N64+5*O64</f>
        <v>600</v>
      </c>
      <c r="Q64" s="27" t="str">
        <f t="shared" si="13"/>
        <v>High</v>
      </c>
      <c r="R64" s="27">
        <f t="shared" si="14"/>
        <v>3</v>
      </c>
      <c r="S64" s="21" t="str">
        <f t="shared" si="10"/>
        <v>Medium</v>
      </c>
    </row>
    <row r="65" spans="1:19" ht="30" x14ac:dyDescent="0.25">
      <c r="A65" s="36">
        <v>67</v>
      </c>
      <c r="B65" s="20" t="s">
        <v>190</v>
      </c>
      <c r="C65" s="20" t="s">
        <v>14</v>
      </c>
      <c r="D65" s="23" t="s">
        <v>100</v>
      </c>
      <c r="E65" s="27">
        <v>2</v>
      </c>
      <c r="F65" s="27">
        <v>2</v>
      </c>
      <c r="G65" s="27">
        <v>2</v>
      </c>
      <c r="H65" s="27">
        <v>0</v>
      </c>
      <c r="I65" s="45">
        <f t="shared" si="15"/>
        <v>6</v>
      </c>
      <c r="J65" s="27" t="str">
        <f t="shared" si="11"/>
        <v>Medium</v>
      </c>
      <c r="K65" s="27">
        <f t="shared" si="12"/>
        <v>2</v>
      </c>
      <c r="L65" s="27">
        <v>0</v>
      </c>
      <c r="M65" s="27">
        <v>10</v>
      </c>
      <c r="N65" s="27">
        <v>0</v>
      </c>
      <c r="O65" s="27">
        <v>100</v>
      </c>
      <c r="P65" s="50">
        <f t="shared" si="16"/>
        <v>600</v>
      </c>
      <c r="Q65" s="27" t="str">
        <f t="shared" si="13"/>
        <v>High</v>
      </c>
      <c r="R65" s="27">
        <f t="shared" si="14"/>
        <v>3</v>
      </c>
      <c r="S65" s="21" t="str">
        <f t="shared" si="10"/>
        <v>Medium</v>
      </c>
    </row>
    <row r="66" spans="1:19" ht="30" x14ac:dyDescent="0.25">
      <c r="A66" s="36">
        <v>68</v>
      </c>
      <c r="B66" s="20" t="s">
        <v>190</v>
      </c>
      <c r="C66" s="20" t="s">
        <v>19</v>
      </c>
      <c r="D66" s="23" t="s">
        <v>103</v>
      </c>
      <c r="E66" s="27">
        <v>1</v>
      </c>
      <c r="F66" s="27">
        <v>1</v>
      </c>
      <c r="G66" s="27">
        <v>2</v>
      </c>
      <c r="H66" s="27">
        <v>1</v>
      </c>
      <c r="I66" s="45">
        <f t="shared" si="15"/>
        <v>5</v>
      </c>
      <c r="J66" s="27" t="str">
        <f t="shared" si="11"/>
        <v>Medium</v>
      </c>
      <c r="K66" s="27">
        <f t="shared" si="12"/>
        <v>2</v>
      </c>
      <c r="L66" s="27">
        <v>0</v>
      </c>
      <c r="M66" s="27">
        <v>1</v>
      </c>
      <c r="N66" s="27">
        <v>0</v>
      </c>
      <c r="O66" s="27">
        <v>100</v>
      </c>
      <c r="P66" s="50">
        <f t="shared" si="16"/>
        <v>510</v>
      </c>
      <c r="Q66" s="27" t="str">
        <f t="shared" si="13"/>
        <v>High</v>
      </c>
      <c r="R66" s="27">
        <f t="shared" si="14"/>
        <v>3</v>
      </c>
      <c r="S66" s="21" t="str">
        <f t="shared" ref="S66:S97" si="17">VLOOKUP(K66, $U$7:$Z$12, MATCH(R66,$U$7:$Z$7, 0),FALSE)</f>
        <v>Medium</v>
      </c>
    </row>
    <row r="67" spans="1:19" ht="30" x14ac:dyDescent="0.25">
      <c r="A67" s="36">
        <v>69</v>
      </c>
      <c r="B67" s="20" t="s">
        <v>190</v>
      </c>
      <c r="C67" s="20" t="s">
        <v>22</v>
      </c>
      <c r="D67" s="23" t="s">
        <v>105</v>
      </c>
      <c r="E67" s="27">
        <v>2</v>
      </c>
      <c r="F67" s="27">
        <v>1</v>
      </c>
      <c r="G67" s="27">
        <v>3</v>
      </c>
      <c r="H67" s="27">
        <v>1</v>
      </c>
      <c r="I67" s="45">
        <f t="shared" si="15"/>
        <v>7</v>
      </c>
      <c r="J67" s="27" t="str">
        <f t="shared" si="11"/>
        <v>Low</v>
      </c>
      <c r="K67" s="27">
        <f t="shared" si="12"/>
        <v>1</v>
      </c>
      <c r="L67" s="27">
        <v>0</v>
      </c>
      <c r="M67" s="27">
        <v>10</v>
      </c>
      <c r="N67" s="27">
        <v>0</v>
      </c>
      <c r="O67" s="27">
        <v>100</v>
      </c>
      <c r="P67" s="50">
        <f t="shared" si="16"/>
        <v>600</v>
      </c>
      <c r="Q67" s="27" t="str">
        <f t="shared" si="13"/>
        <v>High</v>
      </c>
      <c r="R67" s="27">
        <f t="shared" si="14"/>
        <v>3</v>
      </c>
      <c r="S67" s="21" t="str">
        <f t="shared" si="17"/>
        <v>Low</v>
      </c>
    </row>
    <row r="68" spans="1:19" ht="30" x14ac:dyDescent="0.25">
      <c r="A68" s="36">
        <v>70</v>
      </c>
      <c r="B68" s="20" t="s">
        <v>190</v>
      </c>
      <c r="C68" s="20" t="s">
        <v>23</v>
      </c>
      <c r="D68" s="23" t="s">
        <v>106</v>
      </c>
      <c r="E68" s="27">
        <v>2</v>
      </c>
      <c r="F68" s="27">
        <v>1</v>
      </c>
      <c r="G68" s="27">
        <v>3</v>
      </c>
      <c r="H68" s="27">
        <v>1</v>
      </c>
      <c r="I68" s="45">
        <f t="shared" si="15"/>
        <v>7</v>
      </c>
      <c r="J68" s="27" t="str">
        <f t="shared" si="11"/>
        <v>Low</v>
      </c>
      <c r="K68" s="27">
        <f t="shared" si="12"/>
        <v>1</v>
      </c>
      <c r="L68" s="27">
        <v>0</v>
      </c>
      <c r="M68" s="27">
        <v>1</v>
      </c>
      <c r="N68" s="27">
        <v>0</v>
      </c>
      <c r="O68" s="27">
        <v>0</v>
      </c>
      <c r="P68" s="50">
        <f t="shared" si="16"/>
        <v>10</v>
      </c>
      <c r="Q68" s="27" t="str">
        <f t="shared" si="13"/>
        <v>Low</v>
      </c>
      <c r="R68" s="27">
        <f t="shared" si="14"/>
        <v>1</v>
      </c>
      <c r="S68" s="21" t="str">
        <f t="shared" si="17"/>
        <v>Low</v>
      </c>
    </row>
    <row r="69" spans="1:19" ht="30" x14ac:dyDescent="0.25">
      <c r="A69" s="36">
        <v>71</v>
      </c>
      <c r="B69" s="20" t="s">
        <v>190</v>
      </c>
      <c r="C69" s="20" t="s">
        <v>25</v>
      </c>
      <c r="D69" s="23" t="s">
        <v>107</v>
      </c>
      <c r="E69" s="27">
        <v>1</v>
      </c>
      <c r="F69" s="27">
        <v>1</v>
      </c>
      <c r="G69" s="27">
        <v>2</v>
      </c>
      <c r="H69" s="27">
        <v>0</v>
      </c>
      <c r="I69" s="45">
        <f t="shared" si="15"/>
        <v>4</v>
      </c>
      <c r="J69" s="27" t="str">
        <f t="shared" si="11"/>
        <v>Medium</v>
      </c>
      <c r="K69" s="27">
        <f t="shared" si="12"/>
        <v>2</v>
      </c>
      <c r="L69" s="27">
        <v>0</v>
      </c>
      <c r="M69" s="27">
        <v>10</v>
      </c>
      <c r="N69" s="27">
        <v>0</v>
      </c>
      <c r="O69" s="27">
        <v>1</v>
      </c>
      <c r="P69" s="50">
        <f t="shared" si="16"/>
        <v>105</v>
      </c>
      <c r="Q69" s="27" t="str">
        <f t="shared" si="13"/>
        <v>High</v>
      </c>
      <c r="R69" s="27">
        <f t="shared" si="14"/>
        <v>3</v>
      </c>
      <c r="S69" s="21" t="str">
        <f t="shared" si="17"/>
        <v>Medium</v>
      </c>
    </row>
    <row r="70" spans="1:19" ht="45" x14ac:dyDescent="0.25">
      <c r="A70" s="36">
        <v>72</v>
      </c>
      <c r="B70" s="20" t="s">
        <v>191</v>
      </c>
      <c r="C70" s="20" t="s">
        <v>2</v>
      </c>
      <c r="D70" s="23" t="s">
        <v>109</v>
      </c>
      <c r="E70" s="27">
        <v>0</v>
      </c>
      <c r="F70" s="27">
        <v>0</v>
      </c>
      <c r="G70" s="27">
        <v>1</v>
      </c>
      <c r="H70" s="27">
        <v>1</v>
      </c>
      <c r="I70" s="45">
        <f t="shared" si="15"/>
        <v>2</v>
      </c>
      <c r="J70" s="27" t="str">
        <f t="shared" si="11"/>
        <v>High</v>
      </c>
      <c r="K70" s="27">
        <f t="shared" si="12"/>
        <v>3</v>
      </c>
      <c r="L70" s="27">
        <v>1</v>
      </c>
      <c r="M70" s="27">
        <v>1</v>
      </c>
      <c r="N70" s="27">
        <v>1</v>
      </c>
      <c r="O70" s="27">
        <v>1</v>
      </c>
      <c r="P70" s="50">
        <f t="shared" si="16"/>
        <v>26</v>
      </c>
      <c r="Q70" s="27" t="str">
        <f t="shared" si="13"/>
        <v>Medium</v>
      </c>
      <c r="R70" s="27">
        <f t="shared" si="14"/>
        <v>2</v>
      </c>
      <c r="S70" s="21" t="str">
        <f t="shared" si="17"/>
        <v>Medium</v>
      </c>
    </row>
    <row r="71" spans="1:19" ht="30" x14ac:dyDescent="0.25">
      <c r="A71" s="36">
        <v>73</v>
      </c>
      <c r="B71" s="20" t="s">
        <v>191</v>
      </c>
      <c r="C71" s="20" t="s">
        <v>3</v>
      </c>
      <c r="D71" s="23" t="s">
        <v>110</v>
      </c>
      <c r="E71" s="27">
        <v>1</v>
      </c>
      <c r="F71" s="27">
        <v>1</v>
      </c>
      <c r="G71" s="27">
        <v>1</v>
      </c>
      <c r="H71" s="27">
        <v>2</v>
      </c>
      <c r="I71" s="45">
        <f t="shared" si="15"/>
        <v>5</v>
      </c>
      <c r="J71" s="27" t="str">
        <f t="shared" si="11"/>
        <v>Medium</v>
      </c>
      <c r="K71" s="27">
        <f t="shared" si="12"/>
        <v>2</v>
      </c>
      <c r="L71" s="27">
        <v>10</v>
      </c>
      <c r="M71" s="27">
        <v>1</v>
      </c>
      <c r="N71" s="27">
        <v>1</v>
      </c>
      <c r="O71" s="27">
        <v>1</v>
      </c>
      <c r="P71" s="50">
        <f t="shared" si="16"/>
        <v>116</v>
      </c>
      <c r="Q71" s="27" t="str">
        <f t="shared" si="13"/>
        <v>High</v>
      </c>
      <c r="R71" s="27">
        <f t="shared" si="14"/>
        <v>3</v>
      </c>
      <c r="S71" s="21" t="str">
        <f t="shared" si="17"/>
        <v>Medium</v>
      </c>
    </row>
    <row r="72" spans="1:19" ht="30" x14ac:dyDescent="0.25">
      <c r="A72" s="36">
        <v>74</v>
      </c>
      <c r="B72" s="20" t="s">
        <v>191</v>
      </c>
      <c r="C72" s="20" t="s">
        <v>4</v>
      </c>
      <c r="D72" s="23" t="s">
        <v>111</v>
      </c>
      <c r="E72" s="27">
        <v>0</v>
      </c>
      <c r="F72" s="27">
        <v>0</v>
      </c>
      <c r="G72" s="27">
        <v>3</v>
      </c>
      <c r="H72" s="27">
        <v>1</v>
      </c>
      <c r="I72" s="45">
        <f t="shared" si="15"/>
        <v>4</v>
      </c>
      <c r="J72" s="27" t="str">
        <f t="shared" si="11"/>
        <v>Medium</v>
      </c>
      <c r="K72" s="27">
        <f t="shared" si="12"/>
        <v>2</v>
      </c>
      <c r="L72" s="27">
        <v>10</v>
      </c>
      <c r="M72" s="27">
        <v>1</v>
      </c>
      <c r="N72" s="27">
        <v>10</v>
      </c>
      <c r="O72" s="27">
        <v>1</v>
      </c>
      <c r="P72" s="50">
        <f t="shared" si="16"/>
        <v>125</v>
      </c>
      <c r="Q72" s="27" t="str">
        <f t="shared" si="13"/>
        <v>High</v>
      </c>
      <c r="R72" s="27">
        <f t="shared" si="14"/>
        <v>3</v>
      </c>
      <c r="S72" s="21" t="str">
        <f t="shared" si="17"/>
        <v>Medium</v>
      </c>
    </row>
    <row r="73" spans="1:19" ht="30" x14ac:dyDescent="0.25">
      <c r="A73" s="36">
        <v>75</v>
      </c>
      <c r="B73" s="20" t="s">
        <v>191</v>
      </c>
      <c r="C73" s="20" t="s">
        <v>5</v>
      </c>
      <c r="D73" s="23" t="s">
        <v>111</v>
      </c>
      <c r="E73" s="27">
        <v>1</v>
      </c>
      <c r="F73" s="27">
        <v>1</v>
      </c>
      <c r="G73" s="27">
        <v>3</v>
      </c>
      <c r="H73" s="27">
        <v>2</v>
      </c>
      <c r="I73" s="45">
        <f t="shared" si="15"/>
        <v>7</v>
      </c>
      <c r="J73" s="27" t="str">
        <f t="shared" si="11"/>
        <v>Low</v>
      </c>
      <c r="K73" s="27">
        <f t="shared" si="12"/>
        <v>1</v>
      </c>
      <c r="L73" s="27">
        <v>100</v>
      </c>
      <c r="M73" s="27">
        <v>100</v>
      </c>
      <c r="N73" s="27">
        <v>10</v>
      </c>
      <c r="O73" s="27">
        <v>1</v>
      </c>
      <c r="P73" s="50">
        <f t="shared" si="16"/>
        <v>2015</v>
      </c>
      <c r="Q73" s="27" t="str">
        <f t="shared" si="13"/>
        <v>Critical</v>
      </c>
      <c r="R73" s="27">
        <f t="shared" si="14"/>
        <v>4</v>
      </c>
      <c r="S73" s="21" t="str">
        <f t="shared" si="17"/>
        <v>Medium</v>
      </c>
    </row>
    <row r="74" spans="1:19" ht="30" x14ac:dyDescent="0.25">
      <c r="A74" s="36">
        <v>76</v>
      </c>
      <c r="B74" s="20" t="s">
        <v>191</v>
      </c>
      <c r="C74" s="20" t="s">
        <v>168</v>
      </c>
      <c r="D74" s="23" t="s">
        <v>113</v>
      </c>
      <c r="E74" s="27">
        <v>1</v>
      </c>
      <c r="F74" s="27">
        <v>1</v>
      </c>
      <c r="G74" s="27">
        <v>1</v>
      </c>
      <c r="H74" s="27">
        <v>1</v>
      </c>
      <c r="I74" s="45">
        <f t="shared" si="15"/>
        <v>4</v>
      </c>
      <c r="J74" s="27" t="str">
        <f t="shared" si="11"/>
        <v>Medium</v>
      </c>
      <c r="K74" s="27">
        <f t="shared" si="12"/>
        <v>2</v>
      </c>
      <c r="L74" s="27">
        <v>1</v>
      </c>
      <c r="M74" s="27">
        <v>0</v>
      </c>
      <c r="N74" s="27">
        <v>1</v>
      </c>
      <c r="O74" s="27">
        <v>0</v>
      </c>
      <c r="P74" s="50">
        <f t="shared" si="16"/>
        <v>11</v>
      </c>
      <c r="Q74" s="27" t="str">
        <f t="shared" si="13"/>
        <v>Low</v>
      </c>
      <c r="R74" s="27">
        <f t="shared" si="14"/>
        <v>1</v>
      </c>
      <c r="S74" s="21" t="str">
        <f t="shared" si="17"/>
        <v>Low</v>
      </c>
    </row>
    <row r="75" spans="1:19" ht="30" x14ac:dyDescent="0.25">
      <c r="A75" s="36">
        <v>77</v>
      </c>
      <c r="B75" s="20" t="s">
        <v>191</v>
      </c>
      <c r="C75" s="20" t="s">
        <v>169</v>
      </c>
      <c r="D75" s="23" t="s">
        <v>114</v>
      </c>
      <c r="E75" s="27">
        <v>1</v>
      </c>
      <c r="F75" s="27">
        <v>1</v>
      </c>
      <c r="G75" s="27">
        <v>2</v>
      </c>
      <c r="H75" s="27">
        <v>1</v>
      </c>
      <c r="I75" s="45">
        <f t="shared" si="15"/>
        <v>5</v>
      </c>
      <c r="J75" s="27" t="str">
        <f t="shared" si="11"/>
        <v>Medium</v>
      </c>
      <c r="K75" s="27">
        <f t="shared" si="12"/>
        <v>2</v>
      </c>
      <c r="L75" s="27">
        <v>10</v>
      </c>
      <c r="M75" s="27">
        <v>1</v>
      </c>
      <c r="N75" s="27">
        <v>10</v>
      </c>
      <c r="O75" s="27">
        <v>1</v>
      </c>
      <c r="P75" s="50">
        <f t="shared" si="16"/>
        <v>125</v>
      </c>
      <c r="Q75" s="27" t="str">
        <f t="shared" si="13"/>
        <v>High</v>
      </c>
      <c r="R75" s="27">
        <f t="shared" si="14"/>
        <v>3</v>
      </c>
      <c r="S75" s="21" t="str">
        <f t="shared" si="17"/>
        <v>Medium</v>
      </c>
    </row>
    <row r="76" spans="1:19" ht="30" x14ac:dyDescent="0.25">
      <c r="A76" s="36">
        <v>78</v>
      </c>
      <c r="B76" s="20" t="s">
        <v>191</v>
      </c>
      <c r="C76" s="20" t="s">
        <v>8</v>
      </c>
      <c r="D76" s="23" t="s">
        <v>115</v>
      </c>
      <c r="E76" s="27">
        <v>1</v>
      </c>
      <c r="F76" s="27">
        <v>1</v>
      </c>
      <c r="G76" s="27">
        <v>2</v>
      </c>
      <c r="H76" s="27">
        <v>1</v>
      </c>
      <c r="I76" s="45">
        <f t="shared" si="15"/>
        <v>5</v>
      </c>
      <c r="J76" s="27" t="str">
        <f t="shared" si="11"/>
        <v>Medium</v>
      </c>
      <c r="K76" s="27">
        <f t="shared" si="12"/>
        <v>2</v>
      </c>
      <c r="L76" s="27">
        <v>10</v>
      </c>
      <c r="M76" s="27">
        <v>1</v>
      </c>
      <c r="N76" s="27">
        <v>10</v>
      </c>
      <c r="O76" s="27">
        <v>1</v>
      </c>
      <c r="P76" s="50">
        <f t="shared" si="16"/>
        <v>125</v>
      </c>
      <c r="Q76" s="27" t="str">
        <f t="shared" si="13"/>
        <v>High</v>
      </c>
      <c r="R76" s="27">
        <f t="shared" si="14"/>
        <v>3</v>
      </c>
      <c r="S76" s="21" t="str">
        <f t="shared" si="17"/>
        <v>Medium</v>
      </c>
    </row>
    <row r="77" spans="1:19" ht="45" x14ac:dyDescent="0.25">
      <c r="A77" s="36">
        <v>79</v>
      </c>
      <c r="B77" s="20" t="s">
        <v>191</v>
      </c>
      <c r="C77" s="20" t="s">
        <v>9</v>
      </c>
      <c r="D77" s="23" t="s">
        <v>116</v>
      </c>
      <c r="E77" s="27">
        <v>1</v>
      </c>
      <c r="F77" s="27">
        <v>1</v>
      </c>
      <c r="G77" s="27">
        <v>2</v>
      </c>
      <c r="H77" s="27">
        <v>1</v>
      </c>
      <c r="I77" s="45">
        <f t="shared" si="15"/>
        <v>5</v>
      </c>
      <c r="J77" s="27" t="str">
        <f t="shared" si="11"/>
        <v>Medium</v>
      </c>
      <c r="K77" s="27">
        <f t="shared" si="12"/>
        <v>2</v>
      </c>
      <c r="L77" s="27">
        <v>1</v>
      </c>
      <c r="M77" s="27">
        <v>1</v>
      </c>
      <c r="N77" s="27">
        <v>1</v>
      </c>
      <c r="O77" s="27">
        <v>1</v>
      </c>
      <c r="P77" s="50">
        <f t="shared" si="16"/>
        <v>26</v>
      </c>
      <c r="Q77" s="27" t="str">
        <f t="shared" si="13"/>
        <v>Medium</v>
      </c>
      <c r="R77" s="27">
        <f t="shared" si="14"/>
        <v>2</v>
      </c>
      <c r="S77" s="21" t="str">
        <f t="shared" si="17"/>
        <v>Medium</v>
      </c>
    </row>
    <row r="78" spans="1:19" ht="30" x14ac:dyDescent="0.25">
      <c r="A78" s="36">
        <v>80</v>
      </c>
      <c r="B78" s="20" t="s">
        <v>191</v>
      </c>
      <c r="C78" s="20" t="s">
        <v>10</v>
      </c>
      <c r="D78" s="23" t="s">
        <v>117</v>
      </c>
      <c r="E78" s="27">
        <v>1</v>
      </c>
      <c r="F78" s="27">
        <v>1</v>
      </c>
      <c r="G78" s="27">
        <v>3</v>
      </c>
      <c r="H78" s="27">
        <v>2</v>
      </c>
      <c r="I78" s="45">
        <f t="shared" si="15"/>
        <v>7</v>
      </c>
      <c r="J78" s="27" t="str">
        <f t="shared" si="11"/>
        <v>Low</v>
      </c>
      <c r="K78" s="27">
        <f t="shared" si="12"/>
        <v>1</v>
      </c>
      <c r="L78" s="27">
        <v>1</v>
      </c>
      <c r="M78" s="27">
        <v>1</v>
      </c>
      <c r="N78" s="27">
        <v>10</v>
      </c>
      <c r="O78" s="27">
        <v>1</v>
      </c>
      <c r="P78" s="50">
        <f t="shared" si="16"/>
        <v>35</v>
      </c>
      <c r="Q78" s="27" t="str">
        <f t="shared" si="13"/>
        <v>Medium</v>
      </c>
      <c r="R78" s="27">
        <f t="shared" si="14"/>
        <v>2</v>
      </c>
      <c r="S78" s="21" t="str">
        <f t="shared" si="17"/>
        <v>Low</v>
      </c>
    </row>
    <row r="79" spans="1:19" ht="45" x14ac:dyDescent="0.25">
      <c r="A79" s="36">
        <v>81</v>
      </c>
      <c r="B79" s="20" t="s">
        <v>191</v>
      </c>
      <c r="C79" s="20" t="s">
        <v>11</v>
      </c>
      <c r="D79" s="23" t="s">
        <v>118</v>
      </c>
      <c r="E79" s="27">
        <v>1</v>
      </c>
      <c r="F79" s="27">
        <v>1</v>
      </c>
      <c r="G79" s="27">
        <v>2</v>
      </c>
      <c r="H79" s="27">
        <v>1</v>
      </c>
      <c r="I79" s="45">
        <f t="shared" si="15"/>
        <v>5</v>
      </c>
      <c r="J79" s="27" t="str">
        <f t="shared" si="11"/>
        <v>Medium</v>
      </c>
      <c r="K79" s="27">
        <f t="shared" si="12"/>
        <v>2</v>
      </c>
      <c r="L79" s="27">
        <v>10</v>
      </c>
      <c r="M79" s="27">
        <v>10</v>
      </c>
      <c r="N79" s="27">
        <v>10</v>
      </c>
      <c r="O79" s="27">
        <v>1</v>
      </c>
      <c r="P79" s="50">
        <f t="shared" si="16"/>
        <v>215</v>
      </c>
      <c r="Q79" s="27" t="str">
        <f t="shared" si="13"/>
        <v>High</v>
      </c>
      <c r="R79" s="27">
        <f t="shared" si="14"/>
        <v>3</v>
      </c>
      <c r="S79" s="21" t="str">
        <f t="shared" si="17"/>
        <v>Medium</v>
      </c>
    </row>
    <row r="80" spans="1:19" ht="45" x14ac:dyDescent="0.25">
      <c r="A80" s="36">
        <v>82</v>
      </c>
      <c r="B80" s="20" t="s">
        <v>191</v>
      </c>
      <c r="C80" s="20" t="s">
        <v>12</v>
      </c>
      <c r="D80" s="23" t="s">
        <v>119</v>
      </c>
      <c r="E80" s="27">
        <v>1</v>
      </c>
      <c r="F80" s="27">
        <v>1</v>
      </c>
      <c r="G80" s="27">
        <v>3</v>
      </c>
      <c r="H80" s="27">
        <v>1</v>
      </c>
      <c r="I80" s="45">
        <f t="shared" si="15"/>
        <v>6</v>
      </c>
      <c r="J80" s="27" t="str">
        <f t="shared" si="11"/>
        <v>Medium</v>
      </c>
      <c r="K80" s="27">
        <f t="shared" si="12"/>
        <v>2</v>
      </c>
      <c r="L80" s="27">
        <v>10</v>
      </c>
      <c r="M80" s="27">
        <v>10</v>
      </c>
      <c r="N80" s="27">
        <v>100</v>
      </c>
      <c r="O80" s="27">
        <v>1</v>
      </c>
      <c r="P80" s="50">
        <f t="shared" si="16"/>
        <v>305</v>
      </c>
      <c r="Q80" s="27" t="str">
        <f t="shared" si="13"/>
        <v>High</v>
      </c>
      <c r="R80" s="27">
        <f t="shared" si="14"/>
        <v>3</v>
      </c>
      <c r="S80" s="21" t="str">
        <f t="shared" si="17"/>
        <v>Medium</v>
      </c>
    </row>
    <row r="81" spans="1:19" ht="30" x14ac:dyDescent="0.25">
      <c r="A81" s="36">
        <v>83</v>
      </c>
      <c r="B81" s="20" t="s">
        <v>191</v>
      </c>
      <c r="C81" s="20" t="s">
        <v>13</v>
      </c>
      <c r="D81" s="23" t="s">
        <v>120</v>
      </c>
      <c r="E81" s="27">
        <v>2</v>
      </c>
      <c r="F81" s="27">
        <v>2</v>
      </c>
      <c r="G81" s="27">
        <v>1</v>
      </c>
      <c r="H81" s="27">
        <v>0</v>
      </c>
      <c r="I81" s="45">
        <f t="shared" si="15"/>
        <v>5</v>
      </c>
      <c r="J81" s="27" t="str">
        <f t="shared" si="11"/>
        <v>Medium</v>
      </c>
      <c r="K81" s="27">
        <f t="shared" si="12"/>
        <v>2</v>
      </c>
      <c r="L81" s="27">
        <v>100</v>
      </c>
      <c r="M81" s="27">
        <v>10</v>
      </c>
      <c r="N81" s="27">
        <v>10</v>
      </c>
      <c r="O81" s="27">
        <v>1</v>
      </c>
      <c r="P81" s="50">
        <f t="shared" si="16"/>
        <v>1115</v>
      </c>
      <c r="Q81" s="27" t="str">
        <f t="shared" si="13"/>
        <v>Critical</v>
      </c>
      <c r="R81" s="27">
        <f t="shared" si="14"/>
        <v>4</v>
      </c>
      <c r="S81" s="21" t="str">
        <f t="shared" si="17"/>
        <v>High</v>
      </c>
    </row>
    <row r="82" spans="1:19" ht="45" x14ac:dyDescent="0.25">
      <c r="A82" s="36">
        <v>84</v>
      </c>
      <c r="B82" s="20" t="s">
        <v>191</v>
      </c>
      <c r="C82" s="20" t="s">
        <v>14</v>
      </c>
      <c r="D82" s="23" t="s">
        <v>121</v>
      </c>
      <c r="E82" s="27">
        <v>2</v>
      </c>
      <c r="F82" s="27">
        <v>2</v>
      </c>
      <c r="G82" s="27">
        <v>2</v>
      </c>
      <c r="H82" s="27">
        <v>0</v>
      </c>
      <c r="I82" s="45">
        <f t="shared" si="15"/>
        <v>6</v>
      </c>
      <c r="J82" s="27" t="str">
        <f t="shared" si="11"/>
        <v>Medium</v>
      </c>
      <c r="K82" s="27">
        <f t="shared" si="12"/>
        <v>2</v>
      </c>
      <c r="L82" s="27">
        <v>100</v>
      </c>
      <c r="M82" s="27">
        <v>10</v>
      </c>
      <c r="N82" s="27">
        <v>10</v>
      </c>
      <c r="O82" s="27">
        <v>1</v>
      </c>
      <c r="P82" s="50">
        <f t="shared" si="16"/>
        <v>1115</v>
      </c>
      <c r="Q82" s="27" t="str">
        <f t="shared" si="13"/>
        <v>Critical</v>
      </c>
      <c r="R82" s="27">
        <f t="shared" si="14"/>
        <v>4</v>
      </c>
      <c r="S82" s="21" t="str">
        <f t="shared" si="17"/>
        <v>High</v>
      </c>
    </row>
    <row r="83" spans="1:19" ht="30" x14ac:dyDescent="0.25">
      <c r="A83" s="36">
        <v>85</v>
      </c>
      <c r="B83" s="20" t="s">
        <v>191</v>
      </c>
      <c r="C83" s="20" t="s">
        <v>15</v>
      </c>
      <c r="D83" s="23" t="s">
        <v>122</v>
      </c>
      <c r="E83" s="27">
        <v>2</v>
      </c>
      <c r="F83" s="27">
        <v>1</v>
      </c>
      <c r="G83" s="27">
        <v>1</v>
      </c>
      <c r="H83" s="27">
        <v>2</v>
      </c>
      <c r="I83" s="45">
        <f t="shared" si="15"/>
        <v>6</v>
      </c>
      <c r="J83" s="27" t="str">
        <f t="shared" si="11"/>
        <v>Medium</v>
      </c>
      <c r="K83" s="27">
        <f t="shared" si="12"/>
        <v>2</v>
      </c>
      <c r="L83" s="27">
        <v>1</v>
      </c>
      <c r="M83" s="27">
        <v>1</v>
      </c>
      <c r="N83" s="27">
        <v>1</v>
      </c>
      <c r="O83" s="27">
        <v>1</v>
      </c>
      <c r="P83" s="50">
        <f t="shared" si="16"/>
        <v>26</v>
      </c>
      <c r="Q83" s="27" t="str">
        <f t="shared" si="13"/>
        <v>Medium</v>
      </c>
      <c r="R83" s="27">
        <f t="shared" si="14"/>
        <v>2</v>
      </c>
      <c r="S83" s="21" t="str">
        <f t="shared" si="17"/>
        <v>Medium</v>
      </c>
    </row>
    <row r="84" spans="1:19" ht="30" x14ac:dyDescent="0.25">
      <c r="A84" s="36">
        <v>87</v>
      </c>
      <c r="B84" s="20" t="s">
        <v>191</v>
      </c>
      <c r="C84" s="20" t="s">
        <v>17</v>
      </c>
      <c r="D84" s="23" t="s">
        <v>124</v>
      </c>
      <c r="E84" s="27">
        <v>1</v>
      </c>
      <c r="F84" s="27">
        <v>1</v>
      </c>
      <c r="G84" s="27">
        <v>1</v>
      </c>
      <c r="H84" s="27">
        <v>2</v>
      </c>
      <c r="I84" s="45">
        <f t="shared" si="15"/>
        <v>5</v>
      </c>
      <c r="J84" s="27" t="str">
        <f t="shared" si="11"/>
        <v>Medium</v>
      </c>
      <c r="K84" s="27">
        <f t="shared" si="12"/>
        <v>2</v>
      </c>
      <c r="L84" s="27">
        <v>1</v>
      </c>
      <c r="M84" s="27">
        <v>1</v>
      </c>
      <c r="N84" s="27">
        <v>1</v>
      </c>
      <c r="O84" s="27">
        <v>1</v>
      </c>
      <c r="P84" s="50">
        <f t="shared" si="16"/>
        <v>26</v>
      </c>
      <c r="Q84" s="27" t="str">
        <f t="shared" si="13"/>
        <v>Medium</v>
      </c>
      <c r="R84" s="27">
        <f t="shared" si="14"/>
        <v>2</v>
      </c>
      <c r="S84" s="21" t="str">
        <f t="shared" si="17"/>
        <v>Medium</v>
      </c>
    </row>
    <row r="85" spans="1:19" ht="30" x14ac:dyDescent="0.25">
      <c r="A85" s="36">
        <v>88</v>
      </c>
      <c r="B85" s="20" t="s">
        <v>191</v>
      </c>
      <c r="C85" s="20" t="s">
        <v>18</v>
      </c>
      <c r="D85" s="23" t="s">
        <v>125</v>
      </c>
      <c r="E85" s="27">
        <v>1</v>
      </c>
      <c r="F85" s="27">
        <v>1</v>
      </c>
      <c r="G85" s="27">
        <v>1</v>
      </c>
      <c r="H85" s="27">
        <v>2</v>
      </c>
      <c r="I85" s="45">
        <f t="shared" si="15"/>
        <v>5</v>
      </c>
      <c r="J85" s="27" t="str">
        <f t="shared" si="11"/>
        <v>Medium</v>
      </c>
      <c r="K85" s="27">
        <f t="shared" si="12"/>
        <v>2</v>
      </c>
      <c r="L85" s="27">
        <v>1</v>
      </c>
      <c r="M85" s="27">
        <v>0</v>
      </c>
      <c r="N85" s="27">
        <v>1</v>
      </c>
      <c r="O85" s="27">
        <v>0</v>
      </c>
      <c r="P85" s="50">
        <f t="shared" si="16"/>
        <v>11</v>
      </c>
      <c r="Q85" s="27" t="str">
        <f t="shared" si="13"/>
        <v>Low</v>
      </c>
      <c r="R85" s="27">
        <f t="shared" si="14"/>
        <v>1</v>
      </c>
      <c r="S85" s="21" t="str">
        <f t="shared" si="17"/>
        <v>Low</v>
      </c>
    </row>
    <row r="86" spans="1:19" ht="30" x14ac:dyDescent="0.25">
      <c r="A86" s="36">
        <v>89</v>
      </c>
      <c r="B86" s="20" t="s">
        <v>191</v>
      </c>
      <c r="C86" s="20" t="s">
        <v>19</v>
      </c>
      <c r="D86" s="23" t="s">
        <v>230</v>
      </c>
      <c r="E86" s="27">
        <v>3</v>
      </c>
      <c r="F86" s="27">
        <v>2</v>
      </c>
      <c r="G86" s="27">
        <v>2</v>
      </c>
      <c r="H86" s="27">
        <v>1</v>
      </c>
      <c r="I86" s="45">
        <f t="shared" si="15"/>
        <v>8</v>
      </c>
      <c r="J86" s="27" t="str">
        <f t="shared" si="11"/>
        <v>Low</v>
      </c>
      <c r="K86" s="27">
        <f t="shared" si="12"/>
        <v>1</v>
      </c>
      <c r="L86" s="27">
        <v>10</v>
      </c>
      <c r="M86" s="27">
        <v>1</v>
      </c>
      <c r="N86" s="27">
        <v>10</v>
      </c>
      <c r="O86" s="27">
        <v>1</v>
      </c>
      <c r="P86" s="50">
        <f t="shared" si="16"/>
        <v>125</v>
      </c>
      <c r="Q86" s="27" t="str">
        <f t="shared" si="13"/>
        <v>High</v>
      </c>
      <c r="R86" s="27">
        <f t="shared" si="14"/>
        <v>3</v>
      </c>
      <c r="S86" s="21" t="str">
        <f t="shared" si="17"/>
        <v>Low</v>
      </c>
    </row>
    <row r="87" spans="1:19" ht="30" x14ac:dyDescent="0.25">
      <c r="A87" s="36">
        <v>90</v>
      </c>
      <c r="B87" s="20" t="s">
        <v>191</v>
      </c>
      <c r="C87" s="20" t="s">
        <v>20</v>
      </c>
      <c r="D87" s="23" t="s">
        <v>127</v>
      </c>
      <c r="E87" s="27">
        <v>0</v>
      </c>
      <c r="F87" s="27">
        <v>0</v>
      </c>
      <c r="G87" s="27">
        <v>1</v>
      </c>
      <c r="H87" s="27">
        <v>0</v>
      </c>
      <c r="I87" s="45">
        <f t="shared" si="15"/>
        <v>1</v>
      </c>
      <c r="J87" s="27" t="str">
        <f t="shared" si="11"/>
        <v>Critical</v>
      </c>
      <c r="K87" s="27">
        <f t="shared" si="12"/>
        <v>4</v>
      </c>
      <c r="L87" s="27">
        <v>10</v>
      </c>
      <c r="M87" s="27">
        <v>10</v>
      </c>
      <c r="N87" s="27">
        <v>10</v>
      </c>
      <c r="O87" s="27">
        <v>1</v>
      </c>
      <c r="P87" s="50">
        <f t="shared" si="16"/>
        <v>215</v>
      </c>
      <c r="Q87" s="27" t="str">
        <f t="shared" si="13"/>
        <v>High</v>
      </c>
      <c r="R87" s="27">
        <f t="shared" si="14"/>
        <v>3</v>
      </c>
      <c r="S87" s="21" t="str">
        <f t="shared" si="17"/>
        <v>High</v>
      </c>
    </row>
    <row r="88" spans="1:19" ht="30" x14ac:dyDescent="0.25">
      <c r="A88" s="36">
        <v>91</v>
      </c>
      <c r="B88" s="20" t="s">
        <v>191</v>
      </c>
      <c r="C88" s="20" t="s">
        <v>21</v>
      </c>
      <c r="D88" s="23" t="s">
        <v>128</v>
      </c>
      <c r="E88" s="27">
        <v>1</v>
      </c>
      <c r="F88" s="27">
        <v>0</v>
      </c>
      <c r="G88" s="27">
        <v>1</v>
      </c>
      <c r="H88" s="27">
        <v>2</v>
      </c>
      <c r="I88" s="45">
        <f t="shared" si="15"/>
        <v>4</v>
      </c>
      <c r="J88" s="27" t="str">
        <f t="shared" si="11"/>
        <v>Medium</v>
      </c>
      <c r="K88" s="27">
        <f t="shared" si="12"/>
        <v>2</v>
      </c>
      <c r="L88" s="27">
        <v>10</v>
      </c>
      <c r="M88" s="27">
        <v>1</v>
      </c>
      <c r="N88" s="27">
        <v>10</v>
      </c>
      <c r="O88" s="27">
        <v>1</v>
      </c>
      <c r="P88" s="50">
        <f t="shared" si="16"/>
        <v>125</v>
      </c>
      <c r="Q88" s="27" t="str">
        <f t="shared" si="13"/>
        <v>High</v>
      </c>
      <c r="R88" s="27">
        <f t="shared" si="14"/>
        <v>3</v>
      </c>
      <c r="S88" s="21" t="str">
        <f t="shared" si="17"/>
        <v>Medium</v>
      </c>
    </row>
    <row r="89" spans="1:19" ht="30" x14ac:dyDescent="0.25">
      <c r="A89" s="36">
        <v>92</v>
      </c>
      <c r="B89" s="20" t="s">
        <v>191</v>
      </c>
      <c r="C89" s="20" t="s">
        <v>22</v>
      </c>
      <c r="D89" s="23" t="s">
        <v>227</v>
      </c>
      <c r="E89" s="27">
        <v>2</v>
      </c>
      <c r="F89" s="27">
        <v>2</v>
      </c>
      <c r="G89" s="27">
        <v>3</v>
      </c>
      <c r="H89" s="27">
        <v>1</v>
      </c>
      <c r="I89" s="45">
        <f t="shared" si="15"/>
        <v>8</v>
      </c>
      <c r="J89" s="27" t="str">
        <f t="shared" si="11"/>
        <v>Low</v>
      </c>
      <c r="K89" s="27">
        <f t="shared" si="12"/>
        <v>1</v>
      </c>
      <c r="L89" s="27">
        <v>10</v>
      </c>
      <c r="M89" s="27">
        <v>1</v>
      </c>
      <c r="N89" s="27">
        <v>10</v>
      </c>
      <c r="O89" s="27">
        <v>1</v>
      </c>
      <c r="P89" s="50">
        <f t="shared" si="16"/>
        <v>125</v>
      </c>
      <c r="Q89" s="27" t="str">
        <f t="shared" si="13"/>
        <v>High</v>
      </c>
      <c r="R89" s="27">
        <f t="shared" si="14"/>
        <v>3</v>
      </c>
      <c r="S89" s="21" t="str">
        <f t="shared" si="17"/>
        <v>Low</v>
      </c>
    </row>
    <row r="90" spans="1:19" ht="30" x14ac:dyDescent="0.25">
      <c r="A90" s="36">
        <v>93</v>
      </c>
      <c r="B90" s="20" t="s">
        <v>191</v>
      </c>
      <c r="C90" s="20" t="s">
        <v>23</v>
      </c>
      <c r="D90" s="23" t="s">
        <v>130</v>
      </c>
      <c r="E90" s="27">
        <v>1</v>
      </c>
      <c r="F90" s="27">
        <v>1</v>
      </c>
      <c r="G90" s="27">
        <v>2</v>
      </c>
      <c r="H90" s="27">
        <v>1</v>
      </c>
      <c r="I90" s="45">
        <f t="shared" si="15"/>
        <v>5</v>
      </c>
      <c r="J90" s="27" t="str">
        <f t="shared" si="11"/>
        <v>Medium</v>
      </c>
      <c r="K90" s="27">
        <f t="shared" si="12"/>
        <v>2</v>
      </c>
      <c r="L90" s="27">
        <v>1</v>
      </c>
      <c r="M90" s="27">
        <v>1</v>
      </c>
      <c r="N90" s="27">
        <v>1</v>
      </c>
      <c r="O90" s="27">
        <v>0</v>
      </c>
      <c r="P90" s="50">
        <f t="shared" si="16"/>
        <v>21</v>
      </c>
      <c r="Q90" s="27" t="str">
        <f t="shared" si="13"/>
        <v>Medium</v>
      </c>
      <c r="R90" s="27">
        <f t="shared" si="14"/>
        <v>2</v>
      </c>
      <c r="S90" s="21" t="str">
        <f t="shared" si="17"/>
        <v>Medium</v>
      </c>
    </row>
    <row r="91" spans="1:19" ht="30" x14ac:dyDescent="0.25">
      <c r="A91" s="36">
        <v>94</v>
      </c>
      <c r="B91" s="20" t="s">
        <v>191</v>
      </c>
      <c r="C91" s="20" t="s">
        <v>24</v>
      </c>
      <c r="D91" s="23" t="s">
        <v>226</v>
      </c>
      <c r="E91" s="27">
        <v>1</v>
      </c>
      <c r="F91" s="27">
        <v>1</v>
      </c>
      <c r="G91" s="27">
        <v>2</v>
      </c>
      <c r="H91" s="27">
        <v>1</v>
      </c>
      <c r="I91" s="45">
        <f t="shared" si="15"/>
        <v>5</v>
      </c>
      <c r="J91" s="27" t="str">
        <f t="shared" si="11"/>
        <v>Medium</v>
      </c>
      <c r="K91" s="27">
        <f t="shared" si="12"/>
        <v>2</v>
      </c>
      <c r="L91" s="27">
        <v>10</v>
      </c>
      <c r="M91" s="27">
        <v>10</v>
      </c>
      <c r="N91" s="27">
        <v>100</v>
      </c>
      <c r="O91" s="27">
        <v>1</v>
      </c>
      <c r="P91" s="50">
        <f t="shared" si="16"/>
        <v>305</v>
      </c>
      <c r="Q91" s="27" t="str">
        <f t="shared" si="13"/>
        <v>High</v>
      </c>
      <c r="R91" s="27">
        <f t="shared" si="14"/>
        <v>3</v>
      </c>
      <c r="S91" s="21" t="str">
        <f t="shared" si="17"/>
        <v>Medium</v>
      </c>
    </row>
    <row r="92" spans="1:19" ht="30" x14ac:dyDescent="0.25">
      <c r="A92" s="36">
        <v>95</v>
      </c>
      <c r="B92" s="20" t="s">
        <v>191</v>
      </c>
      <c r="C92" s="20" t="s">
        <v>25</v>
      </c>
      <c r="D92" s="23" t="s">
        <v>133</v>
      </c>
      <c r="E92" s="27">
        <v>2</v>
      </c>
      <c r="F92" s="27">
        <v>1</v>
      </c>
      <c r="G92" s="27">
        <v>1</v>
      </c>
      <c r="H92" s="27">
        <v>1</v>
      </c>
      <c r="I92" s="45">
        <f t="shared" si="15"/>
        <v>5</v>
      </c>
      <c r="J92" s="27" t="str">
        <f t="shared" si="11"/>
        <v>Medium</v>
      </c>
      <c r="K92" s="27">
        <f t="shared" si="12"/>
        <v>2</v>
      </c>
      <c r="L92" s="27">
        <v>10</v>
      </c>
      <c r="M92" s="27">
        <v>1</v>
      </c>
      <c r="N92" s="27">
        <v>10</v>
      </c>
      <c r="O92" s="27">
        <v>1</v>
      </c>
      <c r="P92" s="50">
        <f t="shared" si="16"/>
        <v>125</v>
      </c>
      <c r="Q92" s="27" t="str">
        <f t="shared" si="13"/>
        <v>High</v>
      </c>
      <c r="R92" s="27">
        <f t="shared" si="14"/>
        <v>3</v>
      </c>
      <c r="S92" s="21" t="str">
        <f t="shared" si="17"/>
        <v>Medium</v>
      </c>
    </row>
    <row r="93" spans="1:19" ht="45" x14ac:dyDescent="0.25">
      <c r="A93" s="36">
        <v>96</v>
      </c>
      <c r="B93" s="20" t="s">
        <v>192</v>
      </c>
      <c r="C93" s="20" t="s">
        <v>2</v>
      </c>
      <c r="D93" s="23" t="s">
        <v>135</v>
      </c>
      <c r="E93" s="27">
        <v>1</v>
      </c>
      <c r="F93" s="27">
        <v>3</v>
      </c>
      <c r="G93" s="27">
        <v>1</v>
      </c>
      <c r="H93" s="27">
        <v>0</v>
      </c>
      <c r="I93" s="45">
        <f t="shared" si="15"/>
        <v>5</v>
      </c>
      <c r="J93" s="27" t="str">
        <f t="shared" si="11"/>
        <v>Medium</v>
      </c>
      <c r="K93" s="27">
        <f t="shared" si="12"/>
        <v>2</v>
      </c>
      <c r="L93" s="27">
        <v>1</v>
      </c>
      <c r="M93" s="27">
        <v>1</v>
      </c>
      <c r="N93" s="27">
        <v>1</v>
      </c>
      <c r="O93" s="27">
        <v>1</v>
      </c>
      <c r="P93" s="50">
        <f t="shared" si="16"/>
        <v>26</v>
      </c>
      <c r="Q93" s="27" t="str">
        <f t="shared" si="13"/>
        <v>Medium</v>
      </c>
      <c r="R93" s="27">
        <f t="shared" si="14"/>
        <v>2</v>
      </c>
      <c r="S93" s="21" t="str">
        <f t="shared" si="17"/>
        <v>Medium</v>
      </c>
    </row>
    <row r="94" spans="1:19" ht="30" x14ac:dyDescent="0.25">
      <c r="A94" s="36">
        <v>97</v>
      </c>
      <c r="B94" s="20" t="s">
        <v>192</v>
      </c>
      <c r="C94" s="20" t="s">
        <v>3</v>
      </c>
      <c r="D94" s="23" t="s">
        <v>136</v>
      </c>
      <c r="E94" s="27">
        <v>2</v>
      </c>
      <c r="F94" s="27">
        <v>3</v>
      </c>
      <c r="G94" s="27">
        <v>1</v>
      </c>
      <c r="H94" s="27">
        <v>0</v>
      </c>
      <c r="I94" s="45">
        <f t="shared" si="15"/>
        <v>6</v>
      </c>
      <c r="J94" s="27" t="str">
        <f t="shared" si="11"/>
        <v>Medium</v>
      </c>
      <c r="K94" s="27">
        <f t="shared" ref="K94:K111" si="18">_xlfn.IFS(AND(I94&gt;=0,I94&lt;=1),4,AND(I94&gt;=2,I94&lt;=3),3, AND(I94&gt;=4,I94&lt;=6),2,AND(I94&gt;=7,I94&lt;=9),1,I94&gt;9,0)</f>
        <v>2</v>
      </c>
      <c r="L94" s="27">
        <v>10</v>
      </c>
      <c r="M94" s="27">
        <v>1</v>
      </c>
      <c r="N94" s="27">
        <v>1</v>
      </c>
      <c r="O94" s="27">
        <v>1</v>
      </c>
      <c r="P94" s="50">
        <f t="shared" si="16"/>
        <v>116</v>
      </c>
      <c r="Q94" s="27" t="str">
        <f t="shared" ref="Q94:Q111" si="19">_xlfn.IFS(P94=0,"None",AND(P94&gt;=1,P94&lt;=19),"Low", AND(P94&gt;=20,P94&lt;=99),"Medium",AND(P94&gt;=10,P94&lt;=999),"High",P94&gt;=1000,"Critical")</f>
        <v>High</v>
      </c>
      <c r="R94" s="27">
        <f t="shared" ref="R94:R111" si="20">_xlfn.IFS(P94=0,0,AND(P94&gt;=1,P94&lt;=19),1, AND(P94&gt;=20,P94&lt;=99),2,AND(P94&gt;=10,P94&lt;=999),3,P94&gt;=1000,4)</f>
        <v>3</v>
      </c>
      <c r="S94" s="21" t="str">
        <f t="shared" si="17"/>
        <v>Medium</v>
      </c>
    </row>
    <row r="95" spans="1:19" ht="30" x14ac:dyDescent="0.25">
      <c r="A95" s="36">
        <v>98</v>
      </c>
      <c r="B95" s="20" t="s">
        <v>192</v>
      </c>
      <c r="C95" s="20" t="s">
        <v>4</v>
      </c>
      <c r="D95" s="23" t="s">
        <v>137</v>
      </c>
      <c r="E95" s="27">
        <v>2</v>
      </c>
      <c r="F95" s="27">
        <v>3</v>
      </c>
      <c r="G95" s="27">
        <v>1</v>
      </c>
      <c r="H95" s="27">
        <v>1</v>
      </c>
      <c r="I95" s="45">
        <f t="shared" si="15"/>
        <v>7</v>
      </c>
      <c r="J95" s="27" t="str">
        <f t="shared" si="11"/>
        <v>Low</v>
      </c>
      <c r="K95" s="27">
        <f t="shared" si="18"/>
        <v>1</v>
      </c>
      <c r="L95" s="27">
        <v>10</v>
      </c>
      <c r="M95" s="27">
        <v>1</v>
      </c>
      <c r="N95" s="27">
        <v>10</v>
      </c>
      <c r="O95" s="27">
        <v>1</v>
      </c>
      <c r="P95" s="50">
        <f t="shared" si="16"/>
        <v>125</v>
      </c>
      <c r="Q95" s="27" t="str">
        <f t="shared" si="19"/>
        <v>High</v>
      </c>
      <c r="R95" s="27">
        <f t="shared" si="20"/>
        <v>3</v>
      </c>
      <c r="S95" s="21" t="str">
        <f t="shared" si="17"/>
        <v>Low</v>
      </c>
    </row>
    <row r="96" spans="1:19" ht="30" x14ac:dyDescent="0.25">
      <c r="A96" s="36">
        <v>99</v>
      </c>
      <c r="B96" s="20" t="s">
        <v>192</v>
      </c>
      <c r="C96" s="20" t="s">
        <v>168</v>
      </c>
      <c r="D96" s="23" t="s">
        <v>139</v>
      </c>
      <c r="E96" s="27">
        <v>2</v>
      </c>
      <c r="F96" s="27">
        <v>3</v>
      </c>
      <c r="G96" s="27">
        <v>1</v>
      </c>
      <c r="H96" s="27">
        <v>1</v>
      </c>
      <c r="I96" s="45">
        <f t="shared" si="15"/>
        <v>7</v>
      </c>
      <c r="J96" s="27" t="str">
        <f t="shared" si="11"/>
        <v>Low</v>
      </c>
      <c r="K96" s="27">
        <f t="shared" si="18"/>
        <v>1</v>
      </c>
      <c r="L96" s="27">
        <v>100</v>
      </c>
      <c r="M96" s="27">
        <v>100</v>
      </c>
      <c r="N96" s="27">
        <v>100</v>
      </c>
      <c r="O96" s="27">
        <v>10</v>
      </c>
      <c r="P96" s="50">
        <f t="shared" si="16"/>
        <v>2150</v>
      </c>
      <c r="Q96" s="27" t="str">
        <f t="shared" si="19"/>
        <v>Critical</v>
      </c>
      <c r="R96" s="27">
        <f t="shared" si="20"/>
        <v>4</v>
      </c>
      <c r="S96" s="21" t="str">
        <f t="shared" si="17"/>
        <v>Medium</v>
      </c>
    </row>
    <row r="97" spans="1:19" ht="30" x14ac:dyDescent="0.25">
      <c r="A97" s="36">
        <v>100</v>
      </c>
      <c r="B97" s="20" t="s">
        <v>192</v>
      </c>
      <c r="C97" s="20" t="s">
        <v>169</v>
      </c>
      <c r="D97" s="23" t="s">
        <v>140</v>
      </c>
      <c r="E97" s="27">
        <v>2</v>
      </c>
      <c r="F97" s="27">
        <v>3</v>
      </c>
      <c r="G97" s="27">
        <v>2</v>
      </c>
      <c r="H97" s="27">
        <v>1</v>
      </c>
      <c r="I97" s="45">
        <f t="shared" si="15"/>
        <v>8</v>
      </c>
      <c r="J97" s="27" t="str">
        <f t="shared" si="11"/>
        <v>Low</v>
      </c>
      <c r="K97" s="27">
        <f t="shared" si="18"/>
        <v>1</v>
      </c>
      <c r="L97" s="27">
        <v>100</v>
      </c>
      <c r="M97" s="27">
        <v>100</v>
      </c>
      <c r="N97" s="27">
        <v>100</v>
      </c>
      <c r="O97" s="27">
        <v>10</v>
      </c>
      <c r="P97" s="50">
        <f t="shared" si="16"/>
        <v>2150</v>
      </c>
      <c r="Q97" s="27" t="str">
        <f t="shared" si="19"/>
        <v>Critical</v>
      </c>
      <c r="R97" s="27">
        <f t="shared" si="20"/>
        <v>4</v>
      </c>
      <c r="S97" s="21" t="str">
        <f t="shared" si="17"/>
        <v>Medium</v>
      </c>
    </row>
    <row r="98" spans="1:19" ht="30" x14ac:dyDescent="0.25">
      <c r="A98" s="36">
        <v>101</v>
      </c>
      <c r="B98" s="20" t="s">
        <v>192</v>
      </c>
      <c r="C98" s="20" t="s">
        <v>8</v>
      </c>
      <c r="D98" s="23" t="s">
        <v>140</v>
      </c>
      <c r="E98" s="27">
        <v>2</v>
      </c>
      <c r="F98" s="27">
        <v>3</v>
      </c>
      <c r="G98" s="27">
        <v>2</v>
      </c>
      <c r="H98" s="27">
        <v>1</v>
      </c>
      <c r="I98" s="45">
        <f t="shared" si="15"/>
        <v>8</v>
      </c>
      <c r="J98" s="27" t="str">
        <f t="shared" si="11"/>
        <v>Low</v>
      </c>
      <c r="K98" s="27">
        <f t="shared" si="18"/>
        <v>1</v>
      </c>
      <c r="L98" s="27">
        <v>10</v>
      </c>
      <c r="M98" s="27">
        <v>10</v>
      </c>
      <c r="N98" s="27">
        <v>10</v>
      </c>
      <c r="O98" s="27">
        <v>1</v>
      </c>
      <c r="P98" s="50">
        <f t="shared" si="16"/>
        <v>215</v>
      </c>
      <c r="Q98" s="27" t="str">
        <f t="shared" si="19"/>
        <v>High</v>
      </c>
      <c r="R98" s="27">
        <f t="shared" si="20"/>
        <v>3</v>
      </c>
      <c r="S98" s="21" t="str">
        <f t="shared" ref="S98:S129" si="21">VLOOKUP(K98, $U$7:$Z$12, MATCH(R98,$U$7:$Z$7, 0),FALSE)</f>
        <v>Low</v>
      </c>
    </row>
    <row r="99" spans="1:19" ht="30" x14ac:dyDescent="0.25">
      <c r="A99" s="36">
        <v>102</v>
      </c>
      <c r="B99" s="20" t="s">
        <v>192</v>
      </c>
      <c r="C99" s="20" t="s">
        <v>9</v>
      </c>
      <c r="D99" s="23" t="s">
        <v>141</v>
      </c>
      <c r="E99" s="27">
        <v>2</v>
      </c>
      <c r="F99" s="27">
        <v>2</v>
      </c>
      <c r="G99" s="27">
        <v>1</v>
      </c>
      <c r="H99" s="27">
        <v>1</v>
      </c>
      <c r="I99" s="45">
        <f t="shared" si="15"/>
        <v>6</v>
      </c>
      <c r="J99" s="27" t="str">
        <f t="shared" si="11"/>
        <v>Medium</v>
      </c>
      <c r="K99" s="27">
        <f t="shared" si="18"/>
        <v>2</v>
      </c>
      <c r="L99" s="27">
        <v>10</v>
      </c>
      <c r="M99" s="27">
        <v>10</v>
      </c>
      <c r="N99" s="27">
        <v>10</v>
      </c>
      <c r="O99" s="27">
        <v>1</v>
      </c>
      <c r="P99" s="50">
        <f t="shared" si="16"/>
        <v>215</v>
      </c>
      <c r="Q99" s="27" t="str">
        <f t="shared" si="19"/>
        <v>High</v>
      </c>
      <c r="R99" s="27">
        <f t="shared" si="20"/>
        <v>3</v>
      </c>
      <c r="S99" s="21" t="str">
        <f t="shared" si="21"/>
        <v>Medium</v>
      </c>
    </row>
    <row r="100" spans="1:19" ht="30" x14ac:dyDescent="0.25">
      <c r="A100" s="36">
        <v>103</v>
      </c>
      <c r="B100" s="20" t="s">
        <v>192</v>
      </c>
      <c r="C100" s="20" t="s">
        <v>10</v>
      </c>
      <c r="D100" s="23" t="s">
        <v>142</v>
      </c>
      <c r="E100" s="27">
        <v>2</v>
      </c>
      <c r="F100" s="27">
        <v>2</v>
      </c>
      <c r="G100" s="27">
        <v>2</v>
      </c>
      <c r="H100" s="27">
        <v>1</v>
      </c>
      <c r="I100" s="45">
        <f t="shared" si="15"/>
        <v>7</v>
      </c>
      <c r="J100" s="27" t="str">
        <f t="shared" si="11"/>
        <v>Low</v>
      </c>
      <c r="K100" s="27">
        <f t="shared" si="18"/>
        <v>1</v>
      </c>
      <c r="L100" s="27">
        <v>10</v>
      </c>
      <c r="M100" s="27">
        <v>10</v>
      </c>
      <c r="N100" s="27">
        <v>10</v>
      </c>
      <c r="O100" s="27">
        <v>1</v>
      </c>
      <c r="P100" s="50">
        <f t="shared" si="16"/>
        <v>215</v>
      </c>
      <c r="Q100" s="27" t="str">
        <f t="shared" si="19"/>
        <v>High</v>
      </c>
      <c r="R100" s="27">
        <f t="shared" si="20"/>
        <v>3</v>
      </c>
      <c r="S100" s="21" t="str">
        <f t="shared" si="21"/>
        <v>Low</v>
      </c>
    </row>
    <row r="101" spans="1:19" ht="30" x14ac:dyDescent="0.25">
      <c r="A101" s="36">
        <v>104</v>
      </c>
      <c r="B101" s="20" t="s">
        <v>192</v>
      </c>
      <c r="C101" s="20" t="s">
        <v>11</v>
      </c>
      <c r="D101" s="23" t="s">
        <v>141</v>
      </c>
      <c r="E101" s="27">
        <v>3</v>
      </c>
      <c r="F101" s="27">
        <v>3</v>
      </c>
      <c r="G101" s="27">
        <v>1</v>
      </c>
      <c r="H101" s="27">
        <v>1</v>
      </c>
      <c r="I101" s="45">
        <f t="shared" si="15"/>
        <v>8</v>
      </c>
      <c r="J101" s="27" t="str">
        <f t="shared" si="11"/>
        <v>Low</v>
      </c>
      <c r="K101" s="27">
        <f t="shared" si="18"/>
        <v>1</v>
      </c>
      <c r="L101" s="27">
        <v>100</v>
      </c>
      <c r="M101" s="27">
        <v>100</v>
      </c>
      <c r="N101" s="27">
        <v>100</v>
      </c>
      <c r="O101" s="27">
        <v>1</v>
      </c>
      <c r="P101" s="50">
        <f t="shared" si="16"/>
        <v>2105</v>
      </c>
      <c r="Q101" s="27" t="str">
        <f t="shared" si="19"/>
        <v>Critical</v>
      </c>
      <c r="R101" s="27">
        <f t="shared" si="20"/>
        <v>4</v>
      </c>
      <c r="S101" s="21" t="str">
        <f t="shared" si="21"/>
        <v>Medium</v>
      </c>
    </row>
    <row r="102" spans="1:19" ht="30" x14ac:dyDescent="0.25">
      <c r="A102" s="36">
        <v>105</v>
      </c>
      <c r="B102" s="20" t="s">
        <v>192</v>
      </c>
      <c r="C102" s="20" t="s">
        <v>12</v>
      </c>
      <c r="D102" s="23" t="s">
        <v>142</v>
      </c>
      <c r="E102" s="27">
        <v>3</v>
      </c>
      <c r="F102" s="27">
        <v>3</v>
      </c>
      <c r="G102" s="27">
        <v>2</v>
      </c>
      <c r="H102" s="27">
        <v>1</v>
      </c>
      <c r="I102" s="45">
        <f t="shared" si="15"/>
        <v>9</v>
      </c>
      <c r="J102" s="27" t="str">
        <f t="shared" si="11"/>
        <v>Low</v>
      </c>
      <c r="K102" s="27">
        <f t="shared" si="18"/>
        <v>1</v>
      </c>
      <c r="L102" s="27">
        <v>100</v>
      </c>
      <c r="M102" s="27">
        <v>100</v>
      </c>
      <c r="N102" s="27">
        <v>100</v>
      </c>
      <c r="O102" s="27">
        <v>1</v>
      </c>
      <c r="P102" s="50">
        <f t="shared" si="16"/>
        <v>2105</v>
      </c>
      <c r="Q102" s="27" t="str">
        <f t="shared" si="19"/>
        <v>Critical</v>
      </c>
      <c r="R102" s="27">
        <f t="shared" si="20"/>
        <v>4</v>
      </c>
      <c r="S102" s="21" t="str">
        <f t="shared" si="21"/>
        <v>Medium</v>
      </c>
    </row>
    <row r="103" spans="1:19" ht="45" x14ac:dyDescent="0.25">
      <c r="A103" s="36">
        <v>106</v>
      </c>
      <c r="B103" s="20" t="s">
        <v>192</v>
      </c>
      <c r="C103" s="20" t="s">
        <v>13</v>
      </c>
      <c r="D103" s="23" t="s">
        <v>143</v>
      </c>
      <c r="E103" s="27">
        <v>2</v>
      </c>
      <c r="F103" s="27">
        <v>3</v>
      </c>
      <c r="G103" s="27">
        <v>1</v>
      </c>
      <c r="H103" s="27">
        <v>0</v>
      </c>
      <c r="I103" s="45">
        <f t="shared" si="15"/>
        <v>6</v>
      </c>
      <c r="J103" s="27" t="str">
        <f t="shared" si="11"/>
        <v>Medium</v>
      </c>
      <c r="K103" s="27">
        <f t="shared" si="18"/>
        <v>2</v>
      </c>
      <c r="L103" s="27">
        <v>100</v>
      </c>
      <c r="M103" s="27">
        <v>100</v>
      </c>
      <c r="N103" s="27">
        <v>100</v>
      </c>
      <c r="O103" s="27">
        <v>100</v>
      </c>
      <c r="P103" s="50">
        <f t="shared" si="16"/>
        <v>2600</v>
      </c>
      <c r="Q103" s="27" t="str">
        <f t="shared" si="19"/>
        <v>Critical</v>
      </c>
      <c r="R103" s="27">
        <f t="shared" si="20"/>
        <v>4</v>
      </c>
      <c r="S103" s="21" t="str">
        <f t="shared" si="21"/>
        <v>High</v>
      </c>
    </row>
    <row r="104" spans="1:19" ht="45" x14ac:dyDescent="0.25">
      <c r="A104" s="36">
        <v>107</v>
      </c>
      <c r="B104" s="20" t="s">
        <v>192</v>
      </c>
      <c r="C104" s="20" t="s">
        <v>14</v>
      </c>
      <c r="D104" s="23" t="s">
        <v>144</v>
      </c>
      <c r="E104" s="27">
        <v>2</v>
      </c>
      <c r="F104" s="27">
        <v>3</v>
      </c>
      <c r="G104" s="27">
        <v>1</v>
      </c>
      <c r="H104" s="27">
        <v>0</v>
      </c>
      <c r="I104" s="45">
        <f t="shared" si="15"/>
        <v>6</v>
      </c>
      <c r="J104" s="27" t="str">
        <f t="shared" si="11"/>
        <v>Medium</v>
      </c>
      <c r="K104" s="27">
        <f t="shared" si="18"/>
        <v>2</v>
      </c>
      <c r="L104" s="27">
        <v>100</v>
      </c>
      <c r="M104" s="27">
        <v>100</v>
      </c>
      <c r="N104" s="27">
        <v>100</v>
      </c>
      <c r="O104" s="27">
        <v>100</v>
      </c>
      <c r="P104" s="50">
        <f t="shared" si="16"/>
        <v>2600</v>
      </c>
      <c r="Q104" s="27" t="str">
        <f t="shared" si="19"/>
        <v>Critical</v>
      </c>
      <c r="R104" s="27">
        <f t="shared" si="20"/>
        <v>4</v>
      </c>
      <c r="S104" s="21" t="str">
        <f t="shared" si="21"/>
        <v>High</v>
      </c>
    </row>
    <row r="105" spans="1:19" ht="45" x14ac:dyDescent="0.25">
      <c r="A105" s="36">
        <v>108</v>
      </c>
      <c r="B105" s="20" t="s">
        <v>192</v>
      </c>
      <c r="C105" s="20" t="s">
        <v>15</v>
      </c>
      <c r="D105" s="23" t="s">
        <v>145</v>
      </c>
      <c r="E105" s="27">
        <v>2</v>
      </c>
      <c r="F105" s="27">
        <v>3</v>
      </c>
      <c r="G105" s="27">
        <v>1</v>
      </c>
      <c r="H105" s="27">
        <v>1</v>
      </c>
      <c r="I105" s="45">
        <f t="shared" si="15"/>
        <v>7</v>
      </c>
      <c r="J105" s="27" t="str">
        <f t="shared" si="11"/>
        <v>Low</v>
      </c>
      <c r="K105" s="27">
        <f t="shared" si="18"/>
        <v>1</v>
      </c>
      <c r="L105" s="27">
        <v>10</v>
      </c>
      <c r="M105" s="27">
        <v>10</v>
      </c>
      <c r="N105" s="27">
        <v>10</v>
      </c>
      <c r="O105" s="27">
        <v>1</v>
      </c>
      <c r="P105" s="50">
        <f t="shared" si="16"/>
        <v>215</v>
      </c>
      <c r="Q105" s="27" t="str">
        <f t="shared" si="19"/>
        <v>High</v>
      </c>
      <c r="R105" s="27">
        <f t="shared" si="20"/>
        <v>3</v>
      </c>
      <c r="S105" s="21" t="str">
        <f t="shared" si="21"/>
        <v>Low</v>
      </c>
    </row>
    <row r="106" spans="1:19" ht="45" x14ac:dyDescent="0.25">
      <c r="A106" s="36">
        <v>110</v>
      </c>
      <c r="B106" s="20" t="s">
        <v>192</v>
      </c>
      <c r="C106" s="20" t="s">
        <v>19</v>
      </c>
      <c r="D106" s="23" t="s">
        <v>147</v>
      </c>
      <c r="E106" s="27">
        <v>2</v>
      </c>
      <c r="F106" s="27">
        <v>3</v>
      </c>
      <c r="G106" s="27">
        <v>2</v>
      </c>
      <c r="H106" s="27">
        <v>1</v>
      </c>
      <c r="I106" s="45">
        <f t="shared" si="15"/>
        <v>8</v>
      </c>
      <c r="J106" s="27" t="str">
        <f t="shared" si="11"/>
        <v>Low</v>
      </c>
      <c r="K106" s="27">
        <f t="shared" si="18"/>
        <v>1</v>
      </c>
      <c r="L106" s="27">
        <v>10</v>
      </c>
      <c r="M106" s="27">
        <v>10</v>
      </c>
      <c r="N106" s="27">
        <v>10</v>
      </c>
      <c r="O106" s="27">
        <v>1</v>
      </c>
      <c r="P106" s="50">
        <f t="shared" si="16"/>
        <v>215</v>
      </c>
      <c r="Q106" s="27" t="str">
        <f t="shared" si="19"/>
        <v>High</v>
      </c>
      <c r="R106" s="27">
        <f t="shared" si="20"/>
        <v>3</v>
      </c>
      <c r="S106" s="21" t="str">
        <f t="shared" si="21"/>
        <v>Low</v>
      </c>
    </row>
    <row r="107" spans="1:19" ht="45" x14ac:dyDescent="0.25">
      <c r="A107" s="36">
        <v>111</v>
      </c>
      <c r="B107" s="20" t="s">
        <v>192</v>
      </c>
      <c r="C107" s="20" t="s">
        <v>20</v>
      </c>
      <c r="D107" s="23" t="s">
        <v>148</v>
      </c>
      <c r="E107" s="27">
        <v>1</v>
      </c>
      <c r="F107" s="27">
        <v>3</v>
      </c>
      <c r="G107" s="27">
        <v>2</v>
      </c>
      <c r="H107" s="27">
        <v>0</v>
      </c>
      <c r="I107" s="45">
        <f t="shared" si="15"/>
        <v>6</v>
      </c>
      <c r="J107" s="27" t="str">
        <f t="shared" si="11"/>
        <v>Medium</v>
      </c>
      <c r="K107" s="27">
        <f t="shared" si="18"/>
        <v>2</v>
      </c>
      <c r="L107" s="27">
        <v>10</v>
      </c>
      <c r="M107" s="27">
        <v>10</v>
      </c>
      <c r="N107" s="27">
        <v>10</v>
      </c>
      <c r="O107" s="27">
        <v>1</v>
      </c>
      <c r="P107" s="50">
        <f t="shared" si="16"/>
        <v>215</v>
      </c>
      <c r="Q107" s="27" t="str">
        <f t="shared" si="19"/>
        <v>High</v>
      </c>
      <c r="R107" s="27">
        <f t="shared" si="20"/>
        <v>3</v>
      </c>
      <c r="S107" s="21" t="str">
        <f t="shared" si="21"/>
        <v>Medium</v>
      </c>
    </row>
    <row r="108" spans="1:19" ht="30" x14ac:dyDescent="0.25">
      <c r="A108" s="36">
        <v>112</v>
      </c>
      <c r="B108" s="20" t="s">
        <v>192</v>
      </c>
      <c r="C108" s="20" t="s">
        <v>21</v>
      </c>
      <c r="D108" s="23" t="s">
        <v>229</v>
      </c>
      <c r="E108" s="27">
        <v>2</v>
      </c>
      <c r="F108" s="27">
        <v>3</v>
      </c>
      <c r="G108" s="27">
        <v>1</v>
      </c>
      <c r="H108" s="27">
        <v>0</v>
      </c>
      <c r="I108" s="45">
        <f t="shared" si="15"/>
        <v>6</v>
      </c>
      <c r="J108" s="27" t="str">
        <f t="shared" si="11"/>
        <v>Medium</v>
      </c>
      <c r="K108" s="27">
        <f t="shared" si="18"/>
        <v>2</v>
      </c>
      <c r="L108" s="27">
        <v>10</v>
      </c>
      <c r="M108" s="27">
        <v>1</v>
      </c>
      <c r="N108" s="27">
        <v>10</v>
      </c>
      <c r="O108" s="27">
        <v>1</v>
      </c>
      <c r="P108" s="50">
        <f t="shared" si="16"/>
        <v>125</v>
      </c>
      <c r="Q108" s="27" t="str">
        <f t="shared" si="19"/>
        <v>High</v>
      </c>
      <c r="R108" s="27">
        <f t="shared" si="20"/>
        <v>3</v>
      </c>
      <c r="S108" s="21" t="str">
        <f t="shared" si="21"/>
        <v>Medium</v>
      </c>
    </row>
    <row r="109" spans="1:19" ht="30" x14ac:dyDescent="0.25">
      <c r="A109" s="36">
        <v>113</v>
      </c>
      <c r="B109" s="20" t="s">
        <v>192</v>
      </c>
      <c r="C109" s="20" t="s">
        <v>22</v>
      </c>
      <c r="D109" s="23" t="s">
        <v>150</v>
      </c>
      <c r="E109" s="27">
        <v>1</v>
      </c>
      <c r="F109" s="27">
        <v>3</v>
      </c>
      <c r="G109" s="27">
        <v>2</v>
      </c>
      <c r="H109" s="27">
        <v>0</v>
      </c>
      <c r="I109" s="45">
        <f t="shared" si="15"/>
        <v>6</v>
      </c>
      <c r="J109" s="27" t="str">
        <f t="shared" si="11"/>
        <v>Medium</v>
      </c>
      <c r="K109" s="27">
        <f t="shared" si="18"/>
        <v>2</v>
      </c>
      <c r="L109" s="27">
        <v>10</v>
      </c>
      <c r="M109" s="27">
        <v>1</v>
      </c>
      <c r="N109" s="27">
        <v>1</v>
      </c>
      <c r="O109" s="27">
        <v>1</v>
      </c>
      <c r="P109" s="50">
        <f t="shared" si="16"/>
        <v>116</v>
      </c>
      <c r="Q109" s="27" t="str">
        <f t="shared" si="19"/>
        <v>High</v>
      </c>
      <c r="R109" s="27">
        <f t="shared" si="20"/>
        <v>3</v>
      </c>
      <c r="S109" s="21" t="str">
        <f t="shared" si="21"/>
        <v>Medium</v>
      </c>
    </row>
    <row r="110" spans="1:19" ht="30" x14ac:dyDescent="0.25">
      <c r="A110" s="36">
        <v>114</v>
      </c>
      <c r="B110" s="20" t="s">
        <v>192</v>
      </c>
      <c r="C110" s="20" t="s">
        <v>23</v>
      </c>
      <c r="D110" s="23" t="s">
        <v>150</v>
      </c>
      <c r="E110" s="27">
        <v>1</v>
      </c>
      <c r="F110" s="27">
        <v>3</v>
      </c>
      <c r="G110" s="27">
        <v>2</v>
      </c>
      <c r="H110" s="27">
        <v>0</v>
      </c>
      <c r="I110" s="45">
        <f t="shared" si="15"/>
        <v>6</v>
      </c>
      <c r="J110" s="27" t="str">
        <f t="shared" si="11"/>
        <v>Medium</v>
      </c>
      <c r="K110" s="27">
        <f t="shared" si="18"/>
        <v>2</v>
      </c>
      <c r="L110" s="27">
        <v>1</v>
      </c>
      <c r="M110" s="27">
        <v>1</v>
      </c>
      <c r="N110" s="27">
        <v>1</v>
      </c>
      <c r="O110" s="27">
        <v>0</v>
      </c>
      <c r="P110" s="50">
        <f t="shared" si="16"/>
        <v>21</v>
      </c>
      <c r="Q110" s="27" t="str">
        <f t="shared" si="19"/>
        <v>Medium</v>
      </c>
      <c r="R110" s="27">
        <f t="shared" si="20"/>
        <v>2</v>
      </c>
      <c r="S110" s="21" t="str">
        <f t="shared" si="21"/>
        <v>Medium</v>
      </c>
    </row>
    <row r="111" spans="1:19" ht="30" x14ac:dyDescent="0.25">
      <c r="A111" s="37">
        <v>115</v>
      </c>
      <c r="B111" s="19" t="s">
        <v>192</v>
      </c>
      <c r="C111" s="19" t="s">
        <v>25</v>
      </c>
      <c r="D111" s="22" t="s">
        <v>151</v>
      </c>
      <c r="E111" s="38">
        <v>1</v>
      </c>
      <c r="F111" s="38">
        <v>3</v>
      </c>
      <c r="G111" s="38">
        <v>1</v>
      </c>
      <c r="H111" s="38">
        <v>0</v>
      </c>
      <c r="I111" s="46">
        <f t="shared" si="15"/>
        <v>5</v>
      </c>
      <c r="J111" s="27" t="str">
        <f t="shared" si="11"/>
        <v>Medium</v>
      </c>
      <c r="K111" s="38">
        <f t="shared" si="18"/>
        <v>2</v>
      </c>
      <c r="L111" s="38">
        <v>10</v>
      </c>
      <c r="M111" s="38">
        <v>1</v>
      </c>
      <c r="N111" s="38">
        <v>10</v>
      </c>
      <c r="O111" s="38">
        <v>1</v>
      </c>
      <c r="P111" s="52">
        <f t="shared" si="16"/>
        <v>125</v>
      </c>
      <c r="Q111" s="38" t="str">
        <f t="shared" si="19"/>
        <v>High</v>
      </c>
      <c r="R111" s="38">
        <f t="shared" si="20"/>
        <v>3</v>
      </c>
      <c r="S111" s="21" t="str">
        <f t="shared" si="21"/>
        <v>Medium</v>
      </c>
    </row>
    <row r="113" spans="4:18" ht="30" x14ac:dyDescent="0.25">
      <c r="D113" s="41" t="s">
        <v>216</v>
      </c>
      <c r="E113" s="42" t="str">
        <f>CONCATENATE(COUNTIF(E2:E111,"&gt;=0")," of 110")</f>
        <v>110 of 110</v>
      </c>
      <c r="G113" s="3" t="s">
        <v>214</v>
      </c>
      <c r="H113" s="3" t="s">
        <v>175</v>
      </c>
      <c r="L113" t="s">
        <v>195</v>
      </c>
      <c r="P113" s="25" t="s">
        <v>196</v>
      </c>
    </row>
    <row r="114" spans="4:18" ht="30" x14ac:dyDescent="0.25">
      <c r="D114" s="28"/>
      <c r="E114" s="43">
        <f>COUNTIF(E2:E111,"&gt;=0")/110</f>
        <v>1</v>
      </c>
      <c r="G114" s="3" t="s">
        <v>220</v>
      </c>
      <c r="H114" s="3" t="s">
        <v>222</v>
      </c>
      <c r="L114" t="s">
        <v>193</v>
      </c>
      <c r="O114" t="s">
        <v>197</v>
      </c>
      <c r="P114" s="25" t="s">
        <v>198</v>
      </c>
    </row>
    <row r="115" spans="4:18" x14ac:dyDescent="0.25">
      <c r="G115" s="3" t="s">
        <v>221</v>
      </c>
      <c r="H115" s="3" t="s">
        <v>223</v>
      </c>
      <c r="L115" t="s">
        <v>194</v>
      </c>
      <c r="P115" s="25" t="s">
        <v>11</v>
      </c>
    </row>
    <row r="116" spans="4:18" ht="30" x14ac:dyDescent="0.25">
      <c r="H116" s="3" t="s">
        <v>225</v>
      </c>
      <c r="P116" s="25" t="s">
        <v>199</v>
      </c>
    </row>
    <row r="117" spans="4:18" ht="30" x14ac:dyDescent="0.25">
      <c r="E117" s="1" t="s">
        <v>218</v>
      </c>
      <c r="F117" s="1"/>
      <c r="H117" s="3" t="s">
        <v>224</v>
      </c>
      <c r="L117" t="s">
        <v>201</v>
      </c>
      <c r="P117" s="25" t="s">
        <v>200</v>
      </c>
    </row>
    <row r="118" spans="4:18" ht="27" customHeight="1" x14ac:dyDescent="0.25">
      <c r="E118" s="127" t="s">
        <v>219</v>
      </c>
      <c r="F118" s="127"/>
      <c r="L118" t="s">
        <v>202</v>
      </c>
      <c r="P118" s="128" t="s">
        <v>228</v>
      </c>
      <c r="Q118" s="128"/>
      <c r="R118" s="128"/>
    </row>
    <row r="119" spans="4:18" x14ac:dyDescent="0.25">
      <c r="L119" t="s">
        <v>203</v>
      </c>
    </row>
    <row r="120" spans="4:18" x14ac:dyDescent="0.25">
      <c r="L120" t="s">
        <v>204</v>
      </c>
    </row>
    <row r="121" spans="4:18" x14ac:dyDescent="0.25">
      <c r="L121" t="s">
        <v>213</v>
      </c>
    </row>
    <row r="147" spans="1:14" x14ac:dyDescent="0.25">
      <c r="A147">
        <v>0</v>
      </c>
      <c r="B147" s="21">
        <v>0</v>
      </c>
    </row>
    <row r="148" spans="1:14" x14ac:dyDescent="0.25">
      <c r="A148">
        <v>1</v>
      </c>
      <c r="B148" s="21">
        <v>1</v>
      </c>
    </row>
    <row r="149" spans="1:14" x14ac:dyDescent="0.25">
      <c r="A149">
        <v>2</v>
      </c>
      <c r="B149" s="21">
        <v>10</v>
      </c>
    </row>
    <row r="150" spans="1:14" x14ac:dyDescent="0.25">
      <c r="A150">
        <v>3</v>
      </c>
      <c r="B150" s="21">
        <v>100</v>
      </c>
    </row>
    <row r="156" spans="1:14" x14ac:dyDescent="0.25">
      <c r="E156" s="3">
        <f t="shared" ref="E156:J156" si="22">COUNTIF($B$2:$B$111,E$157)</f>
        <v>20</v>
      </c>
      <c r="F156" s="3">
        <f t="shared" si="22"/>
        <v>23</v>
      </c>
      <c r="G156" s="3">
        <f t="shared" si="22"/>
        <v>9</v>
      </c>
      <c r="H156" s="3">
        <f t="shared" si="22"/>
        <v>16</v>
      </c>
      <c r="I156" s="3">
        <f t="shared" si="22"/>
        <v>23</v>
      </c>
      <c r="J156" s="3">
        <f t="shared" si="22"/>
        <v>19</v>
      </c>
    </row>
    <row r="157" spans="1:14" x14ac:dyDescent="0.25">
      <c r="D157"/>
      <c r="E157" s="35" t="s">
        <v>162</v>
      </c>
      <c r="F157" s="34" t="s">
        <v>188</v>
      </c>
      <c r="G157" s="35" t="s">
        <v>189</v>
      </c>
      <c r="H157" s="34" t="s">
        <v>190</v>
      </c>
      <c r="I157" s="35" t="s">
        <v>191</v>
      </c>
      <c r="J157" s="34" t="s">
        <v>192</v>
      </c>
    </row>
    <row r="158" spans="1:14" x14ac:dyDescent="0.25">
      <c r="D158" s="2" t="s">
        <v>2</v>
      </c>
      <c r="E158" s="25" t="str">
        <f t="shared" ref="E158:J167" si="23">LOOKUP(2,1/($B$2:$B$111=E$157)/($C$2:$C$111=$D158),($S$2:$S$111))</f>
        <v>Medium</v>
      </c>
      <c r="F158" s="25" t="str">
        <f t="shared" si="23"/>
        <v>Medium</v>
      </c>
      <c r="G158" s="25" t="e">
        <f t="shared" si="23"/>
        <v>#N/A</v>
      </c>
      <c r="H158" s="25" t="str">
        <f t="shared" si="23"/>
        <v>High</v>
      </c>
      <c r="I158" s="25" t="str">
        <f t="shared" si="23"/>
        <v>Medium</v>
      </c>
      <c r="J158" s="25" t="str">
        <f t="shared" si="23"/>
        <v>Medium</v>
      </c>
      <c r="L158" s="25"/>
      <c r="M158" s="25"/>
      <c r="N158" s="25"/>
    </row>
    <row r="159" spans="1:14" x14ac:dyDescent="0.25">
      <c r="D159" s="2" t="s">
        <v>3</v>
      </c>
      <c r="E159" s="25" t="str">
        <f t="shared" si="23"/>
        <v>Low</v>
      </c>
      <c r="F159" s="25" t="str">
        <f t="shared" si="23"/>
        <v>Low</v>
      </c>
      <c r="G159" s="25" t="e">
        <f t="shared" si="23"/>
        <v>#N/A</v>
      </c>
      <c r="H159" s="25" t="e">
        <f t="shared" si="23"/>
        <v>#N/A</v>
      </c>
      <c r="I159" s="25" t="str">
        <f t="shared" si="23"/>
        <v>Medium</v>
      </c>
      <c r="J159" s="25" t="str">
        <f t="shared" si="23"/>
        <v>Medium</v>
      </c>
      <c r="L159" s="25"/>
      <c r="M159" s="25"/>
      <c r="N159" s="25"/>
    </row>
    <row r="160" spans="1:14" x14ac:dyDescent="0.25">
      <c r="D160" s="2" t="s">
        <v>4</v>
      </c>
      <c r="E160" s="25" t="str">
        <f t="shared" si="23"/>
        <v>Medium</v>
      </c>
      <c r="F160" s="25" t="str">
        <f t="shared" si="23"/>
        <v>Low</v>
      </c>
      <c r="G160" s="25" t="e">
        <f t="shared" si="23"/>
        <v>#N/A</v>
      </c>
      <c r="H160" s="25" t="str">
        <f t="shared" si="23"/>
        <v>Medium</v>
      </c>
      <c r="I160" s="25" t="str">
        <f t="shared" si="23"/>
        <v>Medium</v>
      </c>
      <c r="J160" s="25" t="str">
        <f t="shared" si="23"/>
        <v>Low</v>
      </c>
      <c r="L160" s="25"/>
      <c r="M160" s="25"/>
      <c r="N160" s="25"/>
    </row>
    <row r="161" spans="4:14" x14ac:dyDescent="0.25">
      <c r="D161" s="2" t="s">
        <v>5</v>
      </c>
      <c r="E161" s="25" t="str">
        <f t="shared" si="23"/>
        <v>Low</v>
      </c>
      <c r="F161" s="25" t="str">
        <f t="shared" si="23"/>
        <v>Low</v>
      </c>
      <c r="G161" s="25" t="str">
        <f t="shared" si="23"/>
        <v>Medium</v>
      </c>
      <c r="H161" s="25" t="str">
        <f t="shared" si="23"/>
        <v>Medium</v>
      </c>
      <c r="I161" s="25" t="str">
        <f t="shared" si="23"/>
        <v>Medium</v>
      </c>
      <c r="J161" s="25" t="e">
        <f t="shared" si="23"/>
        <v>#N/A</v>
      </c>
      <c r="L161" s="25"/>
      <c r="M161" s="25"/>
      <c r="N161" s="25"/>
    </row>
    <row r="162" spans="4:14" x14ac:dyDescent="0.25">
      <c r="D162" s="2" t="s">
        <v>168</v>
      </c>
      <c r="E162" s="25" t="str">
        <f t="shared" si="23"/>
        <v>High</v>
      </c>
      <c r="F162" s="25" t="str">
        <f t="shared" si="23"/>
        <v>Low</v>
      </c>
      <c r="G162" s="25" t="str">
        <f t="shared" si="23"/>
        <v>Low</v>
      </c>
      <c r="H162" s="25" t="str">
        <f t="shared" si="23"/>
        <v>Medium</v>
      </c>
      <c r="I162" s="25" t="str">
        <f t="shared" si="23"/>
        <v>Low</v>
      </c>
      <c r="J162" s="25" t="str">
        <f t="shared" si="23"/>
        <v>Medium</v>
      </c>
      <c r="L162" s="25"/>
      <c r="M162" s="25"/>
      <c r="N162" s="25"/>
    </row>
    <row r="163" spans="4:14" x14ac:dyDescent="0.25">
      <c r="D163" s="2" t="s">
        <v>169</v>
      </c>
      <c r="E163" s="25" t="str">
        <f t="shared" si="23"/>
        <v>High</v>
      </c>
      <c r="F163" s="25" t="str">
        <f t="shared" si="23"/>
        <v>Low</v>
      </c>
      <c r="G163" s="25" t="str">
        <f t="shared" si="23"/>
        <v>Low</v>
      </c>
      <c r="H163" s="25" t="str">
        <f t="shared" si="23"/>
        <v>Medium</v>
      </c>
      <c r="I163" s="25" t="str">
        <f t="shared" si="23"/>
        <v>Medium</v>
      </c>
      <c r="J163" s="25" t="str">
        <f t="shared" si="23"/>
        <v>Medium</v>
      </c>
      <c r="L163" s="25"/>
      <c r="M163" s="25"/>
      <c r="N163" s="25"/>
    </row>
    <row r="164" spans="4:14" x14ac:dyDescent="0.25">
      <c r="D164" s="2" t="s">
        <v>8</v>
      </c>
      <c r="E164" s="25" t="str">
        <f t="shared" si="23"/>
        <v>Medium</v>
      </c>
      <c r="F164" s="25" t="str">
        <f t="shared" si="23"/>
        <v>Low</v>
      </c>
      <c r="G164" s="25" t="e">
        <f t="shared" si="23"/>
        <v>#N/A</v>
      </c>
      <c r="H164" s="25" t="str">
        <f t="shared" si="23"/>
        <v>Medium</v>
      </c>
      <c r="I164" s="25" t="str">
        <f t="shared" si="23"/>
        <v>Medium</v>
      </c>
      <c r="J164" s="25" t="str">
        <f t="shared" si="23"/>
        <v>Low</v>
      </c>
      <c r="L164" s="25"/>
      <c r="M164" s="25"/>
      <c r="N164" s="25"/>
    </row>
    <row r="165" spans="4:14" x14ac:dyDescent="0.25">
      <c r="D165" s="2" t="s">
        <v>9</v>
      </c>
      <c r="E165" s="25" t="str">
        <f t="shared" si="23"/>
        <v>Low</v>
      </c>
      <c r="F165" s="25" t="str">
        <f t="shared" si="23"/>
        <v>Medium</v>
      </c>
      <c r="G165" s="25" t="e">
        <f t="shared" si="23"/>
        <v>#N/A</v>
      </c>
      <c r="H165" s="25" t="str">
        <f t="shared" si="23"/>
        <v>Medium</v>
      </c>
      <c r="I165" s="25" t="str">
        <f t="shared" si="23"/>
        <v>Medium</v>
      </c>
      <c r="J165" s="25" t="str">
        <f t="shared" si="23"/>
        <v>Medium</v>
      </c>
      <c r="L165" s="25"/>
      <c r="M165" s="25"/>
      <c r="N165" s="25"/>
    </row>
    <row r="166" spans="4:14" x14ac:dyDescent="0.25">
      <c r="D166" s="2" t="s">
        <v>10</v>
      </c>
      <c r="E166" s="25" t="str">
        <f t="shared" si="23"/>
        <v>Low</v>
      </c>
      <c r="F166" s="25" t="str">
        <f t="shared" si="23"/>
        <v>Medium</v>
      </c>
      <c r="G166" s="25" t="e">
        <f t="shared" si="23"/>
        <v>#N/A</v>
      </c>
      <c r="H166" s="25" t="str">
        <f t="shared" si="23"/>
        <v>Medium</v>
      </c>
      <c r="I166" s="25" t="str">
        <f t="shared" si="23"/>
        <v>Low</v>
      </c>
      <c r="J166" s="25" t="str">
        <f t="shared" si="23"/>
        <v>Low</v>
      </c>
      <c r="L166" s="25"/>
      <c r="M166" s="25"/>
      <c r="N166" s="25"/>
    </row>
    <row r="167" spans="4:14" x14ac:dyDescent="0.25">
      <c r="D167" s="2" t="s">
        <v>11</v>
      </c>
      <c r="E167" s="25" t="str">
        <f t="shared" si="23"/>
        <v>Medium</v>
      </c>
      <c r="F167" s="25" t="str">
        <f t="shared" si="23"/>
        <v>Medium</v>
      </c>
      <c r="G167" s="25" t="e">
        <f t="shared" si="23"/>
        <v>#N/A</v>
      </c>
      <c r="H167" s="25" t="str">
        <f t="shared" si="23"/>
        <v>Medium</v>
      </c>
      <c r="I167" s="25" t="str">
        <f t="shared" si="23"/>
        <v>Medium</v>
      </c>
      <c r="J167" s="25" t="str">
        <f t="shared" si="23"/>
        <v>Medium</v>
      </c>
      <c r="L167" s="25"/>
      <c r="M167" s="25"/>
      <c r="N167" s="25"/>
    </row>
    <row r="168" spans="4:14" x14ac:dyDescent="0.25">
      <c r="D168" s="2" t="s">
        <v>12</v>
      </c>
      <c r="E168" s="25" t="str">
        <f t="shared" ref="E168:J180" si="24">LOOKUP(2,1/($B$2:$B$111=E$157)/($C$2:$C$111=$D168),($S$2:$S$111))</f>
        <v>Medium</v>
      </c>
      <c r="F168" s="25" t="str">
        <f t="shared" si="24"/>
        <v>Medium</v>
      </c>
      <c r="G168" s="25" t="e">
        <f t="shared" si="24"/>
        <v>#N/A</v>
      </c>
      <c r="H168" s="25" t="str">
        <f t="shared" si="24"/>
        <v>Medium</v>
      </c>
      <c r="I168" s="25" t="str">
        <f t="shared" si="24"/>
        <v>Medium</v>
      </c>
      <c r="J168" s="25" t="str">
        <f t="shared" si="24"/>
        <v>Medium</v>
      </c>
      <c r="L168" s="25"/>
      <c r="M168" s="25"/>
      <c r="N168" s="25"/>
    </row>
    <row r="169" spans="4:14" x14ac:dyDescent="0.25">
      <c r="D169" s="2" t="s">
        <v>13</v>
      </c>
      <c r="E169" s="25" t="str">
        <f t="shared" si="24"/>
        <v>High</v>
      </c>
      <c r="F169" s="25" t="str">
        <f t="shared" si="24"/>
        <v>Medium</v>
      </c>
      <c r="G169" s="25" t="e">
        <f t="shared" si="24"/>
        <v>#N/A</v>
      </c>
      <c r="H169" s="25" t="str">
        <f t="shared" si="24"/>
        <v>Medium</v>
      </c>
      <c r="I169" s="25" t="str">
        <f t="shared" si="24"/>
        <v>High</v>
      </c>
      <c r="J169" s="25" t="str">
        <f t="shared" si="24"/>
        <v>High</v>
      </c>
      <c r="L169" s="25"/>
      <c r="M169" s="25"/>
      <c r="N169" s="25"/>
    </row>
    <row r="170" spans="4:14" x14ac:dyDescent="0.25">
      <c r="D170" s="2" t="s">
        <v>14</v>
      </c>
      <c r="E170" s="25" t="str">
        <f t="shared" si="24"/>
        <v>Medium</v>
      </c>
      <c r="F170" s="25" t="str">
        <f t="shared" si="24"/>
        <v>Medium</v>
      </c>
      <c r="G170" s="25" t="e">
        <f t="shared" si="24"/>
        <v>#N/A</v>
      </c>
      <c r="H170" s="25" t="str">
        <f t="shared" si="24"/>
        <v>Medium</v>
      </c>
      <c r="I170" s="25" t="str">
        <f t="shared" si="24"/>
        <v>High</v>
      </c>
      <c r="J170" s="25" t="str">
        <f t="shared" si="24"/>
        <v>High</v>
      </c>
      <c r="L170" s="25"/>
      <c r="M170" s="25"/>
      <c r="N170" s="25"/>
    </row>
    <row r="171" spans="4:14" x14ac:dyDescent="0.25">
      <c r="D171" s="2" t="s">
        <v>15</v>
      </c>
      <c r="E171" s="25" t="str">
        <f t="shared" si="24"/>
        <v>Medium</v>
      </c>
      <c r="F171" s="25" t="str">
        <f t="shared" si="24"/>
        <v>Medium</v>
      </c>
      <c r="G171" s="25" t="str">
        <f t="shared" si="24"/>
        <v>Medium</v>
      </c>
      <c r="H171" s="25" t="e">
        <f t="shared" si="24"/>
        <v>#N/A</v>
      </c>
      <c r="I171" s="25" t="str">
        <f t="shared" si="24"/>
        <v>Medium</v>
      </c>
      <c r="J171" s="25" t="str">
        <f t="shared" si="24"/>
        <v>Low</v>
      </c>
      <c r="L171" s="25"/>
      <c r="M171" s="25"/>
      <c r="N171" s="25"/>
    </row>
    <row r="172" spans="4:14" x14ac:dyDescent="0.25">
      <c r="D172" s="2" t="s">
        <v>17</v>
      </c>
      <c r="E172" s="25" t="e">
        <f t="shared" si="24"/>
        <v>#N/A</v>
      </c>
      <c r="F172" s="25" t="str">
        <f t="shared" si="24"/>
        <v>High</v>
      </c>
      <c r="G172" s="25" t="e">
        <f t="shared" si="24"/>
        <v>#N/A</v>
      </c>
      <c r="H172" s="25" t="e">
        <f t="shared" si="24"/>
        <v>#N/A</v>
      </c>
      <c r="I172" s="25" t="str">
        <f t="shared" si="24"/>
        <v>Medium</v>
      </c>
      <c r="J172" s="25" t="e">
        <f t="shared" si="24"/>
        <v>#N/A</v>
      </c>
      <c r="L172" s="25"/>
      <c r="M172" s="25"/>
      <c r="N172" s="25"/>
    </row>
    <row r="173" spans="4:14" x14ac:dyDescent="0.25">
      <c r="D173" s="2" t="s">
        <v>18</v>
      </c>
      <c r="E173" s="25" t="e">
        <f t="shared" si="24"/>
        <v>#N/A</v>
      </c>
      <c r="F173" s="25" t="str">
        <f t="shared" si="24"/>
        <v>High</v>
      </c>
      <c r="G173" s="25" t="e">
        <f t="shared" si="24"/>
        <v>#N/A</v>
      </c>
      <c r="H173" s="25" t="e">
        <f t="shared" si="24"/>
        <v>#N/A</v>
      </c>
      <c r="I173" s="25" t="str">
        <f t="shared" si="24"/>
        <v>Low</v>
      </c>
      <c r="J173" s="25" t="e">
        <f t="shared" si="24"/>
        <v>#N/A</v>
      </c>
      <c r="L173" s="25"/>
      <c r="M173" s="25"/>
      <c r="N173" s="25"/>
    </row>
    <row r="174" spans="4:14" x14ac:dyDescent="0.25">
      <c r="D174" s="2" t="s">
        <v>19</v>
      </c>
      <c r="E174" s="25" t="str">
        <f t="shared" si="24"/>
        <v>Low</v>
      </c>
      <c r="F174" s="25" t="str">
        <f t="shared" si="24"/>
        <v>Low</v>
      </c>
      <c r="G174" s="25" t="e">
        <f t="shared" si="24"/>
        <v>#N/A</v>
      </c>
      <c r="H174" s="25" t="str">
        <f t="shared" si="24"/>
        <v>Medium</v>
      </c>
      <c r="I174" s="25" t="str">
        <f t="shared" si="24"/>
        <v>Low</v>
      </c>
      <c r="J174" s="25" t="str">
        <f t="shared" si="24"/>
        <v>Low</v>
      </c>
      <c r="L174" s="25"/>
      <c r="M174" s="25"/>
      <c r="N174" s="25"/>
    </row>
    <row r="175" spans="4:14" x14ac:dyDescent="0.25">
      <c r="D175" s="2" t="s">
        <v>20</v>
      </c>
      <c r="E175" s="25" t="e">
        <f t="shared" si="24"/>
        <v>#N/A</v>
      </c>
      <c r="F175" s="25" t="str">
        <f t="shared" si="24"/>
        <v>High</v>
      </c>
      <c r="G175" s="25" t="e">
        <f t="shared" si="24"/>
        <v>#N/A</v>
      </c>
      <c r="H175" s="25" t="e">
        <f t="shared" si="24"/>
        <v>#N/A</v>
      </c>
      <c r="I175" s="25" t="str">
        <f t="shared" si="24"/>
        <v>High</v>
      </c>
      <c r="J175" s="25" t="str">
        <f t="shared" si="24"/>
        <v>Medium</v>
      </c>
      <c r="L175" s="25"/>
      <c r="M175" s="25"/>
      <c r="N175" s="25"/>
    </row>
    <row r="176" spans="4:14" x14ac:dyDescent="0.25">
      <c r="D176" s="2" t="s">
        <v>21</v>
      </c>
      <c r="E176" s="25" t="str">
        <f t="shared" si="24"/>
        <v>Medium</v>
      </c>
      <c r="F176" s="25" t="str">
        <f t="shared" si="24"/>
        <v>Low</v>
      </c>
      <c r="G176" s="25" t="str">
        <f t="shared" si="24"/>
        <v>Medium</v>
      </c>
      <c r="H176" s="25" t="e">
        <f t="shared" si="24"/>
        <v>#N/A</v>
      </c>
      <c r="I176" s="25" t="str">
        <f t="shared" si="24"/>
        <v>Medium</v>
      </c>
      <c r="J176" s="25" t="str">
        <f t="shared" si="24"/>
        <v>Medium</v>
      </c>
      <c r="L176" s="25"/>
      <c r="M176" s="25"/>
      <c r="N176" s="25"/>
    </row>
    <row r="177" spans="4:14" x14ac:dyDescent="0.25">
      <c r="D177" s="2" t="s">
        <v>22</v>
      </c>
      <c r="E177" s="25" t="str">
        <f t="shared" si="24"/>
        <v>Low</v>
      </c>
      <c r="F177" s="25" t="str">
        <f t="shared" si="24"/>
        <v>Low</v>
      </c>
      <c r="G177" s="25" t="str">
        <f t="shared" si="24"/>
        <v>Low</v>
      </c>
      <c r="H177" s="25" t="str">
        <f t="shared" si="24"/>
        <v>Low</v>
      </c>
      <c r="I177" s="25" t="str">
        <f t="shared" si="24"/>
        <v>Low</v>
      </c>
      <c r="J177" s="25" t="str">
        <f t="shared" si="24"/>
        <v>Medium</v>
      </c>
      <c r="L177" s="25"/>
      <c r="M177" s="25"/>
      <c r="N177" s="25"/>
    </row>
    <row r="178" spans="4:14" x14ac:dyDescent="0.25">
      <c r="D178" s="2" t="s">
        <v>23</v>
      </c>
      <c r="E178" s="25" t="str">
        <f t="shared" si="24"/>
        <v>Low</v>
      </c>
      <c r="F178" s="25" t="str">
        <f t="shared" si="24"/>
        <v>Low</v>
      </c>
      <c r="G178" s="25" t="str">
        <f t="shared" si="24"/>
        <v>Low</v>
      </c>
      <c r="H178" s="25" t="str">
        <f t="shared" si="24"/>
        <v>Low</v>
      </c>
      <c r="I178" s="25" t="str">
        <f t="shared" si="24"/>
        <v>Medium</v>
      </c>
      <c r="J178" s="25" t="str">
        <f t="shared" si="24"/>
        <v>Medium</v>
      </c>
      <c r="L178" s="25"/>
      <c r="M178" s="25"/>
      <c r="N178" s="25"/>
    </row>
    <row r="179" spans="4:14" x14ac:dyDescent="0.25">
      <c r="D179" s="2" t="s">
        <v>24</v>
      </c>
      <c r="E179" s="25" t="str">
        <f t="shared" si="24"/>
        <v>High</v>
      </c>
      <c r="F179" s="25" t="str">
        <f t="shared" si="24"/>
        <v>High</v>
      </c>
      <c r="G179" s="25" t="str">
        <f t="shared" si="24"/>
        <v>High</v>
      </c>
      <c r="H179" s="25" t="e">
        <f t="shared" si="24"/>
        <v>#N/A</v>
      </c>
      <c r="I179" s="25" t="str">
        <f t="shared" si="24"/>
        <v>Medium</v>
      </c>
      <c r="J179" s="25" t="e">
        <f t="shared" si="24"/>
        <v>#N/A</v>
      </c>
      <c r="L179" s="25"/>
      <c r="M179" s="25"/>
      <c r="N179" s="25"/>
    </row>
    <row r="180" spans="4:14" x14ac:dyDescent="0.25">
      <c r="D180" s="2" t="s">
        <v>25</v>
      </c>
      <c r="E180" s="25" t="str">
        <f t="shared" si="24"/>
        <v>Medium</v>
      </c>
      <c r="F180" s="25" t="str">
        <f t="shared" si="24"/>
        <v>Low</v>
      </c>
      <c r="G180" s="25" t="str">
        <f t="shared" si="24"/>
        <v>Low</v>
      </c>
      <c r="H180" s="25" t="str">
        <f t="shared" si="24"/>
        <v>Medium</v>
      </c>
      <c r="I180" s="25" t="str">
        <f t="shared" si="24"/>
        <v>Medium</v>
      </c>
      <c r="J180" s="25" t="str">
        <f t="shared" si="24"/>
        <v>Medium</v>
      </c>
      <c r="L180" s="25"/>
      <c r="M180" s="25"/>
      <c r="N180" s="25"/>
    </row>
    <row r="181" spans="4:14" x14ac:dyDescent="0.25">
      <c r="E181">
        <f>COUNTIF(E158:J180,"&lt;&gt;#N/A")</f>
        <v>110</v>
      </c>
    </row>
  </sheetData>
  <dataConsolidate/>
  <mergeCells count="4">
    <mergeCell ref="U6:Z6"/>
    <mergeCell ref="T7:T12"/>
    <mergeCell ref="E118:F118"/>
    <mergeCell ref="P118:R118"/>
  </mergeCells>
  <conditionalFormatting sqref="E2:H111">
    <cfRule type="cellIs" dxfId="146" priority="9" operator="equal">
      <formula>3</formula>
    </cfRule>
    <cfRule type="cellIs" dxfId="145" priority="10" operator="equal">
      <formula>2</formula>
    </cfRule>
    <cfRule type="cellIs" dxfId="144" priority="11" operator="equal">
      <formula>1</formula>
    </cfRule>
    <cfRule type="cellIs" dxfId="143" priority="12" operator="equal">
      <formula>0</formula>
    </cfRule>
  </conditionalFormatting>
  <conditionalFormatting sqref="L2:O111">
    <cfRule type="cellIs" dxfId="142" priority="4" operator="equal">
      <formula>100</formula>
    </cfRule>
    <cfRule type="cellIs" dxfId="141" priority="5" operator="equal">
      <formula>10</formula>
    </cfRule>
    <cfRule type="cellIs" dxfId="140" priority="6" operator="equal">
      <formula>1</formula>
    </cfRule>
    <cfRule type="cellIs" dxfId="139" priority="7" operator="equal">
      <formula>0</formula>
    </cfRule>
  </conditionalFormatting>
  <dataValidations count="2">
    <dataValidation type="list" allowBlank="1" showInputMessage="1" showErrorMessage="1" promptTitle="Threat Level" sqref="E2:H111" xr:uid="{640C24C6-3EDD-48CE-88B0-2C5D461DA4C7}">
      <formula1>$A$147:$A$150</formula1>
    </dataValidation>
    <dataValidation type="list" allowBlank="1" showInputMessage="1" showErrorMessage="1" promptTitle="Threat Impact" sqref="L2:O111" xr:uid="{9F898751-D71C-4847-90B6-83CCF2FB6EEF}">
      <formula1>$B$147:$B$150</formula1>
    </dataValidation>
  </dataValidations>
  <hyperlinks>
    <hyperlink ref="Z5" r:id="rId1" xr:uid="{B0B75388-BABC-4F26-983D-9B6053885BF7}"/>
  </hyperlinks>
  <pageMargins left="0.7" right="0.7" top="0.75" bottom="0.75" header="0.3" footer="0.3"/>
  <pageSetup paperSize="9" orientation="portrait" r:id="rId2"/>
  <drawing r:id="rId3"/>
  <legacyDrawing r:id="rId4"/>
  <tableParts count="1">
    <tablePart r:id="rId5"/>
  </tableParts>
  <extLst>
    <ext xmlns:x14="http://schemas.microsoft.com/office/spreadsheetml/2009/9/main" uri="{78C0D931-6437-407d-A8EE-F0AAD7539E65}">
      <x14:conditionalFormattings>
        <x14:conditionalFormatting xmlns:xm="http://schemas.microsoft.com/office/excel/2006/main">
          <x14:cfRule type="containsText" priority="13" operator="containsText" id="{344B4649-D160-4102-89DA-54AF00783355}">
            <xm:f>NOT(ISERROR(SEARCH("-",E2)))</xm:f>
            <xm:f>"-"</xm:f>
            <x14:dxf>
              <fill>
                <patternFill>
                  <bgColor rgb="FFFFFF00"/>
                </patternFill>
              </fill>
            </x14:dxf>
          </x14:cfRule>
          <xm:sqref>E2:H111</xm:sqref>
        </x14:conditionalFormatting>
        <x14:conditionalFormatting xmlns:xm="http://schemas.microsoft.com/office/excel/2006/main">
          <x14:cfRule type="containsText" priority="8" operator="containsText" id="{0393A42D-747E-48C8-9E5C-245FD9695D69}">
            <xm:f>NOT(ISERROR(SEARCH("-",L2)))</xm:f>
            <xm:f>"-"</xm:f>
            <x14:dxf>
              <fill>
                <patternFill>
                  <bgColor rgb="FFFFFF00"/>
                </patternFill>
              </fill>
            </x14:dxf>
          </x14:cfRule>
          <xm:sqref>L2:O111</xm:sqref>
        </x14:conditionalFormatting>
        <x14:conditionalFormatting xmlns:xm="http://schemas.microsoft.com/office/excel/2006/main">
          <x14:cfRule type="containsText" priority="1" operator="containsText" id="{49B79A11-C941-4F35-B388-E05928494EEA}">
            <xm:f>NOT(ISERROR(SEARCH($S$6,S1)))</xm:f>
            <xm:f>$S$6</xm:f>
            <x14:dxf>
              <font>
                <color rgb="FF9C0006"/>
              </font>
              <fill>
                <patternFill>
                  <bgColor rgb="FFFFC7CE"/>
                </patternFill>
              </fill>
            </x14:dxf>
          </x14:cfRule>
          <x14:cfRule type="containsText" priority="2" operator="containsText" id="{4D229BA2-C9D8-4B97-857E-2B193B6F1D4E}">
            <xm:f>NOT(ISERROR(SEARCH($S$3,S1)))</xm:f>
            <xm:f>$S$3</xm:f>
            <x14:dxf>
              <font>
                <color rgb="FF006100"/>
              </font>
              <fill>
                <patternFill>
                  <bgColor rgb="FFC6EFCE"/>
                </patternFill>
              </fill>
            </x14:dxf>
          </x14:cfRule>
          <x14:cfRule type="containsText" priority="3" operator="containsText" id="{152A3D0C-2020-43EE-89E1-59C34C45B392}">
            <xm:f>NOT(ISERROR(SEARCH($S$2,S1)))</xm:f>
            <xm:f>$S$2</xm:f>
            <x14:dxf>
              <font>
                <color rgb="FF9C5700"/>
              </font>
              <fill>
                <patternFill>
                  <bgColor rgb="FFFFEB9C"/>
                </patternFill>
              </fill>
            </x14:dxf>
          </x14:cfRule>
          <xm:sqref>S1:S1048576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7A49E-E4F5-43CE-AAD2-EDC148AB6BE5}">
  <dimension ref="A2:L35"/>
  <sheetViews>
    <sheetView zoomScale="130" zoomScaleNormal="130" workbookViewId="0">
      <selection activeCell="D3" sqref="D3:I6"/>
    </sheetView>
  </sheetViews>
  <sheetFormatPr defaultRowHeight="15" x14ac:dyDescent="0.25"/>
  <cols>
    <col min="2" max="2" width="22" customWidth="1"/>
    <col min="3" max="3" width="8.42578125" bestFit="1" customWidth="1"/>
    <col min="4" max="4" width="9.28515625" bestFit="1" customWidth="1"/>
    <col min="5" max="5" width="10.85546875" bestFit="1" customWidth="1"/>
    <col min="6" max="6" width="12.28515625" bestFit="1" customWidth="1"/>
    <col min="7" max="7" width="22" bestFit="1" customWidth="1"/>
    <col min="8" max="8" width="16.42578125" bestFit="1" customWidth="1"/>
    <col min="9" max="9" width="21.5703125" bestFit="1" customWidth="1"/>
    <col min="10" max="10" width="22" bestFit="1" customWidth="1"/>
    <col min="11" max="11" width="16.42578125" bestFit="1" customWidth="1"/>
    <col min="12" max="12" width="21.5703125" bestFit="1" customWidth="1"/>
  </cols>
  <sheetData>
    <row r="2" spans="1:12" s="17" customFormat="1" x14ac:dyDescent="0.25">
      <c r="B2" s="26" t="s">
        <v>231</v>
      </c>
      <c r="C2" s="26"/>
      <c r="D2" s="35" t="s">
        <v>162</v>
      </c>
      <c r="E2" s="34" t="s">
        <v>188</v>
      </c>
      <c r="F2" s="35" t="s">
        <v>189</v>
      </c>
      <c r="G2" s="34" t="s">
        <v>190</v>
      </c>
      <c r="H2" s="35" t="s">
        <v>191</v>
      </c>
      <c r="I2" s="34" t="s">
        <v>192</v>
      </c>
    </row>
    <row r="3" spans="1:12" x14ac:dyDescent="0.25">
      <c r="B3" s="26" t="s">
        <v>176</v>
      </c>
      <c r="C3" s="26">
        <f>COUNTIF(Table1[SL],B3)</f>
        <v>0</v>
      </c>
      <c r="D3" s="26">
        <f>COUNTIFS(Table1[SL],$B3,Table1[Threat Type],Results!D$2)</f>
        <v>0</v>
      </c>
      <c r="E3" s="26">
        <f>COUNTIFS(Table1[SL],$B3,Table1[Threat Type],Results!E$2)</f>
        <v>0</v>
      </c>
      <c r="F3" s="26">
        <f>COUNTIFS(Table1[SL],$B3,Table1[Threat Type],Results!F$2)</f>
        <v>0</v>
      </c>
      <c r="G3" s="26">
        <f>COUNTIFS(Table1[SL],$B3,Table1[Threat Type],Results!G$2)</f>
        <v>0</v>
      </c>
      <c r="H3" s="26">
        <f>COUNTIFS(Table1[SL],$B3,Table1[Threat Type],Results!H$2)</f>
        <v>0</v>
      </c>
      <c r="I3" s="26">
        <f>COUNTIFS(Table1[SL],$B3,Table1[Threat Type],Results!I$2)</f>
        <v>0</v>
      </c>
      <c r="J3">
        <f>SUM(D3:I3)</f>
        <v>0</v>
      </c>
    </row>
    <row r="4" spans="1:12" x14ac:dyDescent="0.25">
      <c r="B4" s="26" t="s">
        <v>159</v>
      </c>
      <c r="C4" s="26">
        <f>COUNTIF(Table1[SL],B4)</f>
        <v>15</v>
      </c>
      <c r="D4" s="26">
        <f>COUNTIFS(Table1[SL],$B4,Table1[Threat Type],Results!D$2)</f>
        <v>4</v>
      </c>
      <c r="E4" s="26">
        <f>COUNTIFS(Table1[SL],$B4,Table1[Threat Type],Results!E$2)</f>
        <v>4</v>
      </c>
      <c r="F4" s="26">
        <f>COUNTIFS(Table1[SL],$B4,Table1[Threat Type],Results!F$2)</f>
        <v>1</v>
      </c>
      <c r="G4" s="26">
        <f>COUNTIFS(Table1[SL],$B4,Table1[Threat Type],Results!G$2)</f>
        <v>1</v>
      </c>
      <c r="H4" s="26">
        <f>COUNTIFS(Table1[SL],$B4,Table1[Threat Type],Results!H$2)</f>
        <v>3</v>
      </c>
      <c r="I4" s="26">
        <f>COUNTIFS(Table1[SL],$B4,Table1[Threat Type],Results!I$2)</f>
        <v>2</v>
      </c>
      <c r="J4">
        <f>SUM(D4:I4)</f>
        <v>15</v>
      </c>
    </row>
    <row r="5" spans="1:12" x14ac:dyDescent="0.25">
      <c r="B5" s="26" t="s">
        <v>160</v>
      </c>
      <c r="C5" s="26">
        <f>COUNTIF(Table1[SL],B5)</f>
        <v>60</v>
      </c>
      <c r="D5" s="26">
        <f>COUNTIFS(Table1[SL],$B5,Table1[Threat Type],Results!D$2)</f>
        <v>9</v>
      </c>
      <c r="E5" s="26">
        <f>COUNTIFS(Table1[SL],$B5,Table1[Threat Type],Results!E$2)</f>
        <v>8</v>
      </c>
      <c r="F5" s="26">
        <f>COUNTIFS(Table1[SL],$B5,Table1[Threat Type],Results!F$2)</f>
        <v>3</v>
      </c>
      <c r="G5" s="26">
        <f>COUNTIFS(Table1[SL],$B5,Table1[Threat Type],Results!G$2)</f>
        <v>13</v>
      </c>
      <c r="H5" s="26">
        <f>COUNTIFS(Table1[SL],$B5,Table1[Threat Type],Results!H$2)</f>
        <v>15</v>
      </c>
      <c r="I5" s="26">
        <f>COUNTIFS(Table1[SL],$B5,Table1[Threat Type],Results!I$2)</f>
        <v>12</v>
      </c>
      <c r="J5">
        <f>SUM(D5:I5)</f>
        <v>60</v>
      </c>
    </row>
    <row r="6" spans="1:12" x14ac:dyDescent="0.25">
      <c r="B6" s="26" t="s">
        <v>161</v>
      </c>
      <c r="C6" s="26">
        <f>COUNTIF(Table1[SL],B6)</f>
        <v>35</v>
      </c>
      <c r="D6" s="26">
        <f>COUNTIFS(Table1[SL],$B6,Table1[Threat Type],Results!D$2)</f>
        <v>7</v>
      </c>
      <c r="E6" s="26">
        <f>COUNTIFS(Table1[SL],$B6,Table1[Threat Type],Results!E$2)</f>
        <v>11</v>
      </c>
      <c r="F6" s="26">
        <f>COUNTIFS(Table1[SL],$B6,Table1[Threat Type],Results!F$2)</f>
        <v>5</v>
      </c>
      <c r="G6" s="26">
        <f>COUNTIFS(Table1[SL],$B6,Table1[Threat Type],Results!G$2)</f>
        <v>2</v>
      </c>
      <c r="H6" s="26">
        <f>COUNTIFS(Table1[SL],$B6,Table1[Threat Type],Results!H$2)</f>
        <v>5</v>
      </c>
      <c r="I6" s="26">
        <f>COUNTIFS(Table1[SL],$B6,Table1[Threat Type],Results!I$2)</f>
        <v>5</v>
      </c>
      <c r="J6">
        <f>SUM(D6:I6)</f>
        <v>35</v>
      </c>
    </row>
    <row r="7" spans="1:12" x14ac:dyDescent="0.25">
      <c r="B7" t="s">
        <v>158</v>
      </c>
      <c r="C7">
        <f>SUM(C3:C6)</f>
        <v>110</v>
      </c>
    </row>
    <row r="11" spans="1:12" x14ac:dyDescent="0.25">
      <c r="C11" s="26" t="s">
        <v>176</v>
      </c>
      <c r="D11" s="26" t="s">
        <v>159</v>
      </c>
      <c r="E11" s="26" t="s">
        <v>160</v>
      </c>
      <c r="F11" s="26" t="s">
        <v>161</v>
      </c>
      <c r="G11" s="35" t="s">
        <v>162</v>
      </c>
      <c r="H11" s="34" t="s">
        <v>188</v>
      </c>
      <c r="I11" s="35" t="s">
        <v>189</v>
      </c>
      <c r="J11" s="34" t="s">
        <v>190</v>
      </c>
      <c r="K11" s="35" t="s">
        <v>191</v>
      </c>
      <c r="L11" s="34" t="s">
        <v>192</v>
      </c>
    </row>
    <row r="12" spans="1:12" ht="60" x14ac:dyDescent="0.25">
      <c r="A12">
        <v>1</v>
      </c>
      <c r="B12" s="2" t="s">
        <v>2</v>
      </c>
      <c r="C12" s="25">
        <f>COUNTIFS(Table1[Components],$B12,Table1[SL],Results!C$11)</f>
        <v>0</v>
      </c>
      <c r="D12" s="25">
        <f>COUNTIFS(Table1[Components],$B12,Table1[SL],Results!D$11)</f>
        <v>1</v>
      </c>
      <c r="E12" s="25">
        <f>COUNTIFS(Table1[Components],$B12,Table1[SL],Results!E$11)</f>
        <v>4</v>
      </c>
      <c r="F12" s="25">
        <f>COUNTIFS(Table1[Components],$B12,Table1[SL],Results!F$11)</f>
        <v>0</v>
      </c>
      <c r="G12" s="25" t="s">
        <v>160</v>
      </c>
      <c r="H12" s="25" t="s">
        <v>160</v>
      </c>
      <c r="I12" s="25" t="e">
        <v>#N/A</v>
      </c>
      <c r="J12" s="25" t="s">
        <v>159</v>
      </c>
      <c r="K12" s="25" t="s">
        <v>160</v>
      </c>
      <c r="L12" s="25" t="s">
        <v>160</v>
      </c>
    </row>
    <row r="13" spans="1:12" x14ac:dyDescent="0.25">
      <c r="A13">
        <v>2</v>
      </c>
      <c r="B13" s="2" t="s">
        <v>3</v>
      </c>
      <c r="C13" s="25">
        <f>COUNTIFS(Table1[Components],$B13,Table1[SL],Results!C$11)</f>
        <v>0</v>
      </c>
      <c r="D13" s="25">
        <f>COUNTIFS(Table1[Components],$B13,Table1[SL],Results!D$11)</f>
        <v>0</v>
      </c>
      <c r="E13" s="25">
        <f>COUNTIFS(Table1[Components],$B13,Table1[SL],Results!E$11)</f>
        <v>2</v>
      </c>
      <c r="F13" s="25">
        <f>COUNTIFS(Table1[Components],$B13,Table1[SL],Results!F$11)</f>
        <v>2</v>
      </c>
      <c r="G13" s="25" t="s">
        <v>161</v>
      </c>
      <c r="H13" s="25" t="s">
        <v>161</v>
      </c>
      <c r="I13" s="25" t="e">
        <v>#N/A</v>
      </c>
      <c r="J13" s="25" t="e">
        <v>#N/A</v>
      </c>
      <c r="K13" s="25" t="s">
        <v>160</v>
      </c>
      <c r="L13" s="25" t="s">
        <v>160</v>
      </c>
    </row>
    <row r="14" spans="1:12" x14ac:dyDescent="0.25">
      <c r="A14">
        <v>3</v>
      </c>
      <c r="B14" s="2" t="s">
        <v>4</v>
      </c>
      <c r="C14" s="25">
        <f>COUNTIFS(Table1[Components],$B14,Table1[SL],Results!C$11)</f>
        <v>0</v>
      </c>
      <c r="D14" s="25">
        <f>COUNTIFS(Table1[Components],$B14,Table1[SL],Results!D$11)</f>
        <v>0</v>
      </c>
      <c r="E14" s="25">
        <f>COUNTIFS(Table1[Components],$B14,Table1[SL],Results!E$11)</f>
        <v>3</v>
      </c>
      <c r="F14" s="25">
        <f>COUNTIFS(Table1[Components],$B14,Table1[SL],Results!F$11)</f>
        <v>2</v>
      </c>
      <c r="G14" s="25" t="s">
        <v>160</v>
      </c>
      <c r="H14" s="25" t="s">
        <v>161</v>
      </c>
      <c r="I14" s="25" t="e">
        <v>#N/A</v>
      </c>
      <c r="J14" s="25" t="s">
        <v>160</v>
      </c>
      <c r="K14" s="25" t="s">
        <v>160</v>
      </c>
      <c r="L14" s="25" t="s">
        <v>161</v>
      </c>
    </row>
    <row r="15" spans="1:12" x14ac:dyDescent="0.25">
      <c r="B15" s="2" t="s">
        <v>5</v>
      </c>
      <c r="C15" s="25">
        <f>COUNTIFS(Table1[Components],$B15,Table1[SL],Results!C$11)</f>
        <v>0</v>
      </c>
      <c r="D15" s="25">
        <f>COUNTIFS(Table1[Components],$B15,Table1[SL],Results!D$11)</f>
        <v>0</v>
      </c>
      <c r="E15" s="25">
        <f>COUNTIFS(Table1[Components],$B15,Table1[SL],Results!E$11)</f>
        <v>3</v>
      </c>
      <c r="F15" s="25">
        <f>COUNTIFS(Table1[Components],$B15,Table1[SL],Results!F$11)</f>
        <v>2</v>
      </c>
      <c r="G15" s="25" t="s">
        <v>161</v>
      </c>
      <c r="H15" s="25" t="s">
        <v>161</v>
      </c>
      <c r="I15" s="25" t="s">
        <v>160</v>
      </c>
      <c r="J15" s="25" t="s">
        <v>160</v>
      </c>
      <c r="K15" s="25" t="s">
        <v>160</v>
      </c>
      <c r="L15" s="25" t="e">
        <v>#N/A</v>
      </c>
    </row>
    <row r="16" spans="1:12" x14ac:dyDescent="0.25">
      <c r="B16" s="2" t="s">
        <v>168</v>
      </c>
      <c r="C16" s="25">
        <f>COUNTIFS(Table1[Components],$B16,Table1[SL],Results!C$11)</f>
        <v>0</v>
      </c>
      <c r="D16" s="25">
        <f>COUNTIFS(Table1[Components],$B16,Table1[SL],Results!D$11)</f>
        <v>1</v>
      </c>
      <c r="E16" s="25">
        <f>COUNTIFS(Table1[Components],$B16,Table1[SL],Results!E$11)</f>
        <v>2</v>
      </c>
      <c r="F16" s="25">
        <f>COUNTIFS(Table1[Components],$B16,Table1[SL],Results!F$11)</f>
        <v>3</v>
      </c>
      <c r="G16" s="25" t="s">
        <v>159</v>
      </c>
      <c r="H16" s="25" t="s">
        <v>161</v>
      </c>
      <c r="I16" s="25" t="s">
        <v>161</v>
      </c>
      <c r="J16" s="25" t="s">
        <v>160</v>
      </c>
      <c r="K16" s="25" t="s">
        <v>161</v>
      </c>
      <c r="L16" s="25" t="s">
        <v>160</v>
      </c>
    </row>
    <row r="17" spans="2:12" x14ac:dyDescent="0.25">
      <c r="B17" s="2" t="s">
        <v>169</v>
      </c>
      <c r="C17" s="25">
        <f>COUNTIFS(Table1[Components],$B17,Table1[SL],Results!C$11)</f>
        <v>0</v>
      </c>
      <c r="D17" s="25">
        <f>COUNTIFS(Table1[Components],$B17,Table1[SL],Results!D$11)</f>
        <v>1</v>
      </c>
      <c r="E17" s="25">
        <f>COUNTIFS(Table1[Components],$B17,Table1[SL],Results!E$11)</f>
        <v>3</v>
      </c>
      <c r="F17" s="25">
        <f>COUNTIFS(Table1[Components],$B17,Table1[SL],Results!F$11)</f>
        <v>2</v>
      </c>
      <c r="G17" s="25" t="s">
        <v>159</v>
      </c>
      <c r="H17" s="25" t="s">
        <v>161</v>
      </c>
      <c r="I17" s="25" t="s">
        <v>161</v>
      </c>
      <c r="J17" s="25" t="s">
        <v>160</v>
      </c>
      <c r="K17" s="25" t="s">
        <v>160</v>
      </c>
      <c r="L17" s="25" t="s">
        <v>160</v>
      </c>
    </row>
    <row r="18" spans="2:12" x14ac:dyDescent="0.25">
      <c r="B18" s="2" t="s">
        <v>8</v>
      </c>
      <c r="C18" s="25">
        <f>COUNTIFS(Table1[Components],$B18,Table1[SL],Results!C$11)</f>
        <v>0</v>
      </c>
      <c r="D18" s="25">
        <f>COUNTIFS(Table1[Components],$B18,Table1[SL],Results!D$11)</f>
        <v>0</v>
      </c>
      <c r="E18" s="25">
        <f>COUNTIFS(Table1[Components],$B18,Table1[SL],Results!E$11)</f>
        <v>3</v>
      </c>
      <c r="F18" s="25">
        <f>COUNTIFS(Table1[Components],$B18,Table1[SL],Results!F$11)</f>
        <v>2</v>
      </c>
      <c r="G18" s="25" t="s">
        <v>160</v>
      </c>
      <c r="H18" s="25" t="s">
        <v>161</v>
      </c>
      <c r="I18" s="25" t="e">
        <v>#N/A</v>
      </c>
      <c r="J18" s="25" t="s">
        <v>160</v>
      </c>
      <c r="K18" s="25" t="s">
        <v>160</v>
      </c>
      <c r="L18" s="25" t="s">
        <v>161</v>
      </c>
    </row>
    <row r="19" spans="2:12" x14ac:dyDescent="0.25">
      <c r="B19" s="2" t="s">
        <v>9</v>
      </c>
      <c r="C19" s="25">
        <f>COUNTIFS(Table1[Components],$B19,Table1[SL],Results!C$11)</f>
        <v>0</v>
      </c>
      <c r="D19" s="25">
        <f>COUNTIFS(Table1[Components],$B19,Table1[SL],Results!D$11)</f>
        <v>0</v>
      </c>
      <c r="E19" s="25">
        <f>COUNTIFS(Table1[Components],$B19,Table1[SL],Results!E$11)</f>
        <v>4</v>
      </c>
      <c r="F19" s="25">
        <f>COUNTIFS(Table1[Components],$B19,Table1[SL],Results!F$11)</f>
        <v>1</v>
      </c>
      <c r="G19" s="25" t="s">
        <v>161</v>
      </c>
      <c r="H19" s="25" t="s">
        <v>160</v>
      </c>
      <c r="I19" s="25" t="e">
        <v>#N/A</v>
      </c>
      <c r="J19" s="25" t="s">
        <v>160</v>
      </c>
      <c r="K19" s="25" t="s">
        <v>160</v>
      </c>
      <c r="L19" s="25" t="s">
        <v>160</v>
      </c>
    </row>
    <row r="20" spans="2:12" x14ac:dyDescent="0.25">
      <c r="B20" s="2" t="s">
        <v>10</v>
      </c>
      <c r="C20" s="25">
        <f>COUNTIFS(Table1[Components],$B20,Table1[SL],Results!C$11)</f>
        <v>0</v>
      </c>
      <c r="D20" s="25">
        <f>COUNTIFS(Table1[Components],$B20,Table1[SL],Results!D$11)</f>
        <v>0</v>
      </c>
      <c r="E20" s="25">
        <f>COUNTIFS(Table1[Components],$B20,Table1[SL],Results!E$11)</f>
        <v>2</v>
      </c>
      <c r="F20" s="25">
        <f>COUNTIFS(Table1[Components],$B20,Table1[SL],Results!F$11)</f>
        <v>3</v>
      </c>
      <c r="G20" s="25" t="s">
        <v>161</v>
      </c>
      <c r="H20" s="25" t="s">
        <v>160</v>
      </c>
      <c r="I20" s="25" t="e">
        <v>#N/A</v>
      </c>
      <c r="J20" s="25" t="s">
        <v>160</v>
      </c>
      <c r="K20" s="25" t="s">
        <v>161</v>
      </c>
      <c r="L20" s="25" t="s">
        <v>161</v>
      </c>
    </row>
    <row r="21" spans="2:12" x14ac:dyDescent="0.25">
      <c r="B21" s="2" t="s">
        <v>11</v>
      </c>
      <c r="C21" s="25">
        <f>COUNTIFS(Table1[Components],$B21,Table1[SL],Results!C$11)</f>
        <v>0</v>
      </c>
      <c r="D21" s="25">
        <f>COUNTIFS(Table1[Components],$B21,Table1[SL],Results!D$11)</f>
        <v>0</v>
      </c>
      <c r="E21" s="25">
        <f>COUNTIFS(Table1[Components],$B21,Table1[SL],Results!E$11)</f>
        <v>5</v>
      </c>
      <c r="F21" s="25">
        <f>COUNTIFS(Table1[Components],$B21,Table1[SL],Results!F$11)</f>
        <v>0</v>
      </c>
      <c r="G21" s="25" t="s">
        <v>160</v>
      </c>
      <c r="H21" s="25" t="s">
        <v>160</v>
      </c>
      <c r="I21" s="25" t="e">
        <v>#N/A</v>
      </c>
      <c r="J21" s="25" t="s">
        <v>160</v>
      </c>
      <c r="K21" s="25" t="s">
        <v>160</v>
      </c>
      <c r="L21" s="25" t="s">
        <v>160</v>
      </c>
    </row>
    <row r="22" spans="2:12" x14ac:dyDescent="0.25">
      <c r="B22" s="2" t="s">
        <v>12</v>
      </c>
      <c r="C22" s="25">
        <f>COUNTIFS(Table1[Components],$B22,Table1[SL],Results!C$11)</f>
        <v>0</v>
      </c>
      <c r="D22" s="25">
        <f>COUNTIFS(Table1[Components],$B22,Table1[SL],Results!D$11)</f>
        <v>0</v>
      </c>
      <c r="E22" s="25">
        <f>COUNTIFS(Table1[Components],$B22,Table1[SL],Results!E$11)</f>
        <v>5</v>
      </c>
      <c r="F22" s="25">
        <f>COUNTIFS(Table1[Components],$B22,Table1[SL],Results!F$11)</f>
        <v>0</v>
      </c>
      <c r="G22" s="25" t="s">
        <v>160</v>
      </c>
      <c r="H22" s="25" t="s">
        <v>160</v>
      </c>
      <c r="I22" s="25" t="e">
        <v>#N/A</v>
      </c>
      <c r="J22" s="25" t="s">
        <v>160</v>
      </c>
      <c r="K22" s="25" t="s">
        <v>160</v>
      </c>
      <c r="L22" s="25" t="s">
        <v>160</v>
      </c>
    </row>
    <row r="23" spans="2:12" ht="30" x14ac:dyDescent="0.25">
      <c r="B23" s="2" t="s">
        <v>13</v>
      </c>
      <c r="C23" s="25">
        <f>COUNTIFS(Table1[Components],$B23,Table1[SL],Results!C$11)</f>
        <v>0</v>
      </c>
      <c r="D23" s="25">
        <f>COUNTIFS(Table1[Components],$B23,Table1[SL],Results!D$11)</f>
        <v>3</v>
      </c>
      <c r="E23" s="25">
        <f>COUNTIFS(Table1[Components],$B23,Table1[SL],Results!E$11)</f>
        <v>2</v>
      </c>
      <c r="F23" s="25">
        <f>COUNTIFS(Table1[Components],$B23,Table1[SL],Results!F$11)</f>
        <v>0</v>
      </c>
      <c r="G23" s="25" t="s">
        <v>159</v>
      </c>
      <c r="H23" s="25" t="s">
        <v>160</v>
      </c>
      <c r="I23" s="25" t="e">
        <v>#N/A</v>
      </c>
      <c r="J23" s="25" t="s">
        <v>160</v>
      </c>
      <c r="K23" s="25" t="s">
        <v>159</v>
      </c>
      <c r="L23" s="25" t="s">
        <v>159</v>
      </c>
    </row>
    <row r="24" spans="2:12" ht="30" x14ac:dyDescent="0.25">
      <c r="B24" s="2" t="s">
        <v>14</v>
      </c>
      <c r="C24" s="25">
        <f>COUNTIFS(Table1[Components],$B24,Table1[SL],Results!C$11)</f>
        <v>0</v>
      </c>
      <c r="D24" s="25">
        <f>COUNTIFS(Table1[Components],$B24,Table1[SL],Results!D$11)</f>
        <v>2</v>
      </c>
      <c r="E24" s="25">
        <f>COUNTIFS(Table1[Components],$B24,Table1[SL],Results!E$11)</f>
        <v>3</v>
      </c>
      <c r="F24" s="25">
        <f>COUNTIFS(Table1[Components],$B24,Table1[SL],Results!F$11)</f>
        <v>0</v>
      </c>
      <c r="G24" s="25" t="s">
        <v>160</v>
      </c>
      <c r="H24" s="25" t="s">
        <v>160</v>
      </c>
      <c r="I24" s="25" t="e">
        <v>#N/A</v>
      </c>
      <c r="J24" s="25" t="s">
        <v>160</v>
      </c>
      <c r="K24" s="25" t="s">
        <v>159</v>
      </c>
      <c r="L24" s="25" t="s">
        <v>159</v>
      </c>
    </row>
    <row r="25" spans="2:12" x14ac:dyDescent="0.25">
      <c r="B25" s="2" t="s">
        <v>15</v>
      </c>
      <c r="C25" s="25">
        <f>COUNTIFS(Table1[Components],$B25,Table1[SL],Results!C$11)</f>
        <v>0</v>
      </c>
      <c r="D25" s="25">
        <f>COUNTIFS(Table1[Components],$B25,Table1[SL],Results!D$11)</f>
        <v>0</v>
      </c>
      <c r="E25" s="25">
        <f>COUNTIFS(Table1[Components],$B25,Table1[SL],Results!E$11)</f>
        <v>4</v>
      </c>
      <c r="F25" s="25">
        <f>COUNTIFS(Table1[Components],$B25,Table1[SL],Results!F$11)</f>
        <v>1</v>
      </c>
      <c r="G25" s="25" t="s">
        <v>160</v>
      </c>
      <c r="H25" s="25" t="s">
        <v>160</v>
      </c>
      <c r="I25" s="25" t="s">
        <v>160</v>
      </c>
      <c r="J25" s="25" t="e">
        <v>#N/A</v>
      </c>
      <c r="K25" s="25" t="s">
        <v>160</v>
      </c>
      <c r="L25" s="25" t="s">
        <v>161</v>
      </c>
    </row>
    <row r="26" spans="2:12" x14ac:dyDescent="0.25">
      <c r="B26" s="2" t="s">
        <v>17</v>
      </c>
      <c r="C26" s="25">
        <f>COUNTIFS(Table1[Components],$B26,Table1[SL],Results!C$11)</f>
        <v>0</v>
      </c>
      <c r="D26" s="25">
        <f>COUNTIFS(Table1[Components],$B26,Table1[SL],Results!D$11)</f>
        <v>1</v>
      </c>
      <c r="E26" s="25">
        <f>COUNTIFS(Table1[Components],$B26,Table1[SL],Results!E$11)</f>
        <v>1</v>
      </c>
      <c r="F26" s="25">
        <f>COUNTIFS(Table1[Components],$B26,Table1[SL],Results!F$11)</f>
        <v>0</v>
      </c>
      <c r="G26" s="25" t="e">
        <v>#N/A</v>
      </c>
      <c r="H26" s="25" t="s">
        <v>159</v>
      </c>
      <c r="I26" s="25" t="e">
        <v>#N/A</v>
      </c>
      <c r="J26" s="25" t="e">
        <v>#N/A</v>
      </c>
      <c r="K26" s="25" t="s">
        <v>160</v>
      </c>
      <c r="L26" s="25" t="e">
        <v>#N/A</v>
      </c>
    </row>
    <row r="27" spans="2:12" x14ac:dyDescent="0.25">
      <c r="B27" s="2" t="s">
        <v>18</v>
      </c>
      <c r="C27" s="25">
        <f>COUNTIFS(Table1[Components],$B27,Table1[SL],Results!C$11)</f>
        <v>0</v>
      </c>
      <c r="D27" s="25">
        <f>COUNTIFS(Table1[Components],$B27,Table1[SL],Results!D$11)</f>
        <v>1</v>
      </c>
      <c r="E27" s="25">
        <f>COUNTIFS(Table1[Components],$B27,Table1[SL],Results!E$11)</f>
        <v>0</v>
      </c>
      <c r="F27" s="25">
        <f>COUNTIFS(Table1[Components],$B27,Table1[SL],Results!F$11)</f>
        <v>1</v>
      </c>
      <c r="G27" s="25" t="e">
        <v>#N/A</v>
      </c>
      <c r="H27" s="25" t="s">
        <v>159</v>
      </c>
      <c r="I27" s="25" t="e">
        <v>#N/A</v>
      </c>
      <c r="J27" s="25" t="e">
        <v>#N/A</v>
      </c>
      <c r="K27" s="25" t="s">
        <v>161</v>
      </c>
      <c r="L27" s="25" t="e">
        <v>#N/A</v>
      </c>
    </row>
    <row r="28" spans="2:12" x14ac:dyDescent="0.25">
      <c r="B28" s="2" t="s">
        <v>19</v>
      </c>
      <c r="C28" s="25">
        <f>COUNTIFS(Table1[Components],$B28,Table1[SL],Results!C$11)</f>
        <v>0</v>
      </c>
      <c r="D28" s="25">
        <f>COUNTIFS(Table1[Components],$B28,Table1[SL],Results!D$11)</f>
        <v>0</v>
      </c>
      <c r="E28" s="25">
        <f>COUNTIFS(Table1[Components],$B28,Table1[SL],Results!E$11)</f>
        <v>1</v>
      </c>
      <c r="F28" s="25">
        <f>COUNTIFS(Table1[Components],$B28,Table1[SL],Results!F$11)</f>
        <v>4</v>
      </c>
      <c r="G28" s="25" t="s">
        <v>161</v>
      </c>
      <c r="H28" s="25" t="s">
        <v>161</v>
      </c>
      <c r="I28" s="25" t="e">
        <v>#N/A</v>
      </c>
      <c r="J28" s="25" t="s">
        <v>160</v>
      </c>
      <c r="K28" s="25" t="s">
        <v>161</v>
      </c>
      <c r="L28" s="25" t="s">
        <v>161</v>
      </c>
    </row>
    <row r="29" spans="2:12" x14ac:dyDescent="0.25">
      <c r="B29" s="2" t="s">
        <v>20</v>
      </c>
      <c r="C29" s="25">
        <f>COUNTIFS(Table1[Components],$B29,Table1[SL],Results!C$11)</f>
        <v>0</v>
      </c>
      <c r="D29" s="25">
        <f>COUNTIFS(Table1[Components],$B29,Table1[SL],Results!D$11)</f>
        <v>2</v>
      </c>
      <c r="E29" s="25">
        <f>COUNTIFS(Table1[Components],$B29,Table1[SL],Results!E$11)</f>
        <v>1</v>
      </c>
      <c r="F29" s="25">
        <f>COUNTIFS(Table1[Components],$B29,Table1[SL],Results!F$11)</f>
        <v>0</v>
      </c>
      <c r="G29" s="25" t="e">
        <v>#N/A</v>
      </c>
      <c r="H29" s="25" t="s">
        <v>159</v>
      </c>
      <c r="I29" s="25" t="e">
        <v>#N/A</v>
      </c>
      <c r="J29" s="25" t="e">
        <v>#N/A</v>
      </c>
      <c r="K29" s="25" t="s">
        <v>159</v>
      </c>
      <c r="L29" s="25" t="s">
        <v>160</v>
      </c>
    </row>
    <row r="30" spans="2:12" x14ac:dyDescent="0.25">
      <c r="B30" s="2" t="s">
        <v>21</v>
      </c>
      <c r="C30" s="25">
        <f>COUNTIFS(Table1[Components],$B30,Table1[SL],Results!C$11)</f>
        <v>0</v>
      </c>
      <c r="D30" s="25">
        <f>COUNTIFS(Table1[Components],$B30,Table1[SL],Results!D$11)</f>
        <v>0</v>
      </c>
      <c r="E30" s="25">
        <f>COUNTIFS(Table1[Components],$B30,Table1[SL],Results!E$11)</f>
        <v>4</v>
      </c>
      <c r="F30" s="25">
        <f>COUNTIFS(Table1[Components],$B30,Table1[SL],Results!F$11)</f>
        <v>1</v>
      </c>
      <c r="G30" s="25" t="s">
        <v>160</v>
      </c>
      <c r="H30" s="25" t="s">
        <v>161</v>
      </c>
      <c r="I30" s="25" t="s">
        <v>160</v>
      </c>
      <c r="J30" s="25" t="e">
        <v>#N/A</v>
      </c>
      <c r="K30" s="25" t="s">
        <v>160</v>
      </c>
      <c r="L30" s="25" t="s">
        <v>160</v>
      </c>
    </row>
    <row r="31" spans="2:12" x14ac:dyDescent="0.25">
      <c r="B31" s="2" t="s">
        <v>22</v>
      </c>
      <c r="C31" s="25">
        <f>COUNTIFS(Table1[Components],$B31,Table1[SL],Results!C$11)</f>
        <v>0</v>
      </c>
      <c r="D31" s="25">
        <f>COUNTIFS(Table1[Components],$B31,Table1[SL],Results!D$11)</f>
        <v>0</v>
      </c>
      <c r="E31" s="25">
        <f>COUNTIFS(Table1[Components],$B31,Table1[SL],Results!E$11)</f>
        <v>1</v>
      </c>
      <c r="F31" s="25">
        <f>COUNTIFS(Table1[Components],$B31,Table1[SL],Results!F$11)</f>
        <v>5</v>
      </c>
      <c r="G31" s="25" t="s">
        <v>161</v>
      </c>
      <c r="H31" s="25" t="s">
        <v>161</v>
      </c>
      <c r="I31" s="25" t="s">
        <v>161</v>
      </c>
      <c r="J31" s="25" t="s">
        <v>161</v>
      </c>
      <c r="K31" s="25" t="s">
        <v>161</v>
      </c>
      <c r="L31" s="25" t="s">
        <v>160</v>
      </c>
    </row>
    <row r="32" spans="2:12" x14ac:dyDescent="0.25">
      <c r="B32" s="2" t="s">
        <v>23</v>
      </c>
      <c r="C32" s="25">
        <f>COUNTIFS(Table1[Components],$B32,Table1[SL],Results!C$11)</f>
        <v>0</v>
      </c>
      <c r="D32" s="25">
        <f>COUNTIFS(Table1[Components],$B32,Table1[SL],Results!D$11)</f>
        <v>0</v>
      </c>
      <c r="E32" s="25">
        <f>COUNTIFS(Table1[Components],$B32,Table1[SL],Results!E$11)</f>
        <v>2</v>
      </c>
      <c r="F32" s="25">
        <f>COUNTIFS(Table1[Components],$B32,Table1[SL],Results!F$11)</f>
        <v>4</v>
      </c>
      <c r="G32" s="25" t="s">
        <v>161</v>
      </c>
      <c r="H32" s="25" t="s">
        <v>161</v>
      </c>
      <c r="I32" s="25" t="s">
        <v>161</v>
      </c>
      <c r="J32" s="25" t="s">
        <v>161</v>
      </c>
      <c r="K32" s="25" t="s">
        <v>160</v>
      </c>
      <c r="L32" s="25" t="s">
        <v>160</v>
      </c>
    </row>
    <row r="33" spans="2:12" x14ac:dyDescent="0.25">
      <c r="B33" s="2" t="s">
        <v>24</v>
      </c>
      <c r="C33" s="25">
        <f>COUNTIFS(Table1[Components],$B33,Table1[SL],Results!C$11)</f>
        <v>0</v>
      </c>
      <c r="D33" s="25">
        <f>COUNTIFS(Table1[Components],$B33,Table1[SL],Results!D$11)</f>
        <v>3</v>
      </c>
      <c r="E33" s="25">
        <f>COUNTIFS(Table1[Components],$B33,Table1[SL],Results!E$11)</f>
        <v>1</v>
      </c>
      <c r="F33" s="25">
        <f>COUNTIFS(Table1[Components],$B33,Table1[SL],Results!F$11)</f>
        <v>0</v>
      </c>
      <c r="G33" s="25" t="s">
        <v>159</v>
      </c>
      <c r="H33" s="25" t="s">
        <v>159</v>
      </c>
      <c r="I33" s="25" t="s">
        <v>159</v>
      </c>
      <c r="J33" s="25" t="e">
        <v>#N/A</v>
      </c>
      <c r="K33" s="25" t="s">
        <v>160</v>
      </c>
      <c r="L33" s="25" t="e">
        <v>#N/A</v>
      </c>
    </row>
    <row r="34" spans="2:12" x14ac:dyDescent="0.25">
      <c r="B34" s="2" t="s">
        <v>25</v>
      </c>
      <c r="C34" s="25">
        <f>COUNTIFS(Table1[Components],$B34,Table1[SL],Results!C$11)</f>
        <v>0</v>
      </c>
      <c r="D34" s="25">
        <f>COUNTIFS(Table1[Components],$B34,Table1[SL],Results!D$11)</f>
        <v>0</v>
      </c>
      <c r="E34" s="25">
        <f>COUNTIFS(Table1[Components],$B34,Table1[SL],Results!E$11)</f>
        <v>4</v>
      </c>
      <c r="F34" s="25">
        <f>COUNTIFS(Table1[Components],$B34,Table1[SL],Results!F$11)</f>
        <v>2</v>
      </c>
      <c r="G34" s="25" t="s">
        <v>160</v>
      </c>
      <c r="H34" s="25" t="s">
        <v>161</v>
      </c>
      <c r="I34" s="25" t="s">
        <v>161</v>
      </c>
      <c r="J34" s="25" t="s">
        <v>160</v>
      </c>
      <c r="K34" s="25" t="s">
        <v>160</v>
      </c>
      <c r="L34" s="25" t="s">
        <v>160</v>
      </c>
    </row>
    <row r="35" spans="2:12" x14ac:dyDescent="0.25">
      <c r="C35">
        <f>SUM(C12:C34)</f>
        <v>0</v>
      </c>
      <c r="D35">
        <f t="shared" ref="D35:F35" si="0">SUM(D12:D34)</f>
        <v>15</v>
      </c>
      <c r="E35">
        <f t="shared" si="0"/>
        <v>60</v>
      </c>
      <c r="F35">
        <f t="shared" si="0"/>
        <v>35</v>
      </c>
      <c r="G35">
        <f>COUNTIF(G12:L34,"&lt;&gt;#N/A")</f>
        <v>110</v>
      </c>
    </row>
  </sheetData>
  <conditionalFormatting sqref="G12:L34">
    <cfRule type="containsText" dxfId="109" priority="1" operator="containsText" text="Medium">
      <formula>NOT(ISERROR(SEARCH("Medium",G12)))</formula>
    </cfRule>
    <cfRule type="containsText" dxfId="108" priority="2" operator="containsText" text="Low">
      <formula>NOT(ISERROR(SEARCH("Low",G12)))</formula>
    </cfRule>
    <cfRule type="containsText" dxfId="107" priority="3" operator="containsText" text="High">
      <formula>NOT(ISERROR(SEARCH("High",G12)))</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14F42-B820-453B-AF84-9EFC1C8FE36C}">
  <dimension ref="A1:AR51"/>
  <sheetViews>
    <sheetView zoomScale="85" zoomScaleNormal="85" workbookViewId="0">
      <selection activeCell="V31" sqref="V31"/>
    </sheetView>
  </sheetViews>
  <sheetFormatPr defaultRowHeight="15" x14ac:dyDescent="0.25"/>
  <cols>
    <col min="1" max="1" width="1.42578125" customWidth="1"/>
    <col min="2" max="2" width="18.28515625" customWidth="1"/>
    <col min="3" max="3" width="27.140625" customWidth="1"/>
    <col min="4" max="4" width="7.42578125" bestFit="1" customWidth="1"/>
    <col min="5" max="6" width="4.140625" bestFit="1" customWidth="1"/>
    <col min="7" max="7" width="4.28515625" bestFit="1" customWidth="1"/>
    <col min="8" max="10" width="4.140625" bestFit="1" customWidth="1"/>
    <col min="11" max="11" width="5.7109375" bestFit="1" customWidth="1"/>
    <col min="12" max="12" width="2.7109375" style="18" bestFit="1" customWidth="1"/>
    <col min="13" max="13" width="3" style="18" bestFit="1" customWidth="1"/>
    <col min="14" max="15" width="4.140625" style="18" bestFit="1" customWidth="1"/>
    <col min="16" max="16" width="7.7109375" style="18" bestFit="1" customWidth="1"/>
    <col min="17" max="17" width="5.7109375" bestFit="1" customWidth="1"/>
    <col min="19" max="19" width="12.5703125" bestFit="1" customWidth="1"/>
    <col min="25" max="26" width="9.140625" customWidth="1"/>
    <col min="27" max="27" width="13.5703125" customWidth="1"/>
    <col min="28" max="28" width="45.42578125" customWidth="1"/>
    <col min="29" max="29" width="3.85546875" customWidth="1"/>
    <col min="30" max="30" width="4.7109375" customWidth="1"/>
    <col min="31" max="31" width="6" customWidth="1"/>
    <col min="32" max="32" width="3.85546875" customWidth="1"/>
    <col min="33" max="33" width="5.42578125" customWidth="1"/>
    <col min="34" max="34" width="3.140625" bestFit="1" customWidth="1"/>
    <col min="35" max="35" width="6.5703125" customWidth="1"/>
    <col min="36" max="38" width="4.7109375" bestFit="1" customWidth="1"/>
    <col min="39" max="39" width="3.42578125" bestFit="1" customWidth="1"/>
    <col min="40" max="40" width="5.85546875" bestFit="1" customWidth="1"/>
    <col min="41" max="41" width="3.28515625" bestFit="1" customWidth="1"/>
    <col min="42" max="42" width="6.5703125" customWidth="1"/>
    <col min="43" max="43" width="3.28515625" bestFit="1" customWidth="1"/>
  </cols>
  <sheetData>
    <row r="1" spans="1:17" ht="24.75" customHeight="1" x14ac:dyDescent="0.25"/>
    <row r="2" spans="1:17" ht="18.75" x14ac:dyDescent="0.3">
      <c r="A2" s="54"/>
      <c r="B2" s="147"/>
      <c r="C2" s="147"/>
      <c r="D2" s="147"/>
      <c r="E2" s="147"/>
      <c r="F2" s="147"/>
      <c r="G2" s="147"/>
      <c r="H2" s="147"/>
      <c r="I2" s="147"/>
      <c r="J2" s="147"/>
      <c r="K2" s="147"/>
      <c r="L2" s="65"/>
      <c r="M2" s="65"/>
      <c r="N2" s="65"/>
      <c r="O2" s="65"/>
      <c r="P2" s="65"/>
      <c r="Q2" s="65"/>
    </row>
    <row r="3" spans="1:17" ht="17.100000000000001" customHeight="1" x14ac:dyDescent="0.3">
      <c r="A3" s="54"/>
      <c r="B3" s="58" t="s">
        <v>253</v>
      </c>
      <c r="C3" s="154" t="s">
        <v>245</v>
      </c>
      <c r="D3" s="154"/>
      <c r="E3" s="68" t="s">
        <v>232</v>
      </c>
      <c r="F3" s="68" t="s">
        <v>233</v>
      </c>
      <c r="G3" s="68" t="s">
        <v>234</v>
      </c>
      <c r="H3" s="68" t="s">
        <v>235</v>
      </c>
      <c r="I3" s="68" t="s">
        <v>236</v>
      </c>
      <c r="J3" s="68" t="s">
        <v>237</v>
      </c>
      <c r="K3" s="148"/>
      <c r="L3" s="57" t="s">
        <v>246</v>
      </c>
      <c r="M3" s="56" t="s">
        <v>240</v>
      </c>
      <c r="N3" s="56" t="s">
        <v>239</v>
      </c>
      <c r="O3" s="56" t="s">
        <v>241</v>
      </c>
      <c r="P3" s="69" t="s">
        <v>248</v>
      </c>
      <c r="Q3" s="132" t="s">
        <v>260</v>
      </c>
    </row>
    <row r="4" spans="1:17" ht="17.100000000000001" customHeight="1" x14ac:dyDescent="0.3">
      <c r="A4" s="54"/>
      <c r="B4" s="143" t="s">
        <v>242</v>
      </c>
      <c r="C4" s="151"/>
      <c r="D4" s="151"/>
      <c r="E4" s="151"/>
      <c r="F4" s="151"/>
      <c r="G4" s="151"/>
      <c r="H4" s="151"/>
      <c r="I4" s="151"/>
      <c r="J4" s="152"/>
      <c r="K4" s="148"/>
      <c r="L4" s="59">
        <f>COUNTIF($E$5:$J$11,L$3)</f>
        <v>0</v>
      </c>
      <c r="M4" s="59">
        <f>COUNTIF($E$5:$J$11,M$3)</f>
        <v>3</v>
      </c>
      <c r="N4" s="59">
        <f>COUNTIF($E$5:$J$11,N$3)</f>
        <v>20</v>
      </c>
      <c r="O4" s="59">
        <f>COUNTIF($E$5:$J$11,O$3)</f>
        <v>13</v>
      </c>
      <c r="P4" s="59">
        <f>M4*5+N4*3+O4</f>
        <v>88</v>
      </c>
      <c r="Q4" s="132"/>
    </row>
    <row r="5" spans="1:17" ht="17.100000000000001" customHeight="1" x14ac:dyDescent="0.3">
      <c r="A5" s="54"/>
      <c r="B5" s="144"/>
      <c r="C5" s="153" t="s">
        <v>247</v>
      </c>
      <c r="D5" s="153"/>
      <c r="E5" s="56" t="s">
        <v>239</v>
      </c>
      <c r="F5" s="56" t="s">
        <v>239</v>
      </c>
      <c r="G5" s="56"/>
      <c r="H5" s="56" t="s">
        <v>240</v>
      </c>
      <c r="I5" s="56" t="s">
        <v>239</v>
      </c>
      <c r="J5" s="56" t="s">
        <v>239</v>
      </c>
      <c r="K5" s="148"/>
      <c r="L5" s="56">
        <f t="shared" ref="L5:O11" si="0">COUNTIF($E5:$J5,L$3)</f>
        <v>0</v>
      </c>
      <c r="M5" s="56">
        <f t="shared" si="0"/>
        <v>1</v>
      </c>
      <c r="N5" s="56">
        <f t="shared" si="0"/>
        <v>4</v>
      </c>
      <c r="O5" s="56">
        <f t="shared" si="0"/>
        <v>0</v>
      </c>
      <c r="P5" s="60">
        <f t="shared" ref="P5:P11" si="1">M5*5+N5*3+O5</f>
        <v>17</v>
      </c>
      <c r="Q5" s="132"/>
    </row>
    <row r="6" spans="1:17" ht="17.100000000000001" customHeight="1" x14ac:dyDescent="0.3">
      <c r="A6" s="54"/>
      <c r="B6" s="144"/>
      <c r="C6" s="153" t="s">
        <v>261</v>
      </c>
      <c r="D6" s="153"/>
      <c r="E6" s="56" t="s">
        <v>241</v>
      </c>
      <c r="F6" s="56" t="s">
        <v>241</v>
      </c>
      <c r="G6" s="56"/>
      <c r="H6" s="56"/>
      <c r="I6" s="56" t="s">
        <v>239</v>
      </c>
      <c r="J6" s="56" t="s">
        <v>239</v>
      </c>
      <c r="K6" s="148"/>
      <c r="L6" s="56">
        <f t="shared" si="0"/>
        <v>0</v>
      </c>
      <c r="M6" s="56">
        <f t="shared" si="0"/>
        <v>0</v>
      </c>
      <c r="N6" s="56">
        <f t="shared" si="0"/>
        <v>2</v>
      </c>
      <c r="O6" s="56">
        <f t="shared" si="0"/>
        <v>2</v>
      </c>
      <c r="P6" s="60">
        <f t="shared" si="1"/>
        <v>8</v>
      </c>
      <c r="Q6" s="132"/>
    </row>
    <row r="7" spans="1:17" ht="17.100000000000001" customHeight="1" x14ac:dyDescent="0.3">
      <c r="A7" s="54"/>
      <c r="B7" s="144"/>
      <c r="C7" s="153" t="s">
        <v>262</v>
      </c>
      <c r="D7" s="153"/>
      <c r="E7" s="56" t="s">
        <v>239</v>
      </c>
      <c r="F7" s="56" t="s">
        <v>241</v>
      </c>
      <c r="G7" s="56"/>
      <c r="H7" s="56" t="s">
        <v>239</v>
      </c>
      <c r="I7" s="56" t="s">
        <v>239</v>
      </c>
      <c r="J7" s="56" t="s">
        <v>241</v>
      </c>
      <c r="K7" s="148"/>
      <c r="L7" s="56">
        <f t="shared" si="0"/>
        <v>0</v>
      </c>
      <c r="M7" s="56">
        <f t="shared" si="0"/>
        <v>0</v>
      </c>
      <c r="N7" s="56">
        <f t="shared" si="0"/>
        <v>3</v>
      </c>
      <c r="O7" s="56">
        <f t="shared" si="0"/>
        <v>2</v>
      </c>
      <c r="P7" s="60">
        <f t="shared" si="1"/>
        <v>11</v>
      </c>
      <c r="Q7" s="132"/>
    </row>
    <row r="8" spans="1:17" ht="17.100000000000001" customHeight="1" x14ac:dyDescent="0.3">
      <c r="A8" s="54"/>
      <c r="B8" s="144"/>
      <c r="C8" s="153" t="s">
        <v>263</v>
      </c>
      <c r="D8" s="153"/>
      <c r="E8" s="56" t="s">
        <v>241</v>
      </c>
      <c r="F8" s="56" t="s">
        <v>241</v>
      </c>
      <c r="G8" s="56" t="s">
        <v>239</v>
      </c>
      <c r="H8" s="56" t="s">
        <v>239</v>
      </c>
      <c r="I8" s="56" t="s">
        <v>239</v>
      </c>
      <c r="J8" s="56"/>
      <c r="K8" s="148"/>
      <c r="L8" s="56">
        <f t="shared" si="0"/>
        <v>0</v>
      </c>
      <c r="M8" s="56">
        <f t="shared" si="0"/>
        <v>0</v>
      </c>
      <c r="N8" s="56">
        <f t="shared" si="0"/>
        <v>3</v>
      </c>
      <c r="O8" s="56">
        <f t="shared" si="0"/>
        <v>2</v>
      </c>
      <c r="P8" s="60">
        <f t="shared" si="1"/>
        <v>11</v>
      </c>
      <c r="Q8" s="132"/>
    </row>
    <row r="9" spans="1:17" ht="17.100000000000001" customHeight="1" x14ac:dyDescent="0.3">
      <c r="A9" s="54"/>
      <c r="B9" s="144"/>
      <c r="C9" s="153" t="s">
        <v>264</v>
      </c>
      <c r="D9" s="153"/>
      <c r="E9" s="56" t="s">
        <v>240</v>
      </c>
      <c r="F9" s="56" t="s">
        <v>241</v>
      </c>
      <c r="G9" s="56" t="s">
        <v>241</v>
      </c>
      <c r="H9" s="56" t="s">
        <v>239</v>
      </c>
      <c r="I9" s="56" t="s">
        <v>241</v>
      </c>
      <c r="J9" s="56" t="s">
        <v>239</v>
      </c>
      <c r="K9" s="148"/>
      <c r="L9" s="56">
        <f t="shared" si="0"/>
        <v>0</v>
      </c>
      <c r="M9" s="56">
        <f t="shared" si="0"/>
        <v>1</v>
      </c>
      <c r="N9" s="56">
        <f t="shared" si="0"/>
        <v>2</v>
      </c>
      <c r="O9" s="56">
        <f t="shared" si="0"/>
        <v>3</v>
      </c>
      <c r="P9" s="60">
        <f t="shared" si="1"/>
        <v>14</v>
      </c>
      <c r="Q9" s="132"/>
    </row>
    <row r="10" spans="1:17" ht="17.100000000000001" customHeight="1" x14ac:dyDescent="0.3">
      <c r="A10" s="54"/>
      <c r="B10" s="144"/>
      <c r="C10" s="153" t="s">
        <v>265</v>
      </c>
      <c r="D10" s="153"/>
      <c r="E10" s="56" t="s">
        <v>240</v>
      </c>
      <c r="F10" s="56" t="s">
        <v>241</v>
      </c>
      <c r="G10" s="56" t="s">
        <v>241</v>
      </c>
      <c r="H10" s="56" t="s">
        <v>239</v>
      </c>
      <c r="I10" s="56" t="s">
        <v>239</v>
      </c>
      <c r="J10" s="56" t="s">
        <v>239</v>
      </c>
      <c r="K10" s="148"/>
      <c r="L10" s="56">
        <f t="shared" si="0"/>
        <v>0</v>
      </c>
      <c r="M10" s="56">
        <f t="shared" si="0"/>
        <v>1</v>
      </c>
      <c r="N10" s="56">
        <f t="shared" si="0"/>
        <v>3</v>
      </c>
      <c r="O10" s="56">
        <f t="shared" si="0"/>
        <v>2</v>
      </c>
      <c r="P10" s="60">
        <f t="shared" si="1"/>
        <v>16</v>
      </c>
      <c r="Q10" s="132"/>
    </row>
    <row r="11" spans="1:17" ht="17.100000000000001" customHeight="1" x14ac:dyDescent="0.3">
      <c r="A11" s="54"/>
      <c r="B11" s="145"/>
      <c r="C11" s="153" t="s">
        <v>269</v>
      </c>
      <c r="D11" s="153"/>
      <c r="E11" s="56" t="s">
        <v>239</v>
      </c>
      <c r="F11" s="56" t="s">
        <v>241</v>
      </c>
      <c r="G11" s="56"/>
      <c r="H11" s="56" t="s">
        <v>239</v>
      </c>
      <c r="I11" s="56" t="s">
        <v>239</v>
      </c>
      <c r="J11" s="56" t="s">
        <v>241</v>
      </c>
      <c r="K11" s="148"/>
      <c r="L11" s="56">
        <f t="shared" si="0"/>
        <v>0</v>
      </c>
      <c r="M11" s="56">
        <f t="shared" si="0"/>
        <v>0</v>
      </c>
      <c r="N11" s="56">
        <f t="shared" si="0"/>
        <v>3</v>
      </c>
      <c r="O11" s="56">
        <f t="shared" si="0"/>
        <v>2</v>
      </c>
      <c r="P11" s="60">
        <f t="shared" si="1"/>
        <v>11</v>
      </c>
      <c r="Q11" s="132"/>
    </row>
    <row r="12" spans="1:17" ht="17.100000000000001" customHeight="1" x14ac:dyDescent="0.3">
      <c r="A12" s="54"/>
      <c r="B12" s="143" t="s">
        <v>250</v>
      </c>
      <c r="C12" s="151"/>
      <c r="D12" s="151"/>
      <c r="E12" s="151"/>
      <c r="F12" s="151"/>
      <c r="G12" s="151"/>
      <c r="H12" s="151"/>
      <c r="I12" s="151"/>
      <c r="J12" s="152"/>
      <c r="K12" s="149"/>
      <c r="L12" s="59">
        <f t="shared" ref="L12:L18" si="2">COUNTIF($E12:$J12,L$3)</f>
        <v>0</v>
      </c>
      <c r="M12" s="59">
        <f>COUNTIF($E$13:$J$18,M$3)</f>
        <v>5</v>
      </c>
      <c r="N12" s="59">
        <f>COUNTIF($E$13:$J$18,N$3)</f>
        <v>21</v>
      </c>
      <c r="O12" s="59">
        <f>COUNTIF($E$13:$J$18,O$3)</f>
        <v>4</v>
      </c>
      <c r="P12" s="59">
        <f>M12*5+N12*3+O12</f>
        <v>92</v>
      </c>
      <c r="Q12" s="132"/>
    </row>
    <row r="13" spans="1:17" ht="17.100000000000001" customHeight="1" x14ac:dyDescent="0.3">
      <c r="A13" s="54"/>
      <c r="B13" s="144"/>
      <c r="C13" s="153" t="s">
        <v>9</v>
      </c>
      <c r="D13" s="153"/>
      <c r="E13" s="56" t="s">
        <v>241</v>
      </c>
      <c r="F13" s="56" t="s">
        <v>239</v>
      </c>
      <c r="G13" s="56"/>
      <c r="H13" s="56" t="s">
        <v>239</v>
      </c>
      <c r="I13" s="56" t="s">
        <v>239</v>
      </c>
      <c r="J13" s="56" t="s">
        <v>239</v>
      </c>
      <c r="K13" s="148"/>
      <c r="L13" s="56">
        <f t="shared" si="2"/>
        <v>0</v>
      </c>
      <c r="M13" s="56">
        <f t="shared" ref="M13:O18" si="3">COUNTIF($E13:$J13,M$3)</f>
        <v>0</v>
      </c>
      <c r="N13" s="56">
        <f t="shared" si="3"/>
        <v>4</v>
      </c>
      <c r="O13" s="56">
        <f t="shared" si="3"/>
        <v>1</v>
      </c>
      <c r="P13" s="60">
        <f t="shared" ref="P13:P30" si="4">M13*5+N13*3+O13</f>
        <v>13</v>
      </c>
      <c r="Q13" s="132"/>
    </row>
    <row r="14" spans="1:17" ht="17.100000000000001" customHeight="1" x14ac:dyDescent="0.3">
      <c r="A14" s="54"/>
      <c r="B14" s="144"/>
      <c r="C14" s="153" t="s">
        <v>10</v>
      </c>
      <c r="D14" s="153"/>
      <c r="E14" s="56" t="s">
        <v>241</v>
      </c>
      <c r="F14" s="56" t="s">
        <v>239</v>
      </c>
      <c r="G14" s="56"/>
      <c r="H14" s="56" t="s">
        <v>239</v>
      </c>
      <c r="I14" s="56" t="s">
        <v>241</v>
      </c>
      <c r="J14" s="56" t="s">
        <v>241</v>
      </c>
      <c r="K14" s="148"/>
      <c r="L14" s="56">
        <f t="shared" si="2"/>
        <v>0</v>
      </c>
      <c r="M14" s="56">
        <f t="shared" si="3"/>
        <v>0</v>
      </c>
      <c r="N14" s="56">
        <f t="shared" si="3"/>
        <v>2</v>
      </c>
      <c r="O14" s="56">
        <f t="shared" si="3"/>
        <v>3</v>
      </c>
      <c r="P14" s="60">
        <f t="shared" si="4"/>
        <v>9</v>
      </c>
      <c r="Q14" s="132"/>
    </row>
    <row r="15" spans="1:17" ht="17.100000000000001" customHeight="1" x14ac:dyDescent="0.3">
      <c r="A15" s="54"/>
      <c r="B15" s="144"/>
      <c r="C15" s="153" t="s">
        <v>11</v>
      </c>
      <c r="D15" s="153"/>
      <c r="E15" s="56" t="s">
        <v>239</v>
      </c>
      <c r="F15" s="56" t="s">
        <v>239</v>
      </c>
      <c r="G15" s="56"/>
      <c r="H15" s="56" t="s">
        <v>239</v>
      </c>
      <c r="I15" s="56" t="s">
        <v>239</v>
      </c>
      <c r="J15" s="56" t="s">
        <v>239</v>
      </c>
      <c r="K15" s="148"/>
      <c r="L15" s="56">
        <f t="shared" si="2"/>
        <v>0</v>
      </c>
      <c r="M15" s="56">
        <f t="shared" si="3"/>
        <v>0</v>
      </c>
      <c r="N15" s="56">
        <f t="shared" si="3"/>
        <v>5</v>
      </c>
      <c r="O15" s="56">
        <f t="shared" si="3"/>
        <v>0</v>
      </c>
      <c r="P15" s="60">
        <f t="shared" si="4"/>
        <v>15</v>
      </c>
      <c r="Q15" s="132"/>
    </row>
    <row r="16" spans="1:17" ht="17.100000000000001" customHeight="1" x14ac:dyDescent="0.3">
      <c r="A16" s="54"/>
      <c r="B16" s="144"/>
      <c r="C16" s="153" t="s">
        <v>12</v>
      </c>
      <c r="D16" s="153"/>
      <c r="E16" s="56" t="s">
        <v>239</v>
      </c>
      <c r="F16" s="56" t="s">
        <v>239</v>
      </c>
      <c r="G16" s="56"/>
      <c r="H16" s="56" t="s">
        <v>239</v>
      </c>
      <c r="I16" s="56" t="s">
        <v>239</v>
      </c>
      <c r="J16" s="56" t="s">
        <v>239</v>
      </c>
      <c r="K16" s="148"/>
      <c r="L16" s="56">
        <f t="shared" si="2"/>
        <v>0</v>
      </c>
      <c r="M16" s="56">
        <f t="shared" si="3"/>
        <v>0</v>
      </c>
      <c r="N16" s="56">
        <f t="shared" si="3"/>
        <v>5</v>
      </c>
      <c r="O16" s="56">
        <f t="shared" si="3"/>
        <v>0</v>
      </c>
      <c r="P16" s="60">
        <f t="shared" si="4"/>
        <v>15</v>
      </c>
      <c r="Q16" s="132"/>
    </row>
    <row r="17" spans="1:24" ht="17.100000000000001" customHeight="1" x14ac:dyDescent="0.3">
      <c r="A17" s="54"/>
      <c r="B17" s="144"/>
      <c r="C17" s="153" t="s">
        <v>13</v>
      </c>
      <c r="D17" s="153"/>
      <c r="E17" s="56" t="s">
        <v>240</v>
      </c>
      <c r="F17" s="56" t="s">
        <v>239</v>
      </c>
      <c r="G17" s="56"/>
      <c r="H17" s="56" t="s">
        <v>239</v>
      </c>
      <c r="I17" s="56" t="s">
        <v>240</v>
      </c>
      <c r="J17" s="56" t="s">
        <v>240</v>
      </c>
      <c r="K17" s="148"/>
      <c r="L17" s="56">
        <f t="shared" si="2"/>
        <v>0</v>
      </c>
      <c r="M17" s="56">
        <f t="shared" si="3"/>
        <v>3</v>
      </c>
      <c r="N17" s="56">
        <f t="shared" si="3"/>
        <v>2</v>
      </c>
      <c r="O17" s="56">
        <f t="shared" si="3"/>
        <v>0</v>
      </c>
      <c r="P17" s="60">
        <f t="shared" si="4"/>
        <v>21</v>
      </c>
      <c r="Q17" s="132"/>
    </row>
    <row r="18" spans="1:24" ht="17.100000000000001" customHeight="1" x14ac:dyDescent="0.3">
      <c r="A18" s="54"/>
      <c r="B18" s="145"/>
      <c r="C18" s="153" t="s">
        <v>14</v>
      </c>
      <c r="D18" s="153"/>
      <c r="E18" s="56" t="s">
        <v>239</v>
      </c>
      <c r="F18" s="56" t="s">
        <v>239</v>
      </c>
      <c r="G18" s="56"/>
      <c r="H18" s="56" t="s">
        <v>239</v>
      </c>
      <c r="I18" s="56" t="s">
        <v>240</v>
      </c>
      <c r="J18" s="56" t="s">
        <v>240</v>
      </c>
      <c r="K18" s="148"/>
      <c r="L18" s="56">
        <f t="shared" si="2"/>
        <v>0</v>
      </c>
      <c r="M18" s="56">
        <f t="shared" si="3"/>
        <v>2</v>
      </c>
      <c r="N18" s="56">
        <f t="shared" si="3"/>
        <v>3</v>
      </c>
      <c r="O18" s="56">
        <f t="shared" si="3"/>
        <v>0</v>
      </c>
      <c r="P18" s="60">
        <f t="shared" si="4"/>
        <v>19</v>
      </c>
      <c r="Q18" s="132"/>
    </row>
    <row r="19" spans="1:24" ht="17.100000000000001" customHeight="1" x14ac:dyDescent="0.3">
      <c r="A19" s="54"/>
      <c r="B19" s="143" t="s">
        <v>244</v>
      </c>
      <c r="C19" s="151"/>
      <c r="D19" s="151"/>
      <c r="E19" s="151"/>
      <c r="F19" s="151"/>
      <c r="G19" s="151"/>
      <c r="H19" s="151"/>
      <c r="I19" s="151"/>
      <c r="J19" s="152"/>
      <c r="K19" s="149"/>
      <c r="L19" s="59">
        <f>COUNTIF($E$20:$J$27,L$3)</f>
        <v>0</v>
      </c>
      <c r="M19" s="59">
        <f>COUNTIF($E$20:$J$27,M$3)</f>
        <v>4</v>
      </c>
      <c r="N19" s="59">
        <f>COUNTIF($E$20:$J$27,N$3)</f>
        <v>14</v>
      </c>
      <c r="O19" s="59">
        <f>COUNTIF($E$20:$J$27,O$3)</f>
        <v>16</v>
      </c>
      <c r="P19" s="59">
        <f t="shared" si="4"/>
        <v>78</v>
      </c>
      <c r="Q19" s="132"/>
    </row>
    <row r="20" spans="1:24" ht="17.100000000000001" customHeight="1" x14ac:dyDescent="0.3">
      <c r="A20" s="54"/>
      <c r="B20" s="144"/>
      <c r="C20" s="153" t="s">
        <v>266</v>
      </c>
      <c r="D20" s="153"/>
      <c r="E20" s="56" t="s">
        <v>239</v>
      </c>
      <c r="F20" s="56" t="s">
        <v>239</v>
      </c>
      <c r="G20" s="56" t="s">
        <v>239</v>
      </c>
      <c r="H20" s="56"/>
      <c r="I20" s="56" t="s">
        <v>239</v>
      </c>
      <c r="J20" s="56" t="s">
        <v>241</v>
      </c>
      <c r="K20" s="148"/>
      <c r="L20" s="56">
        <f t="shared" ref="L20:O27" si="5">COUNTIF($E20:$J20,L$3)</f>
        <v>0</v>
      </c>
      <c r="M20" s="56">
        <f t="shared" si="5"/>
        <v>0</v>
      </c>
      <c r="N20" s="56">
        <f t="shared" si="5"/>
        <v>4</v>
      </c>
      <c r="O20" s="56">
        <f t="shared" si="5"/>
        <v>1</v>
      </c>
      <c r="P20" s="60">
        <f t="shared" si="4"/>
        <v>13</v>
      </c>
      <c r="Q20" s="132"/>
    </row>
    <row r="21" spans="1:24" ht="17.100000000000001" customHeight="1" x14ac:dyDescent="0.3">
      <c r="A21" s="54"/>
      <c r="B21" s="144"/>
      <c r="C21" s="153" t="s">
        <v>267</v>
      </c>
      <c r="D21" s="153"/>
      <c r="E21" s="56"/>
      <c r="F21" s="56" t="s">
        <v>240</v>
      </c>
      <c r="G21" s="56"/>
      <c r="H21" s="56"/>
      <c r="I21" s="56" t="s">
        <v>239</v>
      </c>
      <c r="J21" s="56"/>
      <c r="K21" s="148"/>
      <c r="L21" s="56">
        <f t="shared" si="5"/>
        <v>0</v>
      </c>
      <c r="M21" s="56">
        <f t="shared" si="5"/>
        <v>1</v>
      </c>
      <c r="N21" s="56">
        <f t="shared" si="5"/>
        <v>1</v>
      </c>
      <c r="O21" s="56">
        <f t="shared" si="5"/>
        <v>0</v>
      </c>
      <c r="P21" s="60">
        <f t="shared" si="4"/>
        <v>8</v>
      </c>
      <c r="Q21" s="132"/>
      <c r="S21" s="141" t="s">
        <v>252</v>
      </c>
      <c r="T21" s="141"/>
      <c r="U21" s="141"/>
      <c r="V21" s="141"/>
      <c r="W21" s="141"/>
      <c r="X21" s="141"/>
    </row>
    <row r="22" spans="1:24" ht="17.100000000000001" customHeight="1" x14ac:dyDescent="0.3">
      <c r="A22" s="54"/>
      <c r="B22" s="144"/>
      <c r="C22" s="153" t="s">
        <v>268</v>
      </c>
      <c r="D22" s="153"/>
      <c r="E22" s="56"/>
      <c r="F22" s="56" t="s">
        <v>240</v>
      </c>
      <c r="G22" s="56"/>
      <c r="H22" s="56"/>
      <c r="I22" s="56" t="s">
        <v>241</v>
      </c>
      <c r="J22" s="56"/>
      <c r="K22" s="148"/>
      <c r="L22" s="56">
        <f t="shared" si="5"/>
        <v>0</v>
      </c>
      <c r="M22" s="56">
        <f t="shared" si="5"/>
        <v>1</v>
      </c>
      <c r="N22" s="56">
        <f t="shared" si="5"/>
        <v>0</v>
      </c>
      <c r="O22" s="56">
        <f t="shared" si="5"/>
        <v>1</v>
      </c>
      <c r="P22" s="60">
        <f t="shared" si="4"/>
        <v>6</v>
      </c>
      <c r="Q22" s="132"/>
      <c r="S22" s="57" t="s">
        <v>246</v>
      </c>
      <c r="T22" s="142" t="s">
        <v>255</v>
      </c>
      <c r="U22" s="142"/>
      <c r="V22" s="142"/>
      <c r="W22" s="142"/>
      <c r="X22" s="142"/>
    </row>
    <row r="23" spans="1:24" ht="17.100000000000001" customHeight="1" x14ac:dyDescent="0.3">
      <c r="A23" s="54"/>
      <c r="B23" s="144"/>
      <c r="C23" s="153" t="s">
        <v>270</v>
      </c>
      <c r="D23" s="153"/>
      <c r="E23" s="56" t="s">
        <v>241</v>
      </c>
      <c r="F23" s="56" t="s">
        <v>241</v>
      </c>
      <c r="G23" s="56"/>
      <c r="H23" s="56" t="s">
        <v>239</v>
      </c>
      <c r="I23" s="56" t="s">
        <v>241</v>
      </c>
      <c r="J23" s="56" t="s">
        <v>241</v>
      </c>
      <c r="K23" s="148"/>
      <c r="L23" s="56">
        <f t="shared" si="5"/>
        <v>0</v>
      </c>
      <c r="M23" s="56">
        <f t="shared" si="5"/>
        <v>0</v>
      </c>
      <c r="N23" s="56">
        <f t="shared" si="5"/>
        <v>1</v>
      </c>
      <c r="O23" s="56">
        <f t="shared" si="5"/>
        <v>4</v>
      </c>
      <c r="P23" s="60">
        <f t="shared" si="4"/>
        <v>7</v>
      </c>
      <c r="Q23" s="132"/>
      <c r="S23" s="56" t="s">
        <v>240</v>
      </c>
      <c r="T23" s="142" t="s">
        <v>257</v>
      </c>
      <c r="U23" s="142"/>
      <c r="V23" s="142"/>
      <c r="W23" s="142"/>
      <c r="X23" s="142"/>
    </row>
    <row r="24" spans="1:24" ht="17.100000000000001" customHeight="1" x14ac:dyDescent="0.3">
      <c r="A24" s="54"/>
      <c r="B24" s="144"/>
      <c r="C24" s="153" t="s">
        <v>20</v>
      </c>
      <c r="D24" s="153"/>
      <c r="E24" s="56"/>
      <c r="F24" s="56" t="s">
        <v>240</v>
      </c>
      <c r="G24" s="56"/>
      <c r="H24" s="56"/>
      <c r="I24" s="56" t="s">
        <v>240</v>
      </c>
      <c r="J24" s="56" t="s">
        <v>239</v>
      </c>
      <c r="K24" s="148"/>
      <c r="L24" s="56">
        <f t="shared" si="5"/>
        <v>0</v>
      </c>
      <c r="M24" s="56">
        <f t="shared" si="5"/>
        <v>2</v>
      </c>
      <c r="N24" s="56">
        <f t="shared" si="5"/>
        <v>1</v>
      </c>
      <c r="O24" s="56">
        <f t="shared" si="5"/>
        <v>0</v>
      </c>
      <c r="P24" s="60">
        <f t="shared" si="4"/>
        <v>13</v>
      </c>
      <c r="Q24" s="132"/>
      <c r="S24" s="56" t="s">
        <v>239</v>
      </c>
      <c r="T24" s="142" t="s">
        <v>256</v>
      </c>
      <c r="U24" s="142"/>
      <c r="V24" s="142"/>
      <c r="W24" s="142"/>
      <c r="X24" s="142"/>
    </row>
    <row r="25" spans="1:24" ht="17.100000000000001" customHeight="1" x14ac:dyDescent="0.3">
      <c r="A25" s="54"/>
      <c r="B25" s="144"/>
      <c r="C25" s="153" t="s">
        <v>21</v>
      </c>
      <c r="D25" s="153"/>
      <c r="E25" s="56" t="s">
        <v>239</v>
      </c>
      <c r="F25" s="56" t="s">
        <v>241</v>
      </c>
      <c r="G25" s="56" t="s">
        <v>239</v>
      </c>
      <c r="H25" s="56"/>
      <c r="I25" s="56" t="s">
        <v>239</v>
      </c>
      <c r="J25" s="56" t="s">
        <v>239</v>
      </c>
      <c r="K25" s="148"/>
      <c r="L25" s="56">
        <f t="shared" si="5"/>
        <v>0</v>
      </c>
      <c r="M25" s="56">
        <f t="shared" si="5"/>
        <v>0</v>
      </c>
      <c r="N25" s="56">
        <f t="shared" si="5"/>
        <v>4</v>
      </c>
      <c r="O25" s="56">
        <f t="shared" si="5"/>
        <v>1</v>
      </c>
      <c r="P25" s="60">
        <f t="shared" si="4"/>
        <v>13</v>
      </c>
      <c r="Q25" s="132"/>
      <c r="S25" s="56" t="s">
        <v>241</v>
      </c>
      <c r="T25" s="142" t="s">
        <v>254</v>
      </c>
      <c r="U25" s="142"/>
      <c r="V25" s="142"/>
      <c r="W25" s="142"/>
      <c r="X25" s="142"/>
    </row>
    <row r="26" spans="1:24" ht="17.100000000000001" customHeight="1" x14ac:dyDescent="0.3">
      <c r="A26" s="54"/>
      <c r="B26" s="144"/>
      <c r="C26" s="153" t="s">
        <v>22</v>
      </c>
      <c r="D26" s="153"/>
      <c r="E26" s="56" t="s">
        <v>241</v>
      </c>
      <c r="F26" s="56" t="s">
        <v>241</v>
      </c>
      <c r="G26" s="56" t="s">
        <v>241</v>
      </c>
      <c r="H26" s="56" t="s">
        <v>241</v>
      </c>
      <c r="I26" s="56" t="s">
        <v>241</v>
      </c>
      <c r="J26" s="56" t="s">
        <v>239</v>
      </c>
      <c r="K26" s="148"/>
      <c r="L26" s="56">
        <f t="shared" si="5"/>
        <v>0</v>
      </c>
      <c r="M26" s="56">
        <f t="shared" si="5"/>
        <v>0</v>
      </c>
      <c r="N26" s="56">
        <f t="shared" si="5"/>
        <v>1</v>
      </c>
      <c r="O26" s="56">
        <f t="shared" si="5"/>
        <v>5</v>
      </c>
      <c r="P26" s="60">
        <f t="shared" si="4"/>
        <v>8</v>
      </c>
      <c r="Q26" s="132"/>
      <c r="S26" s="56"/>
      <c r="T26" s="142" t="s">
        <v>251</v>
      </c>
      <c r="U26" s="142"/>
      <c r="V26" s="142"/>
      <c r="W26" s="142"/>
      <c r="X26" s="142"/>
    </row>
    <row r="27" spans="1:24" ht="17.100000000000001" customHeight="1" x14ac:dyDescent="0.3">
      <c r="A27" s="54"/>
      <c r="B27" s="145"/>
      <c r="C27" s="153" t="s">
        <v>23</v>
      </c>
      <c r="D27" s="153"/>
      <c r="E27" s="56" t="s">
        <v>241</v>
      </c>
      <c r="F27" s="56" t="s">
        <v>241</v>
      </c>
      <c r="G27" s="56" t="s">
        <v>241</v>
      </c>
      <c r="H27" s="56" t="s">
        <v>241</v>
      </c>
      <c r="I27" s="56" t="s">
        <v>239</v>
      </c>
      <c r="J27" s="56" t="s">
        <v>239</v>
      </c>
      <c r="K27" s="148"/>
      <c r="L27" s="56">
        <f t="shared" si="5"/>
        <v>0</v>
      </c>
      <c r="M27" s="56">
        <f t="shared" si="5"/>
        <v>0</v>
      </c>
      <c r="N27" s="56">
        <f t="shared" si="5"/>
        <v>2</v>
      </c>
      <c r="O27" s="56">
        <f t="shared" si="5"/>
        <v>4</v>
      </c>
      <c r="P27" s="60">
        <f t="shared" si="4"/>
        <v>10</v>
      </c>
      <c r="Q27" s="132"/>
      <c r="S27" s="67" t="s">
        <v>186</v>
      </c>
      <c r="T27" s="142" t="s">
        <v>258</v>
      </c>
      <c r="U27" s="142"/>
      <c r="V27" s="142"/>
      <c r="W27" s="142"/>
      <c r="X27" s="142"/>
    </row>
    <row r="28" spans="1:24" ht="17.100000000000001" customHeight="1" x14ac:dyDescent="0.3">
      <c r="A28" s="54"/>
      <c r="B28" s="143" t="s">
        <v>243</v>
      </c>
      <c r="C28" s="151"/>
      <c r="D28" s="151"/>
      <c r="E28" s="151"/>
      <c r="F28" s="151"/>
      <c r="G28" s="151"/>
      <c r="H28" s="151"/>
      <c r="I28" s="151"/>
      <c r="J28" s="152"/>
      <c r="K28" s="149"/>
      <c r="L28" s="59">
        <f>COUNTIF($E$29:$J$30,L$3)</f>
        <v>0</v>
      </c>
      <c r="M28" s="59">
        <f>COUNTIF($E$29:$J$30,M$3)</f>
        <v>3</v>
      </c>
      <c r="N28" s="59">
        <f>COUNTIF($E$29:$J$30,N$3)</f>
        <v>5</v>
      </c>
      <c r="O28" s="59">
        <f>COUNTIF($E$29:$J$30,O$3)</f>
        <v>2</v>
      </c>
      <c r="P28" s="59">
        <f t="shared" si="4"/>
        <v>32</v>
      </c>
      <c r="Q28" s="132"/>
    </row>
    <row r="29" spans="1:24" ht="17.100000000000001" customHeight="1" x14ac:dyDescent="0.3">
      <c r="A29" s="54"/>
      <c r="B29" s="144"/>
      <c r="C29" s="153" t="s">
        <v>24</v>
      </c>
      <c r="D29" s="153"/>
      <c r="E29" s="56" t="s">
        <v>240</v>
      </c>
      <c r="F29" s="56" t="s">
        <v>240</v>
      </c>
      <c r="G29" s="56" t="s">
        <v>240</v>
      </c>
      <c r="H29" s="56"/>
      <c r="I29" s="56" t="s">
        <v>239</v>
      </c>
      <c r="J29" s="56"/>
      <c r="K29" s="148"/>
      <c r="L29" s="62">
        <f t="shared" ref="L29:O30" si="6">COUNTIF($E29:$J29,L$3)</f>
        <v>0</v>
      </c>
      <c r="M29" s="62">
        <f t="shared" si="6"/>
        <v>3</v>
      </c>
      <c r="N29" s="62">
        <f t="shared" si="6"/>
        <v>1</v>
      </c>
      <c r="O29" s="62">
        <f t="shared" si="6"/>
        <v>0</v>
      </c>
      <c r="P29" s="61">
        <f t="shared" si="4"/>
        <v>18</v>
      </c>
      <c r="Q29" s="132"/>
    </row>
    <row r="30" spans="1:24" ht="17.100000000000001" customHeight="1" x14ac:dyDescent="0.3">
      <c r="A30" s="54"/>
      <c r="B30" s="145"/>
      <c r="C30" s="153" t="s">
        <v>25</v>
      </c>
      <c r="D30" s="153"/>
      <c r="E30" s="56" t="s">
        <v>239</v>
      </c>
      <c r="F30" s="56" t="s">
        <v>241</v>
      </c>
      <c r="G30" s="56" t="s">
        <v>241</v>
      </c>
      <c r="H30" s="56" t="s">
        <v>239</v>
      </c>
      <c r="I30" s="56" t="s">
        <v>239</v>
      </c>
      <c r="J30" s="56" t="s">
        <v>239</v>
      </c>
      <c r="K30" s="150"/>
      <c r="L30" s="56">
        <f t="shared" si="6"/>
        <v>0</v>
      </c>
      <c r="M30" s="56">
        <f t="shared" si="6"/>
        <v>0</v>
      </c>
      <c r="N30" s="56">
        <f t="shared" si="6"/>
        <v>4</v>
      </c>
      <c r="O30" s="56">
        <f t="shared" si="6"/>
        <v>2</v>
      </c>
      <c r="P30" s="60">
        <f t="shared" si="4"/>
        <v>14</v>
      </c>
      <c r="Q30" s="133"/>
    </row>
    <row r="31" spans="1:24" ht="17.100000000000001" customHeight="1" x14ac:dyDescent="0.3">
      <c r="A31" s="54"/>
      <c r="B31" s="147"/>
      <c r="C31" s="147"/>
      <c r="D31" s="147"/>
      <c r="E31" s="147"/>
      <c r="F31" s="147"/>
      <c r="G31" s="147"/>
      <c r="H31" s="147"/>
      <c r="I31" s="147"/>
      <c r="J31" s="147"/>
      <c r="K31" s="147"/>
      <c r="L31" s="146" t="s">
        <v>249</v>
      </c>
      <c r="M31" s="146"/>
      <c r="N31" s="146"/>
      <c r="O31" s="146"/>
      <c r="P31" s="119">
        <f>AVERAGE(P29:P30,P20:P27,P13:P18,P5:P11)</f>
        <v>12.608695652173912</v>
      </c>
      <c r="Q31" s="65"/>
    </row>
    <row r="32" spans="1:24" ht="9" customHeight="1" x14ac:dyDescent="0.3">
      <c r="A32" s="54"/>
      <c r="B32" s="147"/>
      <c r="C32" s="147"/>
      <c r="D32" s="147"/>
      <c r="E32" s="147"/>
      <c r="F32" s="147"/>
      <c r="G32" s="147"/>
      <c r="H32" s="147"/>
      <c r="I32" s="147"/>
      <c r="J32" s="147"/>
      <c r="K32" s="147"/>
      <c r="L32" s="65"/>
      <c r="M32" s="65"/>
      <c r="N32" s="65"/>
      <c r="O32" s="65"/>
      <c r="P32" s="65"/>
      <c r="Q32" s="65"/>
    </row>
    <row r="33" spans="1:44" ht="17.100000000000001" customHeight="1" x14ac:dyDescent="0.3">
      <c r="A33" s="54"/>
      <c r="B33" s="63"/>
      <c r="C33" s="63"/>
      <c r="D33" s="54"/>
      <c r="E33" s="134" t="s">
        <v>259</v>
      </c>
      <c r="F33" s="134"/>
      <c r="G33" s="134"/>
      <c r="H33" s="134"/>
      <c r="I33" s="134"/>
      <c r="J33" s="135"/>
      <c r="K33" s="58" t="s">
        <v>158</v>
      </c>
      <c r="L33" s="66"/>
      <c r="M33" s="75"/>
      <c r="N33" s="75"/>
      <c r="O33" s="75"/>
      <c r="P33" s="75"/>
      <c r="Q33" s="75"/>
    </row>
    <row r="34" spans="1:44" ht="17.100000000000001" customHeight="1" x14ac:dyDescent="0.3">
      <c r="A34" s="54"/>
      <c r="B34" s="63"/>
      <c r="C34" s="64"/>
      <c r="D34" s="57" t="s">
        <v>246</v>
      </c>
      <c r="E34" s="58">
        <v>0</v>
      </c>
      <c r="F34" s="58">
        <v>0</v>
      </c>
      <c r="G34" s="58">
        <v>0</v>
      </c>
      <c r="H34" s="58">
        <v>0</v>
      </c>
      <c r="I34" s="58">
        <v>0</v>
      </c>
      <c r="J34" s="58">
        <v>0</v>
      </c>
      <c r="K34" s="58">
        <v>0</v>
      </c>
      <c r="L34" s="66"/>
      <c r="M34" s="75"/>
      <c r="N34" s="75"/>
      <c r="O34" s="75"/>
      <c r="P34" s="75"/>
      <c r="Q34" s="75"/>
    </row>
    <row r="35" spans="1:44" ht="17.100000000000001" customHeight="1" x14ac:dyDescent="0.3">
      <c r="A35" s="54"/>
      <c r="B35" s="63"/>
      <c r="C35" s="64"/>
      <c r="D35" s="56" t="s">
        <v>240</v>
      </c>
      <c r="E35" s="58">
        <v>4</v>
      </c>
      <c r="F35" s="58">
        <v>4</v>
      </c>
      <c r="G35" s="58">
        <v>1</v>
      </c>
      <c r="H35" s="58">
        <v>1</v>
      </c>
      <c r="I35" s="58">
        <v>3</v>
      </c>
      <c r="J35" s="58">
        <v>2</v>
      </c>
      <c r="K35" s="58">
        <v>15</v>
      </c>
      <c r="L35" s="66"/>
      <c r="M35" s="75"/>
      <c r="N35" s="75"/>
      <c r="O35" s="75"/>
      <c r="P35" s="75"/>
      <c r="Q35" s="75"/>
    </row>
    <row r="36" spans="1:44" ht="17.100000000000001" customHeight="1" x14ac:dyDescent="0.3">
      <c r="A36" s="54"/>
      <c r="B36" s="63"/>
      <c r="C36" s="64"/>
      <c r="D36" s="56" t="s">
        <v>239</v>
      </c>
      <c r="E36" s="58">
        <v>9</v>
      </c>
      <c r="F36" s="58">
        <v>8</v>
      </c>
      <c r="G36" s="58">
        <v>3</v>
      </c>
      <c r="H36" s="58">
        <v>13</v>
      </c>
      <c r="I36" s="58">
        <v>15</v>
      </c>
      <c r="J36" s="58">
        <v>12</v>
      </c>
      <c r="K36" s="58">
        <v>60</v>
      </c>
      <c r="L36" s="66"/>
      <c r="M36" s="75"/>
      <c r="N36" s="75"/>
      <c r="O36" s="75"/>
      <c r="P36" s="75"/>
      <c r="Q36" s="75"/>
      <c r="Y36" s="54"/>
      <c r="Z36" s="54"/>
      <c r="AA36" s="54"/>
      <c r="AB36" s="54"/>
      <c r="AC36" s="54"/>
      <c r="AD36" s="54"/>
      <c r="AE36" s="54"/>
      <c r="AF36" s="54"/>
      <c r="AG36" s="54"/>
      <c r="AH36" s="54"/>
      <c r="AI36" s="54"/>
      <c r="AJ36" s="54"/>
      <c r="AK36" s="54"/>
      <c r="AL36" s="54"/>
      <c r="AM36" s="54"/>
      <c r="AN36" s="54"/>
      <c r="AO36" s="54"/>
      <c r="AP36" s="54"/>
      <c r="AQ36" s="54"/>
      <c r="AR36" s="54"/>
    </row>
    <row r="37" spans="1:44" ht="17.100000000000001" customHeight="1" x14ac:dyDescent="0.3">
      <c r="A37" s="54"/>
      <c r="B37" s="63"/>
      <c r="C37" s="64"/>
      <c r="D37" s="56" t="s">
        <v>241</v>
      </c>
      <c r="E37" s="58">
        <v>7</v>
      </c>
      <c r="F37" s="58">
        <v>11</v>
      </c>
      <c r="G37" s="58">
        <v>5</v>
      </c>
      <c r="H37" s="58">
        <v>2</v>
      </c>
      <c r="I37" s="58">
        <v>5</v>
      </c>
      <c r="J37" s="58">
        <v>5</v>
      </c>
      <c r="K37" s="58">
        <v>35</v>
      </c>
      <c r="L37" s="66"/>
      <c r="M37" s="75"/>
      <c r="N37" s="75"/>
      <c r="O37" s="75"/>
      <c r="P37" s="75"/>
      <c r="Q37" s="75"/>
      <c r="Y37" s="76"/>
      <c r="Z37" s="116"/>
      <c r="AA37" s="116"/>
      <c r="AB37" s="116"/>
      <c r="AC37" s="139" t="s">
        <v>211</v>
      </c>
      <c r="AD37" s="139"/>
      <c r="AE37" s="139"/>
      <c r="AF37" s="139"/>
      <c r="AG37" s="139"/>
      <c r="AH37" s="139"/>
      <c r="AI37" s="139"/>
      <c r="AJ37" s="139" t="s">
        <v>210</v>
      </c>
      <c r="AK37" s="139"/>
      <c r="AL37" s="139"/>
      <c r="AM37" s="139"/>
      <c r="AN37" s="139"/>
      <c r="AO37" s="139"/>
      <c r="AP37" s="139"/>
      <c r="AQ37" s="116"/>
      <c r="AR37" s="54"/>
    </row>
    <row r="38" spans="1:44" ht="31.5" x14ac:dyDescent="0.3">
      <c r="A38" s="54"/>
      <c r="B38" s="63"/>
      <c r="C38" s="64"/>
      <c r="D38" s="71" t="s">
        <v>248</v>
      </c>
      <c r="E38" s="60">
        <f>E35*5+E36*3+E37</f>
        <v>54</v>
      </c>
      <c r="F38" s="60">
        <f t="shared" ref="F38:J38" si="7">F35*5+F36*3+F37</f>
        <v>55</v>
      </c>
      <c r="G38" s="60">
        <f t="shared" si="7"/>
        <v>19</v>
      </c>
      <c r="H38" s="60">
        <f t="shared" si="7"/>
        <v>46</v>
      </c>
      <c r="I38" s="60">
        <f t="shared" si="7"/>
        <v>65</v>
      </c>
      <c r="J38" s="60">
        <f t="shared" si="7"/>
        <v>51</v>
      </c>
      <c r="K38" s="72"/>
      <c r="L38" s="66"/>
      <c r="M38" s="75"/>
      <c r="N38" s="75"/>
      <c r="O38" s="75"/>
      <c r="P38" s="75"/>
      <c r="Q38" s="75"/>
      <c r="Y38" s="76"/>
      <c r="Z38" s="77" t="s">
        <v>185</v>
      </c>
      <c r="AA38" s="77" t="s">
        <v>184</v>
      </c>
      <c r="AB38" s="77" t="s">
        <v>0</v>
      </c>
      <c r="AC38" s="77" t="s">
        <v>275</v>
      </c>
      <c r="AD38" s="77" t="s">
        <v>276</v>
      </c>
      <c r="AE38" s="77" t="s">
        <v>277</v>
      </c>
      <c r="AF38" s="77" t="s">
        <v>278</v>
      </c>
      <c r="AG38" s="78" t="s">
        <v>177</v>
      </c>
      <c r="AH38" s="77" t="s">
        <v>271</v>
      </c>
      <c r="AI38" s="77" t="s">
        <v>206</v>
      </c>
      <c r="AJ38" s="77" t="s">
        <v>232</v>
      </c>
      <c r="AK38" s="77" t="s">
        <v>238</v>
      </c>
      <c r="AL38" s="77" t="s">
        <v>273</v>
      </c>
      <c r="AM38" s="77" t="s">
        <v>274</v>
      </c>
      <c r="AN38" s="79" t="s">
        <v>177</v>
      </c>
      <c r="AO38" s="77" t="s">
        <v>272</v>
      </c>
      <c r="AP38" s="77" t="s">
        <v>207</v>
      </c>
      <c r="AQ38" s="77" t="s">
        <v>208</v>
      </c>
      <c r="AR38" s="54"/>
    </row>
    <row r="39" spans="1:44" s="3" customFormat="1" ht="66" customHeight="1" x14ac:dyDescent="0.3">
      <c r="A39" s="73"/>
      <c r="B39" s="70"/>
      <c r="C39" s="118"/>
      <c r="D39" s="117"/>
      <c r="E39" s="117"/>
      <c r="F39" s="117"/>
      <c r="G39" s="117"/>
      <c r="H39" s="117"/>
      <c r="I39" s="117"/>
      <c r="J39" s="117"/>
      <c r="K39" s="117"/>
      <c r="L39" s="140"/>
      <c r="M39" s="140"/>
      <c r="N39" s="140"/>
      <c r="O39" s="140"/>
      <c r="P39" s="140"/>
      <c r="Q39" s="140"/>
      <c r="Y39" s="117"/>
      <c r="Z39" s="80" t="s">
        <v>232</v>
      </c>
      <c r="AA39" s="81" t="s">
        <v>13</v>
      </c>
      <c r="AB39" s="82" t="s">
        <v>297</v>
      </c>
      <c r="AC39" s="83">
        <v>2</v>
      </c>
      <c r="AD39" s="83">
        <v>3</v>
      </c>
      <c r="AE39" s="83">
        <v>1</v>
      </c>
      <c r="AF39" s="83">
        <v>0</v>
      </c>
      <c r="AG39" s="84">
        <f t="shared" ref="AG39:AG44" si="8">SUM(AC39:AF39)</f>
        <v>6</v>
      </c>
      <c r="AH39" s="83" t="s">
        <v>239</v>
      </c>
      <c r="AI39" s="83">
        <f t="shared" ref="AI39:AI44" si="9">_xlfn.IFS(AND(AG39&gt;=0,AG39&lt;=1),4,AND(AG39&gt;=2,AG39&lt;=3),3, AND(AG39&gt;=4,AG39&lt;=6),2,AND(AG39&gt;=7,AG39&lt;=9),1,AG39&gt;9,0)</f>
        <v>2</v>
      </c>
      <c r="AJ39" s="83">
        <v>100</v>
      </c>
      <c r="AK39" s="83">
        <v>100</v>
      </c>
      <c r="AL39" s="83">
        <v>100</v>
      </c>
      <c r="AM39" s="83">
        <v>1</v>
      </c>
      <c r="AN39" s="85">
        <f t="shared" ref="AN39:AN44" si="10">10*AJ39+10*AK39+AL39+5*AM39</f>
        <v>2105</v>
      </c>
      <c r="AO39" s="83" t="s">
        <v>246</v>
      </c>
      <c r="AP39" s="83">
        <f t="shared" ref="AP39:AP44" si="11">_xlfn.IFS(AN39=0,0,AND(AN39&gt;=1,AN39&lt;=19),1, AND(AN39&gt;=20,AN39&lt;=99),2,AND(AN39&gt;=10,AN39&lt;=999),3,AN39&gt;=1000,4)</f>
        <v>4</v>
      </c>
      <c r="AQ39" s="86" t="s">
        <v>240</v>
      </c>
      <c r="AR39" s="73"/>
    </row>
    <row r="40" spans="1:44" s="3" customFormat="1" ht="47.25" x14ac:dyDescent="0.25">
      <c r="A40" s="73"/>
      <c r="B40" s="73"/>
      <c r="C40" s="73"/>
      <c r="D40" s="73"/>
      <c r="E40" s="73"/>
      <c r="F40" s="73"/>
      <c r="G40" s="73"/>
      <c r="H40" s="73"/>
      <c r="I40" s="73"/>
      <c r="J40" s="73"/>
      <c r="K40" s="73"/>
      <c r="L40" s="74"/>
      <c r="M40" s="75"/>
      <c r="N40" s="75"/>
      <c r="O40" s="75"/>
      <c r="P40" s="75"/>
      <c r="Q40" s="75"/>
      <c r="S40" s="3">
        <f>AVERAGE(E38:J38)</f>
        <v>48.333333333333336</v>
      </c>
      <c r="Y40" s="117"/>
      <c r="Z40" s="80" t="s">
        <v>233</v>
      </c>
      <c r="AA40" s="81" t="s">
        <v>24</v>
      </c>
      <c r="AB40" s="82" t="s">
        <v>298</v>
      </c>
      <c r="AC40" s="87">
        <v>1</v>
      </c>
      <c r="AD40" s="87">
        <v>1</v>
      </c>
      <c r="AE40" s="87">
        <v>2</v>
      </c>
      <c r="AF40" s="87">
        <v>1</v>
      </c>
      <c r="AG40" s="88">
        <v>5</v>
      </c>
      <c r="AH40" s="87" t="s">
        <v>239</v>
      </c>
      <c r="AI40" s="87">
        <v>2</v>
      </c>
      <c r="AJ40" s="87">
        <v>100</v>
      </c>
      <c r="AK40" s="87">
        <v>100</v>
      </c>
      <c r="AL40" s="87">
        <v>100</v>
      </c>
      <c r="AM40" s="87">
        <v>1</v>
      </c>
      <c r="AN40" s="89">
        <v>2105</v>
      </c>
      <c r="AO40" s="87" t="s">
        <v>246</v>
      </c>
      <c r="AP40" s="87">
        <v>4</v>
      </c>
      <c r="AQ40" s="90" t="s">
        <v>240</v>
      </c>
      <c r="AR40" s="73"/>
    </row>
    <row r="41" spans="1:44" s="3" customFormat="1" ht="49.5" customHeight="1" x14ac:dyDescent="0.25">
      <c r="A41" s="73"/>
      <c r="B41" s="73"/>
      <c r="C41" s="73"/>
      <c r="L41" s="74"/>
      <c r="M41" s="74"/>
      <c r="N41" s="74"/>
      <c r="O41" s="74"/>
      <c r="P41" s="74"/>
      <c r="Q41" s="74"/>
      <c r="Y41" s="117"/>
      <c r="Z41" s="80" t="s">
        <v>234</v>
      </c>
      <c r="AA41" s="81" t="s">
        <v>169</v>
      </c>
      <c r="AB41" s="82" t="s">
        <v>299</v>
      </c>
      <c r="AC41" s="87">
        <v>2</v>
      </c>
      <c r="AD41" s="87">
        <v>2</v>
      </c>
      <c r="AE41" s="87">
        <v>3</v>
      </c>
      <c r="AF41" s="87">
        <v>1</v>
      </c>
      <c r="AG41" s="88">
        <f t="shared" ref="AG41" si="12">SUM(AC41:AF41)</f>
        <v>8</v>
      </c>
      <c r="AH41" s="87" t="s">
        <v>241</v>
      </c>
      <c r="AI41" s="87">
        <f t="shared" ref="AI41" si="13">_xlfn.IFS(AND(AG41&gt;=0,AG41&lt;=1),4,AND(AG41&gt;=2,AG41&lt;=3),3, AND(AG41&gt;=4,AG41&lt;=6),2,AND(AG41&gt;=7,AG41&lt;=9),1,AG41&gt;9,0)</f>
        <v>1</v>
      </c>
      <c r="AJ41" s="87">
        <v>0</v>
      </c>
      <c r="AK41" s="87">
        <v>0</v>
      </c>
      <c r="AL41" s="87">
        <v>0</v>
      </c>
      <c r="AM41" s="87">
        <v>1</v>
      </c>
      <c r="AN41" s="89">
        <f t="shared" ref="AN41" si="14">10*AJ41+10*AK41+AL41+5*AM41</f>
        <v>5</v>
      </c>
      <c r="AO41" s="87" t="s">
        <v>241</v>
      </c>
      <c r="AP41" s="87">
        <f t="shared" ref="AP41" si="15">_xlfn.IFS(AN41=0,0,AND(AN41&gt;=1,AN41&lt;=19),1, AND(AN41&gt;=20,AN41&lt;=99),2,AND(AN41&gt;=10,AN41&lt;=999),3,AN41&gt;=1000,4)</f>
        <v>1</v>
      </c>
      <c r="AQ41" s="90" t="s">
        <v>241</v>
      </c>
      <c r="AR41" s="73"/>
    </row>
    <row r="42" spans="1:44" s="3" customFormat="1" ht="47.25" x14ac:dyDescent="0.25">
      <c r="L42" s="16"/>
      <c r="M42" s="16"/>
      <c r="N42" s="16"/>
      <c r="O42" s="16"/>
      <c r="P42" s="16"/>
      <c r="Y42" s="117"/>
      <c r="Z42" s="80" t="s">
        <v>236</v>
      </c>
      <c r="AA42" s="81" t="s">
        <v>20</v>
      </c>
      <c r="AB42" s="82" t="s">
        <v>300</v>
      </c>
      <c r="AC42" s="83">
        <v>0</v>
      </c>
      <c r="AD42" s="83">
        <v>0</v>
      </c>
      <c r="AE42" s="83">
        <v>1</v>
      </c>
      <c r="AF42" s="83">
        <v>0</v>
      </c>
      <c r="AG42" s="84">
        <f t="shared" si="8"/>
        <v>1</v>
      </c>
      <c r="AH42" s="83" t="s">
        <v>246</v>
      </c>
      <c r="AI42" s="83">
        <f t="shared" si="9"/>
        <v>4</v>
      </c>
      <c r="AJ42" s="83">
        <v>10</v>
      </c>
      <c r="AK42" s="83">
        <v>10</v>
      </c>
      <c r="AL42" s="83">
        <v>10</v>
      </c>
      <c r="AM42" s="83">
        <v>1</v>
      </c>
      <c r="AN42" s="85">
        <f t="shared" si="10"/>
        <v>215</v>
      </c>
      <c r="AO42" s="83" t="s">
        <v>240</v>
      </c>
      <c r="AP42" s="83">
        <f t="shared" si="11"/>
        <v>3</v>
      </c>
      <c r="AQ42" s="86" t="s">
        <v>240</v>
      </c>
      <c r="AR42" s="73"/>
    </row>
    <row r="43" spans="1:44" s="3" customFormat="1" ht="51" customHeight="1" x14ac:dyDescent="0.25">
      <c r="L43" s="16"/>
      <c r="M43" s="16"/>
      <c r="N43" s="16"/>
      <c r="O43" s="16"/>
      <c r="P43" s="16"/>
      <c r="Y43" s="117"/>
      <c r="Z43" s="80" t="s">
        <v>235</v>
      </c>
      <c r="AA43" s="81" t="s">
        <v>8</v>
      </c>
      <c r="AB43" s="82" t="s">
        <v>295</v>
      </c>
      <c r="AC43" s="83">
        <v>1</v>
      </c>
      <c r="AD43" s="83">
        <v>1</v>
      </c>
      <c r="AE43" s="83">
        <v>2</v>
      </c>
      <c r="AF43" s="83">
        <v>1</v>
      </c>
      <c r="AG43" s="84">
        <f t="shared" si="8"/>
        <v>5</v>
      </c>
      <c r="AH43" s="83" t="s">
        <v>239</v>
      </c>
      <c r="AI43" s="83">
        <f t="shared" si="9"/>
        <v>2</v>
      </c>
      <c r="AJ43" s="83">
        <v>0</v>
      </c>
      <c r="AK43" s="83">
        <v>1</v>
      </c>
      <c r="AL43" s="83">
        <v>0</v>
      </c>
      <c r="AM43" s="83">
        <v>10</v>
      </c>
      <c r="AN43" s="85">
        <f t="shared" si="10"/>
        <v>60</v>
      </c>
      <c r="AO43" s="83" t="s">
        <v>239</v>
      </c>
      <c r="AP43" s="83">
        <f t="shared" si="11"/>
        <v>2</v>
      </c>
      <c r="AQ43" s="86" t="s">
        <v>239</v>
      </c>
      <c r="AR43" s="73"/>
    </row>
    <row r="44" spans="1:44" s="3" customFormat="1" ht="47.25" x14ac:dyDescent="0.25">
      <c r="D44"/>
      <c r="E44"/>
      <c r="F44"/>
      <c r="G44"/>
      <c r="H44"/>
      <c r="I44"/>
      <c r="J44"/>
      <c r="K44"/>
      <c r="L44" s="16"/>
      <c r="M44" s="16"/>
      <c r="N44" s="16"/>
      <c r="O44" s="16"/>
      <c r="P44" s="16"/>
      <c r="Y44" s="117"/>
      <c r="Z44" s="80" t="s">
        <v>237</v>
      </c>
      <c r="AA44" s="91" t="s">
        <v>11</v>
      </c>
      <c r="AB44" s="92" t="s">
        <v>301</v>
      </c>
      <c r="AC44" s="93">
        <v>3</v>
      </c>
      <c r="AD44" s="93">
        <v>3</v>
      </c>
      <c r="AE44" s="93">
        <v>1</v>
      </c>
      <c r="AF44" s="93">
        <v>1</v>
      </c>
      <c r="AG44" s="94">
        <f t="shared" si="8"/>
        <v>8</v>
      </c>
      <c r="AH44" s="93" t="s">
        <v>241</v>
      </c>
      <c r="AI44" s="93">
        <f t="shared" si="9"/>
        <v>1</v>
      </c>
      <c r="AJ44" s="93">
        <v>100</v>
      </c>
      <c r="AK44" s="93">
        <v>100</v>
      </c>
      <c r="AL44" s="93">
        <v>100</v>
      </c>
      <c r="AM44" s="93">
        <v>1</v>
      </c>
      <c r="AN44" s="95">
        <f t="shared" si="10"/>
        <v>2105</v>
      </c>
      <c r="AO44" s="93" t="s">
        <v>246</v>
      </c>
      <c r="AP44" s="93">
        <f t="shared" si="11"/>
        <v>4</v>
      </c>
      <c r="AQ44" s="96" t="s">
        <v>239</v>
      </c>
      <c r="AR44" s="73"/>
    </row>
    <row r="45" spans="1:44" ht="15.75" x14ac:dyDescent="0.25">
      <c r="Y45" s="76"/>
      <c r="Z45" s="136" t="s">
        <v>252</v>
      </c>
      <c r="AA45" s="137"/>
      <c r="AB45" s="137"/>
      <c r="AC45" s="137"/>
      <c r="AD45" s="137"/>
      <c r="AE45" s="137"/>
      <c r="AF45" s="137"/>
      <c r="AG45" s="137"/>
      <c r="AH45" s="137"/>
      <c r="AI45" s="137"/>
      <c r="AJ45" s="137"/>
      <c r="AK45" s="137"/>
      <c r="AL45" s="137"/>
      <c r="AM45" s="137"/>
      <c r="AN45" s="137"/>
      <c r="AO45" s="137"/>
      <c r="AP45" s="137"/>
      <c r="AQ45" s="138"/>
      <c r="AR45" s="54"/>
    </row>
    <row r="46" spans="1:44" ht="15.75" x14ac:dyDescent="0.25">
      <c r="Y46" s="76"/>
      <c r="Z46" s="97" t="s">
        <v>279</v>
      </c>
      <c r="AA46" s="98"/>
      <c r="AB46" s="99"/>
      <c r="AC46" s="100" t="s">
        <v>282</v>
      </c>
      <c r="AD46" s="100"/>
      <c r="AE46" s="100"/>
      <c r="AF46" s="100"/>
      <c r="AG46" s="99"/>
      <c r="AH46" s="99"/>
      <c r="AI46" s="99"/>
      <c r="AJ46" s="100" t="s">
        <v>296</v>
      </c>
      <c r="AK46" s="100"/>
      <c r="AL46" s="100"/>
      <c r="AM46" s="100"/>
      <c r="AN46" s="99"/>
      <c r="AO46" s="99"/>
      <c r="AP46" s="99"/>
      <c r="AQ46" s="101"/>
      <c r="AR46" s="54"/>
    </row>
    <row r="47" spans="1:44" ht="15.75" x14ac:dyDescent="0.25">
      <c r="Y47" s="76"/>
      <c r="Z47" s="102"/>
      <c r="AA47" s="103" t="s">
        <v>287</v>
      </c>
      <c r="AB47" s="100" t="s">
        <v>280</v>
      </c>
      <c r="AC47" s="98" t="s">
        <v>178</v>
      </c>
      <c r="AD47" s="104" t="s">
        <v>283</v>
      </c>
      <c r="AE47" s="129" t="s">
        <v>180</v>
      </c>
      <c r="AF47" s="129"/>
      <c r="AG47" s="129"/>
      <c r="AH47" s="129"/>
      <c r="AI47" s="129"/>
      <c r="AJ47" s="104" t="s">
        <v>178</v>
      </c>
      <c r="AK47" s="105" t="s">
        <v>291</v>
      </c>
      <c r="AL47" s="99" t="s">
        <v>176</v>
      </c>
      <c r="AM47" s="100"/>
      <c r="AN47" s="100"/>
      <c r="AO47" s="100"/>
      <c r="AP47" s="100"/>
      <c r="AQ47" s="106"/>
      <c r="AR47" s="54"/>
    </row>
    <row r="48" spans="1:44" ht="15.75" x14ac:dyDescent="0.25">
      <c r="Y48" s="76"/>
      <c r="Z48" s="102"/>
      <c r="AA48" s="103" t="s">
        <v>288</v>
      </c>
      <c r="AB48" s="100" t="s">
        <v>281</v>
      </c>
      <c r="AC48" s="107" t="s">
        <v>178</v>
      </c>
      <c r="AD48" s="104" t="s">
        <v>284</v>
      </c>
      <c r="AE48" s="130" t="s">
        <v>181</v>
      </c>
      <c r="AF48" s="130"/>
      <c r="AG48" s="130"/>
      <c r="AH48" s="130"/>
      <c r="AI48" s="130"/>
      <c r="AJ48" s="107" t="s">
        <v>178</v>
      </c>
      <c r="AK48" s="105" t="s">
        <v>292</v>
      </c>
      <c r="AL48" s="99" t="s">
        <v>159</v>
      </c>
      <c r="AM48" s="100"/>
      <c r="AN48" s="100"/>
      <c r="AO48" s="100"/>
      <c r="AP48" s="100"/>
      <c r="AQ48" s="106"/>
      <c r="AR48" s="54"/>
    </row>
    <row r="49" spans="25:44" ht="15.75" x14ac:dyDescent="0.25">
      <c r="Y49" s="76"/>
      <c r="Z49" s="102"/>
      <c r="AA49" s="103" t="s">
        <v>289</v>
      </c>
      <c r="AB49" s="100" t="s">
        <v>174</v>
      </c>
      <c r="AC49" s="107" t="s">
        <v>178</v>
      </c>
      <c r="AD49" s="104" t="s">
        <v>285</v>
      </c>
      <c r="AE49" s="130" t="s">
        <v>182</v>
      </c>
      <c r="AF49" s="130"/>
      <c r="AG49" s="130"/>
      <c r="AH49" s="130"/>
      <c r="AI49" s="130"/>
      <c r="AJ49" s="107" t="s">
        <v>178</v>
      </c>
      <c r="AK49" s="105" t="s">
        <v>293</v>
      </c>
      <c r="AL49" s="99" t="s">
        <v>160</v>
      </c>
      <c r="AM49" s="100"/>
      <c r="AN49" s="100"/>
      <c r="AO49" s="100"/>
      <c r="AP49" s="100"/>
      <c r="AQ49" s="106"/>
      <c r="AR49" s="54"/>
    </row>
    <row r="50" spans="25:44" ht="15.75" x14ac:dyDescent="0.25">
      <c r="Y50" s="76"/>
      <c r="Z50" s="108"/>
      <c r="AA50" s="109" t="s">
        <v>290</v>
      </c>
      <c r="AB50" s="110" t="s">
        <v>175</v>
      </c>
      <c r="AC50" s="111" t="s">
        <v>178</v>
      </c>
      <c r="AD50" s="112" t="s">
        <v>286</v>
      </c>
      <c r="AE50" s="131" t="s">
        <v>183</v>
      </c>
      <c r="AF50" s="131"/>
      <c r="AG50" s="131"/>
      <c r="AH50" s="131"/>
      <c r="AI50" s="131"/>
      <c r="AJ50" s="111" t="s">
        <v>178</v>
      </c>
      <c r="AK50" s="113" t="s">
        <v>294</v>
      </c>
      <c r="AL50" s="114" t="s">
        <v>161</v>
      </c>
      <c r="AM50" s="110"/>
      <c r="AN50" s="110"/>
      <c r="AO50" s="110"/>
      <c r="AP50" s="110"/>
      <c r="AQ50" s="115"/>
      <c r="AR50" s="54"/>
    </row>
    <row r="51" spans="25:44" x14ac:dyDescent="0.25">
      <c r="Y51" s="54"/>
      <c r="Z51" s="75"/>
      <c r="AA51" s="75"/>
      <c r="AB51" s="54"/>
      <c r="AC51" s="54"/>
      <c r="AD51" s="54"/>
      <c r="AE51" s="54"/>
      <c r="AF51" s="54"/>
      <c r="AG51" s="54"/>
      <c r="AH51" s="54"/>
      <c r="AI51" s="54"/>
      <c r="AJ51" s="55"/>
      <c r="AK51" s="55"/>
      <c r="AL51" s="54"/>
      <c r="AM51" s="54"/>
      <c r="AN51" s="54"/>
      <c r="AO51" s="54"/>
      <c r="AP51" s="54"/>
      <c r="AQ51" s="54"/>
      <c r="AR51" s="54"/>
    </row>
  </sheetData>
  <mergeCells count="53">
    <mergeCell ref="C9:D9"/>
    <mergeCell ref="C10:D10"/>
    <mergeCell ref="C11:D11"/>
    <mergeCell ref="C13:D13"/>
    <mergeCell ref="B2:K2"/>
    <mergeCell ref="B4:B11"/>
    <mergeCell ref="C26:D26"/>
    <mergeCell ref="C27:D27"/>
    <mergeCell ref="C29:D29"/>
    <mergeCell ref="C28:J28"/>
    <mergeCell ref="C21:D21"/>
    <mergeCell ref="C22:D22"/>
    <mergeCell ref="C23:D23"/>
    <mergeCell ref="C24:D24"/>
    <mergeCell ref="C25:D25"/>
    <mergeCell ref="C14:D14"/>
    <mergeCell ref="C15:D15"/>
    <mergeCell ref="C16:D16"/>
    <mergeCell ref="C17:D17"/>
    <mergeCell ref="C18:D18"/>
    <mergeCell ref="B12:B18"/>
    <mergeCell ref="B19:B27"/>
    <mergeCell ref="B28:B30"/>
    <mergeCell ref="L31:O31"/>
    <mergeCell ref="B31:K32"/>
    <mergeCell ref="K3:K30"/>
    <mergeCell ref="C19:J19"/>
    <mergeCell ref="C12:J12"/>
    <mergeCell ref="C4:J4"/>
    <mergeCell ref="C30:D30"/>
    <mergeCell ref="C20:D20"/>
    <mergeCell ref="C3:D3"/>
    <mergeCell ref="C5:D5"/>
    <mergeCell ref="C6:D6"/>
    <mergeCell ref="C7:D7"/>
    <mergeCell ref="C8:D8"/>
    <mergeCell ref="E33:J33"/>
    <mergeCell ref="Z45:AQ45"/>
    <mergeCell ref="AC37:AI37"/>
    <mergeCell ref="AJ37:AP37"/>
    <mergeCell ref="L39:Q39"/>
    <mergeCell ref="AE47:AI47"/>
    <mergeCell ref="AE48:AI48"/>
    <mergeCell ref="AE49:AI49"/>
    <mergeCell ref="AE50:AI50"/>
    <mergeCell ref="Q3:Q30"/>
    <mergeCell ref="S21:X21"/>
    <mergeCell ref="T22:X22"/>
    <mergeCell ref="T23:X23"/>
    <mergeCell ref="T24:X24"/>
    <mergeCell ref="T25:X25"/>
    <mergeCell ref="T26:X26"/>
    <mergeCell ref="T27:X27"/>
  </mergeCells>
  <conditionalFormatting sqref="E5:J11 E20:J27 E13:J18 E29:J30">
    <cfRule type="containsText" dxfId="106" priority="153" operator="containsText" text="L">
      <formula>NOT(ISERROR(SEARCH("L",E5)))</formula>
    </cfRule>
    <cfRule type="containsText" dxfId="105" priority="154" operator="containsText" text="H">
      <formula>NOT(ISERROR(SEARCH("H",E5)))</formula>
    </cfRule>
    <cfRule type="containsText" dxfId="104" priority="155" operator="containsText" text="M">
      <formula>NOT(ISERROR(SEARCH("M",E5)))</formula>
    </cfRule>
  </conditionalFormatting>
  <conditionalFormatting sqref="M3">
    <cfRule type="containsText" dxfId="103" priority="150" operator="containsText" text="L">
      <formula>NOT(ISERROR(SEARCH("L",M3)))</formula>
    </cfRule>
    <cfRule type="containsText" dxfId="102" priority="151" operator="containsText" text="H">
      <formula>NOT(ISERROR(SEARCH("H",M3)))</formula>
    </cfRule>
    <cfRule type="containsText" dxfId="101" priority="152" operator="containsText" text="M">
      <formula>NOT(ISERROR(SEARCH("M",M3)))</formula>
    </cfRule>
  </conditionalFormatting>
  <conditionalFormatting sqref="O3">
    <cfRule type="containsText" dxfId="100" priority="147" operator="containsText" text="L">
      <formula>NOT(ISERROR(SEARCH("L",O3)))</formula>
    </cfRule>
    <cfRule type="containsText" dxfId="99" priority="148" operator="containsText" text="H">
      <formula>NOT(ISERROR(SEARCH("H",O3)))</formula>
    </cfRule>
    <cfRule type="containsText" dxfId="98" priority="149" operator="containsText" text="M">
      <formula>NOT(ISERROR(SEARCH("M",O3)))</formula>
    </cfRule>
  </conditionalFormatting>
  <conditionalFormatting sqref="N3">
    <cfRule type="containsText" dxfId="97" priority="144" operator="containsText" text="L">
      <formula>NOT(ISERROR(SEARCH("L",N3)))</formula>
    </cfRule>
    <cfRule type="containsText" dxfId="96" priority="145" operator="containsText" text="H">
      <formula>NOT(ISERROR(SEARCH("H",N3)))</formula>
    </cfRule>
    <cfRule type="containsText" dxfId="95" priority="146" operator="containsText" text="M">
      <formula>NOT(ISERROR(SEARCH("M",N3)))</formula>
    </cfRule>
  </conditionalFormatting>
  <conditionalFormatting sqref="D35">
    <cfRule type="containsText" dxfId="94" priority="141" operator="containsText" text="L">
      <formula>NOT(ISERROR(SEARCH("L",D35)))</formula>
    </cfRule>
    <cfRule type="containsText" dxfId="93" priority="142" operator="containsText" text="H">
      <formula>NOT(ISERROR(SEARCH("H",D35)))</formula>
    </cfRule>
    <cfRule type="containsText" dxfId="92" priority="143" operator="containsText" text="M">
      <formula>NOT(ISERROR(SEARCH("M",D35)))</formula>
    </cfRule>
  </conditionalFormatting>
  <conditionalFormatting sqref="D37">
    <cfRule type="containsText" dxfId="91" priority="138" operator="containsText" text="L">
      <formula>NOT(ISERROR(SEARCH("L",D37)))</formula>
    </cfRule>
    <cfRule type="containsText" dxfId="90" priority="139" operator="containsText" text="H">
      <formula>NOT(ISERROR(SEARCH("H",D37)))</formula>
    </cfRule>
    <cfRule type="containsText" dxfId="89" priority="140" operator="containsText" text="M">
      <formula>NOT(ISERROR(SEARCH("M",D37)))</formula>
    </cfRule>
  </conditionalFormatting>
  <conditionalFormatting sqref="D36">
    <cfRule type="containsText" dxfId="88" priority="135" operator="containsText" text="L">
      <formula>NOT(ISERROR(SEARCH("L",D36)))</formula>
    </cfRule>
    <cfRule type="containsText" dxfId="87" priority="136" operator="containsText" text="H">
      <formula>NOT(ISERROR(SEARCH("H",D36)))</formula>
    </cfRule>
    <cfRule type="containsText" dxfId="86" priority="137" operator="containsText" text="M">
      <formula>NOT(ISERROR(SEARCH("M",D36)))</formula>
    </cfRule>
  </conditionalFormatting>
  <conditionalFormatting sqref="P5:P11 P13:P18 P20:P27 P29:P30">
    <cfRule type="cellIs" dxfId="85" priority="157" operator="greaterThan">
      <formula>$P$31</formula>
    </cfRule>
  </conditionalFormatting>
  <conditionalFormatting sqref="S23">
    <cfRule type="containsText" dxfId="84" priority="124" operator="containsText" text="L">
      <formula>NOT(ISERROR(SEARCH("L",S23)))</formula>
    </cfRule>
    <cfRule type="containsText" dxfId="83" priority="125" operator="containsText" text="H">
      <formula>NOT(ISERROR(SEARCH("H",S23)))</formula>
    </cfRule>
    <cfRule type="containsText" dxfId="82" priority="126" operator="containsText" text="M">
      <formula>NOT(ISERROR(SEARCH("M",S23)))</formula>
    </cfRule>
  </conditionalFormatting>
  <conditionalFormatting sqref="S25">
    <cfRule type="containsText" dxfId="81" priority="121" operator="containsText" text="L">
      <formula>NOT(ISERROR(SEARCH("L",S25)))</formula>
    </cfRule>
    <cfRule type="containsText" dxfId="80" priority="122" operator="containsText" text="H">
      <formula>NOT(ISERROR(SEARCH("H",S25)))</formula>
    </cfRule>
    <cfRule type="containsText" dxfId="79" priority="123" operator="containsText" text="M">
      <formula>NOT(ISERROR(SEARCH("M",S25)))</formula>
    </cfRule>
  </conditionalFormatting>
  <conditionalFormatting sqref="S24">
    <cfRule type="containsText" dxfId="78" priority="118" operator="containsText" text="L">
      <formula>NOT(ISERROR(SEARCH("L",S24)))</formula>
    </cfRule>
    <cfRule type="containsText" dxfId="77" priority="119" operator="containsText" text="H">
      <formula>NOT(ISERROR(SEARCH("H",S24)))</formula>
    </cfRule>
    <cfRule type="containsText" dxfId="76" priority="120" operator="containsText" text="M">
      <formula>NOT(ISERROR(SEARCH("M",S24)))</formula>
    </cfRule>
  </conditionalFormatting>
  <conditionalFormatting sqref="S26">
    <cfRule type="containsText" dxfId="75" priority="115" operator="containsText" text="L">
      <formula>NOT(ISERROR(SEARCH("L",S26)))</formula>
    </cfRule>
    <cfRule type="containsText" dxfId="74" priority="116" operator="containsText" text="H">
      <formula>NOT(ISERROR(SEARCH("H",S26)))</formula>
    </cfRule>
    <cfRule type="containsText" dxfId="73" priority="117" operator="containsText" text="M">
      <formula>NOT(ISERROR(SEARCH("M",S26)))</formula>
    </cfRule>
  </conditionalFormatting>
  <conditionalFormatting sqref="S27">
    <cfRule type="cellIs" dxfId="72" priority="112" operator="greaterThan">
      <formula>$P$31</formula>
    </cfRule>
  </conditionalFormatting>
  <conditionalFormatting sqref="AC39:AF39">
    <cfRule type="cellIs" dxfId="71" priority="107" operator="equal">
      <formula>3</formula>
    </cfRule>
    <cfRule type="cellIs" dxfId="70" priority="108" operator="equal">
      <formula>2</formula>
    </cfRule>
    <cfRule type="cellIs" dxfId="69" priority="109" operator="equal">
      <formula>1</formula>
    </cfRule>
    <cfRule type="cellIs" dxfId="68" priority="110" operator="equal">
      <formula>0</formula>
    </cfRule>
  </conditionalFormatting>
  <conditionalFormatting sqref="AJ39:AM39">
    <cfRule type="cellIs" dxfId="67" priority="102" operator="equal">
      <formula>100</formula>
    </cfRule>
    <cfRule type="cellIs" dxfId="66" priority="103" operator="equal">
      <formula>10</formula>
    </cfRule>
    <cfRule type="cellIs" dxfId="65" priority="104" operator="equal">
      <formula>1</formula>
    </cfRule>
    <cfRule type="cellIs" dxfId="64" priority="105" operator="equal">
      <formula>0</formula>
    </cfRule>
  </conditionalFormatting>
  <conditionalFormatting sqref="AC40:AF40">
    <cfRule type="cellIs" dxfId="63" priority="94" operator="equal">
      <formula>3</formula>
    </cfRule>
    <cfRule type="cellIs" dxfId="62" priority="95" operator="equal">
      <formula>2</formula>
    </cfRule>
    <cfRule type="cellIs" dxfId="61" priority="96" operator="equal">
      <formula>1</formula>
    </cfRule>
    <cfRule type="cellIs" dxfId="60" priority="97" operator="equal">
      <formula>0</formula>
    </cfRule>
  </conditionalFormatting>
  <conditionalFormatting sqref="AJ40:AM40">
    <cfRule type="cellIs" dxfId="59" priority="89" operator="equal">
      <formula>100</formula>
    </cfRule>
    <cfRule type="cellIs" dxfId="58" priority="90" operator="equal">
      <formula>10</formula>
    </cfRule>
    <cfRule type="cellIs" dxfId="57" priority="91" operator="equal">
      <formula>1</formula>
    </cfRule>
    <cfRule type="cellIs" dxfId="56" priority="92" operator="equal">
      <formula>0</formula>
    </cfRule>
  </conditionalFormatting>
  <conditionalFormatting sqref="AC42:AF42">
    <cfRule type="cellIs" dxfId="55" priority="81" operator="equal">
      <formula>3</formula>
    </cfRule>
    <cfRule type="cellIs" dxfId="54" priority="82" operator="equal">
      <formula>2</formula>
    </cfRule>
    <cfRule type="cellIs" dxfId="53" priority="83" operator="equal">
      <formula>1</formula>
    </cfRule>
    <cfRule type="cellIs" dxfId="52" priority="84" operator="equal">
      <formula>0</formula>
    </cfRule>
  </conditionalFormatting>
  <conditionalFormatting sqref="AJ42:AM42">
    <cfRule type="cellIs" dxfId="51" priority="76" operator="equal">
      <formula>100</formula>
    </cfRule>
    <cfRule type="cellIs" dxfId="50" priority="77" operator="equal">
      <formula>10</formula>
    </cfRule>
    <cfRule type="cellIs" dxfId="49" priority="78" operator="equal">
      <formula>1</formula>
    </cfRule>
    <cfRule type="cellIs" dxfId="48" priority="79" operator="equal">
      <formula>0</formula>
    </cfRule>
  </conditionalFormatting>
  <conditionalFormatting sqref="AC43:AF43">
    <cfRule type="cellIs" dxfId="47" priority="68" operator="equal">
      <formula>3</formula>
    </cfRule>
    <cfRule type="cellIs" dxfId="46" priority="69" operator="equal">
      <formula>2</formula>
    </cfRule>
    <cfRule type="cellIs" dxfId="45" priority="70" operator="equal">
      <formula>1</formula>
    </cfRule>
    <cfRule type="cellIs" dxfId="44" priority="71" operator="equal">
      <formula>0</formula>
    </cfRule>
  </conditionalFormatting>
  <conditionalFormatting sqref="AJ43:AM43">
    <cfRule type="cellIs" dxfId="43" priority="63" operator="equal">
      <formula>100</formula>
    </cfRule>
    <cfRule type="cellIs" dxfId="42" priority="64" operator="equal">
      <formula>10</formula>
    </cfRule>
    <cfRule type="cellIs" dxfId="41" priority="65" operator="equal">
      <formula>1</formula>
    </cfRule>
    <cfRule type="cellIs" dxfId="40" priority="66" operator="equal">
      <formula>0</formula>
    </cfRule>
  </conditionalFormatting>
  <conditionalFormatting sqref="AC44:AF44">
    <cfRule type="cellIs" dxfId="39" priority="33" operator="equal">
      <formula>3</formula>
    </cfRule>
    <cfRule type="cellIs" dxfId="38" priority="34" operator="equal">
      <formula>2</formula>
    </cfRule>
    <cfRule type="cellIs" dxfId="37" priority="35" operator="equal">
      <formula>1</formula>
    </cfRule>
    <cfRule type="cellIs" dxfId="36" priority="36" operator="equal">
      <formula>0</formula>
    </cfRule>
  </conditionalFormatting>
  <conditionalFormatting sqref="AJ44:AM44">
    <cfRule type="cellIs" dxfId="35" priority="28" operator="equal">
      <formula>100</formula>
    </cfRule>
    <cfRule type="cellIs" dxfId="34" priority="29" operator="equal">
      <formula>10</formula>
    </cfRule>
    <cfRule type="cellIs" dxfId="33" priority="30" operator="equal">
      <formula>1</formula>
    </cfRule>
    <cfRule type="cellIs" dxfId="32" priority="31" operator="equal">
      <formula>0</formula>
    </cfRule>
  </conditionalFormatting>
  <conditionalFormatting sqref="AQ43:AQ44">
    <cfRule type="containsText" dxfId="31" priority="21" operator="containsText" text="M">
      <formula>NOT(ISERROR(SEARCH("M",AQ43)))</formula>
    </cfRule>
  </conditionalFormatting>
  <conditionalFormatting sqref="AC41:AF41">
    <cfRule type="cellIs" dxfId="30" priority="16" operator="equal">
      <formula>3</formula>
    </cfRule>
    <cfRule type="cellIs" dxfId="29" priority="17" operator="equal">
      <formula>2</formula>
    </cfRule>
    <cfRule type="cellIs" dxfId="28" priority="18" operator="equal">
      <formula>1</formula>
    </cfRule>
    <cfRule type="cellIs" dxfId="27" priority="19" operator="equal">
      <formula>0</formula>
    </cfRule>
  </conditionalFormatting>
  <conditionalFormatting sqref="AJ41:AM41">
    <cfRule type="cellIs" dxfId="26" priority="11" operator="equal">
      <formula>100</formula>
    </cfRule>
    <cfRule type="cellIs" dxfId="25" priority="12" operator="equal">
      <formula>10</formula>
    </cfRule>
    <cfRule type="cellIs" dxfId="24" priority="13" operator="equal">
      <formula>1</formula>
    </cfRule>
    <cfRule type="cellIs" dxfId="23" priority="14" operator="equal">
      <formula>0</formula>
    </cfRule>
  </conditionalFormatting>
  <conditionalFormatting sqref="E38:J38">
    <cfRule type="cellIs" dxfId="22" priority="1" operator="greaterThan">
      <formula>$S$40</formula>
    </cfRule>
  </conditionalFormatting>
  <dataValidations count="4">
    <dataValidation type="list" allowBlank="1" showInputMessage="1" showErrorMessage="1" promptTitle="Threat Impact" sqref="AJ39:AM43" xr:uid="{D7643B6A-08B5-41F4-A3C2-7EB554EF6675}">
      <formula1>$C$148:$C$151</formula1>
    </dataValidation>
    <dataValidation type="list" allowBlank="1" showInputMessage="1" showErrorMessage="1" promptTitle="Threat Level" sqref="AC39:AF43" xr:uid="{9FFA4F94-681F-42E8-B7DA-D3872546FF19}">
      <formula1>$B$148:$B$151</formula1>
    </dataValidation>
    <dataValidation type="list" allowBlank="1" showInputMessage="1" showErrorMessage="1" promptTitle="Threat Impact" sqref="AJ44:AM44" xr:uid="{495FACAD-5CD9-4A48-98A6-BF9D3424F634}">
      <formula1>$C$147:$C$150</formula1>
    </dataValidation>
    <dataValidation type="list" allowBlank="1" showInputMessage="1" showErrorMessage="1" promptTitle="Threat Level" sqref="AC44:AF44" xr:uid="{793F22DC-1984-425E-93FC-387B10D01EC3}">
      <formula1>$B$147:$B$150</formula1>
    </dataValidation>
  </dataValidations>
  <pageMargins left="0.7" right="0.7" top="0.75" bottom="0.75" header="0.3" footer="0.3"/>
  <pageSetup paperSize="9" orientation="portrait" r:id="rId1"/>
  <ignoredErrors>
    <ignoredError sqref="L28 M28:P28 L19:P19 M12:P12" formula="1"/>
  </ignoredErrors>
  <drawing r:id="rId2"/>
  <extLst>
    <ext xmlns:x14="http://schemas.microsoft.com/office/spreadsheetml/2009/9/main" uri="{78C0D931-6437-407d-A8EE-F0AAD7539E65}">
      <x14:conditionalFormattings>
        <x14:conditionalFormatting xmlns:xm="http://schemas.microsoft.com/office/excel/2006/main">
          <x14:cfRule type="containsText" priority="111" operator="containsText" id="{DFA1BDAA-C164-48E7-A606-0BD5FE51C4D8}">
            <xm:f>NOT(ISERROR(SEARCH("-",AC39)))</xm:f>
            <xm:f>"-"</xm:f>
            <x14:dxf>
              <fill>
                <patternFill>
                  <bgColor rgb="FFFFFF00"/>
                </patternFill>
              </fill>
            </x14:dxf>
          </x14:cfRule>
          <xm:sqref>AC39:AF39</xm:sqref>
        </x14:conditionalFormatting>
        <x14:conditionalFormatting xmlns:xm="http://schemas.microsoft.com/office/excel/2006/main">
          <x14:cfRule type="containsText" priority="106" operator="containsText" id="{ED90E714-7FA1-43B4-8F6C-8D2EE9093D8C}">
            <xm:f>NOT(ISERROR(SEARCH("-",AJ39)))</xm:f>
            <xm:f>"-"</xm:f>
            <x14:dxf>
              <fill>
                <patternFill>
                  <bgColor rgb="FFFFFF00"/>
                </patternFill>
              </fill>
            </x14:dxf>
          </x14:cfRule>
          <xm:sqref>AJ39:AM39</xm:sqref>
        </x14:conditionalFormatting>
        <x14:conditionalFormatting xmlns:xm="http://schemas.microsoft.com/office/excel/2006/main">
          <x14:cfRule type="containsText" priority="99" operator="containsText" id="{880CE4B7-1347-4184-8A78-799E04420307}">
            <xm:f>NOT(ISERROR(SEARCH($T$6,AQ39)))</xm:f>
            <xm:f>$T$6</xm:f>
            <x14:dxf>
              <font>
                <color rgb="FF9C0006"/>
              </font>
              <fill>
                <patternFill>
                  <bgColor rgb="FFFFC7CE"/>
                </patternFill>
              </fill>
            </x14:dxf>
          </x14:cfRule>
          <x14:cfRule type="containsText" priority="100" operator="containsText" id="{37B18BD8-7815-4AE8-AF0C-50BD7C59572C}">
            <xm:f>NOT(ISERROR(SEARCH($T$3,AQ39)))</xm:f>
            <xm:f>$T$3</xm:f>
            <x14:dxf>
              <font>
                <color rgb="FF006100"/>
              </font>
              <fill>
                <patternFill>
                  <bgColor rgb="FFC6EFCE"/>
                </patternFill>
              </fill>
            </x14:dxf>
          </x14:cfRule>
          <x14:cfRule type="containsText" priority="101" operator="containsText" id="{D7A5AE61-7B89-445C-ACD0-5D41FB0FD5EC}">
            <xm:f>NOT(ISERROR(SEARCH($T$2,AQ39)))</xm:f>
            <xm:f>$T$2</xm:f>
            <x14:dxf>
              <font>
                <color rgb="FF9C5700"/>
              </font>
              <fill>
                <patternFill>
                  <bgColor rgb="FFFFEB9C"/>
                </patternFill>
              </fill>
            </x14:dxf>
          </x14:cfRule>
          <xm:sqref>AQ39</xm:sqref>
        </x14:conditionalFormatting>
        <x14:conditionalFormatting xmlns:xm="http://schemas.microsoft.com/office/excel/2006/main">
          <x14:cfRule type="containsText" priority="98" operator="containsText" id="{C0A9AF96-ECD5-4E66-9661-25F2D2EDF236}">
            <xm:f>NOT(ISERROR(SEARCH("-",AC40)))</xm:f>
            <xm:f>"-"</xm:f>
            <x14:dxf>
              <fill>
                <patternFill>
                  <bgColor rgb="FFFFFF00"/>
                </patternFill>
              </fill>
            </x14:dxf>
          </x14:cfRule>
          <xm:sqref>AC40:AF40</xm:sqref>
        </x14:conditionalFormatting>
        <x14:conditionalFormatting xmlns:xm="http://schemas.microsoft.com/office/excel/2006/main">
          <x14:cfRule type="containsText" priority="93" operator="containsText" id="{4328D2EA-BB4D-43FB-BCB4-56A4B19EBD49}">
            <xm:f>NOT(ISERROR(SEARCH("-",AJ40)))</xm:f>
            <xm:f>"-"</xm:f>
            <x14:dxf>
              <fill>
                <patternFill>
                  <bgColor rgb="FFFFFF00"/>
                </patternFill>
              </fill>
            </x14:dxf>
          </x14:cfRule>
          <xm:sqref>AJ40:AM40</xm:sqref>
        </x14:conditionalFormatting>
        <x14:conditionalFormatting xmlns:xm="http://schemas.microsoft.com/office/excel/2006/main">
          <x14:cfRule type="containsText" priority="86" operator="containsText" id="{FFF91750-3656-4826-91EB-58CDA75A69EF}">
            <xm:f>NOT(ISERROR(SEARCH($T$6,AQ40)))</xm:f>
            <xm:f>$T$6</xm:f>
            <x14:dxf>
              <font>
                <color rgb="FF9C0006"/>
              </font>
              <fill>
                <patternFill>
                  <bgColor rgb="FFFFC7CE"/>
                </patternFill>
              </fill>
            </x14:dxf>
          </x14:cfRule>
          <x14:cfRule type="containsText" priority="87" operator="containsText" id="{9DD88EC1-306F-4900-8654-DC6F837B8E5C}">
            <xm:f>NOT(ISERROR(SEARCH($T$3,AQ40)))</xm:f>
            <xm:f>$T$3</xm:f>
            <x14:dxf>
              <font>
                <color rgb="FF006100"/>
              </font>
              <fill>
                <patternFill>
                  <bgColor rgb="FFC6EFCE"/>
                </patternFill>
              </fill>
            </x14:dxf>
          </x14:cfRule>
          <x14:cfRule type="containsText" priority="88" operator="containsText" id="{7C5F07CB-DFDE-4C4A-8AC0-A94EB288C80E}">
            <xm:f>NOT(ISERROR(SEARCH($T$2,AQ40)))</xm:f>
            <xm:f>$T$2</xm:f>
            <x14:dxf>
              <font>
                <color rgb="FF9C5700"/>
              </font>
              <fill>
                <patternFill>
                  <bgColor rgb="FFFFEB9C"/>
                </patternFill>
              </fill>
            </x14:dxf>
          </x14:cfRule>
          <xm:sqref>AQ40</xm:sqref>
        </x14:conditionalFormatting>
        <x14:conditionalFormatting xmlns:xm="http://schemas.microsoft.com/office/excel/2006/main">
          <x14:cfRule type="containsText" priority="85" operator="containsText" id="{004CD045-0001-4F2B-95E8-1E5AA065C6C5}">
            <xm:f>NOT(ISERROR(SEARCH("-",AC42)))</xm:f>
            <xm:f>"-"</xm:f>
            <x14:dxf>
              <fill>
                <patternFill>
                  <bgColor rgb="FFFFFF00"/>
                </patternFill>
              </fill>
            </x14:dxf>
          </x14:cfRule>
          <xm:sqref>AC42:AF42</xm:sqref>
        </x14:conditionalFormatting>
        <x14:conditionalFormatting xmlns:xm="http://schemas.microsoft.com/office/excel/2006/main">
          <x14:cfRule type="containsText" priority="80" operator="containsText" id="{006461AA-11F8-4619-B326-ED5CFB9C85A3}">
            <xm:f>NOT(ISERROR(SEARCH("-",AJ42)))</xm:f>
            <xm:f>"-"</xm:f>
            <x14:dxf>
              <fill>
                <patternFill>
                  <bgColor rgb="FFFFFF00"/>
                </patternFill>
              </fill>
            </x14:dxf>
          </x14:cfRule>
          <xm:sqref>AJ42:AM42</xm:sqref>
        </x14:conditionalFormatting>
        <x14:conditionalFormatting xmlns:xm="http://schemas.microsoft.com/office/excel/2006/main">
          <x14:cfRule type="containsText" priority="73" operator="containsText" id="{5D3C7BB7-C7DD-4332-9AEE-F00CFD303C79}">
            <xm:f>NOT(ISERROR(SEARCH($T$6,AQ42)))</xm:f>
            <xm:f>$T$6</xm:f>
            <x14:dxf>
              <font>
                <color rgb="FF9C0006"/>
              </font>
              <fill>
                <patternFill>
                  <bgColor rgb="FFFFC7CE"/>
                </patternFill>
              </fill>
            </x14:dxf>
          </x14:cfRule>
          <x14:cfRule type="containsText" priority="74" operator="containsText" id="{C5F666D7-C9D5-4B6E-9FA8-ED80AA342C1C}">
            <xm:f>NOT(ISERROR(SEARCH($T$3,AQ42)))</xm:f>
            <xm:f>$T$3</xm:f>
            <x14:dxf>
              <font>
                <color rgb="FF006100"/>
              </font>
              <fill>
                <patternFill>
                  <bgColor rgb="FFC6EFCE"/>
                </patternFill>
              </fill>
            </x14:dxf>
          </x14:cfRule>
          <x14:cfRule type="containsText" priority="75" operator="containsText" id="{079C4C9A-1645-4BAC-93FC-B5B3D8238C4E}">
            <xm:f>NOT(ISERROR(SEARCH($T$2,AQ42)))</xm:f>
            <xm:f>$T$2</xm:f>
            <x14:dxf>
              <font>
                <color rgb="FF9C5700"/>
              </font>
              <fill>
                <patternFill>
                  <bgColor rgb="FFFFEB9C"/>
                </patternFill>
              </fill>
            </x14:dxf>
          </x14:cfRule>
          <xm:sqref>AQ42</xm:sqref>
        </x14:conditionalFormatting>
        <x14:conditionalFormatting xmlns:xm="http://schemas.microsoft.com/office/excel/2006/main">
          <x14:cfRule type="containsText" priority="72" operator="containsText" id="{96F0897A-4EED-4C83-B7FB-A600617DC108}">
            <xm:f>NOT(ISERROR(SEARCH("-",AC43)))</xm:f>
            <xm:f>"-"</xm:f>
            <x14:dxf>
              <fill>
                <patternFill>
                  <bgColor rgb="FFFFFF00"/>
                </patternFill>
              </fill>
            </x14:dxf>
          </x14:cfRule>
          <xm:sqref>AC43:AF43</xm:sqref>
        </x14:conditionalFormatting>
        <x14:conditionalFormatting xmlns:xm="http://schemas.microsoft.com/office/excel/2006/main">
          <x14:cfRule type="containsText" priority="67" operator="containsText" id="{5E06960A-DA53-479E-8CFE-81A7F4130FB8}">
            <xm:f>NOT(ISERROR(SEARCH("-",AJ43)))</xm:f>
            <xm:f>"-"</xm:f>
            <x14:dxf>
              <fill>
                <patternFill>
                  <bgColor rgb="FFFFFF00"/>
                </patternFill>
              </fill>
            </x14:dxf>
          </x14:cfRule>
          <xm:sqref>AJ43:AM43</xm:sqref>
        </x14:conditionalFormatting>
        <x14:conditionalFormatting xmlns:xm="http://schemas.microsoft.com/office/excel/2006/main">
          <x14:cfRule type="containsText" priority="37" operator="containsText" id="{11A2841A-F513-4CCE-BF7B-65E256C71A87}">
            <xm:f>NOT(ISERROR(SEARCH("-",AC44)))</xm:f>
            <xm:f>"-"</xm:f>
            <x14:dxf>
              <fill>
                <patternFill>
                  <bgColor rgb="FFFFFF00"/>
                </patternFill>
              </fill>
            </x14:dxf>
          </x14:cfRule>
          <xm:sqref>AC44:AF44</xm:sqref>
        </x14:conditionalFormatting>
        <x14:conditionalFormatting xmlns:xm="http://schemas.microsoft.com/office/excel/2006/main">
          <x14:cfRule type="containsText" priority="32" operator="containsText" id="{EBA71D86-6B50-436C-8048-AB7CDCD4C3F3}">
            <xm:f>NOT(ISERROR(SEARCH("-",AJ44)))</xm:f>
            <xm:f>"-"</xm:f>
            <x14:dxf>
              <fill>
                <patternFill>
                  <bgColor rgb="FFFFFF00"/>
                </patternFill>
              </fill>
            </x14:dxf>
          </x14:cfRule>
          <xm:sqref>AJ44:AM44</xm:sqref>
        </x14:conditionalFormatting>
        <x14:conditionalFormatting xmlns:xm="http://schemas.microsoft.com/office/excel/2006/main">
          <x14:cfRule type="containsText" priority="20" operator="containsText" id="{9EE06E49-524F-44BF-97CA-97D33DA6DA1B}">
            <xm:f>NOT(ISERROR(SEARCH("-",AC41)))</xm:f>
            <xm:f>"-"</xm:f>
            <x14:dxf>
              <fill>
                <patternFill>
                  <bgColor rgb="FFFFFF00"/>
                </patternFill>
              </fill>
            </x14:dxf>
          </x14:cfRule>
          <xm:sqref>AC41:AF41</xm:sqref>
        </x14:conditionalFormatting>
        <x14:conditionalFormatting xmlns:xm="http://schemas.microsoft.com/office/excel/2006/main">
          <x14:cfRule type="containsText" priority="15" operator="containsText" id="{3BACEF63-6B2E-46A9-AC69-26376A57987B}">
            <xm:f>NOT(ISERROR(SEARCH("-",AJ41)))</xm:f>
            <xm:f>"-"</xm:f>
            <x14:dxf>
              <fill>
                <patternFill>
                  <bgColor rgb="FFFFFF00"/>
                </patternFill>
              </fill>
            </x14:dxf>
          </x14:cfRule>
          <xm:sqref>AJ41:AM41</xm:sqref>
        </x14:conditionalFormatting>
        <x14:conditionalFormatting xmlns:xm="http://schemas.microsoft.com/office/excel/2006/main">
          <x14:cfRule type="containsText" priority="6" operator="containsText" id="{0C7A92D0-34D6-4F84-BA45-A016BAB8984B}">
            <xm:f>NOT(ISERROR(SEARCH($T$3,AQ41)))</xm:f>
            <xm:f>$T$3</xm:f>
            <x14:dxf>
              <font>
                <color rgb="FF006100"/>
              </font>
              <fill>
                <patternFill>
                  <bgColor rgb="FFC6EFCE"/>
                </patternFill>
              </fill>
            </x14:dxf>
          </x14:cfRule>
          <xm:sqref>AQ41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60403-0310-4540-A632-06FEEFCD2619}">
  <dimension ref="A1"/>
  <sheetViews>
    <sheetView zoomScale="205" zoomScaleNormal="205" workbookViewId="0">
      <selection sqref="A1:A7"/>
    </sheetView>
  </sheetViews>
  <sheetFormatPr defaultRowHeight="15" x14ac:dyDescent="0.25"/>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E67C3-C612-4003-8408-7A4CCD299B92}">
  <dimension ref="A1:B23"/>
  <sheetViews>
    <sheetView workbookViewId="0">
      <selection activeCell="F40" sqref="F40"/>
    </sheetView>
  </sheetViews>
  <sheetFormatPr defaultRowHeight="15" x14ac:dyDescent="0.25"/>
  <cols>
    <col min="1" max="1" width="27.5703125" bestFit="1" customWidth="1"/>
  </cols>
  <sheetData>
    <row r="1" spans="1:2" x14ac:dyDescent="0.25">
      <c r="A1" s="53" t="s">
        <v>13</v>
      </c>
      <c r="B1">
        <v>1</v>
      </c>
    </row>
    <row r="2" spans="1:2" x14ac:dyDescent="0.25">
      <c r="A2" s="53" t="s">
        <v>14</v>
      </c>
      <c r="B2">
        <v>2</v>
      </c>
    </row>
    <row r="3" spans="1:2" x14ac:dyDescent="0.25">
      <c r="A3" s="53" t="s">
        <v>24</v>
      </c>
      <c r="B3">
        <v>3</v>
      </c>
    </row>
    <row r="4" spans="1:2" x14ac:dyDescent="0.25">
      <c r="A4" s="53" t="s">
        <v>247</v>
      </c>
      <c r="B4">
        <v>4</v>
      </c>
    </row>
    <row r="5" spans="1:2" x14ac:dyDescent="0.25">
      <c r="A5" s="53" t="s">
        <v>169</v>
      </c>
      <c r="B5">
        <v>5</v>
      </c>
    </row>
    <row r="6" spans="1:2" x14ac:dyDescent="0.25">
      <c r="A6" s="53" t="s">
        <v>11</v>
      </c>
      <c r="B6">
        <v>6</v>
      </c>
    </row>
    <row r="7" spans="1:2" x14ac:dyDescent="0.25">
      <c r="A7" s="53" t="s">
        <v>12</v>
      </c>
      <c r="B7">
        <v>6</v>
      </c>
    </row>
    <row r="8" spans="1:2" x14ac:dyDescent="0.25">
      <c r="A8" s="53" t="s">
        <v>168</v>
      </c>
      <c r="B8">
        <v>7</v>
      </c>
    </row>
    <row r="9" spans="1:2" x14ac:dyDescent="0.25">
      <c r="A9" s="53" t="s">
        <v>25</v>
      </c>
      <c r="B9">
        <v>7</v>
      </c>
    </row>
    <row r="10" spans="1:2" x14ac:dyDescent="0.25">
      <c r="A10" s="53" t="s">
        <v>9</v>
      </c>
      <c r="B10">
        <v>8</v>
      </c>
    </row>
    <row r="11" spans="1:2" x14ac:dyDescent="0.25">
      <c r="A11" s="53" t="s">
        <v>15</v>
      </c>
      <c r="B11">
        <v>8</v>
      </c>
    </row>
    <row r="12" spans="1:2" x14ac:dyDescent="0.25">
      <c r="A12" s="53" t="s">
        <v>20</v>
      </c>
      <c r="B12">
        <v>8</v>
      </c>
    </row>
    <row r="13" spans="1:2" x14ac:dyDescent="0.25">
      <c r="A13" s="53" t="s">
        <v>21</v>
      </c>
      <c r="B13">
        <v>8</v>
      </c>
    </row>
    <row r="14" spans="1:2" x14ac:dyDescent="0.25">
      <c r="A14" s="53" t="s">
        <v>4</v>
      </c>
      <c r="B14">
        <v>9</v>
      </c>
    </row>
    <row r="15" spans="1:2" x14ac:dyDescent="0.25">
      <c r="A15" s="53" t="s">
        <v>5</v>
      </c>
      <c r="B15">
        <v>9</v>
      </c>
    </row>
    <row r="16" spans="1:2" x14ac:dyDescent="0.25">
      <c r="A16" s="53" t="s">
        <v>8</v>
      </c>
      <c r="B16">
        <v>9</v>
      </c>
    </row>
    <row r="17" spans="1:2" x14ac:dyDescent="0.25">
      <c r="A17" s="53" t="s">
        <v>23</v>
      </c>
      <c r="B17">
        <v>10</v>
      </c>
    </row>
    <row r="18" spans="1:2" x14ac:dyDescent="0.25">
      <c r="A18" s="53" t="s">
        <v>10</v>
      </c>
      <c r="B18">
        <v>11</v>
      </c>
    </row>
    <row r="19" spans="1:2" x14ac:dyDescent="0.25">
      <c r="A19" s="53" t="s">
        <v>3</v>
      </c>
      <c r="B19">
        <v>12</v>
      </c>
    </row>
    <row r="20" spans="1:2" x14ac:dyDescent="0.25">
      <c r="A20" s="53" t="s">
        <v>17</v>
      </c>
      <c r="B20">
        <v>12</v>
      </c>
    </row>
    <row r="21" spans="1:2" x14ac:dyDescent="0.25">
      <c r="A21" s="53" t="s">
        <v>22</v>
      </c>
      <c r="B21">
        <v>12</v>
      </c>
    </row>
    <row r="22" spans="1:2" x14ac:dyDescent="0.25">
      <c r="A22" s="53" t="s">
        <v>19</v>
      </c>
      <c r="B22">
        <v>13</v>
      </c>
    </row>
    <row r="23" spans="1:2" x14ac:dyDescent="0.25">
      <c r="A23" s="53" t="s">
        <v>18</v>
      </c>
      <c r="B23">
        <v>14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STRIDE</vt:lpstr>
      <vt:lpstr>STRIDE (Reordered)</vt:lpstr>
      <vt:lpstr>Risk Assessment</vt:lpstr>
      <vt:lpstr>Results</vt:lpstr>
      <vt:lpstr>Final</vt:lpstr>
      <vt:lpstr>Sheet7</vt:lpstr>
      <vt:lpstr>Priority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Walid Amro</dc:creator>
  <cp:lastModifiedBy>Ahmed Walid Amro</cp:lastModifiedBy>
  <dcterms:created xsi:type="dcterms:W3CDTF">2020-06-29T22:02:19Z</dcterms:created>
  <dcterms:modified xsi:type="dcterms:W3CDTF">2020-08-27T12:45:38Z</dcterms:modified>
</cp:coreProperties>
</file>