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wedar Design\تسعير\"/>
    </mc:Choice>
  </mc:AlternateContent>
  <bookViews>
    <workbookView xWindow="-108" yWindow="-108" windowWidth="23256" windowHeight="12576" tabRatio="765" activeTab="3"/>
  </bookViews>
  <sheets>
    <sheet name="تصنيع" sheetId="1" r:id="rId1"/>
    <sheet name="عرض عملاء حقيقى" sheetId="4" r:id="rId2"/>
    <sheet name="عرض عملاء المعرض" sheetId="7" r:id="rId3"/>
    <sheet name="مطابخ 2024 " sheetId="8" r:id="rId4"/>
    <sheet name="عرض عملاء المعرض " sheetId="11" r:id="rId5"/>
    <sheet name="دريسينج 2024" sheetId="12" r:id="rId6"/>
    <sheet name="Sheet3" sheetId="3" r:id="rId7"/>
  </sheets>
  <definedNames>
    <definedName name="_xlnm.Print_Area" localSheetId="5">'دريسينج 2024'!$A$2:$AJ$33</definedName>
    <definedName name="_xlnm.Print_Area" localSheetId="2">'عرض عملاء المعرض'!$A1:$Q$16</definedName>
    <definedName name="_xlnm.Print_Area" localSheetId="4">'عرض عملاء المعرض '!$A$1:$AJ$18</definedName>
    <definedName name="_xlnm.Print_Area" localSheetId="1">'عرض عملاء حقيقى'!$B$1:$H$17</definedName>
    <definedName name="_xlnm.Print_Area" localSheetId="3">'مطابخ 2024 '!$A$2:$AJ$27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8" i="11" l="1"/>
  <c r="AE18" i="11"/>
  <c r="AG18" i="11"/>
  <c r="AC17" i="11"/>
  <c r="AE17" i="11"/>
  <c r="AG17" i="11"/>
  <c r="C7" i="11"/>
  <c r="C18" i="11"/>
  <c r="C17" i="11"/>
  <c r="H17" i="11" s="1"/>
  <c r="N18" i="11"/>
  <c r="M18" i="11" s="1"/>
  <c r="K18" i="11"/>
  <c r="N17" i="11"/>
  <c r="M17" i="11" s="1"/>
  <c r="K17" i="11"/>
  <c r="X23" i="8"/>
  <c r="V23" i="8"/>
  <c r="T23" i="8"/>
  <c r="U23" i="8" s="1"/>
  <c r="Q23" i="8"/>
  <c r="N23" i="8"/>
  <c r="O23" i="8"/>
  <c r="K23" i="8"/>
  <c r="L23" i="8" s="1"/>
  <c r="F23" i="8"/>
  <c r="A23" i="8"/>
  <c r="G23" i="8"/>
  <c r="I23" i="8"/>
  <c r="R23" i="8"/>
  <c r="Y23" i="8"/>
  <c r="AB23" i="8"/>
  <c r="J18" i="11" l="1"/>
  <c r="D18" i="11"/>
  <c r="F18" i="11"/>
  <c r="E18" i="11" s="1"/>
  <c r="H18" i="11"/>
  <c r="P17" i="11"/>
  <c r="L17" i="11"/>
  <c r="J17" i="11"/>
  <c r="D17" i="11"/>
  <c r="F17" i="11"/>
  <c r="E17" i="11" s="1"/>
  <c r="AC23" i="8"/>
  <c r="AK23" i="8" s="1"/>
  <c r="AD39" i="8"/>
  <c r="P18" i="11" l="1"/>
  <c r="L18" i="11"/>
  <c r="AE23" i="8"/>
  <c r="AD23" i="8" s="1"/>
  <c r="B6" i="3"/>
  <c r="B11" i="3"/>
  <c r="B12" i="3"/>
  <c r="B7" i="3"/>
  <c r="B8" i="3"/>
  <c r="B10" i="3"/>
  <c r="AG23" i="8" l="1"/>
  <c r="AH23" i="8" s="1"/>
  <c r="AI23" i="8" s="1"/>
  <c r="AN23" i="8" s="1"/>
  <c r="I9" i="8"/>
  <c r="D9" i="8"/>
  <c r="J77" i="8"/>
  <c r="M77" i="8" s="1"/>
  <c r="AM23" i="8" l="1"/>
  <c r="AJ23" i="8"/>
  <c r="AO23" i="8" s="1"/>
  <c r="S45" i="8"/>
  <c r="S46" i="8"/>
  <c r="S47" i="8"/>
  <c r="S48" i="8"/>
  <c r="S49" i="8"/>
  <c r="S50" i="8"/>
  <c r="S51" i="8"/>
  <c r="J55" i="8" l="1"/>
  <c r="M55" i="8" s="1"/>
  <c r="J54" i="8"/>
  <c r="M54" i="8" s="1"/>
  <c r="AG4" i="11" l="1"/>
  <c r="AE4" i="11"/>
  <c r="N4" i="11"/>
  <c r="M4" i="11"/>
  <c r="K4" i="11"/>
  <c r="V9" i="8"/>
  <c r="T9" i="8"/>
  <c r="U9" i="8" s="1"/>
  <c r="Q9" i="8"/>
  <c r="R9" i="8" s="1"/>
  <c r="N9" i="8"/>
  <c r="O9" i="8" s="1"/>
  <c r="K9" i="8"/>
  <c r="L9" i="8" s="1"/>
  <c r="F9" i="8"/>
  <c r="G9" i="8" s="1"/>
  <c r="AB9" i="8"/>
  <c r="X9" i="8"/>
  <c r="Y9" i="8" s="1"/>
  <c r="J75" i="8"/>
  <c r="M75" i="8" s="1"/>
  <c r="J72" i="8"/>
  <c r="M72" i="8" s="1"/>
  <c r="J74" i="8"/>
  <c r="M74" i="8" s="1"/>
  <c r="J80" i="8"/>
  <c r="M80" i="8" s="1"/>
  <c r="J81" i="8"/>
  <c r="M81" i="8" s="1"/>
  <c r="J82" i="8"/>
  <c r="M82" i="8" s="1"/>
  <c r="J83" i="8"/>
  <c r="M83" i="8" s="1"/>
  <c r="J71" i="8"/>
  <c r="M71" i="8" s="1"/>
  <c r="J70" i="8"/>
  <c r="M70" i="8"/>
  <c r="J69" i="8"/>
  <c r="M69" i="8" s="1"/>
  <c r="AC9" i="8" l="1"/>
  <c r="P65" i="8"/>
  <c r="J65" i="8"/>
  <c r="M65" i="8" s="1"/>
  <c r="J66" i="12"/>
  <c r="M66" i="12" s="1"/>
  <c r="G66" i="12"/>
  <c r="AE9" i="8" l="1"/>
  <c r="AG9" i="8" s="1"/>
  <c r="AH9" i="8" s="1"/>
  <c r="C4" i="11"/>
  <c r="AK9" i="8"/>
  <c r="AK47" i="11"/>
  <c r="AN47" i="11"/>
  <c r="AG45" i="11"/>
  <c r="AL45" i="11"/>
  <c r="AN46" i="11"/>
  <c r="AN43" i="11"/>
  <c r="AN41" i="11"/>
  <c r="AM42" i="11"/>
  <c r="AN42" i="11" s="1"/>
  <c r="AG43" i="11"/>
  <c r="AL42" i="11"/>
  <c r="AG42" i="11"/>
  <c r="AD9" i="8" l="1"/>
  <c r="H4" i="11"/>
  <c r="D4" i="11"/>
  <c r="J4" i="11"/>
  <c r="Z4" i="11"/>
  <c r="F4" i="11"/>
  <c r="AJ9" i="8"/>
  <c r="AO9" i="8" s="1"/>
  <c r="AM9" i="8"/>
  <c r="AI9" i="8"/>
  <c r="AN9" i="8" s="1"/>
  <c r="I12" i="12"/>
  <c r="I17" i="12"/>
  <c r="E4" i="11" l="1"/>
  <c r="AP4" i="11"/>
  <c r="L4" i="11"/>
  <c r="AC4" i="11"/>
  <c r="P4" i="11"/>
  <c r="G42" i="12"/>
  <c r="G43" i="12"/>
  <c r="G44" i="12"/>
  <c r="G45" i="12"/>
  <c r="G46" i="12"/>
  <c r="F12" i="12" s="1"/>
  <c r="G47" i="12"/>
  <c r="F29" i="12" s="1"/>
  <c r="G29" i="12" s="1"/>
  <c r="G48" i="12"/>
  <c r="G49" i="12"/>
  <c r="G50" i="12"/>
  <c r="F17" i="12" s="1"/>
  <c r="G17" i="12" s="1"/>
  <c r="G51" i="12"/>
  <c r="G52" i="12"/>
  <c r="G53" i="12"/>
  <c r="G54" i="12"/>
  <c r="G55" i="12"/>
  <c r="G56" i="12"/>
  <c r="G57" i="12"/>
  <c r="G58" i="12"/>
  <c r="G59" i="12"/>
  <c r="I25" i="12" s="1"/>
  <c r="G60" i="12"/>
  <c r="G61" i="12"/>
  <c r="G62" i="12"/>
  <c r="I29" i="12" s="1"/>
  <c r="G63" i="12"/>
  <c r="G36" i="12"/>
  <c r="G37" i="12"/>
  <c r="G38" i="12"/>
  <c r="G39" i="12"/>
  <c r="G40" i="12"/>
  <c r="G41" i="12"/>
  <c r="G35" i="12"/>
  <c r="AJ72" i="12"/>
  <c r="AI72" i="12"/>
  <c r="J61" i="12"/>
  <c r="M61" i="12" s="1"/>
  <c r="D28" i="12" s="1"/>
  <c r="J59" i="12"/>
  <c r="M59" i="12" s="1"/>
  <c r="D25" i="12" s="1"/>
  <c r="J58" i="12"/>
  <c r="M58" i="12" s="1"/>
  <c r="D24" i="12" s="1"/>
  <c r="J57" i="12"/>
  <c r="M57" i="12" s="1"/>
  <c r="D23" i="12" s="1"/>
  <c r="J56" i="12"/>
  <c r="M56" i="12" s="1"/>
  <c r="D22" i="12" s="1"/>
  <c r="J55" i="12"/>
  <c r="M55" i="12" s="1"/>
  <c r="D21" i="12" s="1"/>
  <c r="J54" i="12"/>
  <c r="M54" i="12" s="1"/>
  <c r="J53" i="12"/>
  <c r="M53" i="12" s="1"/>
  <c r="J52" i="12"/>
  <c r="M52" i="12" s="1"/>
  <c r="D27" i="12" s="1"/>
  <c r="J51" i="12"/>
  <c r="M51" i="12" s="1"/>
  <c r="J50" i="12"/>
  <c r="M50" i="12" s="1"/>
  <c r="J49" i="12"/>
  <c r="AI48" i="12"/>
  <c r="J48" i="12"/>
  <c r="M48" i="12" s="1"/>
  <c r="J47" i="12"/>
  <c r="M47" i="12" s="1"/>
  <c r="J46" i="12"/>
  <c r="M46" i="12" s="1"/>
  <c r="D11" i="12" s="1"/>
  <c r="J45" i="12"/>
  <c r="M45" i="12" s="1"/>
  <c r="Q45" i="12" s="1"/>
  <c r="AJ41" i="12"/>
  <c r="AI41" i="12"/>
  <c r="AB28" i="12"/>
  <c r="AB27" i="12"/>
  <c r="AB30" i="12" s="1"/>
  <c r="AB24" i="12"/>
  <c r="AB23" i="12"/>
  <c r="AB12" i="12" s="1"/>
  <c r="AB21" i="12"/>
  <c r="AB10" i="12" s="1"/>
  <c r="AB25" i="12" s="1"/>
  <c r="AB20" i="12"/>
  <c r="AB29" i="12" s="1"/>
  <c r="AQ4" i="11" l="1"/>
  <c r="AO4" i="11"/>
  <c r="AN4" i="11"/>
  <c r="I21" i="12"/>
  <c r="P50" i="12"/>
  <c r="X24" i="12"/>
  <c r="Y24" i="12" s="1"/>
  <c r="X17" i="12"/>
  <c r="Y17" i="12" s="1"/>
  <c r="T12" i="12"/>
  <c r="U12" i="12" s="1"/>
  <c r="T17" i="12"/>
  <c r="U17" i="12" s="1"/>
  <c r="Q12" i="12"/>
  <c r="R12" i="12" s="1"/>
  <c r="Q17" i="12"/>
  <c r="R17" i="12" s="1"/>
  <c r="K17" i="12"/>
  <c r="L17" i="12" s="1"/>
  <c r="K12" i="12"/>
  <c r="L12" i="12" s="1"/>
  <c r="V12" i="12"/>
  <c r="V17" i="12"/>
  <c r="T11" i="12"/>
  <c r="U11" i="12" s="1"/>
  <c r="N12" i="12"/>
  <c r="O12" i="12" s="1"/>
  <c r="N17" i="12"/>
  <c r="O17" i="12" s="1"/>
  <c r="F20" i="12"/>
  <c r="G20" i="12" s="1"/>
  <c r="G12" i="12"/>
  <c r="X15" i="12"/>
  <c r="Y15" i="12" s="1"/>
  <c r="X12" i="12"/>
  <c r="Y12" i="12" s="1"/>
  <c r="Q15" i="12"/>
  <c r="R15" i="12" s="1"/>
  <c r="N15" i="12"/>
  <c r="O15" i="12" s="1"/>
  <c r="V15" i="12"/>
  <c r="I15" i="12"/>
  <c r="F16" i="12"/>
  <c r="G16" i="12" s="1"/>
  <c r="F15" i="12"/>
  <c r="G15" i="12" s="1"/>
  <c r="I28" i="12"/>
  <c r="K23" i="12"/>
  <c r="L23" i="12" s="1"/>
  <c r="K15" i="12"/>
  <c r="L15" i="12" s="1"/>
  <c r="K16" i="12"/>
  <c r="L16" i="12" s="1"/>
  <c r="K20" i="12"/>
  <c r="L20" i="12" s="1"/>
  <c r="T15" i="12"/>
  <c r="U15" i="12" s="1"/>
  <c r="V24" i="12"/>
  <c r="F23" i="12"/>
  <c r="G23" i="12" s="1"/>
  <c r="F25" i="12"/>
  <c r="G25" i="12" s="1"/>
  <c r="X20" i="12"/>
  <c r="Y20" i="12" s="1"/>
  <c r="X10" i="12"/>
  <c r="Y10" i="12" s="1"/>
  <c r="K21" i="12"/>
  <c r="L21" i="12" s="1"/>
  <c r="K10" i="12"/>
  <c r="L10" i="12" s="1"/>
  <c r="F10" i="12"/>
  <c r="G10" i="12" s="1"/>
  <c r="I10" i="12"/>
  <c r="K22" i="12"/>
  <c r="L22" i="12" s="1"/>
  <c r="N29" i="12"/>
  <c r="O29" i="12" s="1"/>
  <c r="N10" i="12"/>
  <c r="O10" i="12" s="1"/>
  <c r="F26" i="12"/>
  <c r="G26" i="12" s="1"/>
  <c r="K27" i="12"/>
  <c r="L27" i="12" s="1"/>
  <c r="T16" i="12"/>
  <c r="U16" i="12" s="1"/>
  <c r="T10" i="12"/>
  <c r="U10" i="12" s="1"/>
  <c r="F24" i="12"/>
  <c r="G24" i="12" s="1"/>
  <c r="F28" i="12"/>
  <c r="G28" i="12" s="1"/>
  <c r="Q16" i="12"/>
  <c r="R16" i="12" s="1"/>
  <c r="Q10" i="12"/>
  <c r="R10" i="12" s="1"/>
  <c r="K25" i="12"/>
  <c r="L25" i="12" s="1"/>
  <c r="F27" i="12"/>
  <c r="G27" i="12" s="1"/>
  <c r="K28" i="12"/>
  <c r="L28" i="12" s="1"/>
  <c r="V29" i="12"/>
  <c r="V10" i="12"/>
  <c r="F22" i="12"/>
  <c r="G22" i="12" s="1"/>
  <c r="Q11" i="12"/>
  <c r="R11" i="12" s="1"/>
  <c r="N11" i="12"/>
  <c r="O11" i="12" s="1"/>
  <c r="X25" i="12"/>
  <c r="Y25" i="12" s="1"/>
  <c r="X11" i="12"/>
  <c r="Y11" i="12" s="1"/>
  <c r="V11" i="12"/>
  <c r="I11" i="12"/>
  <c r="F11" i="12"/>
  <c r="G11" i="12" s="1"/>
  <c r="Q25" i="12"/>
  <c r="R25" i="12" s="1"/>
  <c r="V22" i="12"/>
  <c r="K29" i="12"/>
  <c r="L29" i="12" s="1"/>
  <c r="I24" i="12"/>
  <c r="Q22" i="12"/>
  <c r="R22" i="12" s="1"/>
  <c r="F30" i="12"/>
  <c r="G30" i="12" s="1"/>
  <c r="K26" i="12"/>
  <c r="L26" i="12" s="1"/>
  <c r="K30" i="12"/>
  <c r="L30" i="12" s="1"/>
  <c r="X21" i="12"/>
  <c r="Y21" i="12" s="1"/>
  <c r="X26" i="12"/>
  <c r="Y26" i="12" s="1"/>
  <c r="K11" i="12"/>
  <c r="L11" i="12" s="1"/>
  <c r="K24" i="12"/>
  <c r="L24" i="12" s="1"/>
  <c r="V16" i="12"/>
  <c r="V27" i="12"/>
  <c r="X29" i="12"/>
  <c r="Y29" i="12" s="1"/>
  <c r="X27" i="12"/>
  <c r="Y27" i="12" s="1"/>
  <c r="V25" i="12"/>
  <c r="X30" i="12"/>
  <c r="Y30" i="12" s="1"/>
  <c r="Q28" i="12"/>
  <c r="R28" i="12" s="1"/>
  <c r="X22" i="12"/>
  <c r="Y22" i="12" s="1"/>
  <c r="V30" i="12"/>
  <c r="X23" i="12"/>
  <c r="Y23" i="12" s="1"/>
  <c r="V28" i="12"/>
  <c r="X16" i="12"/>
  <c r="Y16" i="12" s="1"/>
  <c r="V21" i="12"/>
  <c r="X28" i="12"/>
  <c r="Y28" i="12" s="1"/>
  <c r="I22" i="12"/>
  <c r="I23" i="12"/>
  <c r="I27" i="12"/>
  <c r="F21" i="12"/>
  <c r="G21" i="12" s="1"/>
  <c r="T22" i="12"/>
  <c r="U22" i="12" s="1"/>
  <c r="T28" i="12"/>
  <c r="U28" i="12" s="1"/>
  <c r="Q24" i="12"/>
  <c r="R24" i="12" s="1"/>
  <c r="Q27" i="12"/>
  <c r="R27" i="12" s="1"/>
  <c r="Q30" i="12"/>
  <c r="R30" i="12" s="1"/>
  <c r="Q21" i="12"/>
  <c r="R21" i="12" s="1"/>
  <c r="T24" i="12"/>
  <c r="U24" i="12" s="1"/>
  <c r="T27" i="12"/>
  <c r="U27" i="12" s="1"/>
  <c r="T30" i="12"/>
  <c r="U30" i="12" s="1"/>
  <c r="T25" i="12"/>
  <c r="U25" i="12" s="1"/>
  <c r="T21" i="12"/>
  <c r="U21" i="12" s="1"/>
  <c r="Q23" i="12"/>
  <c r="R23" i="12" s="1"/>
  <c r="Q20" i="12"/>
  <c r="R20" i="12" s="1"/>
  <c r="T23" i="12"/>
  <c r="U23" i="12" s="1"/>
  <c r="Q26" i="12"/>
  <c r="R26" i="12" s="1"/>
  <c r="T20" i="12"/>
  <c r="U20" i="12" s="1"/>
  <c r="V23" i="12"/>
  <c r="T26" i="12"/>
  <c r="U26" i="12" s="1"/>
  <c r="Q29" i="12"/>
  <c r="R29" i="12" s="1"/>
  <c r="V20" i="12"/>
  <c r="V26" i="12"/>
  <c r="T29" i="12"/>
  <c r="U29" i="12" s="1"/>
  <c r="N28" i="12"/>
  <c r="O28" i="12" s="1"/>
  <c r="N21" i="12"/>
  <c r="O21" i="12" s="1"/>
  <c r="N20" i="12"/>
  <c r="O20" i="12" s="1"/>
  <c r="N16" i="12"/>
  <c r="O16" i="12" s="1"/>
  <c r="N26" i="12"/>
  <c r="O26" i="12" s="1"/>
  <c r="N30" i="12"/>
  <c r="O30" i="12" s="1"/>
  <c r="N22" i="12"/>
  <c r="O22" i="12" s="1"/>
  <c r="N27" i="12"/>
  <c r="O27" i="12" s="1"/>
  <c r="N25" i="12"/>
  <c r="O25" i="12" s="1"/>
  <c r="N24" i="12"/>
  <c r="O24" i="12" s="1"/>
  <c r="N23" i="12"/>
  <c r="O23" i="12" s="1"/>
  <c r="P51" i="12"/>
  <c r="D20" i="12"/>
  <c r="I20" i="12" s="1"/>
  <c r="D16" i="12"/>
  <c r="I16" i="12" s="1"/>
  <c r="AB22" i="12"/>
  <c r="D30" i="12"/>
  <c r="I30" i="12" s="1"/>
  <c r="D26" i="12"/>
  <c r="I26" i="12" s="1"/>
  <c r="AE6" i="11"/>
  <c r="AE7" i="11"/>
  <c r="AE8" i="11"/>
  <c r="AE9" i="11"/>
  <c r="AE10" i="11"/>
  <c r="AE11" i="11"/>
  <c r="AE12" i="11"/>
  <c r="AE13" i="11"/>
  <c r="AE14" i="11"/>
  <c r="AE15" i="11"/>
  <c r="AE16" i="11"/>
  <c r="AE5" i="11"/>
  <c r="AG5" i="11"/>
  <c r="AM5" i="11" s="1"/>
  <c r="S17" i="11"/>
  <c r="AG16" i="11"/>
  <c r="N16" i="11"/>
  <c r="M16" i="11" s="1"/>
  <c r="K16" i="11"/>
  <c r="AG15" i="11"/>
  <c r="N15" i="11"/>
  <c r="M15" i="11"/>
  <c r="K15" i="11"/>
  <c r="AG14" i="11"/>
  <c r="N14" i="11"/>
  <c r="M14" i="11" s="1"/>
  <c r="K14" i="11"/>
  <c r="AG13" i="11"/>
  <c r="N13" i="11"/>
  <c r="M13" i="11"/>
  <c r="K13" i="11"/>
  <c r="AG12" i="11"/>
  <c r="N12" i="11"/>
  <c r="M12" i="11" s="1"/>
  <c r="K12" i="11"/>
  <c r="AG11" i="11"/>
  <c r="N11" i="11"/>
  <c r="M11" i="11" s="1"/>
  <c r="K11" i="11"/>
  <c r="AG10" i="11"/>
  <c r="N10" i="11"/>
  <c r="M10" i="11"/>
  <c r="K10" i="11"/>
  <c r="AG9" i="11"/>
  <c r="N9" i="11"/>
  <c r="M9" i="11" s="1"/>
  <c r="K9" i="11"/>
  <c r="AG8" i="11"/>
  <c r="AM8" i="11" s="1"/>
  <c r="N8" i="11"/>
  <c r="M8" i="11"/>
  <c r="K8" i="11"/>
  <c r="AL7" i="11"/>
  <c r="AG7" i="11"/>
  <c r="AM7" i="11" s="1"/>
  <c r="N7" i="11"/>
  <c r="M7" i="11"/>
  <c r="K7" i="11"/>
  <c r="AL6" i="11"/>
  <c r="AG6" i="11"/>
  <c r="AM6" i="11" s="1"/>
  <c r="N6" i="11"/>
  <c r="M6" i="11" s="1"/>
  <c r="K6" i="11"/>
  <c r="A6" i="11"/>
  <c r="A7" i="11" s="1"/>
  <c r="A8" i="11" s="1"/>
  <c r="A9" i="11" s="1"/>
  <c r="A10" i="11" s="1"/>
  <c r="AL5" i="11"/>
  <c r="N5" i="11"/>
  <c r="M5" i="11" s="1"/>
  <c r="K5" i="11"/>
  <c r="AI3" i="11"/>
  <c r="AH3" i="11"/>
  <c r="AJ3" i="11" s="1"/>
  <c r="I14" i="8"/>
  <c r="V24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AB26" i="12" l="1"/>
  <c r="AC26" i="12" s="1"/>
  <c r="AE26" i="12" s="1"/>
  <c r="AB11" i="12"/>
  <c r="R51" i="12"/>
  <c r="AC17" i="12"/>
  <c r="AC12" i="12"/>
  <c r="AC15" i="12"/>
  <c r="AE15" i="12" s="1"/>
  <c r="AC10" i="12"/>
  <c r="AC11" i="12"/>
  <c r="AE11" i="12" s="1"/>
  <c r="AC24" i="12"/>
  <c r="AK24" i="12" s="1"/>
  <c r="AC29" i="12"/>
  <c r="AK29" i="12" s="1"/>
  <c r="AC25" i="12"/>
  <c r="AK25" i="12" s="1"/>
  <c r="AC16" i="12"/>
  <c r="AK16" i="12" s="1"/>
  <c r="AC30" i="12"/>
  <c r="AE30" i="12" s="1"/>
  <c r="AC27" i="12"/>
  <c r="AK27" i="12" s="1"/>
  <c r="AC20" i="12"/>
  <c r="AK20" i="12" s="1"/>
  <c r="AC21" i="12"/>
  <c r="AK21" i="12" s="1"/>
  <c r="AC23" i="12"/>
  <c r="AK23" i="12" s="1"/>
  <c r="AC28" i="12"/>
  <c r="AE28" i="12" s="1"/>
  <c r="AC22" i="12"/>
  <c r="A12" i="11"/>
  <c r="A13" i="11" s="1"/>
  <c r="A14" i="11" s="1"/>
  <c r="A15" i="11" s="1"/>
  <c r="A16" i="11" s="1"/>
  <c r="A11" i="11"/>
  <c r="AK15" i="12" l="1"/>
  <c r="AE17" i="12"/>
  <c r="AK17" i="12"/>
  <c r="AE12" i="12"/>
  <c r="AK12" i="12"/>
  <c r="AD15" i="12"/>
  <c r="AG15" i="12"/>
  <c r="AH15" i="12" s="1"/>
  <c r="E10" i="3" s="1"/>
  <c r="AE10" i="12"/>
  <c r="AK10" i="12"/>
  <c r="AK11" i="12"/>
  <c r="AE25" i="12"/>
  <c r="AD25" i="12" s="1"/>
  <c r="AD11" i="12"/>
  <c r="AG11" i="12"/>
  <c r="AH11" i="12" s="1"/>
  <c r="E7" i="3" s="1"/>
  <c r="AE29" i="12"/>
  <c r="AG29" i="12" s="1"/>
  <c r="AH29" i="12" s="1"/>
  <c r="AE34" i="12"/>
  <c r="AK28" i="12"/>
  <c r="AE24" i="12"/>
  <c r="AG24" i="12" s="1"/>
  <c r="AH24" i="12" s="1"/>
  <c r="AE27" i="12"/>
  <c r="AD27" i="12" s="1"/>
  <c r="AE20" i="12"/>
  <c r="AG20" i="12" s="1"/>
  <c r="AH20" i="12" s="1"/>
  <c r="AK30" i="12"/>
  <c r="AE16" i="12"/>
  <c r="AD16" i="12" s="1"/>
  <c r="AE23" i="12"/>
  <c r="AD23" i="12" s="1"/>
  <c r="AE21" i="12"/>
  <c r="AG21" i="12" s="1"/>
  <c r="AH21" i="12" s="1"/>
  <c r="AK26" i="12"/>
  <c r="AD28" i="12"/>
  <c r="AG28" i="12"/>
  <c r="AH28" i="12" s="1"/>
  <c r="AK22" i="12"/>
  <c r="AE22" i="12"/>
  <c r="AD30" i="12"/>
  <c r="AG30" i="12"/>
  <c r="AH30" i="12" s="1"/>
  <c r="AG26" i="12"/>
  <c r="AH26" i="12" s="1"/>
  <c r="AD26" i="12"/>
  <c r="AD17" i="12" l="1"/>
  <c r="AG17" i="12"/>
  <c r="AH17" i="12" s="1"/>
  <c r="E12" i="3" s="1"/>
  <c r="AD12" i="12"/>
  <c r="AG12" i="12"/>
  <c r="AH12" i="12" s="1"/>
  <c r="E8" i="3" s="1"/>
  <c r="AD24" i="12"/>
  <c r="AM15" i="12"/>
  <c r="AJ15" i="12"/>
  <c r="AO15" i="12" s="1"/>
  <c r="AI15" i="12"/>
  <c r="AN15" i="12" s="1"/>
  <c r="AG27" i="12"/>
  <c r="AH27" i="12" s="1"/>
  <c r="AM27" i="12" s="1"/>
  <c r="AD10" i="12"/>
  <c r="AG10" i="12"/>
  <c r="AH10" i="12" s="1"/>
  <c r="E6" i="3" s="1"/>
  <c r="AG25" i="12"/>
  <c r="AH25" i="12" s="1"/>
  <c r="AI25" i="12" s="1"/>
  <c r="AN25" i="12" s="1"/>
  <c r="AG23" i="12"/>
  <c r="AH23" i="12" s="1"/>
  <c r="AI23" i="12" s="1"/>
  <c r="AN23" i="12" s="1"/>
  <c r="AG16" i="12"/>
  <c r="AH16" i="12" s="1"/>
  <c r="AI11" i="12"/>
  <c r="AN11" i="12" s="1"/>
  <c r="AJ11" i="12"/>
  <c r="AO11" i="12" s="1"/>
  <c r="AM11" i="12"/>
  <c r="AD29" i="12"/>
  <c r="AD21" i="12"/>
  <c r="AD20" i="12"/>
  <c r="AM24" i="12"/>
  <c r="AI24" i="12"/>
  <c r="AN24" i="12" s="1"/>
  <c r="AJ24" i="12"/>
  <c r="AO24" i="12" s="1"/>
  <c r="AG22" i="12"/>
  <c r="AH22" i="12" s="1"/>
  <c r="AD22" i="12"/>
  <c r="AM30" i="12"/>
  <c r="AJ30" i="12"/>
  <c r="AO30" i="12" s="1"/>
  <c r="AI30" i="12"/>
  <c r="AN30" i="12" s="1"/>
  <c r="AM26" i="12"/>
  <c r="AJ26" i="12"/>
  <c r="AO26" i="12" s="1"/>
  <c r="AI26" i="12"/>
  <c r="AN26" i="12" s="1"/>
  <c r="AM28" i="12"/>
  <c r="AJ28" i="12"/>
  <c r="AI28" i="12"/>
  <c r="AJ21" i="12"/>
  <c r="AI21" i="12"/>
  <c r="AM21" i="12"/>
  <c r="AI29" i="12"/>
  <c r="AJ29" i="12"/>
  <c r="AO29" i="12" s="1"/>
  <c r="AM29" i="12"/>
  <c r="AJ20" i="12"/>
  <c r="AI20" i="12"/>
  <c r="AM20" i="12"/>
  <c r="D17" i="8"/>
  <c r="X18" i="8"/>
  <c r="Y18" i="8" s="1"/>
  <c r="T18" i="8"/>
  <c r="U18" i="8" s="1"/>
  <c r="Q18" i="8"/>
  <c r="R18" i="8" s="1"/>
  <c r="N18" i="8"/>
  <c r="O18" i="8" s="1"/>
  <c r="K18" i="8"/>
  <c r="L18" i="8" s="1"/>
  <c r="I19" i="8"/>
  <c r="I18" i="8"/>
  <c r="F18" i="8"/>
  <c r="G18" i="8" s="1"/>
  <c r="D18" i="8"/>
  <c r="AB18" i="8"/>
  <c r="J53" i="8"/>
  <c r="M53" i="8"/>
  <c r="T19" i="8"/>
  <c r="U19" i="8" s="1"/>
  <c r="Q19" i="8"/>
  <c r="R19" i="8" s="1"/>
  <c r="N19" i="8"/>
  <c r="O19" i="8" s="1"/>
  <c r="K19" i="8"/>
  <c r="L19" i="8" s="1"/>
  <c r="F19" i="8"/>
  <c r="G19" i="8" s="1"/>
  <c r="D19" i="8"/>
  <c r="AB19" i="8"/>
  <c r="X19" i="8"/>
  <c r="Y19" i="8" s="1"/>
  <c r="J47" i="8"/>
  <c r="M47" i="8" s="1"/>
  <c r="X11" i="8"/>
  <c r="Y11" i="8" s="1"/>
  <c r="T11" i="8"/>
  <c r="U11" i="8" s="1"/>
  <c r="Q11" i="8"/>
  <c r="R11" i="8" s="1"/>
  <c r="N11" i="8"/>
  <c r="O11" i="8" s="1"/>
  <c r="K11" i="8"/>
  <c r="L11" i="8" s="1"/>
  <c r="I11" i="8"/>
  <c r="D11" i="8"/>
  <c r="F11" i="8"/>
  <c r="G11" i="8" s="1"/>
  <c r="AB11" i="8"/>
  <c r="A11" i="8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4" i="8" s="1"/>
  <c r="X17" i="8"/>
  <c r="Y17" i="8" s="1"/>
  <c r="T17" i="8"/>
  <c r="U17" i="8" s="1"/>
  <c r="Q17" i="8"/>
  <c r="R17" i="8" s="1"/>
  <c r="N17" i="8"/>
  <c r="O17" i="8" s="1"/>
  <c r="K17" i="8"/>
  <c r="L17" i="8" s="1"/>
  <c r="F17" i="8"/>
  <c r="G17" i="8" s="1"/>
  <c r="AB17" i="8"/>
  <c r="J52" i="8"/>
  <c r="M52" i="8" s="1"/>
  <c r="AJ16" i="12" l="1"/>
  <c r="AO16" i="12" s="1"/>
  <c r="E11" i="3"/>
  <c r="AJ17" i="12"/>
  <c r="AO17" i="12" s="1"/>
  <c r="AM17" i="12"/>
  <c r="AI17" i="12"/>
  <c r="AN17" i="12" s="1"/>
  <c r="AI12" i="12"/>
  <c r="AN12" i="12" s="1"/>
  <c r="AJ12" i="12"/>
  <c r="AO12" i="12" s="1"/>
  <c r="AM12" i="12"/>
  <c r="AI10" i="12"/>
  <c r="AN10" i="12" s="1"/>
  <c r="AJ10" i="12"/>
  <c r="AO10" i="12" s="1"/>
  <c r="AM10" i="12"/>
  <c r="AI27" i="12"/>
  <c r="AN27" i="12" s="1"/>
  <c r="AJ27" i="12"/>
  <c r="AO27" i="12" s="1"/>
  <c r="AJ25" i="12"/>
  <c r="AO25" i="12" s="1"/>
  <c r="AM25" i="12"/>
  <c r="AM23" i="12"/>
  <c r="AI16" i="12"/>
  <c r="AN16" i="12" s="1"/>
  <c r="AM16" i="12"/>
  <c r="AJ23" i="12"/>
  <c r="AO23" i="12" s="1"/>
  <c r="AI43" i="12"/>
  <c r="AN21" i="12"/>
  <c r="AJ44" i="12"/>
  <c r="AO28" i="12"/>
  <c r="AO21" i="12"/>
  <c r="AJ43" i="12"/>
  <c r="AI44" i="12"/>
  <c r="AN28" i="12"/>
  <c r="AM22" i="12"/>
  <c r="AJ22" i="12"/>
  <c r="AO22" i="12" s="1"/>
  <c r="AI22" i="12"/>
  <c r="AN22" i="12" s="1"/>
  <c r="AN20" i="12"/>
  <c r="AI38" i="12"/>
  <c r="AJ38" i="12"/>
  <c r="AO20" i="12"/>
  <c r="AI47" i="12"/>
  <c r="AN29" i="12"/>
  <c r="AC18" i="8"/>
  <c r="AC19" i="8"/>
  <c r="AC11" i="8"/>
  <c r="AJ37" i="12" l="1"/>
  <c r="AI40" i="12"/>
  <c r="AJ40" i="12"/>
  <c r="AI37" i="12"/>
  <c r="AK11" i="8"/>
  <c r="C6" i="11"/>
  <c r="AK19" i="8"/>
  <c r="C14" i="11"/>
  <c r="AK18" i="8"/>
  <c r="C13" i="11"/>
  <c r="AE11" i="8"/>
  <c r="AD11" i="8" s="1"/>
  <c r="AE19" i="8"/>
  <c r="AG19" i="8" s="1"/>
  <c r="AH19" i="8" s="1"/>
  <c r="AM19" i="8" s="1"/>
  <c r="AE18" i="8"/>
  <c r="AD18" i="8" s="1"/>
  <c r="F14" i="11" l="1"/>
  <c r="E14" i="11" s="1"/>
  <c r="Z14" i="11"/>
  <c r="D14" i="11"/>
  <c r="J14" i="11"/>
  <c r="H14" i="11"/>
  <c r="H6" i="11"/>
  <c r="Z6" i="11"/>
  <c r="J6" i="11"/>
  <c r="F6" i="11"/>
  <c r="D6" i="11"/>
  <c r="H13" i="11"/>
  <c r="Z13" i="11"/>
  <c r="D13" i="11"/>
  <c r="J13" i="11"/>
  <c r="F13" i="11"/>
  <c r="E13" i="11" s="1"/>
  <c r="AJ19" i="8"/>
  <c r="AO19" i="8" s="1"/>
  <c r="AI19" i="8"/>
  <c r="AN19" i="8" s="1"/>
  <c r="AD19" i="8"/>
  <c r="AG18" i="8"/>
  <c r="AH18" i="8" s="1"/>
  <c r="AI18" i="8" s="1"/>
  <c r="AN18" i="8" s="1"/>
  <c r="AG11" i="8"/>
  <c r="AH11" i="8" s="1"/>
  <c r="AM11" i="8" s="1"/>
  <c r="E6" i="11" l="1"/>
  <c r="L6" i="11"/>
  <c r="AC6" i="11"/>
  <c r="AI6" i="11" s="1"/>
  <c r="P6" i="11"/>
  <c r="AH6" i="11"/>
  <c r="AJ6" i="11" s="1"/>
  <c r="L14" i="11"/>
  <c r="P14" i="11"/>
  <c r="AC14" i="11"/>
  <c r="AI14" i="11" s="1"/>
  <c r="AH14" i="11"/>
  <c r="AJ14" i="11" s="1"/>
  <c r="P13" i="11"/>
  <c r="L13" i="11"/>
  <c r="AH13" i="11"/>
  <c r="AJ13" i="11" s="1"/>
  <c r="AC13" i="11"/>
  <c r="AI13" i="11" s="1"/>
  <c r="AJ18" i="8"/>
  <c r="AO18" i="8" s="1"/>
  <c r="AM18" i="8"/>
  <c r="AJ11" i="8"/>
  <c r="AO11" i="8" s="1"/>
  <c r="AI11" i="8"/>
  <c r="AN11" i="8" s="1"/>
  <c r="AN13" i="11" l="1"/>
  <c r="AN6" i="11"/>
  <c r="AJ71" i="8"/>
  <c r="AI71" i="8"/>
  <c r="X16" i="8"/>
  <c r="Y16" i="8" s="1"/>
  <c r="T16" i="8"/>
  <c r="U16" i="8" s="1"/>
  <c r="Q16" i="8"/>
  <c r="R16" i="8" s="1"/>
  <c r="N16" i="8"/>
  <c r="O16" i="8" s="1"/>
  <c r="K16" i="8"/>
  <c r="L16" i="8" s="1"/>
  <c r="F16" i="8"/>
  <c r="G16" i="8" s="1"/>
  <c r="J51" i="8"/>
  <c r="M51" i="8" s="1"/>
  <c r="D16" i="8" s="1"/>
  <c r="I16" i="8" s="1"/>
  <c r="X15" i="8" l="1"/>
  <c r="Y15" i="8" s="1"/>
  <c r="T15" i="8"/>
  <c r="U15" i="8" s="1"/>
  <c r="Q15" i="8"/>
  <c r="N15" i="8"/>
  <c r="O15" i="8" s="1"/>
  <c r="K15" i="8"/>
  <c r="L15" i="8" s="1"/>
  <c r="F15" i="8"/>
  <c r="G15" i="8" s="1"/>
  <c r="R15" i="8"/>
  <c r="J59" i="8"/>
  <c r="M59" i="8" s="1"/>
  <c r="D21" i="8" s="1"/>
  <c r="J50" i="8"/>
  <c r="M50" i="8" s="1"/>
  <c r="D15" i="8" s="1"/>
  <c r="I15" i="8" s="1"/>
  <c r="J49" i="8"/>
  <c r="M49" i="8" s="1"/>
  <c r="D14" i="8" s="1"/>
  <c r="J48" i="8"/>
  <c r="M48" i="8" s="1"/>
  <c r="J46" i="8"/>
  <c r="M46" i="8" s="1"/>
  <c r="D20" i="8" s="1"/>
  <c r="I20" i="8" s="1"/>
  <c r="J45" i="8"/>
  <c r="M45" i="8" s="1"/>
  <c r="J44" i="8"/>
  <c r="M44" i="8" s="1"/>
  <c r="P44" i="8" s="1"/>
  <c r="J43" i="8"/>
  <c r="AI42" i="8"/>
  <c r="J42" i="8"/>
  <c r="M42" i="8" s="1"/>
  <c r="I17" i="8" s="1"/>
  <c r="AC17" i="8" s="1"/>
  <c r="C12" i="11" s="1"/>
  <c r="J41" i="8"/>
  <c r="M41" i="8" s="1"/>
  <c r="D12" i="8" s="1"/>
  <c r="I12" i="8" s="1"/>
  <c r="J40" i="8"/>
  <c r="M40" i="8" s="1"/>
  <c r="D10" i="8" s="1"/>
  <c r="I10" i="8" s="1"/>
  <c r="J39" i="8"/>
  <c r="M39" i="8" s="1"/>
  <c r="AJ35" i="8"/>
  <c r="AI35" i="8"/>
  <c r="X10" i="8"/>
  <c r="Y10" i="8" s="1"/>
  <c r="T10" i="8"/>
  <c r="U10" i="8" s="1"/>
  <c r="Q10" i="8"/>
  <c r="R10" i="8" s="1"/>
  <c r="N10" i="8"/>
  <c r="O10" i="8" s="1"/>
  <c r="K10" i="8"/>
  <c r="L10" i="8" s="1"/>
  <c r="F10" i="8"/>
  <c r="G10" i="8" s="1"/>
  <c r="X24" i="8"/>
  <c r="Y24" i="8" s="1"/>
  <c r="T24" i="8"/>
  <c r="U24" i="8" s="1"/>
  <c r="Q24" i="8"/>
  <c r="R24" i="8" s="1"/>
  <c r="N24" i="8"/>
  <c r="O24" i="8" s="1"/>
  <c r="K24" i="8"/>
  <c r="L24" i="8" s="1"/>
  <c r="F24" i="8"/>
  <c r="G24" i="8" s="1"/>
  <c r="X22" i="8"/>
  <c r="Y22" i="8" s="1"/>
  <c r="T22" i="8"/>
  <c r="U22" i="8" s="1"/>
  <c r="Q22" i="8"/>
  <c r="R22" i="8" s="1"/>
  <c r="N22" i="8"/>
  <c r="O22" i="8" s="1"/>
  <c r="K22" i="8"/>
  <c r="L22" i="8" s="1"/>
  <c r="I22" i="8"/>
  <c r="F22" i="8"/>
  <c r="G22" i="8" s="1"/>
  <c r="AB21" i="8"/>
  <c r="X21" i="8"/>
  <c r="Y21" i="8" s="1"/>
  <c r="T21" i="8"/>
  <c r="U21" i="8" s="1"/>
  <c r="Q21" i="8"/>
  <c r="R21" i="8" s="1"/>
  <c r="N21" i="8"/>
  <c r="O21" i="8" s="1"/>
  <c r="K21" i="8"/>
  <c r="L21" i="8" s="1"/>
  <c r="F21" i="8"/>
  <c r="G21" i="8" s="1"/>
  <c r="AB14" i="8"/>
  <c r="AB10" i="8" s="1"/>
  <c r="X14" i="8"/>
  <c r="Y14" i="8" s="1"/>
  <c r="T14" i="8"/>
  <c r="U14" i="8" s="1"/>
  <c r="Q14" i="8"/>
  <c r="R14" i="8" s="1"/>
  <c r="N14" i="8"/>
  <c r="O14" i="8" s="1"/>
  <c r="K14" i="8"/>
  <c r="L14" i="8" s="1"/>
  <c r="F14" i="8"/>
  <c r="G14" i="8" s="1"/>
  <c r="AB20" i="8"/>
  <c r="X20" i="8"/>
  <c r="Y20" i="8" s="1"/>
  <c r="T20" i="8"/>
  <c r="U20" i="8" s="1"/>
  <c r="Q20" i="8"/>
  <c r="R20" i="8" s="1"/>
  <c r="N20" i="8"/>
  <c r="O20" i="8" s="1"/>
  <c r="K20" i="8"/>
  <c r="L20" i="8" s="1"/>
  <c r="F20" i="8"/>
  <c r="G20" i="8" s="1"/>
  <c r="AB13" i="8"/>
  <c r="AB22" i="8" s="1"/>
  <c r="X13" i="8"/>
  <c r="Y13" i="8" s="1"/>
  <c r="T13" i="8"/>
  <c r="U13" i="8" s="1"/>
  <c r="Q13" i="8"/>
  <c r="R13" i="8" s="1"/>
  <c r="N13" i="8"/>
  <c r="O13" i="8" s="1"/>
  <c r="K13" i="8"/>
  <c r="L13" i="8" s="1"/>
  <c r="F13" i="8"/>
  <c r="G13" i="8" s="1"/>
  <c r="X12" i="8"/>
  <c r="Y12" i="8" s="1"/>
  <c r="T12" i="8"/>
  <c r="U12" i="8" s="1"/>
  <c r="Q12" i="8"/>
  <c r="R12" i="8" s="1"/>
  <c r="N12" i="8"/>
  <c r="O12" i="8" s="1"/>
  <c r="K12" i="8"/>
  <c r="L12" i="8" s="1"/>
  <c r="F12" i="8"/>
  <c r="G12" i="8" s="1"/>
  <c r="S9" i="7"/>
  <c r="A6" i="7"/>
  <c r="A7" i="7" s="1"/>
  <c r="A8" i="7" s="1"/>
  <c r="A5" i="7"/>
  <c r="B8" i="4"/>
  <c r="B9" i="4" s="1"/>
  <c r="B7" i="4"/>
  <c r="B6" i="4"/>
  <c r="I8" i="1"/>
  <c r="K8" i="1" s="1"/>
  <c r="H8" i="1"/>
  <c r="H7" i="1"/>
  <c r="I7" i="1" s="1"/>
  <c r="K7" i="1" s="1"/>
  <c r="H6" i="1"/>
  <c r="I6" i="1" s="1"/>
  <c r="K6" i="1" s="1"/>
  <c r="B6" i="1"/>
  <c r="B7" i="1" s="1"/>
  <c r="B8" i="1" s="1"/>
  <c r="I5" i="1"/>
  <c r="K5" i="1" s="1"/>
  <c r="H5" i="1"/>
  <c r="B5" i="1"/>
  <c r="H4" i="1"/>
  <c r="I4" i="1" s="1"/>
  <c r="K4" i="1" s="1"/>
  <c r="Z12" i="11" l="1"/>
  <c r="D12" i="11"/>
  <c r="F12" i="11"/>
  <c r="E12" i="11" s="1"/>
  <c r="H12" i="11"/>
  <c r="J12" i="11"/>
  <c r="AK17" i="8"/>
  <c r="AE17" i="8"/>
  <c r="AG17" i="8" s="1"/>
  <c r="AH17" i="8" s="1"/>
  <c r="AM17" i="8" s="1"/>
  <c r="D13" i="8"/>
  <c r="I13" i="8" s="1"/>
  <c r="AC13" i="8" s="1"/>
  <c r="C8" i="11" s="1"/>
  <c r="P45" i="8"/>
  <c r="R45" i="8" s="1"/>
  <c r="AB24" i="8"/>
  <c r="AB16" i="8"/>
  <c r="AC16" i="8" s="1"/>
  <c r="D24" i="8"/>
  <c r="I24" i="8" s="1"/>
  <c r="AC24" i="8" s="1"/>
  <c r="Q39" i="8"/>
  <c r="AB15" i="8"/>
  <c r="AC15" i="8" s="1"/>
  <c r="C10" i="11" s="1"/>
  <c r="I21" i="8"/>
  <c r="AC21" i="8" s="1"/>
  <c r="C16" i="11" s="1"/>
  <c r="AC20" i="8"/>
  <c r="C15" i="11" s="1"/>
  <c r="AC22" i="8"/>
  <c r="AK22" i="8" s="1"/>
  <c r="AC12" i="8"/>
  <c r="AC10" i="8"/>
  <c r="C5" i="11" s="1"/>
  <c r="AC14" i="8"/>
  <c r="C9" i="11" s="1"/>
  <c r="C4" i="7"/>
  <c r="G4" i="7" s="1"/>
  <c r="C6" i="7"/>
  <c r="G6" i="7" s="1"/>
  <c r="J5" i="11" l="1"/>
  <c r="Z5" i="11"/>
  <c r="D5" i="11"/>
  <c r="F5" i="11"/>
  <c r="H5" i="11"/>
  <c r="C11" i="11"/>
  <c r="H16" i="11"/>
  <c r="Z16" i="11"/>
  <c r="F16" i="11"/>
  <c r="J16" i="11"/>
  <c r="D16" i="11"/>
  <c r="AH12" i="11"/>
  <c r="AJ12" i="11" s="1"/>
  <c r="AC12" i="11"/>
  <c r="AI12" i="11" s="1"/>
  <c r="P12" i="11"/>
  <c r="L12" i="11"/>
  <c r="F9" i="11"/>
  <c r="E9" i="11" s="1"/>
  <c r="H9" i="11"/>
  <c r="J9" i="11"/>
  <c r="D9" i="11"/>
  <c r="Z9" i="11"/>
  <c r="D10" i="11"/>
  <c r="J10" i="11"/>
  <c r="F10" i="11"/>
  <c r="E10" i="11" s="1"/>
  <c r="Z10" i="11"/>
  <c r="H10" i="11"/>
  <c r="AK12" i="8"/>
  <c r="Z15" i="11"/>
  <c r="F15" i="11"/>
  <c r="D15" i="11"/>
  <c r="H15" i="11"/>
  <c r="J15" i="11"/>
  <c r="H8" i="11"/>
  <c r="Z8" i="11"/>
  <c r="D8" i="11"/>
  <c r="F8" i="11"/>
  <c r="J8" i="11"/>
  <c r="AK14" i="8"/>
  <c r="AK10" i="8"/>
  <c r="AK15" i="8"/>
  <c r="AK20" i="8"/>
  <c r="AE24" i="8"/>
  <c r="AG24" i="8" s="1"/>
  <c r="AH24" i="8" s="1"/>
  <c r="AM24" i="8" s="1"/>
  <c r="AK24" i="8"/>
  <c r="AK21" i="8"/>
  <c r="AE16" i="8"/>
  <c r="AG16" i="8" s="1"/>
  <c r="AH16" i="8" s="1"/>
  <c r="AM16" i="8" s="1"/>
  <c r="AK16" i="8"/>
  <c r="AK13" i="8"/>
  <c r="AD17" i="8"/>
  <c r="AI17" i="8"/>
  <c r="AN17" i="8" s="1"/>
  <c r="AJ17" i="8"/>
  <c r="AO17" i="8" s="1"/>
  <c r="AE10" i="8"/>
  <c r="AG10" i="8" s="1"/>
  <c r="AH10" i="8" s="1"/>
  <c r="AM10" i="8" s="1"/>
  <c r="AE14" i="8"/>
  <c r="AG14" i="8" s="1"/>
  <c r="AH14" i="8" s="1"/>
  <c r="AM14" i="8" s="1"/>
  <c r="AE12" i="8"/>
  <c r="AD12" i="8" s="1"/>
  <c r="AE20" i="8"/>
  <c r="AD20" i="8" s="1"/>
  <c r="AE15" i="8"/>
  <c r="AD15" i="8" s="1"/>
  <c r="AE13" i="8"/>
  <c r="AD13" i="8" s="1"/>
  <c r="AE21" i="8"/>
  <c r="AG21" i="8" s="1"/>
  <c r="AH21" i="8" s="1"/>
  <c r="AM21" i="8" s="1"/>
  <c r="AE28" i="8"/>
  <c r="AE22" i="8"/>
  <c r="C5" i="7"/>
  <c r="G5" i="7" s="1"/>
  <c r="C8" i="7"/>
  <c r="G8" i="7" s="1"/>
  <c r="C7" i="7"/>
  <c r="G7" i="7" s="1"/>
  <c r="F4" i="7"/>
  <c r="S4" i="7" s="1"/>
  <c r="O4" i="7"/>
  <c r="N4" i="7" s="1"/>
  <c r="K4" i="7"/>
  <c r="J4" i="7" s="1"/>
  <c r="D4" i="7"/>
  <c r="D5" i="4"/>
  <c r="F6" i="7"/>
  <c r="S6" i="7" s="1"/>
  <c r="K6" i="7"/>
  <c r="J6" i="7" s="1"/>
  <c r="O6" i="7"/>
  <c r="N6" i="7" s="1"/>
  <c r="D6" i="7"/>
  <c r="D7" i="4"/>
  <c r="AN12" i="11" l="1"/>
  <c r="AC5" i="11"/>
  <c r="AI5" i="11" s="1"/>
  <c r="AH5" i="11"/>
  <c r="AJ5" i="11" s="1"/>
  <c r="P5" i="11"/>
  <c r="L5" i="11"/>
  <c r="E5" i="11"/>
  <c r="E16" i="11"/>
  <c r="S16" i="11"/>
  <c r="H7" i="11"/>
  <c r="Z7" i="11"/>
  <c r="D7" i="11"/>
  <c r="J7" i="11"/>
  <c r="F7" i="11"/>
  <c r="AC16" i="11"/>
  <c r="P16" i="11"/>
  <c r="L16" i="11"/>
  <c r="D11" i="11"/>
  <c r="J11" i="11"/>
  <c r="F11" i="11"/>
  <c r="E11" i="11" s="1"/>
  <c r="H11" i="11"/>
  <c r="Z11" i="11"/>
  <c r="AC10" i="11"/>
  <c r="AI10" i="11" s="1"/>
  <c r="P10" i="11"/>
  <c r="L10" i="11"/>
  <c r="AH10" i="11"/>
  <c r="AJ10" i="11" s="1"/>
  <c r="AC9" i="11"/>
  <c r="AI9" i="11" s="1"/>
  <c r="L9" i="11"/>
  <c r="AH9" i="11"/>
  <c r="AJ9" i="11" s="1"/>
  <c r="P9" i="11"/>
  <c r="E15" i="11"/>
  <c r="S15" i="11"/>
  <c r="AH15" i="11"/>
  <c r="AJ15" i="11" s="1"/>
  <c r="L15" i="11"/>
  <c r="P15" i="11"/>
  <c r="AC15" i="11"/>
  <c r="AI15" i="11" s="1"/>
  <c r="S8" i="11"/>
  <c r="E8" i="11"/>
  <c r="AC8" i="11"/>
  <c r="AI8" i="11" s="1"/>
  <c r="P8" i="11"/>
  <c r="L8" i="11"/>
  <c r="AH8" i="11"/>
  <c r="AJ8" i="11" s="1"/>
  <c r="AD24" i="8"/>
  <c r="AI16" i="8"/>
  <c r="AN16" i="8" s="1"/>
  <c r="AI24" i="8"/>
  <c r="AN24" i="8" s="1"/>
  <c r="AJ24" i="8"/>
  <c r="AO24" i="8" s="1"/>
  <c r="AJ16" i="8"/>
  <c r="AO16" i="8" s="1"/>
  <c r="AD16" i="8"/>
  <c r="AD10" i="8"/>
  <c r="AG12" i="8"/>
  <c r="AG20" i="8"/>
  <c r="AH20" i="8" s="1"/>
  <c r="AG15" i="8"/>
  <c r="AH15" i="8" s="1"/>
  <c r="AD14" i="8"/>
  <c r="AG13" i="8"/>
  <c r="AH13" i="8" s="1"/>
  <c r="AD21" i="8"/>
  <c r="AJ10" i="8"/>
  <c r="AO10" i="8" s="1"/>
  <c r="AI10" i="8"/>
  <c r="AN10" i="8" s="1"/>
  <c r="AJ14" i="8"/>
  <c r="AI14" i="8"/>
  <c r="AJ21" i="8"/>
  <c r="AI21" i="8"/>
  <c r="AD22" i="8"/>
  <c r="AG22" i="8"/>
  <c r="AH22" i="8" s="1"/>
  <c r="AM22" i="8" s="1"/>
  <c r="D7" i="7"/>
  <c r="D8" i="4"/>
  <c r="F8" i="7"/>
  <c r="S8" i="7" s="1"/>
  <c r="O8" i="7"/>
  <c r="N8" i="7" s="1"/>
  <c r="K8" i="7"/>
  <c r="J8" i="7" s="1"/>
  <c r="D8" i="7"/>
  <c r="D9" i="4"/>
  <c r="K7" i="7"/>
  <c r="J7" i="7" s="1"/>
  <c r="O7" i="7"/>
  <c r="N7" i="7" s="1"/>
  <c r="F7" i="7"/>
  <c r="S7" i="7" s="1"/>
  <c r="X4" i="7"/>
  <c r="U4" i="7"/>
  <c r="O5" i="7"/>
  <c r="N5" i="7" s="1"/>
  <c r="K5" i="7"/>
  <c r="J5" i="7" s="1"/>
  <c r="F5" i="7"/>
  <c r="S5" i="7" s="1"/>
  <c r="D6" i="4"/>
  <c r="D5" i="7"/>
  <c r="E7" i="4"/>
  <c r="H6" i="7"/>
  <c r="X6" i="7"/>
  <c r="U6" i="7"/>
  <c r="AN5" i="11" l="1"/>
  <c r="AN10" i="11"/>
  <c r="AN8" i="11"/>
  <c r="AN9" i="11"/>
  <c r="S7" i="11"/>
  <c r="E7" i="11"/>
  <c r="L11" i="11"/>
  <c r="AH11" i="11"/>
  <c r="AJ11" i="11" s="1"/>
  <c r="P11" i="11"/>
  <c r="AC11" i="11"/>
  <c r="AI11" i="11" s="1"/>
  <c r="L7" i="11"/>
  <c r="AH7" i="11"/>
  <c r="AJ7" i="11" s="1"/>
  <c r="AC7" i="11"/>
  <c r="AI7" i="11" s="1"/>
  <c r="P7" i="11"/>
  <c r="U16" i="11"/>
  <c r="X16" i="11"/>
  <c r="X15" i="11"/>
  <c r="U15" i="11"/>
  <c r="U8" i="11"/>
  <c r="X8" i="11"/>
  <c r="AJ15" i="8"/>
  <c r="AO15" i="8" s="1"/>
  <c r="AM15" i="8"/>
  <c r="AJ38" i="8"/>
  <c r="AO21" i="8"/>
  <c r="AI38" i="8"/>
  <c r="AN21" i="8"/>
  <c r="AI13" i="8"/>
  <c r="AM13" i="8"/>
  <c r="AJ37" i="8"/>
  <c r="AO14" i="8"/>
  <c r="AI37" i="8"/>
  <c r="AN14" i="8"/>
  <c r="AJ20" i="8"/>
  <c r="AM20" i="8"/>
  <c r="AH12" i="8"/>
  <c r="AI20" i="8"/>
  <c r="AI15" i="8"/>
  <c r="AN15" i="8" s="1"/>
  <c r="AJ13" i="8"/>
  <c r="AJ22" i="8"/>
  <c r="AO22" i="8" s="1"/>
  <c r="AI22" i="8"/>
  <c r="E9" i="4"/>
  <c r="H8" i="7"/>
  <c r="X5" i="7"/>
  <c r="U5" i="7"/>
  <c r="U9" i="7" s="1"/>
  <c r="H4" i="7"/>
  <c r="E5" i="4"/>
  <c r="X9" i="7"/>
  <c r="X7" i="7"/>
  <c r="U7" i="7"/>
  <c r="X8" i="7"/>
  <c r="U8" i="7"/>
  <c r="H7" i="7"/>
  <c r="E8" i="4"/>
  <c r="H5" i="7"/>
  <c r="E6" i="4"/>
  <c r="P6" i="7"/>
  <c r="G7" i="4"/>
  <c r="F7" i="4"/>
  <c r="L6" i="7"/>
  <c r="AN7" i="11" l="1"/>
  <c r="AN11" i="11"/>
  <c r="U7" i="11"/>
  <c r="U17" i="11" s="1"/>
  <c r="X7" i="11"/>
  <c r="X17" i="11" s="1"/>
  <c r="AI12" i="8"/>
  <c r="AM12" i="8"/>
  <c r="AI41" i="8"/>
  <c r="AN22" i="8"/>
  <c r="AJ32" i="8"/>
  <c r="AO13" i="8"/>
  <c r="AI32" i="8"/>
  <c r="AN13" i="8"/>
  <c r="AI34" i="8"/>
  <c r="AN20" i="8"/>
  <c r="AJ34" i="8"/>
  <c r="AO20" i="8"/>
  <c r="AJ12" i="8"/>
  <c r="P5" i="7"/>
  <c r="G6" i="4"/>
  <c r="G5" i="4"/>
  <c r="P4" i="7"/>
  <c r="F6" i="4"/>
  <c r="L5" i="7"/>
  <c r="L4" i="7"/>
  <c r="F5" i="4"/>
  <c r="F8" i="4"/>
  <c r="L7" i="7"/>
  <c r="P7" i="7"/>
  <c r="G8" i="4"/>
  <c r="F9" i="4"/>
  <c r="L8" i="7"/>
  <c r="G9" i="4"/>
  <c r="P8" i="7"/>
  <c r="AJ31" i="8" l="1"/>
  <c r="AO12" i="8"/>
  <c r="AI31" i="8"/>
  <c r="AN12" i="8"/>
  <c r="A20" i="12" l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</calcChain>
</file>

<file path=xl/sharedStrings.xml><?xml version="1.0" encoding="utf-8"?>
<sst xmlns="http://schemas.openxmlformats.org/spreadsheetml/2006/main" count="458" uniqueCount="162">
  <si>
    <t>كونتر قشره أرو</t>
  </si>
  <si>
    <t>كونتر قشره أرو + دلفة برواز mdf</t>
  </si>
  <si>
    <t>نجارة</t>
  </si>
  <si>
    <t>دهان</t>
  </si>
  <si>
    <t>كونتر قشره أرو + دلفة برواز أرو</t>
  </si>
  <si>
    <t>كونتر قشرة أرو + دلفة أرو حشوة قشرة أرو</t>
  </si>
  <si>
    <t xml:space="preserve">كونتر قشرة أرو + دلفة أرو </t>
  </si>
  <si>
    <t>نسبة</t>
  </si>
  <si>
    <t>أرباح</t>
  </si>
  <si>
    <t>نثريات</t>
  </si>
  <si>
    <t>سعر</t>
  </si>
  <si>
    <t>قشرة داخلى أرو</t>
  </si>
  <si>
    <t>اجمالى السعر قشرة خارجى و داخلى</t>
  </si>
  <si>
    <t>المواصفة</t>
  </si>
  <si>
    <t>م</t>
  </si>
  <si>
    <t>دلف</t>
  </si>
  <si>
    <t xml:space="preserve"> العلب</t>
  </si>
  <si>
    <t>الكمية باللوح</t>
  </si>
  <si>
    <t>خامة</t>
  </si>
  <si>
    <t>كمية</t>
  </si>
  <si>
    <t xml:space="preserve">سعر </t>
  </si>
  <si>
    <t>العلب</t>
  </si>
  <si>
    <t>مصنعية</t>
  </si>
  <si>
    <t>يومية</t>
  </si>
  <si>
    <t>سعر اليومية</t>
  </si>
  <si>
    <t>اجمالى يوميات</t>
  </si>
  <si>
    <t>جوود وود</t>
  </si>
  <si>
    <t>ظهر</t>
  </si>
  <si>
    <t>مفصلة</t>
  </si>
  <si>
    <t>مقبض</t>
  </si>
  <si>
    <t>شريط pvc</t>
  </si>
  <si>
    <t>شريط ارو</t>
  </si>
  <si>
    <t>م ط</t>
  </si>
  <si>
    <t>شريط</t>
  </si>
  <si>
    <t>دهانات</t>
  </si>
  <si>
    <t>استر</t>
  </si>
  <si>
    <t>اجمالى التكلفة</t>
  </si>
  <si>
    <t>توصيف</t>
  </si>
  <si>
    <t>الورشة</t>
  </si>
  <si>
    <t>سعر المتر</t>
  </si>
  <si>
    <t>أسعار  المطابخ</t>
  </si>
  <si>
    <t>للأثاث و الديكور</t>
  </si>
  <si>
    <t>أسعار  الدريسينج</t>
  </si>
  <si>
    <t>شريط pvc لامع</t>
  </si>
  <si>
    <t>PVC</t>
  </si>
  <si>
    <t>دويدار ديزاين</t>
  </si>
  <si>
    <t>1-9-2023     التاريخ</t>
  </si>
  <si>
    <t>كونتر HPL</t>
  </si>
  <si>
    <t>كونتر الجسم HPL أبيض</t>
  </si>
  <si>
    <t xml:space="preserve"> مطبخ كونتر HPL</t>
  </si>
  <si>
    <t>مطبخ  PVC</t>
  </si>
  <si>
    <t>مطبخ Polylac</t>
  </si>
  <si>
    <t xml:space="preserve">ظهر </t>
  </si>
  <si>
    <t>مطبخ UV Lac</t>
  </si>
  <si>
    <t>مطبخ أكلريك</t>
  </si>
  <si>
    <t>18م</t>
  </si>
  <si>
    <t>Hpl</t>
  </si>
  <si>
    <t>الدلف</t>
  </si>
  <si>
    <t>الجسم</t>
  </si>
  <si>
    <t>تكلفة</t>
  </si>
  <si>
    <t>أكلريك</t>
  </si>
  <si>
    <t>UV LAC</t>
  </si>
  <si>
    <t>نسبة المعرض</t>
  </si>
  <si>
    <t>دخل المعرض</t>
  </si>
  <si>
    <t>المعرض</t>
  </si>
  <si>
    <t>سعر البيع</t>
  </si>
  <si>
    <t>سعر البيع 10%</t>
  </si>
  <si>
    <t>سعر البيع20%</t>
  </si>
  <si>
    <t xml:space="preserve"> تغليف</t>
  </si>
  <si>
    <t>سعر الورشة</t>
  </si>
  <si>
    <t xml:space="preserve">سعر المعرض </t>
  </si>
  <si>
    <t>ملاحظات</t>
  </si>
  <si>
    <t>سعر البيع خصم 10%</t>
  </si>
  <si>
    <t>5م</t>
  </si>
  <si>
    <t>مطبخ Polylac ديجيتال</t>
  </si>
  <si>
    <t>Egypt wood</t>
  </si>
  <si>
    <t>دخل الورشة</t>
  </si>
  <si>
    <t>سعر التكلفة</t>
  </si>
  <si>
    <t>ربح</t>
  </si>
  <si>
    <t>أسعار المطابخ بالمتر المربع</t>
  </si>
  <si>
    <t>عدد الامتار شهريا</t>
  </si>
  <si>
    <t>الربح الشهرى</t>
  </si>
  <si>
    <t>سعر المعرض بعد الخصم</t>
  </si>
  <si>
    <t xml:space="preserve">السعر </t>
  </si>
  <si>
    <t>اكسسوار + غراء و مسمار + مجرى</t>
  </si>
  <si>
    <t>مطبخ دوكو</t>
  </si>
  <si>
    <t>دلفة موسكى</t>
  </si>
  <si>
    <t>موسكى</t>
  </si>
  <si>
    <t>دهان دوكو</t>
  </si>
  <si>
    <t>م2</t>
  </si>
  <si>
    <t>دلفة</t>
  </si>
  <si>
    <t>دوكو</t>
  </si>
  <si>
    <t>كونتر ميلامين ساندويتش</t>
  </si>
  <si>
    <t xml:space="preserve">كونتر ميلامين </t>
  </si>
  <si>
    <t xml:space="preserve">كونتر ميلامين ساندويتش
</t>
  </si>
  <si>
    <t>كونتر ميلامين تكتشر</t>
  </si>
  <si>
    <t>سعر  المتر</t>
  </si>
  <si>
    <t>مطبخ UV Lac YILDIS</t>
  </si>
  <si>
    <t>YILDIS</t>
  </si>
  <si>
    <t>مطبخ UV Lac YILDIZ</t>
  </si>
  <si>
    <t>Gloss Max</t>
  </si>
  <si>
    <t>مطبخ كونتر ميلامين</t>
  </si>
  <si>
    <t>Lumber j</t>
  </si>
  <si>
    <t>Pet Ply</t>
  </si>
  <si>
    <t>مطبخ Pet ply</t>
  </si>
  <si>
    <t>Pet ply</t>
  </si>
  <si>
    <t>كونتر ميلامين ساندويتش/الجسم HPL</t>
  </si>
  <si>
    <t>مطبخ Polylac تركى</t>
  </si>
  <si>
    <t>مطبخ Polylac هندى</t>
  </si>
  <si>
    <t>Poly Plus</t>
  </si>
  <si>
    <t>Polylac هندى</t>
  </si>
  <si>
    <t>Polylac تركى</t>
  </si>
  <si>
    <t xml:space="preserve">مطبخ Poly Plus    </t>
  </si>
  <si>
    <t>كونتر ميلامين /الجسم كونتر HPL</t>
  </si>
  <si>
    <t>مطبخ كونتر Pet ply</t>
  </si>
  <si>
    <t>متر طولى</t>
  </si>
  <si>
    <t>اسعار تمارا</t>
  </si>
  <si>
    <t>الاسعار الجديدة</t>
  </si>
  <si>
    <t>خصم 20%</t>
  </si>
  <si>
    <t>خصم 10%</t>
  </si>
  <si>
    <t>مجرى درج</t>
  </si>
  <si>
    <t>ارجل</t>
  </si>
  <si>
    <t>كونتر ميلامين ساندويتش بدون دلف</t>
  </si>
  <si>
    <t>دلف زجاج</t>
  </si>
  <si>
    <t>كونتر ميلامين ساندويتش    شامل الدلف</t>
  </si>
  <si>
    <t>كونتر ميلامين ساندويتش  الدلف زجاج</t>
  </si>
  <si>
    <t>زجاج</t>
  </si>
  <si>
    <t>كلادز</t>
  </si>
  <si>
    <t>PVC FOAM BOARD</t>
  </si>
  <si>
    <t>UNI BOARD</t>
  </si>
  <si>
    <t>فوم بودر</t>
  </si>
  <si>
    <t>8م</t>
  </si>
  <si>
    <t>12م</t>
  </si>
  <si>
    <t>AQUA -  PVC</t>
  </si>
  <si>
    <t>POLY PRINT</t>
  </si>
  <si>
    <t xml:space="preserve">AQUA -  PVCرخامى </t>
  </si>
  <si>
    <t>POLY PRINT لامع</t>
  </si>
  <si>
    <t>POLY PRINT مط</t>
  </si>
  <si>
    <t xml:space="preserve">POLY PRINT لامع  رخامى </t>
  </si>
  <si>
    <t xml:space="preserve">POLY PRINT مط  رخامى </t>
  </si>
  <si>
    <t>فوم بورد</t>
  </si>
  <si>
    <t>مطبخ فوم بورد pvc</t>
  </si>
  <si>
    <t>Poly Back</t>
  </si>
  <si>
    <t xml:space="preserve">دريسينج كونتر  HPL  شامل الدلف </t>
  </si>
  <si>
    <t>دريسينج كونتر  HPL   الدلف زجاج</t>
  </si>
  <si>
    <t xml:space="preserve"> دريسينج كونتر HPL بدون دلف</t>
  </si>
  <si>
    <t>المعرض م2</t>
  </si>
  <si>
    <t>سعر المعرض م2</t>
  </si>
  <si>
    <t>AQUA -PET-  PVC</t>
  </si>
  <si>
    <t>الوحدة</t>
  </si>
  <si>
    <t>كونتر ميلامين</t>
  </si>
  <si>
    <t>السعر</t>
  </si>
  <si>
    <t>الوصف</t>
  </si>
  <si>
    <t>الخامة</t>
  </si>
  <si>
    <t>لوح HPL</t>
  </si>
  <si>
    <t>HPL أبيض</t>
  </si>
  <si>
    <t>HPL خشبى</t>
  </si>
  <si>
    <t>لوح كونتر</t>
  </si>
  <si>
    <t>لصق</t>
  </si>
  <si>
    <t>دلفة ارو</t>
  </si>
  <si>
    <t>مطبخ أرو</t>
  </si>
  <si>
    <t>ارو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</si>
</sst>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_);_(* \(#,##0.0\);_(* &quot;-&quot;??_);_(@_)"/>
  </numFmts>
  <fonts count="4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name val="Californian FB"/>
      <family val="2"/>
    </font>
    <font>
      <b/>
      <sz val="19"/>
      <name val="Californian FB"/>
      <family val="2"/>
    </font>
    <font>
      <b/>
      <sz val="21"/>
      <name val="Calibri"/>
      <family val="2"/>
    </font>
    <font>
      <sz val="21"/>
      <name val="Calibri"/>
      <family val="2"/>
    </font>
    <font>
      <sz val="16"/>
      <name val="Arial"/>
      <family val="2"/>
    </font>
    <font>
      <sz val="20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b/>
      <sz val="22"/>
      <name val="Arial"/>
      <family val="2"/>
    </font>
    <font>
      <sz val="26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b/>
      <sz val="26"/>
      <name val="Arial"/>
      <family val="2"/>
    </font>
    <font>
      <b/>
      <sz val="20"/>
      <name val="Arial"/>
      <family val="2"/>
    </font>
    <font>
      <b/>
      <sz val="16"/>
      <color rgb="FF4F6128"/>
      <name val="Arial"/>
      <family val="2"/>
    </font>
    <font>
      <sz val="16"/>
      <color rgb="FF4F6128"/>
      <name val="Arial"/>
      <family val="2"/>
    </font>
    <font>
      <b/>
      <sz val="24"/>
      <name val="Arial"/>
      <family val="2"/>
    </font>
    <font>
      <b/>
      <u/>
      <sz val="22"/>
      <color rgb="FF0000FF"/>
      <name val="Arial"/>
      <family val="2"/>
    </font>
    <font>
      <b/>
      <sz val="22"/>
      <color rgb="FFC00000"/>
      <name val="Arial"/>
      <family val="2"/>
    </font>
    <font>
      <b/>
      <sz val="14"/>
      <name val="Arial"/>
      <family val="2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8"/>
      <name val="Calibri"/>
      <family val="2"/>
    </font>
    <font>
      <b/>
      <sz val="26"/>
      <name val="Californian FB"/>
      <family val="2"/>
    </font>
    <font>
      <b/>
      <sz val="36"/>
      <color theme="0"/>
      <name val="Calibri"/>
      <family val="2"/>
      <scheme val="minor"/>
    </font>
    <font>
      <b/>
      <sz val="26"/>
      <color theme="0"/>
      <name val="Californian FB"/>
      <family val="2"/>
    </font>
    <font>
      <b/>
      <sz val="2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26"/>
      <name val="Calibri"/>
      <family val="2"/>
    </font>
    <font>
      <b/>
      <sz val="28"/>
      <color theme="0"/>
      <name val="Calibri"/>
      <family val="2"/>
      <scheme val="minor"/>
    </font>
    <font>
      <b/>
      <sz val="22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54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9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164" fontId="6" fillId="0" borderId="14" xfId="1" applyNumberFormat="1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43" fontId="1" fillId="0" borderId="0" xfId="0" applyNumberFormat="1" applyFont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 wrapText="1"/>
    </xf>
    <xf numFmtId="164" fontId="6" fillId="2" borderId="1" xfId="0" applyNumberFormat="1" applyFont="1" applyFill="1" applyBorder="1" applyAlignment="1" applyProtection="1">
      <alignment horizontal="center" vertical="center" wrapText="1"/>
    </xf>
    <xf numFmtId="10" fontId="6" fillId="2" borderId="1" xfId="0" applyNumberFormat="1" applyFont="1" applyFill="1" applyBorder="1" applyAlignment="1" applyProtection="1">
      <alignment horizontal="center" vertical="center" wrapText="1"/>
    </xf>
    <xf numFmtId="164" fontId="6" fillId="0" borderId="1" xfId="0" applyNumberFormat="1" applyFont="1" applyFill="1" applyBorder="1" applyAlignment="1" applyProtection="1">
      <alignment horizontal="center" vertical="center" wrapText="1"/>
    </xf>
    <xf numFmtId="164" fontId="6" fillId="8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9" fontId="6" fillId="0" borderId="1" xfId="0" applyNumberFormat="1" applyFont="1" applyFill="1" applyBorder="1" applyAlignment="1" applyProtection="1">
      <alignment horizontal="center" vertical="center" wrapText="1"/>
    </xf>
    <xf numFmtId="0" fontId="1" fillId="0" borderId="47" xfId="0" applyNumberFormat="1" applyFont="1" applyFill="1" applyBorder="1" applyAlignment="1" applyProtection="1">
      <alignment horizontal="center" vertical="center" wrapText="1"/>
    </xf>
    <xf numFmtId="0" fontId="13" fillId="0" borderId="48" xfId="0" applyNumberFormat="1" applyFont="1" applyFill="1" applyBorder="1" applyAlignment="1" applyProtection="1">
      <alignment horizontal="center" vertical="center" wrapText="1"/>
    </xf>
    <xf numFmtId="164" fontId="6" fillId="2" borderId="48" xfId="0" applyNumberFormat="1" applyFont="1" applyFill="1" applyBorder="1" applyAlignment="1" applyProtection="1">
      <alignment horizontal="center" vertical="center" wrapText="1"/>
    </xf>
    <xf numFmtId="10" fontId="6" fillId="2" borderId="48" xfId="0" applyNumberFormat="1" applyFont="1" applyFill="1" applyBorder="1" applyAlignment="1" applyProtection="1">
      <alignment horizontal="center" vertical="center" wrapText="1"/>
    </xf>
    <xf numFmtId="164" fontId="6" fillId="0" borderId="48" xfId="0" applyNumberFormat="1" applyFont="1" applyFill="1" applyBorder="1" applyAlignment="1" applyProtection="1">
      <alignment horizontal="center" vertical="center" wrapText="1"/>
    </xf>
    <xf numFmtId="164" fontId="6" fillId="8" borderId="48" xfId="0" applyNumberFormat="1" applyFont="1" applyFill="1" applyBorder="1" applyAlignment="1" applyProtection="1">
      <alignment horizontal="center" vertical="center" wrapText="1"/>
    </xf>
    <xf numFmtId="0" fontId="6" fillId="0" borderId="49" xfId="0" applyNumberFormat="1" applyFont="1" applyFill="1" applyBorder="1" applyAlignment="1" applyProtection="1">
      <alignment horizontal="center" vertical="center" wrapText="1"/>
    </xf>
    <xf numFmtId="0" fontId="1" fillId="0" borderId="50" xfId="0" applyNumberFormat="1" applyFont="1" applyFill="1" applyBorder="1" applyAlignment="1" applyProtection="1">
      <alignment horizontal="center" vertical="center" wrapText="1"/>
    </xf>
    <xf numFmtId="1" fontId="6" fillId="0" borderId="51" xfId="0" applyNumberFormat="1" applyFont="1" applyFill="1" applyBorder="1" applyAlignment="1" applyProtection="1">
      <alignment horizontal="center" vertical="center" wrapText="1"/>
    </xf>
    <xf numFmtId="0" fontId="6" fillId="0" borderId="51" xfId="0" applyNumberFormat="1" applyFont="1" applyFill="1" applyBorder="1" applyAlignment="1" applyProtection="1">
      <alignment horizontal="center" vertical="center" wrapText="1"/>
    </xf>
    <xf numFmtId="0" fontId="1" fillId="0" borderId="52" xfId="0" applyNumberFormat="1" applyFont="1" applyFill="1" applyBorder="1" applyAlignment="1" applyProtection="1">
      <alignment horizontal="center" vertical="center" wrapText="1"/>
    </xf>
    <xf numFmtId="0" fontId="1" fillId="0" borderId="53" xfId="0" applyNumberFormat="1" applyFont="1" applyFill="1" applyBorder="1" applyAlignment="1" applyProtection="1">
      <alignment horizontal="center" vertical="center" wrapText="1"/>
    </xf>
    <xf numFmtId="0" fontId="4" fillId="0" borderId="54" xfId="0" applyNumberFormat="1" applyFont="1" applyFill="1" applyBorder="1" applyAlignment="1" applyProtection="1">
      <alignment horizontal="center" vertical="center" wrapText="1"/>
    </xf>
    <xf numFmtId="0" fontId="2" fillId="0" borderId="58" xfId="0" applyNumberFormat="1" applyFont="1" applyFill="1" applyBorder="1" applyAlignment="1" applyProtection="1">
      <alignment horizontal="center" vertical="center" wrapText="1"/>
    </xf>
    <xf numFmtId="0" fontId="2" fillId="0" borderId="42" xfId="0" applyNumberFormat="1" applyFont="1" applyFill="1" applyBorder="1" applyAlignment="1" applyProtection="1">
      <alignment horizontal="center" vertical="center" wrapText="1"/>
    </xf>
    <xf numFmtId="0" fontId="2" fillId="2" borderId="42" xfId="0" applyNumberFormat="1" applyFont="1" applyFill="1" applyBorder="1" applyAlignment="1" applyProtection="1">
      <alignment horizontal="center" vertical="center" wrapText="1"/>
    </xf>
    <xf numFmtId="0" fontId="2" fillId="8" borderId="42" xfId="0" applyNumberFormat="1" applyFont="1" applyFill="1" applyBorder="1" applyAlignment="1" applyProtection="1">
      <alignment horizontal="center" vertical="center" wrapText="1"/>
    </xf>
    <xf numFmtId="0" fontId="3" fillId="0" borderId="59" xfId="0" applyNumberFormat="1" applyFont="1" applyFill="1" applyBorder="1" applyAlignment="1" applyProtection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4" fillId="2" borderId="55" xfId="0" applyNumberFormat="1" applyFont="1" applyFill="1" applyBorder="1" applyAlignment="1" applyProtection="1">
      <alignment horizontal="center" vertical="center" wrapText="1"/>
    </xf>
    <xf numFmtId="0" fontId="14" fillId="2" borderId="56" xfId="0" applyNumberFormat="1" applyFont="1" applyFill="1" applyBorder="1" applyAlignment="1" applyProtection="1">
      <alignment horizontal="center" vertical="center" wrapText="1"/>
    </xf>
    <xf numFmtId="0" fontId="14" fillId="8" borderId="56" xfId="0" applyNumberFormat="1" applyFont="1" applyFill="1" applyBorder="1" applyAlignment="1" applyProtection="1">
      <alignment horizontal="center" vertical="center" wrapText="1"/>
    </xf>
    <xf numFmtId="0" fontId="14" fillId="2" borderId="57" xfId="0" applyNumberFormat="1" applyFont="1" applyFill="1" applyBorder="1" applyAlignment="1" applyProtection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1" fillId="0" borderId="60" xfId="0" applyNumberFormat="1" applyFont="1" applyFill="1" applyBorder="1" applyAlignment="1" applyProtection="1">
      <alignment horizontal="center" vertical="center" wrapText="1"/>
    </xf>
    <xf numFmtId="0" fontId="14" fillId="0" borderId="60" xfId="0" applyNumberFormat="1" applyFont="1" applyFill="1" applyBorder="1" applyAlignment="1" applyProtection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7" fillId="0" borderId="0" xfId="0" applyNumberFormat="1" applyFont="1" applyFill="1" applyBorder="1" applyAlignment="1">
      <alignment horizontal="center" vertical="center" wrapText="1"/>
    </xf>
    <xf numFmtId="0" fontId="18" fillId="0" borderId="0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 vertical="center" wrapText="1"/>
    </xf>
    <xf numFmtId="0" fontId="17" fillId="0" borderId="18" xfId="0" applyNumberFormat="1" applyFont="1" applyFill="1" applyBorder="1" applyAlignment="1">
      <alignment horizontal="center" vertical="center" wrapText="1"/>
    </xf>
    <xf numFmtId="0" fontId="18" fillId="0" borderId="19" xfId="0" applyNumberFormat="1" applyFont="1" applyFill="1" applyBorder="1" applyAlignment="1">
      <alignment horizontal="center" vertical="center" wrapText="1"/>
    </xf>
    <xf numFmtId="14" fontId="21" fillId="0" borderId="19" xfId="0" applyNumberFormat="1" applyFont="1" applyFill="1" applyBorder="1" applyAlignment="1">
      <alignment vertical="center" wrapText="1"/>
    </xf>
    <xf numFmtId="0" fontId="16" fillId="0" borderId="19" xfId="0" applyNumberFormat="1" applyFont="1" applyFill="1" applyBorder="1" applyAlignment="1">
      <alignment horizontal="center" vertical="center" wrapText="1"/>
    </xf>
    <xf numFmtId="0" fontId="17" fillId="0" borderId="20" xfId="0" applyNumberFormat="1" applyFont="1" applyFill="1" applyBorder="1" applyAlignment="1">
      <alignment horizontal="center" vertical="center" wrapText="1"/>
    </xf>
    <xf numFmtId="0" fontId="17" fillId="0" borderId="19" xfId="0" applyNumberFormat="1" applyFont="1" applyFill="1" applyBorder="1" applyAlignment="1">
      <alignment horizontal="center" vertical="center" wrapText="1"/>
    </xf>
    <xf numFmtId="0" fontId="16" fillId="0" borderId="23" xfId="0" applyNumberFormat="1" applyFont="1" applyFill="1" applyBorder="1" applyAlignment="1">
      <alignment horizontal="center" vertical="center" wrapText="1"/>
    </xf>
    <xf numFmtId="0" fontId="18" fillId="0" borderId="21" xfId="0" applyNumberFormat="1" applyFont="1" applyFill="1" applyBorder="1" applyAlignment="1">
      <alignment horizontal="center" vertical="center" wrapText="1"/>
    </xf>
    <xf numFmtId="0" fontId="22" fillId="0" borderId="0" xfId="0" applyNumberFormat="1" applyFont="1" applyFill="1" applyBorder="1" applyAlignment="1">
      <alignment horizontal="center" vertical="center" wrapText="1"/>
    </xf>
    <xf numFmtId="0" fontId="18" fillId="0" borderId="22" xfId="0" applyNumberFormat="1" applyFont="1" applyFill="1" applyBorder="1" applyAlignment="1">
      <alignment horizontal="center" vertical="center" wrapText="1"/>
    </xf>
    <xf numFmtId="0" fontId="18" fillId="0" borderId="23" xfId="0" applyNumberFormat="1" applyFont="1" applyFill="1" applyBorder="1" applyAlignment="1">
      <alignment horizontal="center" vertical="center" wrapText="1"/>
    </xf>
    <xf numFmtId="14" fontId="23" fillId="0" borderId="0" xfId="0" applyNumberFormat="1" applyFont="1" applyFill="1" applyBorder="1" applyAlignment="1">
      <alignment vertical="center" wrapText="1"/>
    </xf>
    <xf numFmtId="0" fontId="24" fillId="2" borderId="18" xfId="0" applyNumberFormat="1" applyFont="1" applyFill="1" applyBorder="1" applyAlignment="1">
      <alignment horizontal="center" vertical="center" wrapText="1"/>
    </xf>
    <xf numFmtId="0" fontId="24" fillId="2" borderId="19" xfId="0" applyNumberFormat="1" applyFont="1" applyFill="1" applyBorder="1" applyAlignment="1">
      <alignment horizontal="center" vertical="center" wrapText="1"/>
    </xf>
    <xf numFmtId="0" fontId="24" fillId="4" borderId="36" xfId="0" applyNumberFormat="1" applyFont="1" applyFill="1" applyBorder="1" applyAlignment="1">
      <alignment horizontal="center" vertical="center" wrapText="1"/>
    </xf>
    <xf numFmtId="0" fontId="24" fillId="4" borderId="20" xfId="0" applyNumberFormat="1" applyFont="1" applyFill="1" applyBorder="1" applyAlignment="1">
      <alignment horizontal="center" vertical="center" wrapText="1"/>
    </xf>
    <xf numFmtId="0" fontId="17" fillId="0" borderId="13" xfId="0" applyNumberFormat="1" applyFont="1" applyFill="1" applyBorder="1" applyAlignment="1">
      <alignment horizontal="center" vertical="center" wrapText="1"/>
    </xf>
    <xf numFmtId="0" fontId="19" fillId="0" borderId="14" xfId="0" applyNumberFormat="1" applyFont="1" applyFill="1" applyBorder="1" applyAlignment="1">
      <alignment horizontal="center" vertical="center" wrapText="1"/>
    </xf>
    <xf numFmtId="0" fontId="16" fillId="0" borderId="14" xfId="0" applyNumberFormat="1" applyFont="1" applyFill="1" applyBorder="1" applyAlignment="1">
      <alignment horizontal="center" vertical="center" wrapText="1"/>
    </xf>
    <xf numFmtId="0" fontId="16" fillId="4" borderId="14" xfId="0" applyNumberFormat="1" applyFont="1" applyFill="1" applyBorder="1" applyAlignment="1">
      <alignment horizontal="center" vertical="center" wrapText="1"/>
    </xf>
    <xf numFmtId="0" fontId="16" fillId="0" borderId="15" xfId="0" applyNumberFormat="1" applyFont="1" applyFill="1" applyBorder="1" applyAlignment="1">
      <alignment horizontal="center" vertical="center" wrapText="1"/>
    </xf>
    <xf numFmtId="0" fontId="16" fillId="7" borderId="26" xfId="0" applyNumberFormat="1" applyFont="1" applyFill="1" applyBorder="1" applyAlignment="1">
      <alignment horizontal="center" vertical="center" wrapText="1"/>
    </xf>
    <xf numFmtId="0" fontId="27" fillId="7" borderId="45" xfId="0" applyNumberFormat="1" applyFont="1" applyFill="1" applyBorder="1" applyAlignment="1">
      <alignment horizontal="center" vertical="center" wrapText="1"/>
    </xf>
    <xf numFmtId="0" fontId="16" fillId="7" borderId="9" xfId="0" applyNumberFormat="1" applyFont="1" applyFill="1" applyBorder="1" applyAlignment="1">
      <alignment horizontal="center" vertical="center" wrapText="1"/>
    </xf>
    <xf numFmtId="0" fontId="16" fillId="6" borderId="7" xfId="0" applyNumberFormat="1" applyFont="1" applyFill="1" applyBorder="1" applyAlignment="1">
      <alignment horizontal="center" vertical="center" wrapText="1"/>
    </xf>
    <xf numFmtId="0" fontId="27" fillId="6" borderId="8" xfId="0" applyNumberFormat="1" applyFont="1" applyFill="1" applyBorder="1" applyAlignment="1">
      <alignment horizontal="center" vertical="center" wrapText="1"/>
    </xf>
    <xf numFmtId="0" fontId="17" fillId="6" borderId="9" xfId="0" applyNumberFormat="1" applyFont="1" applyFill="1" applyBorder="1" applyAlignment="1">
      <alignment horizontal="center" vertical="center" wrapText="1"/>
    </xf>
    <xf numFmtId="0" fontId="17" fillId="4" borderId="38" xfId="0" applyNumberFormat="1" applyFont="1" applyFill="1" applyBorder="1" applyAlignment="1">
      <alignment horizontal="center" vertical="center" wrapText="1"/>
    </xf>
    <xf numFmtId="0" fontId="17" fillId="4" borderId="9" xfId="0" applyNumberFormat="1" applyFont="1" applyFill="1" applyBorder="1" applyAlignment="1">
      <alignment horizontal="center" vertical="center" wrapText="1"/>
    </xf>
    <xf numFmtId="0" fontId="17" fillId="0" borderId="2" xfId="0" applyNumberFormat="1" applyFont="1" applyFill="1" applyBorder="1" applyAlignment="1">
      <alignment horizontal="center" vertical="center" wrapText="1"/>
    </xf>
    <xf numFmtId="0" fontId="20" fillId="0" borderId="1" xfId="0" applyNumberFormat="1" applyFont="1" applyFill="1" applyBorder="1" applyAlignment="1">
      <alignment horizontal="center" vertical="center" wrapText="1"/>
    </xf>
    <xf numFmtId="0" fontId="16" fillId="0" borderId="1" xfId="0" applyNumberFormat="1" applyFont="1" applyFill="1" applyBorder="1" applyAlignment="1">
      <alignment horizontal="center" vertical="center" wrapText="1"/>
    </xf>
    <xf numFmtId="2" fontId="16" fillId="0" borderId="1" xfId="0" applyNumberFormat="1" applyFont="1" applyFill="1" applyBorder="1" applyAlignment="1">
      <alignment horizontal="center" vertical="center" wrapText="1"/>
    </xf>
    <xf numFmtId="0" fontId="16" fillId="4" borderId="1" xfId="0" applyNumberFormat="1" applyFont="1" applyFill="1" applyBorder="1" applyAlignment="1">
      <alignment horizontal="center" vertical="center" wrapText="1"/>
    </xf>
    <xf numFmtId="0" fontId="19" fillId="4" borderId="1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center" wrapText="1"/>
    </xf>
    <xf numFmtId="2" fontId="16" fillId="4" borderId="1" xfId="0" applyNumberFormat="1" applyFont="1" applyFill="1" applyBorder="1" applyAlignment="1">
      <alignment horizontal="center" vertical="center" wrapText="1"/>
    </xf>
    <xf numFmtId="0" fontId="16" fillId="0" borderId="3" xfId="0" applyNumberFormat="1" applyFont="1" applyFill="1" applyBorder="1" applyAlignment="1">
      <alignment horizontal="center" vertical="center" wrapText="1"/>
    </xf>
    <xf numFmtId="164" fontId="19" fillId="7" borderId="27" xfId="0" applyNumberFormat="1" applyFont="1" applyFill="1" applyBorder="1" applyAlignment="1">
      <alignment horizontal="center" vertical="center" wrapText="1"/>
    </xf>
    <xf numFmtId="164" fontId="26" fillId="7" borderId="46" xfId="0" applyNumberFormat="1" applyFont="1" applyFill="1" applyBorder="1" applyAlignment="1">
      <alignment horizontal="center" vertical="center" wrapText="1"/>
    </xf>
    <xf numFmtId="164" fontId="19" fillId="7" borderId="3" xfId="0" applyNumberFormat="1" applyFont="1" applyFill="1" applyBorder="1" applyAlignment="1">
      <alignment horizontal="center" vertical="center" wrapText="1"/>
    </xf>
    <xf numFmtId="9" fontId="16" fillId="6" borderId="2" xfId="0" applyNumberFormat="1" applyFont="1" applyFill="1" applyBorder="1" applyAlignment="1">
      <alignment horizontal="center" vertical="center" wrapText="1"/>
    </xf>
    <xf numFmtId="1" fontId="27" fillId="6" borderId="1" xfId="0" applyNumberFormat="1" applyFont="1" applyFill="1" applyBorder="1" applyAlignment="1">
      <alignment horizontal="center" vertical="center" wrapText="1"/>
    </xf>
    <xf numFmtId="164" fontId="28" fillId="6" borderId="3" xfId="0" applyNumberFormat="1" applyFont="1" applyFill="1" applyBorder="1" applyAlignment="1">
      <alignment horizontal="center" vertical="center" wrapText="1"/>
    </xf>
    <xf numFmtId="164" fontId="28" fillId="4" borderId="39" xfId="0" applyNumberFormat="1" applyFont="1" applyFill="1" applyBorder="1" applyAlignment="1">
      <alignment horizontal="center" vertical="center" wrapText="1"/>
    </xf>
    <xf numFmtId="164" fontId="28" fillId="4" borderId="3" xfId="0" applyNumberFormat="1" applyFont="1" applyFill="1" applyBorder="1" applyAlignment="1">
      <alignment horizontal="center" vertical="center" wrapText="1"/>
    </xf>
    <xf numFmtId="0" fontId="17" fillId="0" borderId="4" xfId="0" applyNumberFormat="1" applyFont="1" applyFill="1" applyBorder="1" applyAlignment="1">
      <alignment horizontal="center" vertical="center" wrapText="1"/>
    </xf>
    <xf numFmtId="0" fontId="19" fillId="0" borderId="5" xfId="0" applyNumberFormat="1" applyFont="1" applyFill="1" applyBorder="1" applyAlignment="1">
      <alignment horizontal="center" vertical="center" wrapText="1"/>
    </xf>
    <xf numFmtId="0" fontId="16" fillId="0" borderId="5" xfId="0" applyNumberFormat="1" applyFont="1" applyFill="1" applyBorder="1" applyAlignment="1">
      <alignment horizontal="center" vertical="center" wrapText="1"/>
    </xf>
    <xf numFmtId="0" fontId="16" fillId="4" borderId="5" xfId="0" applyNumberFormat="1" applyFont="1" applyFill="1" applyBorder="1" applyAlignment="1">
      <alignment horizontal="center" vertical="center" wrapText="1"/>
    </xf>
    <xf numFmtId="0" fontId="16" fillId="0" borderId="6" xfId="0" applyNumberFormat="1" applyFont="1" applyFill="1" applyBorder="1" applyAlignment="1">
      <alignment horizontal="center" vertical="center" wrapText="1"/>
    </xf>
    <xf numFmtId="0" fontId="16" fillId="7" borderId="25" xfId="0" applyNumberFormat="1" applyFont="1" applyFill="1" applyBorder="1" applyAlignment="1">
      <alignment horizontal="center" vertical="center" wrapText="1"/>
    </xf>
    <xf numFmtId="0" fontId="27" fillId="7" borderId="44" xfId="0" applyNumberFormat="1" applyFont="1" applyFill="1" applyBorder="1" applyAlignment="1">
      <alignment horizontal="center" vertical="center" wrapText="1"/>
    </xf>
    <xf numFmtId="0" fontId="16" fillId="7" borderId="6" xfId="0" applyNumberFormat="1" applyFont="1" applyFill="1" applyBorder="1" applyAlignment="1">
      <alignment horizontal="center" vertical="center" wrapText="1"/>
    </xf>
    <xf numFmtId="0" fontId="16" fillId="6" borderId="4" xfId="0" applyNumberFormat="1" applyFont="1" applyFill="1" applyBorder="1" applyAlignment="1">
      <alignment horizontal="center" vertical="center" wrapText="1"/>
    </xf>
    <xf numFmtId="0" fontId="27" fillId="6" borderId="5" xfId="0" applyNumberFormat="1" applyFont="1" applyFill="1" applyBorder="1" applyAlignment="1">
      <alignment horizontal="center" vertical="center" wrapText="1"/>
    </xf>
    <xf numFmtId="0" fontId="17" fillId="6" borderId="6" xfId="0" applyNumberFormat="1" applyFont="1" applyFill="1" applyBorder="1" applyAlignment="1">
      <alignment horizontal="center" vertical="center" wrapText="1"/>
    </xf>
    <xf numFmtId="0" fontId="17" fillId="4" borderId="40" xfId="0" applyNumberFormat="1" applyFont="1" applyFill="1" applyBorder="1" applyAlignment="1">
      <alignment horizontal="center" vertical="center" wrapText="1"/>
    </xf>
    <xf numFmtId="0" fontId="17" fillId="4" borderId="6" xfId="0" applyNumberFormat="1" applyFont="1" applyFill="1" applyBorder="1" applyAlignment="1">
      <alignment horizontal="center" vertical="center" wrapText="1"/>
    </xf>
    <xf numFmtId="43" fontId="20" fillId="0" borderId="0" xfId="0" applyNumberFormat="1" applyFont="1" applyFill="1" applyBorder="1" applyAlignment="1">
      <alignment horizontal="center" vertical="center" wrapText="1"/>
    </xf>
    <xf numFmtId="0" fontId="30" fillId="5" borderId="0" xfId="0" applyNumberFormat="1" applyFont="1" applyFill="1" applyBorder="1" applyAlignment="1">
      <alignment horizontal="center" vertical="center" wrapText="1"/>
    </xf>
    <xf numFmtId="2" fontId="20" fillId="0" borderId="0" xfId="0" applyNumberFormat="1" applyFont="1" applyFill="1" applyBorder="1" applyAlignment="1">
      <alignment horizontal="center" vertical="center" wrapText="1"/>
    </xf>
    <xf numFmtId="0" fontId="31" fillId="0" borderId="0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Fill="1" applyBorder="1" applyAlignment="1">
      <alignment horizontal="center" vertical="center" wrapText="1"/>
    </xf>
    <xf numFmtId="0" fontId="29" fillId="0" borderId="0" xfId="0" applyNumberFormat="1" applyFont="1" applyFill="1" applyBorder="1" applyAlignment="1">
      <alignment horizontal="center" vertical="center" wrapText="1"/>
    </xf>
    <xf numFmtId="14" fontId="21" fillId="0" borderId="19" xfId="0" applyNumberFormat="1" applyFont="1" applyFill="1" applyBorder="1" applyAlignment="1">
      <alignment horizontal="center" vertical="center" wrapText="1"/>
    </xf>
    <xf numFmtId="0" fontId="16" fillId="3" borderId="5" xfId="0" applyNumberFormat="1" applyFont="1" applyFill="1" applyBorder="1" applyAlignment="1">
      <alignment horizontal="center" vertical="center" wrapText="1"/>
    </xf>
    <xf numFmtId="0" fontId="20" fillId="9" borderId="0" xfId="0" applyNumberFormat="1" applyFont="1" applyFill="1" applyBorder="1" applyAlignment="1">
      <alignment horizontal="center" vertical="center" wrapText="1"/>
    </xf>
    <xf numFmtId="2" fontId="20" fillId="9" borderId="0" xfId="0" applyNumberFormat="1" applyFont="1" applyFill="1" applyBorder="1" applyAlignment="1">
      <alignment horizontal="center" vertical="center" wrapText="1"/>
    </xf>
    <xf numFmtId="164" fontId="32" fillId="0" borderId="1" xfId="0" applyNumberFormat="1" applyFont="1" applyFill="1" applyBorder="1" applyAlignment="1" applyProtection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11" fillId="8" borderId="42" xfId="0" applyNumberFormat="1" applyFont="1" applyFill="1" applyBorder="1" applyAlignment="1" applyProtection="1">
      <alignment horizontal="center" vertical="center" wrapText="1"/>
    </xf>
    <xf numFmtId="0" fontId="1" fillId="0" borderId="13" xfId="0" applyNumberFormat="1" applyFont="1" applyFill="1" applyBorder="1" applyAlignment="1" applyProtection="1">
      <alignment horizontal="center" vertical="center" wrapText="1"/>
    </xf>
    <xf numFmtId="164" fontId="6" fillId="2" borderId="14" xfId="0" applyNumberFormat="1" applyFont="1" applyFill="1" applyBorder="1" applyAlignment="1" applyProtection="1">
      <alignment horizontal="center" vertical="center" wrapText="1"/>
    </xf>
    <xf numFmtId="10" fontId="6" fillId="2" borderId="14" xfId="0" applyNumberFormat="1" applyFont="1" applyFill="1" applyBorder="1" applyAlignment="1" applyProtection="1">
      <alignment horizontal="center" vertical="center" wrapText="1"/>
    </xf>
    <xf numFmtId="164" fontId="32" fillId="0" borderId="14" xfId="0" applyNumberFormat="1" applyFont="1" applyFill="1" applyBorder="1" applyAlignment="1" applyProtection="1">
      <alignment horizontal="center" vertical="center" wrapText="1"/>
    </xf>
    <xf numFmtId="164" fontId="11" fillId="8" borderId="14" xfId="0" applyNumberFormat="1" applyFont="1" applyFill="1" applyBorder="1" applyAlignment="1" applyProtection="1">
      <alignment horizontal="center" vertical="center" wrapText="1"/>
    </xf>
    <xf numFmtId="164" fontId="6" fillId="0" borderId="14" xfId="0" applyNumberFormat="1" applyFont="1" applyFill="1" applyBorder="1" applyAlignment="1" applyProtection="1">
      <alignment horizontal="center" vertical="center" wrapText="1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1" fontId="6" fillId="0" borderId="3" xfId="0" applyNumberFormat="1" applyFont="1" applyFill="1" applyBorder="1" applyAlignment="1" applyProtection="1">
      <alignment horizontal="center" vertical="center" wrapText="1"/>
    </xf>
    <xf numFmtId="0" fontId="6" fillId="0" borderId="3" xfId="0" applyNumberFormat="1" applyFont="1" applyFill="1" applyBorder="1" applyAlignment="1" applyProtection="1">
      <alignment horizontal="center" vertical="center" wrapText="1"/>
    </xf>
    <xf numFmtId="0" fontId="1" fillId="0" borderId="4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32" fillId="0" borderId="42" xfId="0" applyNumberFormat="1" applyFont="1" applyFill="1" applyBorder="1" applyAlignment="1" applyProtection="1">
      <alignment horizontal="center" vertical="center" wrapText="1"/>
    </xf>
    <xf numFmtId="164" fontId="32" fillId="9" borderId="14" xfId="0" applyNumberFormat="1" applyFont="1" applyFill="1" applyBorder="1" applyAlignment="1" applyProtection="1">
      <alignment horizontal="center" vertical="center" wrapText="1"/>
    </xf>
    <xf numFmtId="164" fontId="32" fillId="9" borderId="1" xfId="0" applyNumberFormat="1" applyFont="1" applyFill="1" applyBorder="1" applyAlignment="1" applyProtection="1">
      <alignment horizontal="center" vertical="center" wrapText="1"/>
    </xf>
    <xf numFmtId="0" fontId="14" fillId="10" borderId="55" xfId="0" applyNumberFormat="1" applyFont="1" applyFill="1" applyBorder="1" applyAlignment="1" applyProtection="1">
      <alignment horizontal="center" vertical="center" wrapText="1"/>
    </xf>
    <xf numFmtId="0" fontId="14" fillId="10" borderId="56" xfId="0" applyNumberFormat="1" applyFont="1" applyFill="1" applyBorder="1" applyAlignment="1" applyProtection="1">
      <alignment horizontal="center" vertical="center" wrapText="1"/>
    </xf>
    <xf numFmtId="0" fontId="34" fillId="10" borderId="56" xfId="0" applyNumberFormat="1" applyFont="1" applyFill="1" applyBorder="1" applyAlignment="1" applyProtection="1">
      <alignment horizontal="center" vertical="center" wrapText="1"/>
    </xf>
    <xf numFmtId="0" fontId="14" fillId="10" borderId="57" xfId="0" applyNumberFormat="1" applyFont="1" applyFill="1" applyBorder="1" applyAlignment="1" applyProtection="1">
      <alignment horizontal="center" vertical="center" wrapText="1"/>
    </xf>
    <xf numFmtId="0" fontId="20" fillId="0" borderId="0" xfId="0" applyNumberFormat="1" applyFont="1" applyFill="1" applyBorder="1" applyAlignment="1">
      <alignment horizontal="center" vertical="center" wrapText="1"/>
    </xf>
    <xf numFmtId="0" fontId="20" fillId="5" borderId="0" xfId="0" applyNumberFormat="1" applyFont="1" applyFill="1" applyBorder="1" applyAlignment="1">
      <alignment horizontal="center" vertical="center" wrapText="1"/>
    </xf>
    <xf numFmtId="2" fontId="20" fillId="5" borderId="0" xfId="0" applyNumberFormat="1" applyFont="1" applyFill="1" applyBorder="1" applyAlignment="1">
      <alignment horizontal="center" vertical="center" wrapText="1"/>
    </xf>
    <xf numFmtId="0" fontId="29" fillId="0" borderId="61" xfId="0" applyNumberFormat="1" applyFont="1" applyFill="1" applyBorder="1" applyAlignment="1">
      <alignment horizontal="center" vertical="center" wrapText="1"/>
    </xf>
    <xf numFmtId="0" fontId="20" fillId="0" borderId="61" xfId="0" applyNumberFormat="1" applyFont="1" applyFill="1" applyBorder="1" applyAlignment="1">
      <alignment horizontal="center" vertical="center" wrapText="1"/>
    </xf>
    <xf numFmtId="2" fontId="20" fillId="0" borderId="61" xfId="0" applyNumberFormat="1" applyFont="1" applyFill="1" applyBorder="1" applyAlignment="1">
      <alignment horizontal="center" vertical="center" wrapText="1"/>
    </xf>
    <xf numFmtId="0" fontId="31" fillId="0" borderId="61" xfId="0" applyNumberFormat="1" applyFont="1" applyFill="1" applyBorder="1" applyAlignment="1">
      <alignment horizontal="center" vertical="center" wrapText="1"/>
    </xf>
    <xf numFmtId="0" fontId="16" fillId="0" borderId="61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Fill="1" applyBorder="1" applyAlignment="1">
      <alignment horizontal="center" vertical="center" wrapText="1"/>
    </xf>
    <xf numFmtId="165" fontId="20" fillId="0" borderId="0" xfId="0" applyNumberFormat="1" applyFont="1" applyFill="1" applyBorder="1" applyAlignment="1">
      <alignment horizontal="center" vertical="center" wrapText="1"/>
    </xf>
    <xf numFmtId="0" fontId="29" fillId="0" borderId="0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Fill="1" applyBorder="1" applyAlignment="1">
      <alignment horizontal="center" vertical="center" wrapText="1"/>
    </xf>
    <xf numFmtId="0" fontId="18" fillId="0" borderId="61" xfId="0" applyNumberFormat="1" applyFont="1" applyFill="1" applyBorder="1" applyAlignment="1">
      <alignment horizontal="center" vertical="center" wrapText="1"/>
    </xf>
    <xf numFmtId="0" fontId="19" fillId="0" borderId="61" xfId="0" applyNumberFormat="1" applyFont="1" applyFill="1" applyBorder="1" applyAlignment="1">
      <alignment horizontal="center" vertical="center" wrapText="1"/>
    </xf>
    <xf numFmtId="166" fontId="16" fillId="0" borderId="0" xfId="1" applyNumberFormat="1" applyFont="1" applyFill="1" applyBorder="1" applyAlignment="1">
      <alignment horizontal="center" vertical="center" wrapText="1"/>
    </xf>
    <xf numFmtId="164" fontId="16" fillId="0" borderId="0" xfId="1" applyNumberFormat="1" applyFont="1" applyFill="1" applyBorder="1" applyAlignment="1">
      <alignment horizontal="center" vertical="center" wrapText="1"/>
    </xf>
    <xf numFmtId="0" fontId="20" fillId="9" borderId="1" xfId="0" applyNumberFormat="1" applyFont="1" applyFill="1" applyBorder="1" applyAlignment="1">
      <alignment horizontal="center" vertical="center" wrapText="1"/>
    </xf>
    <xf numFmtId="0" fontId="16" fillId="9" borderId="1" xfId="0" applyNumberFormat="1" applyFont="1" applyFill="1" applyBorder="1" applyAlignment="1">
      <alignment horizontal="center" vertical="center" wrapText="1"/>
    </xf>
    <xf numFmtId="2" fontId="16" fillId="9" borderId="1" xfId="0" applyNumberFormat="1" applyFont="1" applyFill="1" applyBorder="1" applyAlignment="1">
      <alignment horizontal="center" vertical="center" wrapText="1"/>
    </xf>
    <xf numFmtId="0" fontId="19" fillId="9" borderId="1" xfId="0" applyNumberFormat="1" applyFont="1" applyFill="1" applyBorder="1" applyAlignment="1">
      <alignment horizontal="center" vertical="center" wrapText="1"/>
    </xf>
    <xf numFmtId="0" fontId="16" fillId="9" borderId="3" xfId="0" applyNumberFormat="1" applyFont="1" applyFill="1" applyBorder="1" applyAlignment="1">
      <alignment horizontal="center" vertical="center" wrapText="1"/>
    </xf>
    <xf numFmtId="0" fontId="35" fillId="0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14" xfId="0" applyNumberFormat="1" applyFont="1" applyFill="1" applyBorder="1" applyAlignment="1" applyProtection="1">
      <alignment horizontal="center" vertical="center" wrapText="1"/>
    </xf>
    <xf numFmtId="0" fontId="3" fillId="0" borderId="15" xfId="0" applyNumberFormat="1" applyFont="1" applyFill="1" applyBorder="1" applyAlignment="1" applyProtection="1">
      <alignment horizontal="center" vertical="center" wrapText="1"/>
    </xf>
    <xf numFmtId="164" fontId="36" fillId="8" borderId="1" xfId="0" applyNumberFormat="1" applyFont="1" applyFill="1" applyBorder="1" applyAlignment="1" applyProtection="1">
      <alignment horizontal="center" vertical="center" wrapText="1"/>
    </xf>
    <xf numFmtId="164" fontId="36" fillId="8" borderId="14" xfId="0" applyNumberFormat="1" applyFont="1" applyFill="1" applyBorder="1" applyAlignment="1" applyProtection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37" fillId="8" borderId="1" xfId="0" applyNumberFormat="1" applyFont="1" applyFill="1" applyBorder="1" applyAlignment="1" applyProtection="1">
      <alignment horizontal="center" vertical="center" wrapText="1"/>
    </xf>
    <xf numFmtId="164" fontId="38" fillId="8" borderId="1" xfId="0" applyNumberFormat="1" applyFont="1" applyFill="1" applyBorder="1" applyAlignment="1" applyProtection="1">
      <alignment horizontal="center" vertical="center" wrapText="1"/>
    </xf>
    <xf numFmtId="10" fontId="38" fillId="8" borderId="1" xfId="0" applyNumberFormat="1" applyFont="1" applyFill="1" applyBorder="1" applyAlignment="1" applyProtection="1">
      <alignment horizontal="center" vertical="center" wrapText="1"/>
    </xf>
    <xf numFmtId="0" fontId="39" fillId="8" borderId="2" xfId="0" applyNumberFormat="1" applyFont="1" applyFill="1" applyBorder="1" applyAlignment="1" applyProtection="1">
      <alignment horizontal="center" vertical="center" wrapText="1"/>
    </xf>
    <xf numFmtId="0" fontId="7" fillId="0" borderId="60" xfId="0" applyNumberFormat="1" applyFont="1" applyFill="1" applyBorder="1" applyAlignment="1" applyProtection="1">
      <alignment horizontal="center" vertical="center" wrapText="1"/>
    </xf>
    <xf numFmtId="0" fontId="40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0" fontId="24" fillId="0" borderId="0" xfId="0" applyNumberFormat="1" applyFont="1" applyFill="1" applyBorder="1" applyAlignment="1">
      <alignment horizontal="center" vertical="center" wrapText="1"/>
    </xf>
    <xf numFmtId="0" fontId="20" fillId="0" borderId="61" xfId="0" applyNumberFormat="1" applyFont="1" applyFill="1" applyBorder="1" applyAlignment="1">
      <alignment horizontal="center" vertical="center" wrapText="1"/>
    </xf>
    <xf numFmtId="0" fontId="15" fillId="0" borderId="61" xfId="0" applyNumberFormat="1" applyFont="1" applyFill="1" applyBorder="1" applyAlignment="1">
      <alignment horizontal="center" vertical="center" wrapText="1"/>
    </xf>
    <xf numFmtId="164" fontId="41" fillId="11" borderId="0" xfId="1" applyNumberFormat="1" applyFont="1" applyFill="1" applyAlignment="1">
      <alignment horizontal="center" vertical="center" wrapText="1"/>
    </xf>
    <xf numFmtId="164" fontId="7" fillId="0" borderId="0" xfId="1" applyNumberFormat="1" applyFont="1" applyAlignment="1">
      <alignment horizontal="center" vertical="center" wrapText="1"/>
    </xf>
    <xf numFmtId="164" fontId="1" fillId="0" borderId="0" xfId="1" applyNumberFormat="1" applyFont="1" applyAlignment="1">
      <alignment horizontal="center" vertical="center" wrapText="1"/>
    </xf>
    <xf numFmtId="14" fontId="1" fillId="0" borderId="61" xfId="0" applyNumberFormat="1" applyFont="1" applyFill="1" applyBorder="1" applyAlignment="1" applyProtection="1">
      <alignment horizontal="center" vertical="center" wrapText="1"/>
    </xf>
    <xf numFmtId="0" fontId="42" fillId="11" borderId="0" xfId="0" applyNumberFormat="1" applyFont="1" applyFill="1" applyBorder="1" applyAlignment="1">
      <alignment horizontal="center" vertical="center" wrapText="1"/>
    </xf>
    <xf numFmtId="2" fontId="42" fillId="11" borderId="0" xfId="0" applyNumberFormat="1" applyFont="1" applyFill="1" applyBorder="1" applyAlignment="1">
      <alignment horizontal="center" vertical="center" wrapText="1"/>
    </xf>
    <xf numFmtId="9" fontId="1" fillId="0" borderId="0" xfId="2" applyFont="1" applyAlignment="1">
      <alignment horizontal="center" vertical="center" wrapText="1"/>
    </xf>
    <xf numFmtId="0" fontId="24" fillId="2" borderId="61" xfId="0" applyNumberFormat="1" applyFont="1" applyFill="1" applyBorder="1" applyAlignment="1">
      <alignment horizontal="center" vertical="center" wrapText="1"/>
    </xf>
    <xf numFmtId="0" fontId="24" fillId="4" borderId="61" xfId="0" applyNumberFormat="1" applyFont="1" applyFill="1" applyBorder="1" applyAlignment="1">
      <alignment horizontal="center" vertical="center" wrapText="1"/>
    </xf>
    <xf numFmtId="0" fontId="25" fillId="4" borderId="61" xfId="0" applyNumberFormat="1" applyFont="1" applyFill="1" applyBorder="1" applyAlignment="1">
      <alignment horizontal="center" vertical="center" wrapText="1"/>
    </xf>
    <xf numFmtId="0" fontId="17" fillId="4" borderId="61" xfId="0" applyNumberFormat="1" applyFont="1" applyFill="1" applyBorder="1" applyAlignment="1">
      <alignment horizontal="center" vertical="center" wrapText="1"/>
    </xf>
    <xf numFmtId="164" fontId="28" fillId="4" borderId="61" xfId="0" applyNumberFormat="1" applyFont="1" applyFill="1" applyBorder="1" applyAlignment="1">
      <alignment horizontal="center" vertical="center" wrapText="1"/>
    </xf>
    <xf numFmtId="43" fontId="20" fillId="0" borderId="61" xfId="0" applyNumberFormat="1" applyFont="1" applyFill="1" applyBorder="1" applyAlignment="1">
      <alignment horizontal="center" vertical="center" wrapText="1"/>
    </xf>
    <xf numFmtId="0" fontId="17" fillId="0" borderId="61" xfId="0" applyNumberFormat="1" applyFont="1" applyFill="1" applyBorder="1" applyAlignment="1">
      <alignment horizontal="center" vertical="center" wrapText="1"/>
    </xf>
    <xf numFmtId="0" fontId="1" fillId="0" borderId="61" xfId="0" applyNumberFormat="1" applyFont="1" applyFill="1" applyBorder="1" applyAlignment="1" applyProtection="1">
      <alignment horizontal="center" vertical="center" wrapText="1"/>
    </xf>
    <xf numFmtId="0" fontId="17" fillId="10" borderId="2" xfId="0" applyNumberFormat="1" applyFont="1" applyFill="1" applyBorder="1" applyAlignment="1">
      <alignment horizontal="center" vertical="center" wrapText="1"/>
    </xf>
    <xf numFmtId="0" fontId="16" fillId="10" borderId="1" xfId="0" applyNumberFormat="1" applyFont="1" applyFill="1" applyBorder="1" applyAlignment="1">
      <alignment horizontal="center" vertical="center" wrapText="1"/>
    </xf>
    <xf numFmtId="2" fontId="16" fillId="10" borderId="1" xfId="0" applyNumberFormat="1" applyFont="1" applyFill="1" applyBorder="1" applyAlignment="1">
      <alignment horizontal="center" vertical="center" wrapText="1"/>
    </xf>
    <xf numFmtId="0" fontId="19" fillId="10" borderId="1" xfId="0" applyNumberFormat="1" applyFont="1" applyFill="1" applyBorder="1" applyAlignment="1">
      <alignment horizontal="center" vertical="center" wrapText="1"/>
    </xf>
    <xf numFmtId="0" fontId="16" fillId="10" borderId="3" xfId="0" applyNumberFormat="1" applyFont="1" applyFill="1" applyBorder="1" applyAlignment="1">
      <alignment horizontal="center" vertical="center" wrapText="1"/>
    </xf>
    <xf numFmtId="164" fontId="19" fillId="10" borderId="27" xfId="0" applyNumberFormat="1" applyFont="1" applyFill="1" applyBorder="1" applyAlignment="1">
      <alignment horizontal="center" vertical="center" wrapText="1"/>
    </xf>
    <xf numFmtId="164" fontId="26" fillId="10" borderId="46" xfId="0" applyNumberFormat="1" applyFont="1" applyFill="1" applyBorder="1" applyAlignment="1">
      <alignment horizontal="center" vertical="center" wrapText="1"/>
    </xf>
    <xf numFmtId="164" fontId="19" fillId="10" borderId="3" xfId="0" applyNumberFormat="1" applyFont="1" applyFill="1" applyBorder="1" applyAlignment="1">
      <alignment horizontal="center" vertical="center" wrapText="1"/>
    </xf>
    <xf numFmtId="9" fontId="16" fillId="10" borderId="2" xfId="0" applyNumberFormat="1" applyFont="1" applyFill="1" applyBorder="1" applyAlignment="1">
      <alignment horizontal="center" vertical="center" wrapText="1"/>
    </xf>
    <xf numFmtId="1" fontId="27" fillId="10" borderId="1" xfId="0" applyNumberFormat="1" applyFont="1" applyFill="1" applyBorder="1" applyAlignment="1">
      <alignment horizontal="center" vertical="center" wrapText="1"/>
    </xf>
    <xf numFmtId="164" fontId="28" fillId="10" borderId="3" xfId="0" applyNumberFormat="1" applyFont="1" applyFill="1" applyBorder="1" applyAlignment="1">
      <alignment horizontal="center" vertical="center" wrapText="1"/>
    </xf>
    <xf numFmtId="164" fontId="28" fillId="10" borderId="39" xfId="0" applyNumberFormat="1" applyFont="1" applyFill="1" applyBorder="1" applyAlignment="1">
      <alignment horizontal="center" vertical="center" wrapText="1"/>
    </xf>
    <xf numFmtId="1" fontId="7" fillId="10" borderId="0" xfId="0" applyNumberFormat="1" applyFont="1" applyFill="1" applyAlignment="1">
      <alignment horizontal="center" vertical="center" wrapText="1"/>
    </xf>
    <xf numFmtId="0" fontId="16" fillId="10" borderId="61" xfId="0" applyNumberFormat="1" applyFont="1" applyFill="1" applyBorder="1" applyAlignment="1">
      <alignment horizontal="center" vertical="center" wrapText="1"/>
    </xf>
    <xf numFmtId="0" fontId="20" fillId="12" borderId="0" xfId="0" applyNumberFormat="1" applyFont="1" applyFill="1" applyBorder="1" applyAlignment="1">
      <alignment horizontal="center" vertical="center" wrapText="1"/>
    </xf>
    <xf numFmtId="0" fontId="16" fillId="12" borderId="1" xfId="0" applyNumberFormat="1" applyFont="1" applyFill="1" applyBorder="1" applyAlignment="1">
      <alignment horizontal="center" vertical="center" wrapText="1"/>
    </xf>
    <xf numFmtId="2" fontId="16" fillId="12" borderId="1" xfId="0" applyNumberFormat="1" applyFont="1" applyFill="1" applyBorder="1" applyAlignment="1">
      <alignment horizontal="center" vertical="center" wrapText="1"/>
    </xf>
    <xf numFmtId="0" fontId="19" fillId="12" borderId="1" xfId="0" applyNumberFormat="1" applyFont="1" applyFill="1" applyBorder="1" applyAlignment="1">
      <alignment horizontal="center" vertical="center" wrapText="1"/>
    </xf>
    <xf numFmtId="0" fontId="16" fillId="12" borderId="3" xfId="0" applyNumberFormat="1" applyFont="1" applyFill="1" applyBorder="1" applyAlignment="1">
      <alignment horizontal="center" vertical="center" wrapText="1"/>
    </xf>
    <xf numFmtId="164" fontId="19" fillId="12" borderId="27" xfId="0" applyNumberFormat="1" applyFont="1" applyFill="1" applyBorder="1" applyAlignment="1">
      <alignment horizontal="center" vertical="center" wrapText="1"/>
    </xf>
    <xf numFmtId="164" fontId="26" fillId="12" borderId="46" xfId="0" applyNumberFormat="1" applyFont="1" applyFill="1" applyBorder="1" applyAlignment="1">
      <alignment horizontal="center" vertical="center" wrapText="1"/>
    </xf>
    <xf numFmtId="164" fontId="19" fillId="12" borderId="3" xfId="0" applyNumberFormat="1" applyFont="1" applyFill="1" applyBorder="1" applyAlignment="1">
      <alignment horizontal="center" vertical="center" wrapText="1"/>
    </xf>
    <xf numFmtId="9" fontId="16" fillId="12" borderId="2" xfId="0" applyNumberFormat="1" applyFont="1" applyFill="1" applyBorder="1" applyAlignment="1">
      <alignment horizontal="center" vertical="center" wrapText="1"/>
    </xf>
    <xf numFmtId="1" fontId="27" fillId="12" borderId="1" xfId="0" applyNumberFormat="1" applyFont="1" applyFill="1" applyBorder="1" applyAlignment="1">
      <alignment horizontal="center" vertical="center" wrapText="1"/>
    </xf>
    <xf numFmtId="164" fontId="28" fillId="12" borderId="3" xfId="0" applyNumberFormat="1" applyFont="1" applyFill="1" applyBorder="1" applyAlignment="1">
      <alignment horizontal="center" vertical="center" wrapText="1"/>
    </xf>
    <xf numFmtId="164" fontId="28" fillId="12" borderId="39" xfId="0" applyNumberFormat="1" applyFont="1" applyFill="1" applyBorder="1" applyAlignment="1">
      <alignment horizontal="center" vertical="center" wrapText="1"/>
    </xf>
    <xf numFmtId="1" fontId="7" fillId="12" borderId="0" xfId="0" applyNumberFormat="1" applyFont="1" applyFill="1" applyAlignment="1">
      <alignment horizontal="center" vertical="center" wrapText="1"/>
    </xf>
    <xf numFmtId="0" fontId="16" fillId="12" borderId="61" xfId="0" applyNumberFormat="1" applyFont="1" applyFill="1" applyBorder="1" applyAlignment="1">
      <alignment horizontal="center" vertical="center" wrapText="1"/>
    </xf>
    <xf numFmtId="0" fontId="20" fillId="10" borderId="1" xfId="0" applyNumberFormat="1" applyFont="1" applyFill="1" applyBorder="1" applyAlignment="1">
      <alignment horizontal="center" vertical="center" wrapText="1"/>
    </xf>
    <xf numFmtId="0" fontId="16" fillId="10" borderId="0" xfId="0" applyNumberFormat="1" applyFont="1" applyFill="1" applyBorder="1" applyAlignment="1">
      <alignment horizontal="center" vertical="center" wrapText="1"/>
    </xf>
    <xf numFmtId="9" fontId="2" fillId="0" borderId="0" xfId="2" applyFont="1" applyAlignment="1">
      <alignment horizontal="center" vertical="center" wrapText="1"/>
    </xf>
    <xf numFmtId="0" fontId="14" fillId="0" borderId="61" xfId="0" applyNumberFormat="1" applyFont="1" applyFill="1" applyBorder="1" applyAlignment="1">
      <alignment horizontal="center" vertical="center" wrapText="1"/>
    </xf>
    <xf numFmtId="0" fontId="7" fillId="0" borderId="61" xfId="0" applyNumberFormat="1" applyFont="1" applyFill="1" applyBorder="1" applyAlignment="1" applyProtection="1">
      <alignment horizontal="center" vertical="center" wrapText="1"/>
    </xf>
    <xf numFmtId="0" fontId="20" fillId="0" borderId="61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Fill="1" applyBorder="1" applyAlignment="1">
      <alignment horizontal="center" vertical="center" wrapText="1"/>
    </xf>
    <xf numFmtId="0" fontId="29" fillId="0" borderId="0" xfId="0" applyNumberFormat="1" applyFont="1" applyFill="1" applyBorder="1" applyAlignment="1">
      <alignment horizontal="center" vertical="center" wrapText="1"/>
    </xf>
    <xf numFmtId="14" fontId="21" fillId="0" borderId="19" xfId="0" applyNumberFormat="1" applyFont="1" applyFill="1" applyBorder="1" applyAlignment="1">
      <alignment horizontal="center" vertical="center" wrapText="1"/>
    </xf>
    <xf numFmtId="0" fontId="16" fillId="3" borderId="5" xfId="0" applyNumberFormat="1" applyFont="1" applyFill="1" applyBorder="1" applyAlignment="1">
      <alignment horizontal="center" vertical="center" wrapText="1"/>
    </xf>
    <xf numFmtId="0" fontId="20" fillId="0" borderId="61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Fill="1" applyBorder="1" applyAlignment="1">
      <alignment horizontal="center" vertical="center" wrapText="1"/>
    </xf>
    <xf numFmtId="0" fontId="20" fillId="13" borderId="1" xfId="0" applyNumberFormat="1" applyFont="1" applyFill="1" applyBorder="1" applyAlignment="1">
      <alignment horizontal="center" vertical="center" wrapText="1"/>
    </xf>
    <xf numFmtId="0" fontId="16" fillId="13" borderId="1" xfId="0" applyNumberFormat="1" applyFont="1" applyFill="1" applyBorder="1" applyAlignment="1">
      <alignment horizontal="center" vertical="center" wrapText="1"/>
    </xf>
    <xf numFmtId="2" fontId="16" fillId="13" borderId="1" xfId="0" applyNumberFormat="1" applyFont="1" applyFill="1" applyBorder="1" applyAlignment="1">
      <alignment horizontal="center" vertical="center" wrapText="1"/>
    </xf>
    <xf numFmtId="0" fontId="19" fillId="13" borderId="1" xfId="0" applyNumberFormat="1" applyFont="1" applyFill="1" applyBorder="1" applyAlignment="1">
      <alignment horizontal="center" vertical="center" wrapText="1"/>
    </xf>
    <xf numFmtId="0" fontId="16" fillId="13" borderId="3" xfId="0" applyNumberFormat="1" applyFont="1" applyFill="1" applyBorder="1" applyAlignment="1">
      <alignment horizontal="center" vertical="center" wrapText="1"/>
    </xf>
    <xf numFmtId="164" fontId="19" fillId="13" borderId="27" xfId="0" applyNumberFormat="1" applyFont="1" applyFill="1" applyBorder="1" applyAlignment="1">
      <alignment horizontal="center" vertical="center" wrapText="1"/>
    </xf>
    <xf numFmtId="164" fontId="26" fillId="13" borderId="46" xfId="0" applyNumberFormat="1" applyFont="1" applyFill="1" applyBorder="1" applyAlignment="1">
      <alignment horizontal="center" vertical="center" wrapText="1"/>
    </xf>
    <xf numFmtId="164" fontId="19" fillId="13" borderId="3" xfId="0" applyNumberFormat="1" applyFont="1" applyFill="1" applyBorder="1" applyAlignment="1">
      <alignment horizontal="center" vertical="center" wrapText="1"/>
    </xf>
    <xf numFmtId="9" fontId="16" fillId="13" borderId="2" xfId="0" applyNumberFormat="1" applyFont="1" applyFill="1" applyBorder="1" applyAlignment="1">
      <alignment horizontal="center" vertical="center" wrapText="1"/>
    </xf>
    <xf numFmtId="1" fontId="27" fillId="13" borderId="1" xfId="0" applyNumberFormat="1" applyFont="1" applyFill="1" applyBorder="1" applyAlignment="1">
      <alignment horizontal="center" vertical="center" wrapText="1"/>
    </xf>
    <xf numFmtId="164" fontId="28" fillId="13" borderId="3" xfId="0" applyNumberFormat="1" applyFont="1" applyFill="1" applyBorder="1" applyAlignment="1">
      <alignment horizontal="center" vertical="center" wrapText="1"/>
    </xf>
    <xf numFmtId="164" fontId="28" fillId="13" borderId="39" xfId="0" applyNumberFormat="1" applyFont="1" applyFill="1" applyBorder="1" applyAlignment="1">
      <alignment horizontal="center" vertical="center" wrapText="1"/>
    </xf>
    <xf numFmtId="1" fontId="7" fillId="13" borderId="0" xfId="0" applyNumberFormat="1" applyFont="1" applyFill="1" applyAlignment="1">
      <alignment horizontal="center" vertical="center" wrapText="1"/>
    </xf>
    <xf numFmtId="0" fontId="16" fillId="13" borderId="0" xfId="0" applyNumberFormat="1" applyFont="1" applyFill="1" applyBorder="1" applyAlignment="1">
      <alignment horizontal="center" vertical="center" wrapText="1"/>
    </xf>
    <xf numFmtId="0" fontId="17" fillId="13" borderId="2" xfId="0" applyNumberFormat="1" applyFont="1" applyFill="1" applyBorder="1" applyAlignment="1">
      <alignment horizontal="center" vertical="center" wrapText="1"/>
    </xf>
    <xf numFmtId="0" fontId="16" fillId="13" borderId="61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Fill="1" applyBorder="1" applyAlignment="1">
      <alignment horizontal="center" vertical="center" wrapText="1"/>
    </xf>
    <xf numFmtId="164" fontId="9" fillId="0" borderId="0" xfId="1" applyNumberFormat="1" applyFont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  <xf numFmtId="9" fontId="10" fillId="0" borderId="0" xfId="2" applyFont="1" applyAlignment="1">
      <alignment horizontal="center" vertical="center" wrapText="1"/>
    </xf>
    <xf numFmtId="0" fontId="20" fillId="0" borderId="61" xfId="0" applyNumberFormat="1" applyFont="1" applyFill="1" applyBorder="1" applyAlignment="1">
      <alignment horizontal="center" vertical="center" wrapText="1"/>
    </xf>
    <xf numFmtId="0" fontId="2" fillId="0" borderId="62" xfId="0" applyNumberFormat="1" applyFont="1" applyFill="1" applyBorder="1" applyAlignment="1" applyProtection="1">
      <alignment horizontal="center" vertical="center" wrapText="1"/>
    </xf>
    <xf numFmtId="1" fontId="20" fillId="0" borderId="61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43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44" fillId="0" borderId="0" xfId="1" applyNumberFormat="1" applyFont="1" applyAlignment="1">
      <alignment horizontal="center" vertical="center" wrapText="1"/>
    </xf>
    <xf numFmtId="164" fontId="43" fillId="5" borderId="0" xfId="1" applyNumberFormat="1" applyFont="1" applyFill="1" applyAlignment="1">
      <alignment horizontal="center" vertical="center" wrapText="1"/>
    </xf>
    <xf numFmtId="164" fontId="45" fillId="5" borderId="0" xfId="1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20" fillId="0" borderId="61" xfId="0" applyNumberFormat="1" applyFont="1" applyFill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2" fillId="0" borderId="61" xfId="0" applyNumberFormat="1" applyFont="1" applyFill="1" applyBorder="1" applyAlignment="1" applyProtection="1">
      <alignment horizontal="center" vertical="center" wrapText="1"/>
    </xf>
    <xf numFmtId="0" fontId="20" fillId="0" borderId="61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Fill="1" applyBorder="1" applyAlignment="1">
      <alignment horizontal="center" vertical="center" wrapText="1"/>
    </xf>
    <xf numFmtId="0" fontId="29" fillId="0" borderId="0" xfId="0" applyNumberFormat="1" applyFont="1" applyFill="1" applyBorder="1" applyAlignment="1">
      <alignment horizontal="center" vertical="center" wrapText="1"/>
    </xf>
    <xf numFmtId="0" fontId="20" fillId="0" borderId="19" xfId="0" applyNumberFormat="1" applyFont="1" applyFill="1" applyBorder="1" applyAlignment="1">
      <alignment horizontal="center" vertical="center" wrapText="1"/>
    </xf>
    <xf numFmtId="0" fontId="19" fillId="7" borderId="15" xfId="0" applyNumberFormat="1" applyFont="1" applyFill="1" applyBorder="1" applyAlignment="1">
      <alignment horizontal="center" vertical="center" wrapText="1"/>
    </xf>
    <xf numFmtId="0" fontId="19" fillId="7" borderId="6" xfId="0" applyNumberFormat="1" applyFont="1" applyFill="1" applyBorder="1" applyAlignment="1">
      <alignment horizontal="center" vertical="center" wrapText="1"/>
    </xf>
    <xf numFmtId="0" fontId="19" fillId="6" borderId="13" xfId="0" applyNumberFormat="1" applyFont="1" applyFill="1" applyBorder="1" applyAlignment="1">
      <alignment horizontal="center" vertical="center" wrapText="1"/>
    </xf>
    <xf numFmtId="0" fontId="19" fillId="6" borderId="4" xfId="0" applyNumberFormat="1" applyFont="1" applyFill="1" applyBorder="1" applyAlignment="1">
      <alignment horizontal="center" vertical="center" wrapText="1"/>
    </xf>
    <xf numFmtId="0" fontId="26" fillId="6" borderId="14" xfId="0" applyNumberFormat="1" applyFont="1" applyFill="1" applyBorder="1" applyAlignment="1">
      <alignment horizontal="center" vertical="center" wrapText="1"/>
    </xf>
    <xf numFmtId="0" fontId="26" fillId="6" borderId="5" xfId="0" applyNumberFormat="1" applyFont="1" applyFill="1" applyBorder="1" applyAlignment="1">
      <alignment horizontal="center" vertical="center" wrapText="1"/>
    </xf>
    <xf numFmtId="0" fontId="19" fillId="3" borderId="14" xfId="0" applyNumberFormat="1" applyFont="1" applyFill="1" applyBorder="1" applyAlignment="1">
      <alignment horizontal="center" vertical="center" wrapText="1"/>
    </xf>
    <xf numFmtId="0" fontId="16" fillId="3" borderId="14" xfId="0" applyNumberFormat="1" applyFont="1" applyFill="1" applyBorder="1" applyAlignment="1">
      <alignment horizontal="center" vertical="center" wrapText="1"/>
    </xf>
    <xf numFmtId="0" fontId="16" fillId="3" borderId="5" xfId="0" applyNumberFormat="1" applyFont="1" applyFill="1" applyBorder="1" applyAlignment="1">
      <alignment horizontal="center" vertical="center" wrapText="1"/>
    </xf>
    <xf numFmtId="0" fontId="19" fillId="3" borderId="28" xfId="0" applyNumberFormat="1" applyFont="1" applyFill="1" applyBorder="1" applyAlignment="1">
      <alignment horizontal="center" vertical="center" wrapText="1"/>
    </xf>
    <xf numFmtId="0" fontId="19" fillId="3" borderId="24" xfId="0" applyNumberFormat="1" applyFont="1" applyFill="1" applyBorder="1" applyAlignment="1">
      <alignment horizontal="center" vertical="center" wrapText="1"/>
    </xf>
    <xf numFmtId="14" fontId="21" fillId="0" borderId="19" xfId="0" applyNumberFormat="1" applyFont="1" applyFill="1" applyBorder="1" applyAlignment="1">
      <alignment horizontal="center" vertical="center" wrapText="1"/>
    </xf>
    <xf numFmtId="0" fontId="24" fillId="2" borderId="34" xfId="0" applyNumberFormat="1" applyFont="1" applyFill="1" applyBorder="1" applyAlignment="1">
      <alignment horizontal="center" vertical="center" wrapText="1"/>
    </xf>
    <xf numFmtId="0" fontId="24" fillId="2" borderId="35" xfId="0" applyNumberFormat="1" applyFont="1" applyFill="1" applyBorder="1" applyAlignment="1">
      <alignment horizontal="center" vertical="center" wrapText="1"/>
    </xf>
    <xf numFmtId="0" fontId="24" fillId="7" borderId="18" xfId="0" applyNumberFormat="1" applyFont="1" applyFill="1" applyBorder="1" applyAlignment="1">
      <alignment horizontal="center" vertical="center" wrapText="1"/>
    </xf>
    <xf numFmtId="0" fontId="24" fillId="7" borderId="19" xfId="0" applyNumberFormat="1" applyFont="1" applyFill="1" applyBorder="1" applyAlignment="1">
      <alignment horizontal="center" vertical="center" wrapText="1"/>
    </xf>
    <xf numFmtId="0" fontId="24" fillId="7" borderId="20" xfId="0" applyNumberFormat="1" applyFont="1" applyFill="1" applyBorder="1" applyAlignment="1">
      <alignment horizontal="center" vertical="center" wrapText="1"/>
    </xf>
    <xf numFmtId="0" fontId="24" fillId="6" borderId="18" xfId="0" applyNumberFormat="1" applyFont="1" applyFill="1" applyBorder="1" applyAlignment="1">
      <alignment horizontal="center" vertical="center" wrapText="1"/>
    </xf>
    <xf numFmtId="0" fontId="24" fillId="6" borderId="19" xfId="0" applyNumberFormat="1" applyFont="1" applyFill="1" applyBorder="1" applyAlignment="1">
      <alignment horizontal="center" vertical="center" wrapText="1"/>
    </xf>
    <xf numFmtId="0" fontId="24" fillId="6" borderId="20" xfId="0" applyNumberFormat="1" applyFont="1" applyFill="1" applyBorder="1" applyAlignment="1">
      <alignment horizontal="center" vertical="center" wrapText="1"/>
    </xf>
    <xf numFmtId="0" fontId="25" fillId="3" borderId="30" xfId="0" applyNumberFormat="1" applyFont="1" applyFill="1" applyBorder="1" applyAlignment="1">
      <alignment horizontal="center" vertical="center" wrapText="1"/>
    </xf>
    <xf numFmtId="0" fontId="25" fillId="3" borderId="31" xfId="0" applyNumberFormat="1" applyFont="1" applyFill="1" applyBorder="1" applyAlignment="1">
      <alignment horizontal="center" vertical="center" wrapText="1"/>
    </xf>
    <xf numFmtId="0" fontId="20" fillId="3" borderId="14" xfId="0" applyNumberFormat="1" applyFont="1" applyFill="1" applyBorder="1" applyAlignment="1">
      <alignment horizontal="center" vertical="center" wrapText="1"/>
    </xf>
    <xf numFmtId="0" fontId="20" fillId="3" borderId="5" xfId="0" applyNumberFormat="1" applyFont="1" applyFill="1" applyBorder="1" applyAlignment="1">
      <alignment horizontal="center" vertical="center" wrapText="1"/>
    </xf>
    <xf numFmtId="0" fontId="25" fillId="6" borderId="15" xfId="0" applyNumberFormat="1" applyFont="1" applyFill="1" applyBorder="1" applyAlignment="1">
      <alignment horizontal="center" vertical="center" wrapText="1"/>
    </xf>
    <xf numFmtId="0" fontId="25" fillId="6" borderId="6" xfId="0" applyNumberFormat="1" applyFont="1" applyFill="1" applyBorder="1" applyAlignment="1">
      <alignment horizontal="center" vertical="center" wrapText="1"/>
    </xf>
    <xf numFmtId="0" fontId="25" fillId="4" borderId="36" xfId="0" applyNumberFormat="1" applyFont="1" applyFill="1" applyBorder="1" applyAlignment="1">
      <alignment horizontal="center" vertical="center" wrapText="1"/>
    </xf>
    <xf numFmtId="0" fontId="25" fillId="4" borderId="37" xfId="0" applyNumberFormat="1" applyFont="1" applyFill="1" applyBorder="1" applyAlignment="1">
      <alignment horizontal="center" vertical="center" wrapText="1"/>
    </xf>
    <xf numFmtId="0" fontId="25" fillId="4" borderId="32" xfId="0" applyNumberFormat="1" applyFont="1" applyFill="1" applyBorder="1" applyAlignment="1">
      <alignment horizontal="center" vertical="center" wrapText="1"/>
    </xf>
    <xf numFmtId="0" fontId="25" fillId="4" borderId="33" xfId="0" applyNumberFormat="1" applyFont="1" applyFill="1" applyBorder="1" applyAlignment="1">
      <alignment horizontal="center" vertical="center" wrapText="1"/>
    </xf>
    <xf numFmtId="0" fontId="19" fillId="3" borderId="29" xfId="0" applyNumberFormat="1" applyFont="1" applyFill="1" applyBorder="1" applyAlignment="1">
      <alignment horizontal="center" vertical="center" wrapText="1"/>
    </xf>
    <xf numFmtId="0" fontId="19" fillId="7" borderId="13" xfId="0" applyNumberFormat="1" applyFont="1" applyFill="1" applyBorder="1" applyAlignment="1">
      <alignment horizontal="center" vertical="center" wrapText="1"/>
    </xf>
    <xf numFmtId="0" fontId="19" fillId="7" borderId="4" xfId="0" applyNumberFormat="1" applyFont="1" applyFill="1" applyBorder="1" applyAlignment="1">
      <alignment horizontal="center" vertical="center" wrapText="1"/>
    </xf>
    <xf numFmtId="0" fontId="26" fillId="7" borderId="16" xfId="0" applyNumberFormat="1" applyFont="1" applyFill="1" applyBorder="1" applyAlignment="1">
      <alignment horizontal="center" vertical="center" wrapText="1"/>
    </xf>
    <xf numFmtId="0" fontId="26" fillId="7" borderId="17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0" fillId="9" borderId="63" xfId="0" applyFill="1" applyBorder="1" applyAlignment="1">
      <alignment horizontal="center" vertical="center" wrapText="1"/>
    </xf>
    <xf numFmtId="0" fontId="0" fillId="9" borderId="46" xfId="0" applyFill="1" applyBorder="1" applyAlignment="1">
      <alignment horizontal="center" vertical="center" wrapText="1"/>
    </xf>
    <xf numFmtId="0" fontId="0" fillId="9" borderId="27" xfId="0" applyFill="1" applyBorder="1" applyAlignment="1">
      <alignment horizontal="center" vertical="center" wrapText="1"/>
    </xf>
    <xf numFmtId="0" fontId="30" fillId="5" borderId="1" xfId="0" applyNumberFormat="1" applyFont="1" applyFill="1" applyBorder="1" applyAlignment="1">
      <alignment horizontal="center" vertical="center" wrapText="1"/>
    </xf>
    <xf numFmtId="0" fontId="20" fillId="0" borderId="1" xfId="0" applyNumberFormat="1" applyFont="1" applyFill="1" applyBorder="1" applyAlignment="1">
      <alignment horizontal="center" vertical="center" wrapText="1"/>
    </xf>
    <xf numFmtId="0" fontId="20" fillId="5" borderId="1" xfId="0" applyNumberFormat="1" applyFont="1" applyFill="1" applyBorder="1" applyAlignment="1">
      <alignment horizontal="center" vertical="center" wrapText="1"/>
    </xf>
    <xf numFmtId="2" fontId="20" fillId="5" borderId="1" xfId="0" applyNumberFormat="1" applyFont="1" applyFill="1" applyBorder="1" applyAlignment="1">
      <alignment horizontal="center" vertical="center" wrapText="1"/>
    </xf>
    <xf numFmtId="0" fontId="31" fillId="0" borderId="1" xfId="0" applyNumberFormat="1" applyFont="1" applyFill="1" applyBorder="1" applyAlignment="1">
      <alignment horizontal="center" vertical="center" wrapText="1"/>
    </xf>
    <xf numFmtId="2" fontId="20" fillId="0" borderId="1" xfId="0" applyNumberFormat="1" applyFont="1" applyFill="1" applyBorder="1" applyAlignment="1">
      <alignment horizontal="center" vertical="center" wrapText="1"/>
    </xf>
    <xf numFmtId="2" fontId="20" fillId="9" borderId="1" xfId="0" applyNumberFormat="1" applyFont="1" applyFill="1" applyBorder="1" applyAlignment="1">
      <alignment horizontal="center" vertical="center" wrapText="1"/>
    </xf>
    <xf numFmtId="0" fontId="42" fillId="11" borderId="1" xfId="0" applyNumberFormat="1" applyFont="1" applyFill="1" applyBorder="1" applyAlignment="1">
      <alignment horizontal="center" vertical="center" wrapText="1"/>
    </xf>
    <xf numFmtId="2" fontId="42" fillId="11" borderId="1" xfId="0" applyNumberFormat="1" applyFont="1" applyFill="1" applyBorder="1" applyAlignment="1">
      <alignment horizontal="center" vertical="center" wrapText="1"/>
    </xf>
    <xf numFmtId="0" fontId="42" fillId="0" borderId="1" xfId="0" applyNumberFormat="1" applyFont="1" applyFill="1" applyBorder="1" applyAlignment="1">
      <alignment horizontal="center" vertical="center" wrapText="1"/>
    </xf>
    <xf numFmtId="2" fontId="42" fillId="0" borderId="1" xfId="0" applyNumberFormat="1" applyFont="1" applyFill="1" applyBorder="1" applyAlignment="1">
      <alignment horizontal="center" vertical="center" wrapText="1"/>
    </xf>
    <xf numFmtId="0" fontId="23" fillId="0" borderId="1" xfId="0" applyNumberFormat="1" applyFont="1" applyFill="1" applyBorder="1" applyAlignment="1">
      <alignment horizontal="center" vertical="center" wrapText="1"/>
    </xf>
    <xf numFmtId="0" fontId="31" fillId="9" borderId="1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147320</xdr:colOff>
      <xdr:row>0</xdr:row>
      <xdr:rowOff>0</xdr:rowOff>
    </xdr:from>
    <xdr:to>
      <xdr:col>3</xdr:col>
      <xdr:colOff>1534160</xdr:colOff>
      <xdr:row>2</xdr:row>
      <xdr:rowOff>228600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4907640" y="0"/>
          <a:ext cx="1386840" cy="139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10"/>
  <sheetViews>
    <sheetView rightToLeft="1" topLeftCell="A4" workbookViewId="0">
      <selection activeCell="H6" sqref="H6"/>
    </sheetView>
  </sheetViews>
  <sheetFormatPr defaultColWidth="9.109375" defaultRowHeight="18" x14ac:dyDescent="0.3"/>
  <cols>
    <col min="1" max="1" width="12.6640625" style="2" customWidth="1"/>
    <col min="2" max="2" width="6" style="2" customWidth="1"/>
    <col min="3" max="3" width="33.5546875" style="2" customWidth="1"/>
    <col min="4" max="6" width="11.109375" style="2" customWidth="1"/>
    <col min="7" max="7" width="9.109375" style="2"/>
    <col min="8" max="8" width="11" style="2" customWidth="1"/>
    <col min="9" max="9" width="20.6640625" style="2" customWidth="1"/>
    <col min="10" max="10" width="13.6640625" style="2" customWidth="1"/>
    <col min="11" max="11" width="19.88671875" style="2" customWidth="1"/>
    <col min="12" max="16384" width="9.109375" style="2"/>
  </cols>
  <sheetData>
    <row r="3" spans="2:11" s="1" customFormat="1" ht="63" customHeight="1" x14ac:dyDescent="0.3">
      <c r="B3" s="16"/>
      <c r="C3" s="17"/>
      <c r="D3" s="17" t="s">
        <v>2</v>
      </c>
      <c r="E3" s="17" t="s">
        <v>3</v>
      </c>
      <c r="F3" s="17" t="s">
        <v>9</v>
      </c>
      <c r="G3" s="17" t="s">
        <v>7</v>
      </c>
      <c r="H3" s="17" t="s">
        <v>8</v>
      </c>
      <c r="I3" s="17" t="s">
        <v>10</v>
      </c>
      <c r="J3" s="17" t="s">
        <v>11</v>
      </c>
      <c r="K3" s="18" t="s">
        <v>12</v>
      </c>
    </row>
    <row r="4" spans="2:11" ht="57" customHeight="1" x14ac:dyDescent="0.3">
      <c r="B4" s="12">
        <v>1</v>
      </c>
      <c r="C4" s="13" t="s">
        <v>0</v>
      </c>
      <c r="D4" s="13">
        <v>900</v>
      </c>
      <c r="E4" s="13">
        <v>250</v>
      </c>
      <c r="F4" s="13">
        <v>50</v>
      </c>
      <c r="G4" s="14">
        <v>0.35</v>
      </c>
      <c r="H4" s="13">
        <f>(D4+E4+F4)*G4</f>
        <v>420</v>
      </c>
      <c r="I4" s="13">
        <f>H4+F4+E4+D4</f>
        <v>1620</v>
      </c>
      <c r="J4" s="13">
        <v>150</v>
      </c>
      <c r="K4" s="15">
        <f>J4+I4</f>
        <v>1770</v>
      </c>
    </row>
    <row r="5" spans="2:11" ht="57" customHeight="1" x14ac:dyDescent="0.3">
      <c r="B5" s="6">
        <f>B4+1</f>
        <v>2</v>
      </c>
      <c r="C5" s="3" t="s">
        <v>1</v>
      </c>
      <c r="D5" s="3">
        <v>950</v>
      </c>
      <c r="E5" s="3">
        <v>250</v>
      </c>
      <c r="F5" s="3">
        <v>50</v>
      </c>
      <c r="G5" s="4">
        <v>0.35</v>
      </c>
      <c r="H5" s="5">
        <f>(D5+E5+F5)*G5</f>
        <v>437.5</v>
      </c>
      <c r="I5" s="5">
        <f>H5+F5+E5+D5</f>
        <v>1687.5</v>
      </c>
      <c r="J5" s="3">
        <v>150</v>
      </c>
      <c r="K5" s="8">
        <f>J5+I5</f>
        <v>1837.5</v>
      </c>
    </row>
    <row r="6" spans="2:11" ht="57" customHeight="1" x14ac:dyDescent="0.3">
      <c r="B6" s="6">
        <f>B5+1</f>
        <v>3</v>
      </c>
      <c r="C6" s="3" t="s">
        <v>4</v>
      </c>
      <c r="D6" s="3">
        <v>1000</v>
      </c>
      <c r="E6" s="3">
        <v>250</v>
      </c>
      <c r="F6" s="3">
        <v>50</v>
      </c>
      <c r="G6" s="4">
        <v>0.35</v>
      </c>
      <c r="H6" s="3">
        <f>(D6+E6+F6)*G6</f>
        <v>454.99999999999994</v>
      </c>
      <c r="I6" s="3">
        <f>H6+F6+E6+D6</f>
        <v>1755</v>
      </c>
      <c r="J6" s="3">
        <v>150</v>
      </c>
      <c r="K6" s="7">
        <f>J6+I6</f>
        <v>1905</v>
      </c>
    </row>
    <row r="7" spans="2:11" ht="57" customHeight="1" x14ac:dyDescent="0.3">
      <c r="B7" s="6">
        <f>B6+1</f>
        <v>4</v>
      </c>
      <c r="C7" s="3" t="s">
        <v>5</v>
      </c>
      <c r="D7" s="3">
        <v>1100</v>
      </c>
      <c r="E7" s="3">
        <v>250</v>
      </c>
      <c r="F7" s="3">
        <v>100</v>
      </c>
      <c r="G7" s="4">
        <v>0.35</v>
      </c>
      <c r="H7" s="5">
        <f>(D7+E7+F7)*G7</f>
        <v>507.49999999999994</v>
      </c>
      <c r="I7" s="5">
        <f>H7+F7+E7+D7</f>
        <v>1957.5</v>
      </c>
      <c r="J7" s="3">
        <v>150</v>
      </c>
      <c r="K7" s="8">
        <f>J7+I7</f>
        <v>2107.5</v>
      </c>
    </row>
    <row r="8" spans="2:11" ht="57" customHeight="1" x14ac:dyDescent="0.3">
      <c r="B8" s="6">
        <f>B7+1</f>
        <v>5</v>
      </c>
      <c r="C8" s="3" t="s">
        <v>6</v>
      </c>
      <c r="D8" s="3">
        <v>1300</v>
      </c>
      <c r="E8" s="3">
        <v>250</v>
      </c>
      <c r="F8" s="3">
        <v>100</v>
      </c>
      <c r="G8" s="4">
        <v>0.35</v>
      </c>
      <c r="H8" s="5">
        <f>(D8+E8+F8)*G8</f>
        <v>577.5</v>
      </c>
      <c r="I8" s="5">
        <f>H8+F8+E8+D8</f>
        <v>2227.5</v>
      </c>
      <c r="J8" s="3">
        <v>150</v>
      </c>
      <c r="K8" s="8">
        <f>J8+I8</f>
        <v>2377.5</v>
      </c>
    </row>
    <row r="9" spans="2:11" ht="36" customHeight="1" x14ac:dyDescent="0.3">
      <c r="B9" s="9"/>
      <c r="C9" s="10"/>
      <c r="D9" s="10"/>
      <c r="E9" s="10"/>
      <c r="F9" s="10"/>
      <c r="G9" s="10"/>
      <c r="H9" s="10"/>
      <c r="I9" s="10"/>
      <c r="J9" s="10"/>
      <c r="K9" s="11"/>
    </row>
    <row r="10" spans="2:11" ht="36" customHeight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B2:H12"/>
  <sheetViews>
    <sheetView rightToLeft="1" zoomScale="85" zoomScaleNormal="85" zoomScalePageLayoutView="70" workbookViewId="0">
      <selection activeCell="H6" sqref="H6"/>
    </sheetView>
  </sheetViews>
  <sheetFormatPr defaultColWidth="9.109375" defaultRowHeight="18" x14ac:dyDescent="0.3"/>
  <cols>
    <col min="1" max="1" width="12.6640625" style="2" customWidth="1"/>
    <col min="2" max="2" width="6" style="2" customWidth="1"/>
    <col min="3" max="3" width="33.5546875" style="2" customWidth="1"/>
    <col min="4" max="7" width="23.21875" style="2" customWidth="1"/>
    <col min="8" max="8" width="23.44140625" style="19" customWidth="1"/>
    <col min="9" max="16384" width="9.109375" style="2"/>
  </cols>
  <sheetData>
    <row r="2" spans="2:8" ht="57" customHeight="1" x14ac:dyDescent="0.3">
      <c r="B2" s="295" t="s">
        <v>79</v>
      </c>
      <c r="C2" s="295"/>
      <c r="D2" s="295"/>
      <c r="E2" s="295"/>
      <c r="F2" s="295"/>
      <c r="G2" s="295"/>
      <c r="H2" s="295"/>
    </row>
    <row r="3" spans="2:8" s="1" customFormat="1" ht="69" customHeight="1" x14ac:dyDescent="0.3">
      <c r="B3" s="16" t="s">
        <v>14</v>
      </c>
      <c r="C3" s="17" t="s">
        <v>13</v>
      </c>
      <c r="D3" s="17" t="s">
        <v>69</v>
      </c>
      <c r="E3" s="17" t="s">
        <v>70</v>
      </c>
      <c r="F3" s="17" t="s">
        <v>72</v>
      </c>
      <c r="G3" s="17" t="s">
        <v>65</v>
      </c>
      <c r="H3" s="18" t="s">
        <v>71</v>
      </c>
    </row>
    <row r="4" spans="2:8" s="1" customFormat="1" ht="9" customHeight="1" x14ac:dyDescent="0.3">
      <c r="B4" s="24"/>
      <c r="C4" s="25"/>
      <c r="D4" s="25"/>
      <c r="E4" s="25"/>
      <c r="F4" s="25"/>
      <c r="G4" s="25"/>
      <c r="H4" s="26"/>
    </row>
    <row r="5" spans="2:8" ht="57" customHeight="1" x14ac:dyDescent="0.3">
      <c r="B5" s="27">
        <v>1</v>
      </c>
      <c r="C5" s="28" t="s">
        <v>49</v>
      </c>
      <c r="D5" s="29" t="e">
        <f>#REF!</f>
        <v>#REF!</v>
      </c>
      <c r="E5" s="29" t="e">
        <f>#REF!</f>
        <v>#REF!</v>
      </c>
      <c r="F5" s="29" t="e">
        <f>#REF!</f>
        <v>#REF!</v>
      </c>
      <c r="G5" s="29" t="e">
        <f>#REF!</f>
        <v>#REF!</v>
      </c>
      <c r="H5" s="30"/>
    </row>
    <row r="6" spans="2:8" ht="57" customHeight="1" x14ac:dyDescent="0.3">
      <c r="B6" s="6">
        <f>B5+1</f>
        <v>2</v>
      </c>
      <c r="C6" s="21" t="s">
        <v>50</v>
      </c>
      <c r="D6" s="31" t="e">
        <f>#REF!</f>
        <v>#REF!</v>
      </c>
      <c r="E6" s="31" t="e">
        <f>#REF!</f>
        <v>#REF!</v>
      </c>
      <c r="F6" s="31" t="e">
        <f>#REF!</f>
        <v>#REF!</v>
      </c>
      <c r="G6" s="31" t="e">
        <f>#REF!</f>
        <v>#REF!</v>
      </c>
      <c r="H6" s="32"/>
    </row>
    <row r="7" spans="2:8" ht="57" customHeight="1" x14ac:dyDescent="0.3">
      <c r="B7" s="6">
        <f>B6+1</f>
        <v>3</v>
      </c>
      <c r="C7" s="21" t="s">
        <v>51</v>
      </c>
      <c r="D7" s="31" t="e">
        <f>#REF!</f>
        <v>#REF!</v>
      </c>
      <c r="E7" s="31" t="e">
        <f>#REF!</f>
        <v>#REF!</v>
      </c>
      <c r="F7" s="31" t="e">
        <f>#REF!</f>
        <v>#REF!</v>
      </c>
      <c r="G7" s="31" t="e">
        <f>#REF!</f>
        <v>#REF!</v>
      </c>
      <c r="H7" s="33"/>
    </row>
    <row r="8" spans="2:8" ht="57" customHeight="1" x14ac:dyDescent="0.3">
      <c r="B8" s="6">
        <f>B7+1</f>
        <v>4</v>
      </c>
      <c r="C8" s="21" t="s">
        <v>53</v>
      </c>
      <c r="D8" s="31" t="e">
        <f>#REF!</f>
        <v>#REF!</v>
      </c>
      <c r="E8" s="31" t="e">
        <f>#REF!</f>
        <v>#REF!</v>
      </c>
      <c r="F8" s="31" t="e">
        <f>#REF!</f>
        <v>#REF!</v>
      </c>
      <c r="G8" s="31" t="e">
        <f>#REF!</f>
        <v>#REF!</v>
      </c>
      <c r="H8" s="32"/>
    </row>
    <row r="9" spans="2:8" ht="57" customHeight="1" x14ac:dyDescent="0.3">
      <c r="B9" s="6">
        <f>B8+1</f>
        <v>5</v>
      </c>
      <c r="C9" s="21" t="s">
        <v>54</v>
      </c>
      <c r="D9" s="31" t="e">
        <f>#REF!</f>
        <v>#REF!</v>
      </c>
      <c r="E9" s="31" t="e">
        <f>#REF!</f>
        <v>#REF!</v>
      </c>
      <c r="F9" s="31" t="e">
        <f>#REF!</f>
        <v>#REF!</v>
      </c>
      <c r="G9" s="31" t="e">
        <f>#REF!</f>
        <v>#REF!</v>
      </c>
      <c r="H9" s="32"/>
    </row>
    <row r="10" spans="2:8" ht="57" customHeight="1" x14ac:dyDescent="0.3">
      <c r="B10" s="6"/>
      <c r="C10" s="3"/>
      <c r="D10" s="31"/>
      <c r="E10" s="34"/>
      <c r="F10" s="34"/>
      <c r="G10" s="35"/>
      <c r="H10" s="32"/>
    </row>
    <row r="11" spans="2:8" ht="36" customHeight="1" x14ac:dyDescent="0.3">
      <c r="B11" s="9"/>
      <c r="C11" s="10"/>
      <c r="D11" s="10"/>
      <c r="E11" s="10"/>
      <c r="F11" s="10"/>
      <c r="G11" s="10"/>
      <c r="H11" s="20"/>
    </row>
    <row r="12" spans="2:8" ht="36" customHeight="1" x14ac:dyDescent="0.3"/>
  </sheetData>
  <mergeCells count="1">
    <mergeCell ref="B2:H2"/>
  </mergeCells>
  <pageMargins left="0.7" right="0.7" top="0.75" bottom="0.75" header="0.3" footer="0.3"/>
  <pageSetup scale="58" orientation="portrait" r:id="rId1"/>
  <headerFooter>
    <oddHeader>&amp;R&amp;D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  <pageSetUpPr fitToPage="1"/>
  </sheetPr>
  <dimension ref="A1:AB11"/>
  <sheetViews>
    <sheetView rightToLeft="1" zoomScale="55" zoomScaleNormal="55" zoomScalePageLayoutView="70" workbookViewId="0">
      <pane ySplit="1" topLeftCell="A2" activePane="bottomLeft" state="frozen"/>
      <selection pane="bottomLeft" activeCell="Z5" sqref="Z5"/>
    </sheetView>
  </sheetViews>
  <sheetFormatPr defaultColWidth="9.109375" defaultRowHeight="18" x14ac:dyDescent="0.3"/>
  <cols>
    <col min="1" max="1" width="6" style="2" customWidth="1"/>
    <col min="2" max="2" width="33.6640625" style="2" customWidth="1"/>
    <col min="3" max="4" width="15.109375" style="2" hidden="1" customWidth="1"/>
    <col min="5" max="6" width="23.21875" style="2" hidden="1" customWidth="1"/>
    <col min="7" max="7" width="32.88671875" style="2" customWidth="1"/>
    <col min="8" max="14" width="32.88671875" style="2" hidden="1" customWidth="1"/>
    <col min="15" max="15" width="32.88671875" style="2" customWidth="1"/>
    <col min="16" max="16" width="21.44140625" style="2" hidden="1" customWidth="1"/>
    <col min="17" max="17" width="22" style="19" customWidth="1"/>
    <col min="18" max="18" width="9.109375" style="2" hidden="1"/>
    <col min="19" max="24" width="21.88671875" style="2" hidden="1" customWidth="1"/>
    <col min="25" max="26" width="21.88671875" style="2" customWidth="1"/>
    <col min="27" max="16384" width="9.109375" style="2"/>
  </cols>
  <sheetData>
    <row r="1" spans="1:28" s="70" customFormat="1" ht="57" customHeight="1" x14ac:dyDescent="0.3">
      <c r="A1" s="296" t="s">
        <v>79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</row>
    <row r="2" spans="1:28" s="64" customFormat="1" ht="69" customHeight="1" x14ac:dyDescent="0.3">
      <c r="A2" s="65" t="s">
        <v>14</v>
      </c>
      <c r="B2" s="66" t="s">
        <v>13</v>
      </c>
      <c r="C2" s="66" t="s">
        <v>77</v>
      </c>
      <c r="D2" s="66" t="s">
        <v>69</v>
      </c>
      <c r="E2" s="66"/>
      <c r="F2" s="66" t="s">
        <v>78</v>
      </c>
      <c r="G2" s="66" t="s">
        <v>82</v>
      </c>
      <c r="H2" s="67" t="s">
        <v>70</v>
      </c>
      <c r="I2" s="66"/>
      <c r="J2" s="66" t="s">
        <v>78</v>
      </c>
      <c r="K2" s="66" t="s">
        <v>72</v>
      </c>
      <c r="L2" s="67" t="s">
        <v>72</v>
      </c>
      <c r="M2" s="66"/>
      <c r="N2" s="66"/>
      <c r="O2" s="66" t="s">
        <v>83</v>
      </c>
      <c r="P2" s="67" t="s">
        <v>65</v>
      </c>
      <c r="Q2" s="68" t="s">
        <v>71</v>
      </c>
      <c r="R2" s="69"/>
      <c r="S2" s="64" t="s">
        <v>78</v>
      </c>
      <c r="T2" s="64" t="s">
        <v>80</v>
      </c>
      <c r="U2" s="64" t="s">
        <v>81</v>
      </c>
      <c r="V2" s="69"/>
      <c r="W2" s="64" t="s">
        <v>80</v>
      </c>
      <c r="X2" s="64" t="s">
        <v>81</v>
      </c>
      <c r="Y2" s="69"/>
      <c r="Z2" s="69"/>
      <c r="AB2" s="71"/>
    </row>
    <row r="3" spans="1:28" s="1" customFormat="1" ht="9" customHeight="1" x14ac:dyDescent="0.3">
      <c r="A3" s="59"/>
      <c r="B3" s="60"/>
      <c r="C3" s="61"/>
      <c r="D3" s="61"/>
      <c r="E3" s="61"/>
      <c r="F3" s="61"/>
      <c r="G3" s="60"/>
      <c r="H3" s="62"/>
      <c r="I3" s="61"/>
      <c r="J3" s="61"/>
      <c r="K3" s="60"/>
      <c r="L3" s="62"/>
      <c r="M3" s="61"/>
      <c r="N3" s="61"/>
      <c r="O3" s="60"/>
      <c r="P3" s="62"/>
      <c r="Q3" s="63"/>
    </row>
    <row r="4" spans="1:28" ht="105" customHeight="1" x14ac:dyDescent="0.3">
      <c r="A4" s="46">
        <v>1</v>
      </c>
      <c r="B4" s="47" t="s">
        <v>49</v>
      </c>
      <c r="C4" s="48" t="e">
        <f>#REF!</f>
        <v>#REF!</v>
      </c>
      <c r="D4" s="48" t="e">
        <f>#REF!</f>
        <v>#REF!</v>
      </c>
      <c r="E4" s="49">
        <v>0.21790000000000001</v>
      </c>
      <c r="F4" s="48" t="e">
        <f>G4-C4</f>
        <v>#REF!</v>
      </c>
      <c r="G4" s="50" t="e">
        <f>C4/(1-E4)</f>
        <v>#REF!</v>
      </c>
      <c r="H4" s="51" t="e">
        <f>#REF!</f>
        <v>#REF!</v>
      </c>
      <c r="I4" s="49">
        <v>0.1082</v>
      </c>
      <c r="J4" s="48" t="e">
        <f>K4-C4</f>
        <v>#REF!</v>
      </c>
      <c r="K4" s="50" t="e">
        <f>G4/(1-I4)</f>
        <v>#REF!</v>
      </c>
      <c r="L4" s="51" t="e">
        <f>#REF!</f>
        <v>#REF!</v>
      </c>
      <c r="M4" s="49">
        <v>0.2072</v>
      </c>
      <c r="N4" s="48" t="e">
        <f>O4-G4</f>
        <v>#REF!</v>
      </c>
      <c r="O4" s="50" t="e">
        <f>G4/(1-M4)</f>
        <v>#REF!</v>
      </c>
      <c r="P4" s="51" t="e">
        <f>#REF!</f>
        <v>#REF!</v>
      </c>
      <c r="Q4" s="52"/>
      <c r="S4" s="36" t="e">
        <f t="shared" ref="S4:S9" si="0">F4</f>
        <v>#REF!</v>
      </c>
      <c r="T4" s="2">
        <v>100</v>
      </c>
      <c r="U4" s="37" t="e">
        <f>T4*S4</f>
        <v>#REF!</v>
      </c>
      <c r="W4" s="2">
        <v>120</v>
      </c>
      <c r="X4" s="37" t="e">
        <f>W4*S4</f>
        <v>#REF!</v>
      </c>
    </row>
    <row r="5" spans="1:28" ht="105" customHeight="1" x14ac:dyDescent="0.3">
      <c r="A5" s="53">
        <f>A4+1</f>
        <v>2</v>
      </c>
      <c r="B5" s="39" t="s">
        <v>50</v>
      </c>
      <c r="C5" s="40" t="e">
        <f>#REF!</f>
        <v>#REF!</v>
      </c>
      <c r="D5" s="40" t="e">
        <f>#REF!</f>
        <v>#REF!</v>
      </c>
      <c r="E5" s="41">
        <v>0.20630000000000001</v>
      </c>
      <c r="F5" s="40" t="e">
        <f>G5-C5</f>
        <v>#REF!</v>
      </c>
      <c r="G5" s="42" t="e">
        <f>C5/(1-E5)</f>
        <v>#REF!</v>
      </c>
      <c r="H5" s="43" t="e">
        <f>#REF!</f>
        <v>#REF!</v>
      </c>
      <c r="I5" s="41">
        <v>0.10009999999999999</v>
      </c>
      <c r="J5" s="40" t="e">
        <f>K5-C5</f>
        <v>#REF!</v>
      </c>
      <c r="K5" s="42" t="e">
        <f>G5/(1-I5)</f>
        <v>#REF!</v>
      </c>
      <c r="L5" s="43" t="e">
        <f>#REF!</f>
        <v>#REF!</v>
      </c>
      <c r="M5" s="41">
        <v>0.20030000000000001</v>
      </c>
      <c r="N5" s="40" t="e">
        <f>O5-G5</f>
        <v>#REF!</v>
      </c>
      <c r="O5" s="42" t="e">
        <f>G5/(1-M5)</f>
        <v>#REF!</v>
      </c>
      <c r="P5" s="43" t="e">
        <f>#REF!</f>
        <v>#REF!</v>
      </c>
      <c r="Q5" s="54"/>
      <c r="S5" s="36" t="e">
        <f t="shared" si="0"/>
        <v>#REF!</v>
      </c>
      <c r="T5" s="2">
        <v>100</v>
      </c>
      <c r="U5" s="37" t="e">
        <f>T5*S5</f>
        <v>#REF!</v>
      </c>
      <c r="W5" s="2">
        <v>120</v>
      </c>
      <c r="X5" s="37" t="e">
        <f>W5*S5</f>
        <v>#REF!</v>
      </c>
    </row>
    <row r="6" spans="1:28" ht="105" customHeight="1" x14ac:dyDescent="0.3">
      <c r="A6" s="53">
        <f>A5+1</f>
        <v>3</v>
      </c>
      <c r="B6" s="39" t="s">
        <v>51</v>
      </c>
      <c r="C6" s="40" t="e">
        <f>#REF!</f>
        <v>#REF!</v>
      </c>
      <c r="D6" s="40" t="e">
        <f>#REF!</f>
        <v>#REF!</v>
      </c>
      <c r="E6" s="41">
        <v>0.20730000000000001</v>
      </c>
      <c r="F6" s="40" t="e">
        <f>G6-C6</f>
        <v>#REF!</v>
      </c>
      <c r="G6" s="42" t="e">
        <f>C6/(1-E6)</f>
        <v>#REF!</v>
      </c>
      <c r="H6" s="43" t="e">
        <f>#REF!</f>
        <v>#REF!</v>
      </c>
      <c r="I6" s="41">
        <v>0.1</v>
      </c>
      <c r="J6" s="40" t="e">
        <f>K6-C6</f>
        <v>#REF!</v>
      </c>
      <c r="K6" s="42" t="e">
        <f>G6/(1-I6)</f>
        <v>#REF!</v>
      </c>
      <c r="L6" s="43" t="e">
        <f>#REF!</f>
        <v>#REF!</v>
      </c>
      <c r="M6" s="41">
        <v>0.20169999999999999</v>
      </c>
      <c r="N6" s="40" t="e">
        <f>O6-G6</f>
        <v>#REF!</v>
      </c>
      <c r="O6" s="42" t="e">
        <f>G6/(1-M6)</f>
        <v>#REF!</v>
      </c>
      <c r="P6" s="43" t="e">
        <f>#REF!</f>
        <v>#REF!</v>
      </c>
      <c r="Q6" s="55"/>
      <c r="S6" s="36" t="e">
        <f t="shared" si="0"/>
        <v>#REF!</v>
      </c>
      <c r="T6" s="2">
        <v>100</v>
      </c>
      <c r="U6" s="37" t="e">
        <f>T6*S6</f>
        <v>#REF!</v>
      </c>
      <c r="W6" s="2">
        <v>120</v>
      </c>
      <c r="X6" s="37" t="e">
        <f>W6*S6</f>
        <v>#REF!</v>
      </c>
    </row>
    <row r="7" spans="1:28" ht="105" customHeight="1" x14ac:dyDescent="0.3">
      <c r="A7" s="53">
        <f>A6+1</f>
        <v>4</v>
      </c>
      <c r="B7" s="39" t="s">
        <v>53</v>
      </c>
      <c r="C7" s="40" t="e">
        <f>#REF!</f>
        <v>#REF!</v>
      </c>
      <c r="D7" s="40" t="e">
        <f>#REF!</f>
        <v>#REF!</v>
      </c>
      <c r="E7" s="41">
        <v>0.1968</v>
      </c>
      <c r="F7" s="40" t="e">
        <f>G7-C7</f>
        <v>#REF!</v>
      </c>
      <c r="G7" s="42" t="e">
        <f>C7/(1-E7)</f>
        <v>#REF!</v>
      </c>
      <c r="H7" s="43" t="e">
        <f>#REF!</f>
        <v>#REF!</v>
      </c>
      <c r="I7" s="41">
        <v>0.1023</v>
      </c>
      <c r="J7" s="40" t="e">
        <f>K7-C7</f>
        <v>#REF!</v>
      </c>
      <c r="K7" s="42" t="e">
        <f>G7/(1-I7)</f>
        <v>#REF!</v>
      </c>
      <c r="L7" s="43" t="e">
        <f>#REF!</f>
        <v>#REF!</v>
      </c>
      <c r="M7" s="41">
        <v>0.20039999999999999</v>
      </c>
      <c r="N7" s="40" t="e">
        <f>O7-G7</f>
        <v>#REF!</v>
      </c>
      <c r="O7" s="42" t="e">
        <f>G7/(1-M7)</f>
        <v>#REF!</v>
      </c>
      <c r="P7" s="43" t="e">
        <f>#REF!</f>
        <v>#REF!</v>
      </c>
      <c r="Q7" s="54"/>
      <c r="S7" s="36" t="e">
        <f t="shared" si="0"/>
        <v>#REF!</v>
      </c>
      <c r="T7" s="2">
        <v>100</v>
      </c>
      <c r="U7" s="37" t="e">
        <f>T7*S7</f>
        <v>#REF!</v>
      </c>
      <c r="W7" s="2">
        <v>120</v>
      </c>
      <c r="X7" s="37" t="e">
        <f>W7*S7</f>
        <v>#REF!</v>
      </c>
    </row>
    <row r="8" spans="1:28" ht="105" customHeight="1" x14ac:dyDescent="0.3">
      <c r="A8" s="53">
        <f>A7+1</f>
        <v>5</v>
      </c>
      <c r="B8" s="39" t="s">
        <v>54</v>
      </c>
      <c r="C8" s="40" t="e">
        <f>#REF!</f>
        <v>#REF!</v>
      </c>
      <c r="D8" s="40" t="e">
        <f>#REF!</f>
        <v>#REF!</v>
      </c>
      <c r="E8" s="41">
        <v>0.20630000000000001</v>
      </c>
      <c r="F8" s="40" t="e">
        <f>G8-C8</f>
        <v>#REF!</v>
      </c>
      <c r="G8" s="42" t="e">
        <f>C8/(1-E8)</f>
        <v>#REF!</v>
      </c>
      <c r="H8" s="43" t="e">
        <f>#REF!</f>
        <v>#REF!</v>
      </c>
      <c r="I8" s="41">
        <v>0.1</v>
      </c>
      <c r="J8" s="40" t="e">
        <f>K8-C8</f>
        <v>#REF!</v>
      </c>
      <c r="K8" s="42" t="e">
        <f>G8/(1-I8)</f>
        <v>#REF!</v>
      </c>
      <c r="L8" s="43" t="e">
        <f>#REF!</f>
        <v>#REF!</v>
      </c>
      <c r="M8" s="41">
        <v>0.2</v>
      </c>
      <c r="N8" s="40" t="e">
        <f>O8-G8</f>
        <v>#REF!</v>
      </c>
      <c r="O8" s="42" t="e">
        <f>G8/(1-M8)</f>
        <v>#REF!</v>
      </c>
      <c r="P8" s="43" t="e">
        <f>#REF!</f>
        <v>#REF!</v>
      </c>
      <c r="Q8" s="54"/>
      <c r="S8" s="36" t="e">
        <f t="shared" si="0"/>
        <v>#REF!</v>
      </c>
      <c r="T8" s="2">
        <v>100</v>
      </c>
      <c r="U8" s="37" t="e">
        <f>T8*S8</f>
        <v>#REF!</v>
      </c>
      <c r="W8" s="2">
        <v>120</v>
      </c>
      <c r="X8" s="37" t="e">
        <f>W8*S8</f>
        <v>#REF!</v>
      </c>
    </row>
    <row r="9" spans="1:28" ht="57" customHeight="1" x14ac:dyDescent="0.3">
      <c r="A9" s="53"/>
      <c r="B9" s="38"/>
      <c r="C9" s="38"/>
      <c r="D9" s="42"/>
      <c r="E9" s="42"/>
      <c r="F9" s="42"/>
      <c r="G9" s="42"/>
      <c r="H9" s="44"/>
      <c r="I9" s="44"/>
      <c r="J9" s="44"/>
      <c r="K9" s="44"/>
      <c r="L9" s="44"/>
      <c r="M9" s="44"/>
      <c r="N9" s="44"/>
      <c r="O9" s="44"/>
      <c r="P9" s="45"/>
      <c r="Q9" s="54"/>
      <c r="S9" s="36">
        <f t="shared" si="0"/>
        <v>0</v>
      </c>
      <c r="U9" s="37" t="e">
        <f>AVERAGE(U4:U8)</f>
        <v>#REF!</v>
      </c>
      <c r="X9" s="37" t="e">
        <f>AVERAGE(X4:X8)</f>
        <v>#REF!</v>
      </c>
    </row>
    <row r="10" spans="1:28" ht="36" customHeight="1" x14ac:dyDescent="0.3">
      <c r="A10" s="56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28" ht="36" customHeight="1" x14ac:dyDescent="0.3"/>
  </sheetData>
  <mergeCells count="1">
    <mergeCell ref="A1:Q1"/>
  </mergeCells>
  <printOptions gridLines="1"/>
  <pageMargins left="0.7" right="0.7" top="0.75" bottom="0.75" header="0.3" footer="0.3"/>
  <pageSetup paperSize="9" scale="54" orientation="portrait" r:id="rId1"/>
  <headerFooter>
    <oddHeader>&amp;R&amp;D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83"/>
  <sheetViews>
    <sheetView rightToLeft="1" tabSelected="1" topLeftCell="A4" zoomScale="40" zoomScaleNormal="40" zoomScaleSheetLayoutView="55" workbookViewId="0">
      <selection activeCell="T40" sqref="T40"/>
    </sheetView>
  </sheetViews>
  <sheetFormatPr defaultColWidth="9.109375" defaultRowHeight="24.6" x14ac:dyDescent="0.3"/>
  <cols>
    <col min="1" max="1" width="5.44140625" style="73" bestFit="1" customWidth="1"/>
    <col min="2" max="2" width="36.6640625" style="72" bestFit="1" customWidth="1"/>
    <col min="3" max="3" width="9.109375" style="72" customWidth="1"/>
    <col min="4" max="4" width="9.77734375" style="72" customWidth="1"/>
    <col min="5" max="6" width="11.88671875" style="72" customWidth="1"/>
    <col min="7" max="7" width="13.88671875" style="72" customWidth="1"/>
    <col min="8" max="8" width="12.6640625" style="72" customWidth="1"/>
    <col min="9" max="9" width="13.6640625" style="72" customWidth="1"/>
    <col min="10" max="11" width="9.109375" style="72" customWidth="1"/>
    <col min="12" max="12" width="13.5546875" style="72" customWidth="1"/>
    <col min="13" max="13" width="24.109375" style="72" bestFit="1" customWidth="1"/>
    <col min="14" max="15" width="9.109375" style="72" customWidth="1"/>
    <col min="16" max="16" width="9.44140625" style="72" customWidth="1"/>
    <col min="17" max="17" width="12.109375" style="72" customWidth="1"/>
    <col min="18" max="18" width="11.109375" style="72" customWidth="1"/>
    <col min="19" max="19" width="9" style="72" customWidth="1"/>
    <col min="20" max="20" width="9.109375" style="72" customWidth="1"/>
    <col min="21" max="21" width="11.5546875" style="72" customWidth="1"/>
    <col min="22" max="22" width="11.109375" style="72" customWidth="1"/>
    <col min="23" max="24" width="9.109375" style="72" customWidth="1"/>
    <col min="25" max="25" width="9.33203125" style="72" customWidth="1"/>
    <col min="26" max="28" width="9.109375" style="72" customWidth="1"/>
    <col min="29" max="29" width="14.88671875" style="72" customWidth="1"/>
    <col min="30" max="30" width="21" style="72" bestFit="1" customWidth="1"/>
    <col min="31" max="31" width="14.88671875" style="72" customWidth="1"/>
    <col min="32" max="32" width="10.44140625" style="72" customWidth="1"/>
    <col min="33" max="33" width="8.6640625" style="72" customWidth="1"/>
    <col min="34" max="34" width="15.44140625" style="73" customWidth="1"/>
    <col min="35" max="35" width="27.44140625" style="73" bestFit="1" customWidth="1"/>
    <col min="36" max="36" width="26.33203125" style="72" bestFit="1" customWidth="1"/>
    <col min="37" max="37" width="26.33203125" style="173" customWidth="1"/>
    <col min="38" max="38" width="9.109375" style="72"/>
    <col min="39" max="40" width="19.6640625" style="72" customWidth="1"/>
    <col min="41" max="41" width="19.6640625" style="173" customWidth="1"/>
    <col min="42" max="42" width="9.21875" style="72" bestFit="1" customWidth="1"/>
    <col min="43" max="43" width="16.5546875" style="72" bestFit="1" customWidth="1"/>
    <col min="44" max="16384" width="9.109375" style="72"/>
  </cols>
  <sheetData>
    <row r="1" spans="1:43" ht="34.799999999999997" hidden="1" x14ac:dyDescent="0.3">
      <c r="A1" s="76"/>
      <c r="B1" s="77" t="s">
        <v>45</v>
      </c>
      <c r="C1" s="78"/>
      <c r="D1" s="78"/>
      <c r="E1" s="78"/>
      <c r="F1" s="78"/>
      <c r="G1" s="312"/>
      <c r="H1" s="312"/>
      <c r="I1" s="312"/>
      <c r="J1" s="312"/>
      <c r="K1" s="141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80"/>
      <c r="AI1" s="81"/>
      <c r="AL1" s="82"/>
    </row>
    <row r="2" spans="1:43" s="74" customFormat="1" ht="34.799999999999997" hidden="1" x14ac:dyDescent="0.3">
      <c r="A2" s="83"/>
      <c r="B2" s="84" t="s">
        <v>41</v>
      </c>
      <c r="AH2" s="85"/>
      <c r="AK2" s="178"/>
      <c r="AL2" s="86"/>
      <c r="AO2" s="178"/>
    </row>
    <row r="3" spans="1:43" s="74" customFormat="1" ht="34.799999999999997" hidden="1" x14ac:dyDescent="0.3">
      <c r="A3" s="83"/>
      <c r="B3" s="87" t="s">
        <v>46</v>
      </c>
      <c r="AH3" s="85"/>
      <c r="AK3" s="178"/>
      <c r="AL3" s="86"/>
      <c r="AO3" s="178"/>
    </row>
    <row r="4" spans="1:43" ht="45" customHeight="1" thickBot="1" x14ac:dyDescent="0.35">
      <c r="A4" s="313" t="s">
        <v>40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  <c r="R4" s="314"/>
      <c r="S4" s="314"/>
      <c r="T4" s="314"/>
      <c r="U4" s="314"/>
      <c r="V4" s="314"/>
      <c r="W4" s="314"/>
      <c r="X4" s="314"/>
      <c r="Y4" s="314"/>
      <c r="Z4" s="314"/>
      <c r="AA4" s="314"/>
      <c r="AB4" s="314"/>
      <c r="AC4" s="314"/>
      <c r="AD4" s="314"/>
      <c r="AE4" s="314"/>
      <c r="AF4" s="314"/>
      <c r="AG4" s="314"/>
      <c r="AH4" s="314"/>
      <c r="AI4" s="314"/>
      <c r="AJ4" s="314"/>
      <c r="AK4" s="212"/>
    </row>
    <row r="5" spans="1:43" ht="45" customHeight="1" thickBot="1" x14ac:dyDescent="0.35">
      <c r="A5" s="88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315" t="s">
        <v>38</v>
      </c>
      <c r="AD5" s="316"/>
      <c r="AE5" s="317"/>
      <c r="AF5" s="318" t="s">
        <v>146</v>
      </c>
      <c r="AG5" s="319"/>
      <c r="AH5" s="320"/>
      <c r="AI5" s="90" t="s">
        <v>66</v>
      </c>
      <c r="AJ5" s="91" t="s">
        <v>67</v>
      </c>
      <c r="AK5" s="213"/>
    </row>
    <row r="6" spans="1:43" s="75" customFormat="1" ht="39" customHeight="1" x14ac:dyDescent="0.3">
      <c r="A6" s="321"/>
      <c r="B6" s="323" t="s">
        <v>37</v>
      </c>
      <c r="C6" s="307" t="s">
        <v>17</v>
      </c>
      <c r="D6" s="307"/>
      <c r="E6" s="307" t="s">
        <v>21</v>
      </c>
      <c r="F6" s="307"/>
      <c r="G6" s="307"/>
      <c r="H6" s="307" t="s">
        <v>15</v>
      </c>
      <c r="I6" s="307"/>
      <c r="J6" s="307" t="s">
        <v>27</v>
      </c>
      <c r="K6" s="307"/>
      <c r="L6" s="307"/>
      <c r="M6" s="307" t="s">
        <v>22</v>
      </c>
      <c r="N6" s="307"/>
      <c r="O6" s="307"/>
      <c r="P6" s="307" t="s">
        <v>28</v>
      </c>
      <c r="Q6" s="307"/>
      <c r="R6" s="307"/>
      <c r="S6" s="307" t="s">
        <v>29</v>
      </c>
      <c r="T6" s="307"/>
      <c r="U6" s="307"/>
      <c r="V6" s="308" t="s">
        <v>84</v>
      </c>
      <c r="W6" s="307" t="s">
        <v>33</v>
      </c>
      <c r="X6" s="307"/>
      <c r="Y6" s="307"/>
      <c r="Z6" s="310" t="s">
        <v>34</v>
      </c>
      <c r="AA6" s="311"/>
      <c r="AB6" s="310" t="s">
        <v>68</v>
      </c>
      <c r="AC6" s="332" t="s">
        <v>36</v>
      </c>
      <c r="AD6" s="334" t="s">
        <v>76</v>
      </c>
      <c r="AE6" s="301" t="s">
        <v>38</v>
      </c>
      <c r="AF6" s="303" t="s">
        <v>62</v>
      </c>
      <c r="AG6" s="305" t="s">
        <v>63</v>
      </c>
      <c r="AH6" s="325" t="s">
        <v>96</v>
      </c>
      <c r="AI6" s="327" t="s">
        <v>65</v>
      </c>
      <c r="AJ6" s="329" t="s">
        <v>65</v>
      </c>
      <c r="AK6" s="214"/>
      <c r="AO6" s="179"/>
    </row>
    <row r="7" spans="1:43" ht="66.599999999999994" thickBot="1" x14ac:dyDescent="0.35">
      <c r="A7" s="322"/>
      <c r="B7" s="324"/>
      <c r="C7" s="142" t="s">
        <v>16</v>
      </c>
      <c r="D7" s="142" t="s">
        <v>15</v>
      </c>
      <c r="E7" s="142" t="s">
        <v>18</v>
      </c>
      <c r="F7" s="142" t="s">
        <v>10</v>
      </c>
      <c r="G7" s="142" t="s">
        <v>59</v>
      </c>
      <c r="H7" s="142" t="s">
        <v>18</v>
      </c>
      <c r="I7" s="142" t="s">
        <v>20</v>
      </c>
      <c r="J7" s="142" t="s">
        <v>19</v>
      </c>
      <c r="K7" s="142" t="s">
        <v>10</v>
      </c>
      <c r="L7" s="142" t="s">
        <v>59</v>
      </c>
      <c r="M7" s="142" t="s">
        <v>23</v>
      </c>
      <c r="N7" s="142" t="s">
        <v>24</v>
      </c>
      <c r="O7" s="142" t="s">
        <v>25</v>
      </c>
      <c r="P7" s="142" t="s">
        <v>19</v>
      </c>
      <c r="Q7" s="142" t="s">
        <v>10</v>
      </c>
      <c r="R7" s="142" t="s">
        <v>59</v>
      </c>
      <c r="S7" s="142" t="s">
        <v>19</v>
      </c>
      <c r="T7" s="142" t="s">
        <v>10</v>
      </c>
      <c r="U7" s="142" t="s">
        <v>59</v>
      </c>
      <c r="V7" s="309"/>
      <c r="W7" s="142" t="s">
        <v>19</v>
      </c>
      <c r="X7" s="142" t="s">
        <v>10</v>
      </c>
      <c r="Y7" s="142" t="s">
        <v>59</v>
      </c>
      <c r="Z7" s="142" t="s">
        <v>35</v>
      </c>
      <c r="AA7" s="142" t="s">
        <v>91</v>
      </c>
      <c r="AB7" s="331"/>
      <c r="AC7" s="333"/>
      <c r="AD7" s="335"/>
      <c r="AE7" s="302"/>
      <c r="AF7" s="304"/>
      <c r="AG7" s="306"/>
      <c r="AH7" s="326"/>
      <c r="AI7" s="328"/>
      <c r="AJ7" s="330"/>
      <c r="AK7" s="214"/>
      <c r="AQ7" s="202" t="s">
        <v>116</v>
      </c>
    </row>
    <row r="8" spans="1:43" x14ac:dyDescent="0.3">
      <c r="A8" s="92"/>
      <c r="B8" s="93"/>
      <c r="C8" s="94"/>
      <c r="D8" s="94"/>
      <c r="E8" s="95"/>
      <c r="F8" s="95"/>
      <c r="G8" s="95"/>
      <c r="H8" s="94"/>
      <c r="I8" s="94"/>
      <c r="J8" s="95"/>
      <c r="K8" s="95"/>
      <c r="L8" s="95"/>
      <c r="M8" s="94"/>
      <c r="N8" s="94"/>
      <c r="O8" s="94"/>
      <c r="P8" s="95"/>
      <c r="Q8" s="95"/>
      <c r="R8" s="95"/>
      <c r="S8" s="94"/>
      <c r="T8" s="94"/>
      <c r="U8" s="94"/>
      <c r="V8" s="95"/>
      <c r="W8" s="94"/>
      <c r="X8" s="94"/>
      <c r="Y8" s="94"/>
      <c r="Z8" s="95"/>
      <c r="AA8" s="95"/>
      <c r="AB8" s="96"/>
      <c r="AC8" s="97"/>
      <c r="AD8" s="98"/>
      <c r="AE8" s="99"/>
      <c r="AF8" s="100"/>
      <c r="AG8" s="101"/>
      <c r="AH8" s="102"/>
      <c r="AI8" s="103"/>
      <c r="AJ8" s="104"/>
      <c r="AK8" s="215" t="s">
        <v>59</v>
      </c>
    </row>
    <row r="9" spans="1:43" s="173" customFormat="1" ht="90" customHeight="1" x14ac:dyDescent="0.3">
      <c r="A9" s="105">
        <v>0</v>
      </c>
      <c r="B9" s="106" t="s">
        <v>140</v>
      </c>
      <c r="C9" s="107">
        <v>1</v>
      </c>
      <c r="D9" s="108">
        <f>M77</f>
        <v>0.36952432141897346</v>
      </c>
      <c r="E9" s="109" t="s">
        <v>140</v>
      </c>
      <c r="F9" s="109">
        <f>G72</f>
        <v>2500</v>
      </c>
      <c r="G9" s="110">
        <f>F9*C9</f>
        <v>2500</v>
      </c>
      <c r="H9" s="107" t="s">
        <v>140</v>
      </c>
      <c r="I9" s="111">
        <f>D9*G77</f>
        <v>1311.8113410373558</v>
      </c>
      <c r="J9" s="112">
        <v>0.4</v>
      </c>
      <c r="K9" s="109">
        <f>G69</f>
        <v>800</v>
      </c>
      <c r="L9" s="110">
        <f>K9*J9</f>
        <v>320</v>
      </c>
      <c r="M9" s="107">
        <v>1</v>
      </c>
      <c r="N9" s="107">
        <f>G29</f>
        <v>300</v>
      </c>
      <c r="O9" s="111">
        <f>N9*M9</f>
        <v>300</v>
      </c>
      <c r="P9" s="109">
        <v>6</v>
      </c>
      <c r="Q9" s="109">
        <f>G31</f>
        <v>35</v>
      </c>
      <c r="R9" s="110">
        <f>Q9*P9</f>
        <v>210</v>
      </c>
      <c r="S9" s="107">
        <v>3</v>
      </c>
      <c r="T9" s="107">
        <f>G32</f>
        <v>55</v>
      </c>
      <c r="U9" s="111">
        <f>T9*S9</f>
        <v>165</v>
      </c>
      <c r="V9" s="110">
        <f>G30</f>
        <v>150</v>
      </c>
      <c r="W9" s="107">
        <v>25</v>
      </c>
      <c r="X9" s="107">
        <f>G34</f>
        <v>12</v>
      </c>
      <c r="Y9" s="111">
        <f>X9*W9</f>
        <v>300</v>
      </c>
      <c r="Z9" s="109">
        <v>0</v>
      </c>
      <c r="AA9" s="109"/>
      <c r="AB9" s="113">
        <f>AB13</f>
        <v>30</v>
      </c>
      <c r="AC9" s="114">
        <f>Y9+V9+U9+R9+O9+L9+I9+G9+AB9+AA9</f>
        <v>5286.8113410373553</v>
      </c>
      <c r="AD9" s="115">
        <f>AE9-AC9</f>
        <v>528.68113410373644</v>
      </c>
      <c r="AE9" s="116">
        <f>AC9*1.1</f>
        <v>5815.4924751410917</v>
      </c>
      <c r="AF9" s="117">
        <v>0.1</v>
      </c>
      <c r="AG9" s="118">
        <f>AF9*AE9</f>
        <v>581.5492475141092</v>
      </c>
      <c r="AH9" s="119">
        <f>AG9+AE9</f>
        <v>6397.0417226552008</v>
      </c>
      <c r="AI9" s="120">
        <f>AH9/(1-0.1)</f>
        <v>7107.8241362835561</v>
      </c>
      <c r="AJ9" s="121">
        <f>AH9/(1-0.2)</f>
        <v>7996.3021533190004</v>
      </c>
      <c r="AK9" s="201">
        <f>(AC9*1.6)/2</f>
        <v>4229.4490728298842</v>
      </c>
      <c r="AM9" s="201">
        <f t="shared" ref="AM9:AO10" si="0">(AH9*1.6)/2</f>
        <v>5117.633378124161</v>
      </c>
      <c r="AN9" s="201">
        <f t="shared" si="0"/>
        <v>5686.2593090268456</v>
      </c>
      <c r="AO9" s="201">
        <f t="shared" si="0"/>
        <v>6397.0417226552008</v>
      </c>
    </row>
    <row r="10" spans="1:43" s="173" customFormat="1" ht="81.599999999999994" x14ac:dyDescent="0.3">
      <c r="A10" s="105">
        <v>1</v>
      </c>
      <c r="B10" s="106" t="s">
        <v>92</v>
      </c>
      <c r="C10" s="107">
        <v>1</v>
      </c>
      <c r="D10" s="108">
        <f>M40</f>
        <v>0.36952432141897346</v>
      </c>
      <c r="E10" s="109" t="s">
        <v>93</v>
      </c>
      <c r="F10" s="109">
        <f>G40</f>
        <v>1350</v>
      </c>
      <c r="G10" s="110">
        <f>F10*C10</f>
        <v>1350</v>
      </c>
      <c r="H10" s="107" t="s">
        <v>94</v>
      </c>
      <c r="I10" s="111">
        <f>D10*G40</f>
        <v>498.85783391561415</v>
      </c>
      <c r="J10" s="112">
        <v>0.4</v>
      </c>
      <c r="K10" s="109">
        <f>G42</f>
        <v>480</v>
      </c>
      <c r="L10" s="110">
        <f>K10*J10</f>
        <v>192</v>
      </c>
      <c r="M10" s="107">
        <v>1</v>
      </c>
      <c r="N10" s="107">
        <f>G29</f>
        <v>300</v>
      </c>
      <c r="O10" s="111">
        <f>N10*M10</f>
        <v>300</v>
      </c>
      <c r="P10" s="109">
        <v>6</v>
      </c>
      <c r="Q10" s="109">
        <f>G31</f>
        <v>35</v>
      </c>
      <c r="R10" s="110">
        <f>Q10*P10</f>
        <v>210</v>
      </c>
      <c r="S10" s="107">
        <v>3</v>
      </c>
      <c r="T10" s="107">
        <f>G32</f>
        <v>55</v>
      </c>
      <c r="U10" s="111">
        <f>T10*S10</f>
        <v>165</v>
      </c>
      <c r="V10" s="110">
        <f>G30</f>
        <v>150</v>
      </c>
      <c r="W10" s="107">
        <v>25</v>
      </c>
      <c r="X10" s="107">
        <f>G35</f>
        <v>12</v>
      </c>
      <c r="Y10" s="111">
        <f>X10*W10</f>
        <v>300</v>
      </c>
      <c r="Z10" s="109">
        <v>0</v>
      </c>
      <c r="AA10" s="109"/>
      <c r="AB10" s="113">
        <f>AB14</f>
        <v>30</v>
      </c>
      <c r="AC10" s="114">
        <f>Y10+V10+U10+R10+O10+L10+I10+G10+AB10+AA10</f>
        <v>3195.8578339156143</v>
      </c>
      <c r="AD10" s="115">
        <f>AE10-AC10</f>
        <v>319.58578339156156</v>
      </c>
      <c r="AE10" s="116">
        <f>AC10*1.1</f>
        <v>3515.4436173071758</v>
      </c>
      <c r="AF10" s="117">
        <v>0.1</v>
      </c>
      <c r="AG10" s="118">
        <f>AF10*AE10</f>
        <v>351.54436173071758</v>
      </c>
      <c r="AH10" s="119">
        <f>AG10+AE10</f>
        <v>3866.9879790378936</v>
      </c>
      <c r="AI10" s="120">
        <f>AH10/(1-0.1)</f>
        <v>4296.6533100421038</v>
      </c>
      <c r="AJ10" s="121">
        <f>AH10/(1-0.2)</f>
        <v>4833.7349737973664</v>
      </c>
      <c r="AK10" s="201">
        <f>(AC10*1.6)/2</f>
        <v>2556.6862671324916</v>
      </c>
      <c r="AM10" s="201">
        <f t="shared" si="0"/>
        <v>3093.5903832303152</v>
      </c>
      <c r="AN10" s="201">
        <f t="shared" si="0"/>
        <v>3437.3226480336834</v>
      </c>
      <c r="AO10" s="201">
        <f t="shared" si="0"/>
        <v>3866.9879790378932</v>
      </c>
      <c r="AQ10" s="201"/>
    </row>
    <row r="11" spans="1:43" s="173" customFormat="1" ht="81.599999999999994" x14ac:dyDescent="0.3">
      <c r="A11" s="105">
        <f t="shared" ref="A11:A23" si="1">A10+1</f>
        <v>2</v>
      </c>
      <c r="B11" s="182" t="s">
        <v>106</v>
      </c>
      <c r="C11" s="183">
        <v>1</v>
      </c>
      <c r="D11" s="184">
        <f>M41</f>
        <v>0.36952432141897346</v>
      </c>
      <c r="E11" s="183" t="s">
        <v>47</v>
      </c>
      <c r="F11" s="183">
        <f>G41</f>
        <v>2050</v>
      </c>
      <c r="G11" s="185">
        <f>F11*C11</f>
        <v>2050</v>
      </c>
      <c r="H11" s="183" t="s">
        <v>94</v>
      </c>
      <c r="I11" s="185">
        <f>D11*G40</f>
        <v>498.85783391561415</v>
      </c>
      <c r="J11" s="184">
        <v>0.4</v>
      </c>
      <c r="K11" s="183">
        <f>G42</f>
        <v>480</v>
      </c>
      <c r="L11" s="185">
        <f>K11*J11</f>
        <v>192</v>
      </c>
      <c r="M11" s="183">
        <v>1</v>
      </c>
      <c r="N11" s="183">
        <f>G29</f>
        <v>300</v>
      </c>
      <c r="O11" s="185">
        <f>N11*M11</f>
        <v>300</v>
      </c>
      <c r="P11" s="183">
        <v>6</v>
      </c>
      <c r="Q11" s="183">
        <f>G31</f>
        <v>35</v>
      </c>
      <c r="R11" s="185">
        <f>Q11*P11</f>
        <v>210</v>
      </c>
      <c r="S11" s="183">
        <v>3</v>
      </c>
      <c r="T11" s="183">
        <f>G32</f>
        <v>55</v>
      </c>
      <c r="U11" s="185">
        <f>T11*S11</f>
        <v>165</v>
      </c>
      <c r="V11" s="185">
        <f>G30</f>
        <v>150</v>
      </c>
      <c r="W11" s="183">
        <v>25</v>
      </c>
      <c r="X11" s="183">
        <f>G35</f>
        <v>12</v>
      </c>
      <c r="Y11" s="185">
        <f>X11*W11</f>
        <v>300</v>
      </c>
      <c r="Z11" s="183">
        <v>0</v>
      </c>
      <c r="AA11" s="183"/>
      <c r="AB11" s="186">
        <f>AB15</f>
        <v>30</v>
      </c>
      <c r="AC11" s="114">
        <f>Y11+V11+U11+R11+O11+L11+I11+G11+AB11+AA11</f>
        <v>3895.8578339156143</v>
      </c>
      <c r="AD11" s="115">
        <f>AE11-AC11</f>
        <v>389.58578339156202</v>
      </c>
      <c r="AE11" s="116">
        <f>AC11*1.1</f>
        <v>4285.4436173071763</v>
      </c>
      <c r="AF11" s="117">
        <v>0.1</v>
      </c>
      <c r="AG11" s="118">
        <f>AF11*AE11</f>
        <v>428.54436173071764</v>
      </c>
      <c r="AH11" s="119">
        <f>AG11+AE11</f>
        <v>4713.9879790378936</v>
      </c>
      <c r="AI11" s="120">
        <f>AH11/(1-0.1)</f>
        <v>5237.7644211532152</v>
      </c>
      <c r="AJ11" s="121">
        <f>AH11/(1-0.2)</f>
        <v>5892.4849737973664</v>
      </c>
      <c r="AK11" s="201">
        <f t="shared" ref="AK11:AK24" si="2">(AC11*1.6)/2</f>
        <v>3116.6862671324916</v>
      </c>
      <c r="AM11" s="201">
        <f t="shared" ref="AM11:AM24" si="3">(AH11*1.6)/2</f>
        <v>3771.1903832303151</v>
      </c>
      <c r="AN11" s="201">
        <f t="shared" ref="AN11:AN24" si="4">(AI11*1.6)/2</f>
        <v>4190.2115369225721</v>
      </c>
      <c r="AO11" s="201">
        <f t="shared" ref="AO11:AO24" si="5">(AJ11*1.6)/2</f>
        <v>4713.9879790378936</v>
      </c>
      <c r="AQ11" s="201"/>
    </row>
    <row r="12" spans="1:43" ht="48" customHeight="1" x14ac:dyDescent="0.3">
      <c r="A12" s="220">
        <f t="shared" si="1"/>
        <v>3</v>
      </c>
      <c r="B12" s="248" t="s">
        <v>49</v>
      </c>
      <c r="C12" s="221">
        <v>1</v>
      </c>
      <c r="D12" s="222">
        <f>M41</f>
        <v>0.36952432141897346</v>
      </c>
      <c r="E12" s="221" t="s">
        <v>47</v>
      </c>
      <c r="F12" s="221">
        <f>G41</f>
        <v>2050</v>
      </c>
      <c r="G12" s="223">
        <f t="shared" ref="G12:G24" si="6">F12*C12</f>
        <v>2050</v>
      </c>
      <c r="H12" s="221" t="s">
        <v>56</v>
      </c>
      <c r="I12" s="223">
        <f>G44*D12</f>
        <v>979.23945176027962</v>
      </c>
      <c r="J12" s="222">
        <v>0.4</v>
      </c>
      <c r="K12" s="221">
        <f>G42</f>
        <v>480</v>
      </c>
      <c r="L12" s="223">
        <f t="shared" ref="L12:L24" si="7">K12*J12</f>
        <v>192</v>
      </c>
      <c r="M12" s="221">
        <v>1</v>
      </c>
      <c r="N12" s="221">
        <f>G29</f>
        <v>300</v>
      </c>
      <c r="O12" s="223">
        <f t="shared" ref="O12:O24" si="8">N12*M12</f>
        <v>300</v>
      </c>
      <c r="P12" s="221">
        <v>6</v>
      </c>
      <c r="Q12" s="221">
        <f>G31</f>
        <v>35</v>
      </c>
      <c r="R12" s="223">
        <f t="shared" ref="R12:R24" si="9">Q12*P12</f>
        <v>210</v>
      </c>
      <c r="S12" s="221">
        <v>3</v>
      </c>
      <c r="T12" s="221">
        <f>G32</f>
        <v>55</v>
      </c>
      <c r="U12" s="223">
        <f t="shared" ref="U12:U24" si="10">T12*S12</f>
        <v>165</v>
      </c>
      <c r="V12" s="223">
        <f>G30</f>
        <v>150</v>
      </c>
      <c r="W12" s="221">
        <v>25</v>
      </c>
      <c r="X12" s="221">
        <f>G35</f>
        <v>12</v>
      </c>
      <c r="Y12" s="223">
        <f t="shared" ref="Y12:Y24" si="11">X12*W12</f>
        <v>300</v>
      </c>
      <c r="Z12" s="221"/>
      <c r="AA12" s="221"/>
      <c r="AB12" s="224">
        <v>30</v>
      </c>
      <c r="AC12" s="225">
        <f t="shared" ref="AC12:AC21" si="12">Z12+Y12+V12+U12+R12+O12+L12+I12+G12+AB12+AA12</f>
        <v>4376.2394517602797</v>
      </c>
      <c r="AD12" s="226">
        <f t="shared" ref="AD12:AD24" si="13">AE12-AC12</f>
        <v>437.62394517602843</v>
      </c>
      <c r="AE12" s="227">
        <f t="shared" ref="AE12:AE24" si="14">AC12*1.1</f>
        <v>4813.8633969363082</v>
      </c>
      <c r="AF12" s="228">
        <v>0.1</v>
      </c>
      <c r="AG12" s="229">
        <f t="shared" ref="AG12:AG24" si="15">AF12*AE12</f>
        <v>481.38633969363082</v>
      </c>
      <c r="AH12" s="230">
        <f t="shared" ref="AH12:AH24" si="16">AG12+AE12</f>
        <v>5295.2497366299394</v>
      </c>
      <c r="AI12" s="231">
        <f>AH12/(1-0.1)</f>
        <v>5883.6108184777104</v>
      </c>
      <c r="AJ12" s="230">
        <f t="shared" ref="AJ12:AJ24" si="17">AH12/(1-0.2)</f>
        <v>6619.0621707874243</v>
      </c>
      <c r="AK12" s="232">
        <f t="shared" si="2"/>
        <v>3500.9915614082238</v>
      </c>
      <c r="AL12" s="249"/>
      <c r="AM12" s="232">
        <f t="shared" si="3"/>
        <v>4236.1997893039515</v>
      </c>
      <c r="AN12" s="232">
        <f t="shared" si="4"/>
        <v>4706.8886547821685</v>
      </c>
      <c r="AO12" s="232">
        <f t="shared" si="5"/>
        <v>5295.2497366299394</v>
      </c>
      <c r="AQ12" s="201">
        <v>3300</v>
      </c>
    </row>
    <row r="13" spans="1:43" ht="48" customHeight="1" x14ac:dyDescent="0.3">
      <c r="A13" s="105">
        <f t="shared" si="1"/>
        <v>4</v>
      </c>
      <c r="B13" s="106" t="s">
        <v>50</v>
      </c>
      <c r="C13" s="107">
        <v>1</v>
      </c>
      <c r="D13" s="108">
        <f>M45</f>
        <v>0.32201405152224827</v>
      </c>
      <c r="E13" s="109" t="s">
        <v>47</v>
      </c>
      <c r="F13" s="109">
        <f>G41</f>
        <v>2050</v>
      </c>
      <c r="G13" s="110">
        <f t="shared" si="6"/>
        <v>2050</v>
      </c>
      <c r="H13" s="107" t="s">
        <v>44</v>
      </c>
      <c r="I13" s="111">
        <f>G45*D13</f>
        <v>966.04215456674478</v>
      </c>
      <c r="J13" s="112">
        <v>0.4</v>
      </c>
      <c r="K13" s="109">
        <f>G42</f>
        <v>480</v>
      </c>
      <c r="L13" s="110">
        <f t="shared" si="7"/>
        <v>192</v>
      </c>
      <c r="M13" s="107">
        <v>1</v>
      </c>
      <c r="N13" s="107">
        <f>G29</f>
        <v>300</v>
      </c>
      <c r="O13" s="111">
        <f t="shared" si="8"/>
        <v>300</v>
      </c>
      <c r="P13" s="109">
        <v>6</v>
      </c>
      <c r="Q13" s="109">
        <f>G31</f>
        <v>35</v>
      </c>
      <c r="R13" s="110">
        <f t="shared" si="9"/>
        <v>210</v>
      </c>
      <c r="S13" s="107">
        <v>3</v>
      </c>
      <c r="T13" s="107">
        <f>G32</f>
        <v>55</v>
      </c>
      <c r="U13" s="111">
        <f t="shared" si="10"/>
        <v>165</v>
      </c>
      <c r="V13" s="110">
        <f>G30</f>
        <v>150</v>
      </c>
      <c r="W13" s="107">
        <v>25</v>
      </c>
      <c r="X13" s="107">
        <f>G35</f>
        <v>12</v>
      </c>
      <c r="Y13" s="111">
        <f t="shared" si="11"/>
        <v>300</v>
      </c>
      <c r="Z13" s="109"/>
      <c r="AA13" s="109"/>
      <c r="AB13" s="113">
        <f>AB12</f>
        <v>30</v>
      </c>
      <c r="AC13" s="114">
        <f t="shared" si="12"/>
        <v>4363.042154566745</v>
      </c>
      <c r="AD13" s="115">
        <f t="shared" si="13"/>
        <v>436.30421545667468</v>
      </c>
      <c r="AE13" s="116">
        <f t="shared" si="14"/>
        <v>4799.3463700234197</v>
      </c>
      <c r="AF13" s="117">
        <v>0.1</v>
      </c>
      <c r="AG13" s="118">
        <f t="shared" si="15"/>
        <v>479.93463700234201</v>
      </c>
      <c r="AH13" s="119">
        <f t="shared" si="16"/>
        <v>5279.2810070257619</v>
      </c>
      <c r="AI13" s="120">
        <f t="shared" ref="AI13:AI24" si="18">AH13/(1-0.1)</f>
        <v>5865.8677855841797</v>
      </c>
      <c r="AJ13" s="121">
        <f t="shared" si="17"/>
        <v>6599.1012587822024</v>
      </c>
      <c r="AK13" s="201">
        <f t="shared" si="2"/>
        <v>3490.4337236533961</v>
      </c>
      <c r="AM13" s="201">
        <f t="shared" si="3"/>
        <v>4223.4248056206097</v>
      </c>
      <c r="AN13" s="201">
        <f t="shared" si="4"/>
        <v>4692.6942284673441</v>
      </c>
      <c r="AO13" s="201">
        <f t="shared" si="5"/>
        <v>5279.2810070257619</v>
      </c>
      <c r="AQ13" s="201">
        <v>3200</v>
      </c>
    </row>
    <row r="14" spans="1:43" ht="56.4" x14ac:dyDescent="0.3">
      <c r="A14" s="220">
        <f t="shared" si="1"/>
        <v>5</v>
      </c>
      <c r="B14" s="248" t="s">
        <v>97</v>
      </c>
      <c r="C14" s="221">
        <v>1</v>
      </c>
      <c r="D14" s="222">
        <f>M49</f>
        <v>0.1870748299319728</v>
      </c>
      <c r="E14" s="221" t="s">
        <v>47</v>
      </c>
      <c r="F14" s="221">
        <f>G41</f>
        <v>2050</v>
      </c>
      <c r="G14" s="223">
        <f t="shared" si="6"/>
        <v>2050</v>
      </c>
      <c r="H14" s="221" t="s">
        <v>61</v>
      </c>
      <c r="I14" s="223">
        <f>G49*D14</f>
        <v>1085.0340136054422</v>
      </c>
      <c r="J14" s="222">
        <v>0.4</v>
      </c>
      <c r="K14" s="221">
        <f>G42</f>
        <v>480</v>
      </c>
      <c r="L14" s="223">
        <f t="shared" si="7"/>
        <v>192</v>
      </c>
      <c r="M14" s="221">
        <v>1</v>
      </c>
      <c r="N14" s="221">
        <f>G29</f>
        <v>300</v>
      </c>
      <c r="O14" s="223">
        <f t="shared" si="8"/>
        <v>300</v>
      </c>
      <c r="P14" s="221">
        <v>6</v>
      </c>
      <c r="Q14" s="221">
        <f>G31</f>
        <v>35</v>
      </c>
      <c r="R14" s="223">
        <f t="shared" si="9"/>
        <v>210</v>
      </c>
      <c r="S14" s="221">
        <v>3</v>
      </c>
      <c r="T14" s="221">
        <f>G32</f>
        <v>55</v>
      </c>
      <c r="U14" s="223">
        <f t="shared" si="10"/>
        <v>165</v>
      </c>
      <c r="V14" s="223">
        <f>G30</f>
        <v>150</v>
      </c>
      <c r="W14" s="221">
        <v>25</v>
      </c>
      <c r="X14" s="221">
        <f>G35</f>
        <v>12</v>
      </c>
      <c r="Y14" s="223">
        <f t="shared" si="11"/>
        <v>300</v>
      </c>
      <c r="Z14" s="221"/>
      <c r="AA14" s="221"/>
      <c r="AB14" s="224">
        <f>AB12</f>
        <v>30</v>
      </c>
      <c r="AC14" s="225">
        <f t="shared" si="12"/>
        <v>4482.0340136054419</v>
      </c>
      <c r="AD14" s="226">
        <f t="shared" si="13"/>
        <v>448.20340136054438</v>
      </c>
      <c r="AE14" s="227">
        <f t="shared" si="14"/>
        <v>4930.2374149659863</v>
      </c>
      <c r="AF14" s="228">
        <v>0.1</v>
      </c>
      <c r="AG14" s="229">
        <f t="shared" si="15"/>
        <v>493.02374149659863</v>
      </c>
      <c r="AH14" s="230">
        <f t="shared" si="16"/>
        <v>5423.2611564625849</v>
      </c>
      <c r="AI14" s="231">
        <f t="shared" si="18"/>
        <v>6025.8457294028722</v>
      </c>
      <c r="AJ14" s="230">
        <f t="shared" si="17"/>
        <v>6779.076445578231</v>
      </c>
      <c r="AK14" s="232">
        <f t="shared" si="2"/>
        <v>3585.6272108843536</v>
      </c>
      <c r="AL14" s="249"/>
      <c r="AM14" s="232">
        <f t="shared" si="3"/>
        <v>4338.6089251700678</v>
      </c>
      <c r="AN14" s="232">
        <f t="shared" si="4"/>
        <v>4820.6765835222977</v>
      </c>
      <c r="AO14" s="232">
        <f t="shared" si="5"/>
        <v>5423.2611564625849</v>
      </c>
      <c r="AP14" s="180"/>
      <c r="AQ14" s="201">
        <v>3500</v>
      </c>
    </row>
    <row r="15" spans="1:43" ht="48" customHeight="1" x14ac:dyDescent="0.3">
      <c r="A15" s="105">
        <f t="shared" si="1"/>
        <v>6</v>
      </c>
      <c r="B15" s="106" t="s">
        <v>53</v>
      </c>
      <c r="C15" s="107">
        <v>1</v>
      </c>
      <c r="D15" s="108">
        <f>M50</f>
        <v>0.32201405152224827</v>
      </c>
      <c r="E15" s="109" t="s">
        <v>47</v>
      </c>
      <c r="F15" s="109">
        <f>G41</f>
        <v>2050</v>
      </c>
      <c r="G15" s="110">
        <f t="shared" ref="G15:G16" si="19">F15*C15</f>
        <v>2050</v>
      </c>
      <c r="H15" s="107" t="s">
        <v>61</v>
      </c>
      <c r="I15" s="111">
        <f>G50*D15</f>
        <v>1610.0702576112412</v>
      </c>
      <c r="J15" s="112">
        <v>0.4</v>
      </c>
      <c r="K15" s="109">
        <f>G42</f>
        <v>480</v>
      </c>
      <c r="L15" s="110">
        <f t="shared" ref="L15:L16" si="20">K15*J15</f>
        <v>192</v>
      </c>
      <c r="M15" s="107">
        <v>1</v>
      </c>
      <c r="N15" s="107">
        <f>G29</f>
        <v>300</v>
      </c>
      <c r="O15" s="111">
        <f t="shared" ref="O15:O16" si="21">N15*M15</f>
        <v>300</v>
      </c>
      <c r="P15" s="109">
        <v>6</v>
      </c>
      <c r="Q15" s="109">
        <f>G31</f>
        <v>35</v>
      </c>
      <c r="R15" s="110">
        <f t="shared" ref="R15:R16" si="22">Q15*P15</f>
        <v>210</v>
      </c>
      <c r="S15" s="107">
        <v>3</v>
      </c>
      <c r="T15" s="107">
        <f>G32</f>
        <v>55</v>
      </c>
      <c r="U15" s="111">
        <f t="shared" ref="U15:U16" si="23">T15*S15</f>
        <v>165</v>
      </c>
      <c r="V15" s="110">
        <f>G30</f>
        <v>150</v>
      </c>
      <c r="W15" s="107">
        <v>25</v>
      </c>
      <c r="X15" s="107">
        <f>G35</f>
        <v>12</v>
      </c>
      <c r="Y15" s="111">
        <f t="shared" ref="Y15:Y16" si="24">X15*W15</f>
        <v>300</v>
      </c>
      <c r="Z15" s="109"/>
      <c r="AA15" s="109"/>
      <c r="AB15" s="113">
        <f>AB13</f>
        <v>30</v>
      </c>
      <c r="AC15" s="114">
        <f t="shared" si="12"/>
        <v>5007.0702576112417</v>
      </c>
      <c r="AD15" s="115">
        <f t="shared" ref="AD15:AD16" si="25">AE15-AC15</f>
        <v>500.7070257611249</v>
      </c>
      <c r="AE15" s="116">
        <f t="shared" ref="AE15:AE16" si="26">AC15*1.1</f>
        <v>5507.7772833723666</v>
      </c>
      <c r="AF15" s="117">
        <v>0.1</v>
      </c>
      <c r="AG15" s="118">
        <f t="shared" ref="AG15:AG16" si="27">AF15*AE15</f>
        <v>550.77772833723668</v>
      </c>
      <c r="AH15" s="119">
        <f t="shared" ref="AH15:AH16" si="28">AG15+AE15</f>
        <v>6058.5550117096036</v>
      </c>
      <c r="AI15" s="120">
        <f t="shared" ref="AI15:AI16" si="29">AH15/(1-0.1)</f>
        <v>6731.7277907884481</v>
      </c>
      <c r="AJ15" s="121">
        <f t="shared" ref="AJ15:AJ16" si="30">AH15/(1-0.2)</f>
        <v>7573.1937646370043</v>
      </c>
      <c r="AK15" s="201">
        <f t="shared" si="2"/>
        <v>4005.6562060889937</v>
      </c>
      <c r="AM15" s="201">
        <f t="shared" si="3"/>
        <v>4846.8440093676827</v>
      </c>
      <c r="AN15" s="201">
        <f t="shared" si="4"/>
        <v>5385.3822326307591</v>
      </c>
      <c r="AO15" s="201">
        <f t="shared" si="5"/>
        <v>6058.5550117096036</v>
      </c>
      <c r="AP15" s="181"/>
    </row>
    <row r="16" spans="1:43" s="173" customFormat="1" ht="48" customHeight="1" x14ac:dyDescent="0.3">
      <c r="A16" s="105">
        <f t="shared" si="1"/>
        <v>7</v>
      </c>
      <c r="B16" s="106" t="s">
        <v>100</v>
      </c>
      <c r="C16" s="107">
        <v>1</v>
      </c>
      <c r="D16" s="108">
        <f>M51</f>
        <v>0.1870748299319728</v>
      </c>
      <c r="E16" s="109" t="s">
        <v>47</v>
      </c>
      <c r="F16" s="109">
        <f>G41</f>
        <v>2050</v>
      </c>
      <c r="G16" s="110">
        <f t="shared" si="19"/>
        <v>2050</v>
      </c>
      <c r="H16" s="107" t="s">
        <v>100</v>
      </c>
      <c r="I16" s="111">
        <f>G51*D16</f>
        <v>1356.2925170068029</v>
      </c>
      <c r="J16" s="112">
        <v>0.4</v>
      </c>
      <c r="K16" s="109">
        <f>G42</f>
        <v>480</v>
      </c>
      <c r="L16" s="110">
        <f t="shared" si="20"/>
        <v>192</v>
      </c>
      <c r="M16" s="107">
        <v>1</v>
      </c>
      <c r="N16" s="107">
        <f>G29</f>
        <v>300</v>
      </c>
      <c r="O16" s="111">
        <f t="shared" si="21"/>
        <v>300</v>
      </c>
      <c r="P16" s="109">
        <v>6</v>
      </c>
      <c r="Q16" s="109">
        <f>G31</f>
        <v>35</v>
      </c>
      <c r="R16" s="110">
        <f t="shared" si="22"/>
        <v>210</v>
      </c>
      <c r="S16" s="107">
        <v>3</v>
      </c>
      <c r="T16" s="107">
        <f>G32</f>
        <v>55</v>
      </c>
      <c r="U16" s="111">
        <f t="shared" si="23"/>
        <v>165</v>
      </c>
      <c r="V16" s="110">
        <f>G30</f>
        <v>150</v>
      </c>
      <c r="W16" s="107">
        <v>25</v>
      </c>
      <c r="X16" s="107">
        <f>G34</f>
        <v>12</v>
      </c>
      <c r="Y16" s="111">
        <f t="shared" si="24"/>
        <v>300</v>
      </c>
      <c r="Z16" s="109"/>
      <c r="AA16" s="109"/>
      <c r="AB16" s="113">
        <f>AB20</f>
        <v>30</v>
      </c>
      <c r="AC16" s="114">
        <f t="shared" ref="AC16" si="31">Z16+Y16+V16+U16+R16+O16+L16+I16+G16+AB16+AA16</f>
        <v>4753.2925170068029</v>
      </c>
      <c r="AD16" s="115">
        <f t="shared" si="25"/>
        <v>475.32925170068029</v>
      </c>
      <c r="AE16" s="116">
        <f t="shared" si="26"/>
        <v>5228.6217687074832</v>
      </c>
      <c r="AF16" s="117">
        <v>0.1</v>
      </c>
      <c r="AG16" s="118">
        <f t="shared" si="27"/>
        <v>522.86217687074839</v>
      </c>
      <c r="AH16" s="119">
        <f t="shared" si="28"/>
        <v>5751.4839455782312</v>
      </c>
      <c r="AI16" s="120">
        <f t="shared" si="29"/>
        <v>6390.5377173091456</v>
      </c>
      <c r="AJ16" s="121">
        <f t="shared" si="30"/>
        <v>7189.354931972789</v>
      </c>
      <c r="AK16" s="201">
        <f t="shared" si="2"/>
        <v>3802.6340136054423</v>
      </c>
      <c r="AM16" s="201">
        <f t="shared" si="3"/>
        <v>4601.1871564625853</v>
      </c>
      <c r="AN16" s="201">
        <f t="shared" si="4"/>
        <v>5112.4301738473168</v>
      </c>
      <c r="AO16" s="201">
        <f t="shared" si="5"/>
        <v>5751.4839455782312</v>
      </c>
      <c r="AQ16" s="201">
        <v>3500</v>
      </c>
    </row>
    <row r="17" spans="1:43" s="173" customFormat="1" ht="48" customHeight="1" x14ac:dyDescent="0.3">
      <c r="A17" s="105">
        <f t="shared" si="1"/>
        <v>8</v>
      </c>
      <c r="B17" s="182" t="s">
        <v>104</v>
      </c>
      <c r="C17" s="183">
        <v>1</v>
      </c>
      <c r="D17" s="184">
        <f>M52</f>
        <v>0.32201405152224827</v>
      </c>
      <c r="E17" s="183" t="s">
        <v>47</v>
      </c>
      <c r="F17" s="183">
        <f>G41</f>
        <v>2050</v>
      </c>
      <c r="G17" s="185">
        <f>F17*C17</f>
        <v>2050</v>
      </c>
      <c r="H17" s="183" t="s">
        <v>105</v>
      </c>
      <c r="I17" s="185">
        <f>G52*D17</f>
        <v>1255.8548009367682</v>
      </c>
      <c r="J17" s="184">
        <v>0.4</v>
      </c>
      <c r="K17" s="183">
        <f>G42</f>
        <v>480</v>
      </c>
      <c r="L17" s="185">
        <f>K17*J17</f>
        <v>192</v>
      </c>
      <c r="M17" s="183">
        <v>1</v>
      </c>
      <c r="N17" s="183">
        <f>G29</f>
        <v>300</v>
      </c>
      <c r="O17" s="185">
        <f>N17*M17</f>
        <v>300</v>
      </c>
      <c r="P17" s="183">
        <v>6</v>
      </c>
      <c r="Q17" s="183">
        <f>G31</f>
        <v>35</v>
      </c>
      <c r="R17" s="185">
        <f>Q17*P17</f>
        <v>210</v>
      </c>
      <c r="S17" s="183">
        <v>3</v>
      </c>
      <c r="T17" s="183">
        <f>G32</f>
        <v>55</v>
      </c>
      <c r="U17" s="185">
        <f>T17*S17</f>
        <v>165</v>
      </c>
      <c r="V17" s="185">
        <f>G30</f>
        <v>150</v>
      </c>
      <c r="W17" s="183">
        <v>25</v>
      </c>
      <c r="X17" s="183">
        <f>G34</f>
        <v>12</v>
      </c>
      <c r="Y17" s="185">
        <f>X17*W17</f>
        <v>300</v>
      </c>
      <c r="Z17" s="183"/>
      <c r="AA17" s="183"/>
      <c r="AB17" s="186">
        <f>AB5</f>
        <v>0</v>
      </c>
      <c r="AC17" s="114">
        <f>Z17+Y17+V17+U17+R17+O17+L17+I17+G17+AB17+AA17</f>
        <v>4622.8548009367678</v>
      </c>
      <c r="AD17" s="115">
        <f>AE17-AC17</f>
        <v>462.28548009367751</v>
      </c>
      <c r="AE17" s="116">
        <f>AC17*1.1</f>
        <v>5085.1402810304453</v>
      </c>
      <c r="AF17" s="117">
        <v>0.1</v>
      </c>
      <c r="AG17" s="118">
        <f>AF17*AE17</f>
        <v>508.51402810304455</v>
      </c>
      <c r="AH17" s="119">
        <f>AG17+AE17</f>
        <v>5593.6543091334897</v>
      </c>
      <c r="AI17" s="120">
        <f>AH17/(1-0.1)</f>
        <v>6215.1714545927662</v>
      </c>
      <c r="AJ17" s="121">
        <f>AH17/(1-0.2)</f>
        <v>6992.0678864168622</v>
      </c>
      <c r="AK17" s="201">
        <f t="shared" si="2"/>
        <v>3698.2838407494146</v>
      </c>
      <c r="AM17" s="201">
        <f t="shared" si="3"/>
        <v>4474.9234473067918</v>
      </c>
      <c r="AN17" s="201">
        <f t="shared" si="4"/>
        <v>4972.1371636742133</v>
      </c>
      <c r="AO17" s="201">
        <f t="shared" si="5"/>
        <v>5593.6543091334897</v>
      </c>
      <c r="AQ17" s="201"/>
    </row>
    <row r="18" spans="1:43" s="173" customFormat="1" ht="48" customHeight="1" x14ac:dyDescent="0.3">
      <c r="A18" s="105">
        <f t="shared" si="1"/>
        <v>9</v>
      </c>
      <c r="B18" s="234" t="s">
        <v>109</v>
      </c>
      <c r="C18" s="235">
        <v>1</v>
      </c>
      <c r="D18" s="236">
        <f>M53</f>
        <v>0.32201405152224827</v>
      </c>
      <c r="E18" s="235" t="s">
        <v>47</v>
      </c>
      <c r="F18" s="235">
        <f>G41</f>
        <v>2050</v>
      </c>
      <c r="G18" s="237">
        <f>F18*C18</f>
        <v>2050</v>
      </c>
      <c r="H18" s="235" t="s">
        <v>109</v>
      </c>
      <c r="I18" s="237">
        <f>G53*D18</f>
        <v>1803.2786885245903</v>
      </c>
      <c r="J18" s="236">
        <v>0.4</v>
      </c>
      <c r="K18" s="235">
        <f>G42</f>
        <v>480</v>
      </c>
      <c r="L18" s="237">
        <f>K18*J18</f>
        <v>192</v>
      </c>
      <c r="M18" s="235">
        <v>1</v>
      </c>
      <c r="N18" s="235">
        <f>G29</f>
        <v>300</v>
      </c>
      <c r="O18" s="237">
        <f>N18*M18</f>
        <v>300</v>
      </c>
      <c r="P18" s="235">
        <v>6</v>
      </c>
      <c r="Q18" s="235">
        <f>G31</f>
        <v>35</v>
      </c>
      <c r="R18" s="237">
        <f>Q18*P18</f>
        <v>210</v>
      </c>
      <c r="S18" s="235">
        <v>3</v>
      </c>
      <c r="T18" s="235">
        <f>G32</f>
        <v>55</v>
      </c>
      <c r="U18" s="237">
        <f>T18*S18</f>
        <v>165</v>
      </c>
      <c r="V18" s="237">
        <f>G30</f>
        <v>150</v>
      </c>
      <c r="W18" s="235">
        <v>25</v>
      </c>
      <c r="X18" s="235">
        <f>G34</f>
        <v>12</v>
      </c>
      <c r="Y18" s="237">
        <f>X18*W18</f>
        <v>300</v>
      </c>
      <c r="Z18" s="235"/>
      <c r="AA18" s="235"/>
      <c r="AB18" s="238">
        <f>AB10</f>
        <v>30</v>
      </c>
      <c r="AC18" s="239">
        <f>Z18+Y18+V18+U18+R18+O18+L18+I18+G18+AB18+AA18</f>
        <v>5200.2786885245905</v>
      </c>
      <c r="AD18" s="240">
        <f>AE18-AC18</f>
        <v>520.02786885245951</v>
      </c>
      <c r="AE18" s="241">
        <f>AC18*1.1</f>
        <v>5720.30655737705</v>
      </c>
      <c r="AF18" s="242">
        <v>0.1</v>
      </c>
      <c r="AG18" s="243">
        <f>AF18*AE18</f>
        <v>572.03065573770505</v>
      </c>
      <c r="AH18" s="244">
        <f>AG18+AE18</f>
        <v>6292.3372131147553</v>
      </c>
      <c r="AI18" s="245">
        <f>AH18/(1-0.1)</f>
        <v>6991.4857923497275</v>
      </c>
      <c r="AJ18" s="244">
        <f>AH18/(1-0.2)</f>
        <v>7865.4215163934441</v>
      </c>
      <c r="AK18" s="246">
        <f t="shared" si="2"/>
        <v>4160.2229508196724</v>
      </c>
      <c r="AL18" s="247"/>
      <c r="AM18" s="246">
        <f t="shared" si="3"/>
        <v>5033.869770491805</v>
      </c>
      <c r="AN18" s="246">
        <f t="shared" si="4"/>
        <v>5593.1886338797822</v>
      </c>
      <c r="AO18" s="246">
        <f t="shared" si="5"/>
        <v>6292.3372131147553</v>
      </c>
      <c r="AQ18" s="201"/>
    </row>
    <row r="19" spans="1:43" s="173" customFormat="1" ht="48" customHeight="1" x14ac:dyDescent="0.3">
      <c r="A19" s="105">
        <f t="shared" si="1"/>
        <v>10</v>
      </c>
      <c r="B19" s="106" t="s">
        <v>108</v>
      </c>
      <c r="C19" s="107">
        <v>1</v>
      </c>
      <c r="D19" s="108">
        <f>M46</f>
        <v>0.32201405152224827</v>
      </c>
      <c r="E19" s="109" t="s">
        <v>47</v>
      </c>
      <c r="F19" s="109">
        <f>G41</f>
        <v>2050</v>
      </c>
      <c r="G19" s="110">
        <f>F19*C19</f>
        <v>2050</v>
      </c>
      <c r="H19" s="107" t="s">
        <v>110</v>
      </c>
      <c r="I19" s="111">
        <f>G47*D19</f>
        <v>2028.688524590164</v>
      </c>
      <c r="J19" s="112">
        <v>0.4</v>
      </c>
      <c r="K19" s="109">
        <f>G42</f>
        <v>480</v>
      </c>
      <c r="L19" s="110">
        <f>K19*J19</f>
        <v>192</v>
      </c>
      <c r="M19" s="107">
        <v>1</v>
      </c>
      <c r="N19" s="107">
        <f>G29</f>
        <v>300</v>
      </c>
      <c r="O19" s="111">
        <f>N19*M19</f>
        <v>300</v>
      </c>
      <c r="P19" s="109">
        <v>6</v>
      </c>
      <c r="Q19" s="109">
        <f>G31</f>
        <v>35</v>
      </c>
      <c r="R19" s="185">
        <f>Q19*P19</f>
        <v>210</v>
      </c>
      <c r="S19" s="183">
        <v>3</v>
      </c>
      <c r="T19" s="183">
        <f>G32</f>
        <v>55</v>
      </c>
      <c r="U19" s="185">
        <f>T19*S19</f>
        <v>165</v>
      </c>
      <c r="V19" s="185">
        <f>G30</f>
        <v>150</v>
      </c>
      <c r="W19" s="183">
        <v>25</v>
      </c>
      <c r="X19" s="183">
        <f>G34</f>
        <v>12</v>
      </c>
      <c r="Y19" s="185">
        <f>X19*W19</f>
        <v>300</v>
      </c>
      <c r="Z19" s="183"/>
      <c r="AA19" s="183"/>
      <c r="AB19" s="186">
        <f>AB11</f>
        <v>30</v>
      </c>
      <c r="AC19" s="114">
        <f>Z19+Y19+V19+U19+R19+O19+L19+I19+G19+AB19+AA19</f>
        <v>5425.688524590164</v>
      </c>
      <c r="AD19" s="115">
        <f>AE19-AC19</f>
        <v>542.56885245901685</v>
      </c>
      <c r="AE19" s="116">
        <f>AC19*1.1</f>
        <v>5968.2573770491808</v>
      </c>
      <c r="AF19" s="117">
        <v>0.1</v>
      </c>
      <c r="AG19" s="118">
        <f>AF19*AE19</f>
        <v>596.82573770491808</v>
      </c>
      <c r="AH19" s="119">
        <f>AG19+AE19</f>
        <v>6565.0831147540994</v>
      </c>
      <c r="AI19" s="120">
        <f>AH19/(1-0.1)</f>
        <v>7294.5367941712211</v>
      </c>
      <c r="AJ19" s="121">
        <f>AH19/(1-0.2)</f>
        <v>8206.3538934426233</v>
      </c>
      <c r="AK19" s="201">
        <f t="shared" si="2"/>
        <v>4340.5508196721312</v>
      </c>
      <c r="AM19" s="201">
        <f t="shared" si="3"/>
        <v>5252.0664918032799</v>
      </c>
      <c r="AN19" s="201">
        <f t="shared" si="4"/>
        <v>5835.6294353369776</v>
      </c>
      <c r="AO19" s="201">
        <f t="shared" si="5"/>
        <v>6565.0831147540994</v>
      </c>
      <c r="AQ19" s="201">
        <v>3350</v>
      </c>
    </row>
    <row r="20" spans="1:43" s="173" customFormat="1" ht="48" customHeight="1" x14ac:dyDescent="0.3">
      <c r="A20" s="105">
        <f t="shared" si="1"/>
        <v>11</v>
      </c>
      <c r="B20" s="248" t="s">
        <v>107</v>
      </c>
      <c r="C20" s="221">
        <v>1</v>
      </c>
      <c r="D20" s="222">
        <f>M46</f>
        <v>0.32201405152224827</v>
      </c>
      <c r="E20" s="221" t="s">
        <v>47</v>
      </c>
      <c r="F20" s="221">
        <f>G41</f>
        <v>2050</v>
      </c>
      <c r="G20" s="223">
        <f>F20*C20</f>
        <v>2050</v>
      </c>
      <c r="H20" s="221" t="s">
        <v>111</v>
      </c>
      <c r="I20" s="223">
        <f>G46*D20</f>
        <v>2254.0983606557379</v>
      </c>
      <c r="J20" s="222">
        <v>0.4</v>
      </c>
      <c r="K20" s="221">
        <f>G42</f>
        <v>480</v>
      </c>
      <c r="L20" s="223">
        <f>K20*J20</f>
        <v>192</v>
      </c>
      <c r="M20" s="221">
        <v>1</v>
      </c>
      <c r="N20" s="221">
        <f>G29</f>
        <v>300</v>
      </c>
      <c r="O20" s="223">
        <f>N20*M20</f>
        <v>300</v>
      </c>
      <c r="P20" s="221">
        <v>6</v>
      </c>
      <c r="Q20" s="221">
        <f>G31</f>
        <v>35</v>
      </c>
      <c r="R20" s="223">
        <f>Q20*P20</f>
        <v>210</v>
      </c>
      <c r="S20" s="221">
        <v>3</v>
      </c>
      <c r="T20" s="221">
        <f>G32</f>
        <v>55</v>
      </c>
      <c r="U20" s="223">
        <f>T20*S20</f>
        <v>165</v>
      </c>
      <c r="V20" s="223">
        <f>G30</f>
        <v>150</v>
      </c>
      <c r="W20" s="221">
        <v>25</v>
      </c>
      <c r="X20" s="221">
        <f>G35</f>
        <v>12</v>
      </c>
      <c r="Y20" s="223">
        <f>X20*W20</f>
        <v>300</v>
      </c>
      <c r="Z20" s="221"/>
      <c r="AA20" s="221"/>
      <c r="AB20" s="224">
        <f>AB12</f>
        <v>30</v>
      </c>
      <c r="AC20" s="225">
        <f>Z20+Y20+V20+U20+R20+O20+L20+I20+G20+AB20+AA20</f>
        <v>5651.0983606557384</v>
      </c>
      <c r="AD20" s="226">
        <f>AE20-AC20</f>
        <v>565.1098360655742</v>
      </c>
      <c r="AE20" s="227">
        <f>AC20*1.1</f>
        <v>6216.2081967213126</v>
      </c>
      <c r="AF20" s="228">
        <v>0.1</v>
      </c>
      <c r="AG20" s="229">
        <f>AF20*AE20</f>
        <v>621.62081967213135</v>
      </c>
      <c r="AH20" s="230">
        <f>AG20+AE20</f>
        <v>6837.8290163934435</v>
      </c>
      <c r="AI20" s="231">
        <f>AH20/(1-0.1)</f>
        <v>7597.5877959927147</v>
      </c>
      <c r="AJ20" s="230">
        <f>AH20/(1-0.2)</f>
        <v>8547.2862704918043</v>
      </c>
      <c r="AK20" s="232">
        <f t="shared" si="2"/>
        <v>4520.8786885245909</v>
      </c>
      <c r="AL20" s="233"/>
      <c r="AM20" s="232">
        <f t="shared" si="3"/>
        <v>5470.2632131147548</v>
      </c>
      <c r="AN20" s="232">
        <f t="shared" si="4"/>
        <v>6078.0702367941722</v>
      </c>
      <c r="AO20" s="232">
        <f t="shared" si="5"/>
        <v>6837.8290163934435</v>
      </c>
      <c r="AQ20" s="201">
        <v>3800</v>
      </c>
    </row>
    <row r="21" spans="1:43" ht="48" customHeight="1" x14ac:dyDescent="0.3">
      <c r="A21" s="105">
        <f t="shared" si="1"/>
        <v>12</v>
      </c>
      <c r="B21" s="106" t="s">
        <v>54</v>
      </c>
      <c r="C21" s="107">
        <v>1</v>
      </c>
      <c r="D21" s="108">
        <f>M59</f>
        <v>0.32201405152224827</v>
      </c>
      <c r="E21" s="109" t="s">
        <v>47</v>
      </c>
      <c r="F21" s="109">
        <f>G41</f>
        <v>2050</v>
      </c>
      <c r="G21" s="110">
        <f t="shared" si="6"/>
        <v>2050</v>
      </c>
      <c r="H21" s="107" t="s">
        <v>60</v>
      </c>
      <c r="I21" s="111">
        <f>G59*D21</f>
        <v>1449.0632318501173</v>
      </c>
      <c r="J21" s="112">
        <v>0.4</v>
      </c>
      <c r="K21" s="109">
        <f>G42</f>
        <v>480</v>
      </c>
      <c r="L21" s="110">
        <f t="shared" si="7"/>
        <v>192</v>
      </c>
      <c r="M21" s="107">
        <v>1</v>
      </c>
      <c r="N21" s="107">
        <f>G29</f>
        <v>300</v>
      </c>
      <c r="O21" s="111">
        <f t="shared" si="8"/>
        <v>300</v>
      </c>
      <c r="P21" s="109">
        <v>6</v>
      </c>
      <c r="Q21" s="109">
        <f>G31</f>
        <v>35</v>
      </c>
      <c r="R21" s="110">
        <f t="shared" si="9"/>
        <v>210</v>
      </c>
      <c r="S21" s="107">
        <v>3</v>
      </c>
      <c r="T21" s="107">
        <f>G32</f>
        <v>55</v>
      </c>
      <c r="U21" s="111">
        <f t="shared" si="10"/>
        <v>165</v>
      </c>
      <c r="V21" s="110">
        <f>G30</f>
        <v>150</v>
      </c>
      <c r="W21" s="107">
        <v>25</v>
      </c>
      <c r="X21" s="107">
        <f>G35</f>
        <v>12</v>
      </c>
      <c r="Y21" s="111">
        <f t="shared" si="11"/>
        <v>300</v>
      </c>
      <c r="Z21" s="109"/>
      <c r="AA21" s="109"/>
      <c r="AB21" s="113">
        <f>AB12</f>
        <v>30</v>
      </c>
      <c r="AC21" s="114">
        <f t="shared" si="12"/>
        <v>4846.0632318501175</v>
      </c>
      <c r="AD21" s="115">
        <f t="shared" si="13"/>
        <v>484.60632318501212</v>
      </c>
      <c r="AE21" s="116">
        <f t="shared" si="14"/>
        <v>5330.6695550351296</v>
      </c>
      <c r="AF21" s="117">
        <v>0.1</v>
      </c>
      <c r="AG21" s="118">
        <f t="shared" si="15"/>
        <v>533.06695550351299</v>
      </c>
      <c r="AH21" s="119">
        <f t="shared" si="16"/>
        <v>5863.7365105386425</v>
      </c>
      <c r="AI21" s="120">
        <f t="shared" si="18"/>
        <v>6515.2627894873804</v>
      </c>
      <c r="AJ21" s="121">
        <f t="shared" si="17"/>
        <v>7329.6706381733029</v>
      </c>
      <c r="AK21" s="201">
        <f t="shared" si="2"/>
        <v>3876.8505854800942</v>
      </c>
      <c r="AM21" s="201">
        <f t="shared" si="3"/>
        <v>4690.989208430914</v>
      </c>
      <c r="AN21" s="201">
        <f t="shared" si="4"/>
        <v>5212.2102315899047</v>
      </c>
      <c r="AO21" s="201">
        <f t="shared" si="5"/>
        <v>5863.7365105386425</v>
      </c>
      <c r="AQ21" s="201"/>
    </row>
    <row r="22" spans="1:43" ht="40.799999999999997" x14ac:dyDescent="0.3">
      <c r="A22" s="105">
        <f t="shared" si="1"/>
        <v>13</v>
      </c>
      <c r="B22" s="106" t="s">
        <v>85</v>
      </c>
      <c r="C22" s="107">
        <v>1</v>
      </c>
      <c r="D22" s="108">
        <v>2.6</v>
      </c>
      <c r="E22" s="109" t="s">
        <v>47</v>
      </c>
      <c r="F22" s="109">
        <f>G41</f>
        <v>2050</v>
      </c>
      <c r="G22" s="110">
        <f t="shared" si="6"/>
        <v>2050</v>
      </c>
      <c r="H22" s="107" t="s">
        <v>87</v>
      </c>
      <c r="I22" s="111">
        <f>G60*D22</f>
        <v>910</v>
      </c>
      <c r="J22" s="112">
        <v>0.4</v>
      </c>
      <c r="K22" s="109">
        <f>G42</f>
        <v>480</v>
      </c>
      <c r="L22" s="110">
        <f t="shared" si="7"/>
        <v>192</v>
      </c>
      <c r="M22" s="107">
        <v>1</v>
      </c>
      <c r="N22" s="107">
        <f>G29</f>
        <v>300</v>
      </c>
      <c r="O22" s="111">
        <f t="shared" si="8"/>
        <v>300</v>
      </c>
      <c r="P22" s="109">
        <v>6</v>
      </c>
      <c r="Q22" s="109">
        <f>G31</f>
        <v>35</v>
      </c>
      <c r="R22" s="110">
        <f t="shared" si="9"/>
        <v>210</v>
      </c>
      <c r="S22" s="107">
        <v>3</v>
      </c>
      <c r="T22" s="107">
        <f>G32</f>
        <v>55</v>
      </c>
      <c r="U22" s="111">
        <f t="shared" si="10"/>
        <v>165</v>
      </c>
      <c r="V22" s="110">
        <f>G30</f>
        <v>150</v>
      </c>
      <c r="W22" s="107">
        <v>18</v>
      </c>
      <c r="X22" s="107">
        <f>G35</f>
        <v>12</v>
      </c>
      <c r="Y22" s="111">
        <f t="shared" si="11"/>
        <v>216</v>
      </c>
      <c r="Z22" s="109">
        <v>1</v>
      </c>
      <c r="AA22" s="109">
        <v>1000</v>
      </c>
      <c r="AB22" s="113">
        <f>AB13</f>
        <v>30</v>
      </c>
      <c r="AC22" s="114">
        <f>Y22+V22+U22+R22+O22+L22+I22+G22+AB22+AA22</f>
        <v>5223</v>
      </c>
      <c r="AD22" s="115">
        <f t="shared" si="13"/>
        <v>522.30000000000018</v>
      </c>
      <c r="AE22" s="116">
        <f t="shared" si="14"/>
        <v>5745.3</v>
      </c>
      <c r="AF22" s="117">
        <v>0.1</v>
      </c>
      <c r="AG22" s="118">
        <f t="shared" si="15"/>
        <v>574.53000000000009</v>
      </c>
      <c r="AH22" s="119">
        <f t="shared" si="16"/>
        <v>6319.83</v>
      </c>
      <c r="AI22" s="120">
        <f t="shared" si="18"/>
        <v>7022.0333333333328</v>
      </c>
      <c r="AJ22" s="121">
        <f t="shared" si="17"/>
        <v>7899.7874999999995</v>
      </c>
      <c r="AK22" s="201">
        <f t="shared" si="2"/>
        <v>4178.4000000000005</v>
      </c>
      <c r="AM22" s="201">
        <f t="shared" si="3"/>
        <v>5055.8640000000005</v>
      </c>
      <c r="AN22" s="201">
        <f t="shared" si="4"/>
        <v>5617.626666666667</v>
      </c>
      <c r="AO22" s="201">
        <f t="shared" si="5"/>
        <v>6319.83</v>
      </c>
      <c r="AQ22" s="201"/>
    </row>
    <row r="23" spans="1:43" ht="40.799999999999997" x14ac:dyDescent="0.3">
      <c r="A23" s="105">
        <f t="shared" si="1"/>
        <v>14</v>
      </c>
      <c r="B23" s="106" t="s">
        <v>160</v>
      </c>
      <c r="C23" s="107">
        <v>1</v>
      </c>
      <c r="D23" s="108">
        <v>2.6</v>
      </c>
      <c r="E23" s="109" t="s">
        <v>47</v>
      </c>
      <c r="F23" s="109">
        <f>G44</f>
        <v>2650</v>
      </c>
      <c r="G23" s="110">
        <f t="shared" ref="G23" si="32">F23*C23</f>
        <v>2650</v>
      </c>
      <c r="H23" s="107" t="s">
        <v>161</v>
      </c>
      <c r="I23" s="111">
        <f>G61*D23</f>
        <v>3120</v>
      </c>
      <c r="J23" s="112">
        <v>0.4</v>
      </c>
      <c r="K23" s="109">
        <f>G42</f>
        <v>480</v>
      </c>
      <c r="L23" s="110">
        <f t="shared" ref="L23" si="33">K23*J23</f>
        <v>192</v>
      </c>
      <c r="M23" s="107">
        <v>1</v>
      </c>
      <c r="N23" s="107">
        <f>G29</f>
        <v>300</v>
      </c>
      <c r="O23" s="111">
        <f t="shared" ref="O23" si="34">N23*M23</f>
        <v>300</v>
      </c>
      <c r="P23" s="109">
        <v>6</v>
      </c>
      <c r="Q23" s="109">
        <f>G31</f>
        <v>35</v>
      </c>
      <c r="R23" s="110">
        <f t="shared" ref="R23" si="35">Q23*P23</f>
        <v>210</v>
      </c>
      <c r="S23" s="107">
        <v>3</v>
      </c>
      <c r="T23" s="107">
        <f>G32</f>
        <v>55</v>
      </c>
      <c r="U23" s="111">
        <f t="shared" ref="U23" si="36">T23*S23</f>
        <v>165</v>
      </c>
      <c r="V23" s="110">
        <f>G30</f>
        <v>150</v>
      </c>
      <c r="W23" s="107">
        <v>18</v>
      </c>
      <c r="X23" s="107">
        <f>G35</f>
        <v>12</v>
      </c>
      <c r="Y23" s="111">
        <f t="shared" ref="Y23" si="37">X23*W23</f>
        <v>216</v>
      </c>
      <c r="Z23" s="109">
        <v>1</v>
      </c>
      <c r="AA23" s="109">
        <v>1000</v>
      </c>
      <c r="AB23" s="113">
        <f>AB14</f>
        <v>30</v>
      </c>
      <c r="AC23" s="114">
        <f>Y23+V23+U23+R23+O23+L23+I23+G23+AB23+AA23</f>
        <v>8033</v>
      </c>
      <c r="AD23" s="115">
        <f t="shared" ref="AD23" si="38">AE23-AC23</f>
        <v>803.30000000000109</v>
      </c>
      <c r="AE23" s="116">
        <f t="shared" ref="AE23" si="39">AC23*1.1</f>
        <v>8836.3000000000011</v>
      </c>
      <c r="AF23" s="117">
        <v>0.1</v>
      </c>
      <c r="AG23" s="118">
        <f t="shared" ref="AG23" si="40">AF23*AE23</f>
        <v>883.63000000000011</v>
      </c>
      <c r="AH23" s="119">
        <f t="shared" ref="AH23" si="41">AG23+AE23</f>
        <v>9719.93</v>
      </c>
      <c r="AI23" s="120">
        <f t="shared" ref="AI23" si="42">AH23/(1-0.1)</f>
        <v>10799.922222222222</v>
      </c>
      <c r="AJ23" s="121">
        <f t="shared" ref="AJ23" si="43">AH23/(1-0.2)</f>
        <v>12149.9125</v>
      </c>
      <c r="AK23" s="201">
        <f t="shared" ref="AK23" si="44">(AC23*1.6)/2</f>
        <v>6426.4000000000005</v>
      </c>
      <c r="AM23" s="201">
        <f t="shared" ref="AM23" si="45">(AH23*1.6)/2</f>
        <v>7775.9440000000004</v>
      </c>
      <c r="AN23" s="201">
        <f t="shared" ref="AN23" si="46">(AI23*1.6)/2</f>
        <v>8639.9377777777772</v>
      </c>
      <c r="AO23" s="201">
        <f t="shared" ref="AO23" si="47">(AJ23*1.6)/2</f>
        <v>9719.93</v>
      </c>
      <c r="AQ23" s="201"/>
    </row>
    <row r="24" spans="1:43" ht="40.799999999999997" x14ac:dyDescent="0.3">
      <c r="A24" s="105">
        <f>A22+1</f>
        <v>14</v>
      </c>
      <c r="B24" s="106" t="s">
        <v>95</v>
      </c>
      <c r="C24" s="107">
        <v>1</v>
      </c>
      <c r="D24" s="108">
        <f>M39</f>
        <v>0.36952432141897346</v>
      </c>
      <c r="E24" s="109" t="s">
        <v>93</v>
      </c>
      <c r="F24" s="109">
        <f>G40</f>
        <v>1350</v>
      </c>
      <c r="G24" s="110">
        <f t="shared" si="6"/>
        <v>1350</v>
      </c>
      <c r="H24" s="107" t="s">
        <v>93</v>
      </c>
      <c r="I24" s="111">
        <f>D24*G39</f>
        <v>443.42918570276817</v>
      </c>
      <c r="J24" s="112">
        <v>0.4</v>
      </c>
      <c r="K24" s="109">
        <f>G42</f>
        <v>480</v>
      </c>
      <c r="L24" s="110">
        <f t="shared" si="7"/>
        <v>192</v>
      </c>
      <c r="M24" s="107">
        <v>1</v>
      </c>
      <c r="N24" s="107">
        <f>G29</f>
        <v>300</v>
      </c>
      <c r="O24" s="111">
        <f t="shared" si="8"/>
        <v>300</v>
      </c>
      <c r="P24" s="109">
        <v>6</v>
      </c>
      <c r="Q24" s="109">
        <f>G31</f>
        <v>35</v>
      </c>
      <c r="R24" s="110">
        <f t="shared" si="9"/>
        <v>210</v>
      </c>
      <c r="S24" s="107">
        <v>3</v>
      </c>
      <c r="T24" s="107">
        <f>G32</f>
        <v>55</v>
      </c>
      <c r="U24" s="111">
        <f t="shared" si="10"/>
        <v>165</v>
      </c>
      <c r="V24" s="110">
        <f>G30</f>
        <v>150</v>
      </c>
      <c r="W24" s="107">
        <v>25</v>
      </c>
      <c r="X24" s="107">
        <f>G35</f>
        <v>12</v>
      </c>
      <c r="Y24" s="111">
        <f t="shared" si="11"/>
        <v>300</v>
      </c>
      <c r="Z24" s="109">
        <v>0</v>
      </c>
      <c r="AA24" s="109"/>
      <c r="AB24" s="113">
        <f>AB20</f>
        <v>30</v>
      </c>
      <c r="AC24" s="114">
        <f>Y24+V24+U24+R24+O24+L24+I24+G24+AB24+AA24</f>
        <v>3140.4291857027683</v>
      </c>
      <c r="AD24" s="115">
        <f t="shared" si="13"/>
        <v>314.04291857027692</v>
      </c>
      <c r="AE24" s="116">
        <f t="shared" si="14"/>
        <v>3454.4721042730453</v>
      </c>
      <c r="AF24" s="117">
        <v>0.1</v>
      </c>
      <c r="AG24" s="118">
        <f t="shared" si="15"/>
        <v>345.44721042730453</v>
      </c>
      <c r="AH24" s="119">
        <f t="shared" si="16"/>
        <v>3799.9193147003498</v>
      </c>
      <c r="AI24" s="120">
        <f t="shared" si="18"/>
        <v>4222.1325718892776</v>
      </c>
      <c r="AJ24" s="121">
        <f t="shared" si="17"/>
        <v>4749.8991433754372</v>
      </c>
      <c r="AK24" s="201">
        <f t="shared" si="2"/>
        <v>2512.3433485622149</v>
      </c>
      <c r="AM24" s="201">
        <f t="shared" si="3"/>
        <v>3039.9354517602801</v>
      </c>
      <c r="AN24" s="201">
        <f t="shared" si="4"/>
        <v>3377.7060575114224</v>
      </c>
      <c r="AO24" s="201">
        <f t="shared" si="5"/>
        <v>3799.9193147003498</v>
      </c>
      <c r="AQ24" s="201"/>
    </row>
    <row r="25" spans="1:43" ht="33.6" x14ac:dyDescent="0.3">
      <c r="A25" s="105"/>
      <c r="B25" s="106"/>
      <c r="C25" s="107"/>
      <c r="D25" s="108"/>
      <c r="E25" s="109"/>
      <c r="F25" s="109"/>
      <c r="G25" s="110"/>
      <c r="H25" s="107"/>
      <c r="I25" s="111"/>
      <c r="J25" s="112"/>
      <c r="K25" s="109"/>
      <c r="L25" s="110"/>
      <c r="M25" s="107"/>
      <c r="N25" s="107"/>
      <c r="O25" s="111"/>
      <c r="P25" s="109"/>
      <c r="Q25" s="109"/>
      <c r="R25" s="110"/>
      <c r="S25" s="107"/>
      <c r="T25" s="107"/>
      <c r="U25" s="111"/>
      <c r="V25" s="110"/>
      <c r="W25" s="107"/>
      <c r="X25" s="107"/>
      <c r="Y25" s="111"/>
      <c r="Z25" s="109"/>
      <c r="AA25" s="109"/>
      <c r="AB25" s="113"/>
      <c r="AC25" s="114"/>
      <c r="AD25" s="115"/>
      <c r="AE25" s="116"/>
      <c r="AF25" s="117"/>
      <c r="AG25" s="118"/>
      <c r="AH25" s="119"/>
      <c r="AI25" s="120"/>
      <c r="AJ25" s="121"/>
      <c r="AK25" s="216"/>
      <c r="AQ25" s="201"/>
    </row>
    <row r="26" spans="1:43" ht="34.200000000000003" thickBot="1" x14ac:dyDescent="0.35">
      <c r="A26" s="122"/>
      <c r="B26" s="123"/>
      <c r="C26" s="124"/>
      <c r="D26" s="124"/>
      <c r="E26" s="125"/>
      <c r="F26" s="125"/>
      <c r="G26" s="125"/>
      <c r="H26" s="124"/>
      <c r="I26" s="124"/>
      <c r="J26" s="125"/>
      <c r="K26" s="125"/>
      <c r="L26" s="125"/>
      <c r="M26" s="124"/>
      <c r="N26" s="124"/>
      <c r="O26" s="124"/>
      <c r="P26" s="125"/>
      <c r="Q26" s="125"/>
      <c r="R26" s="125"/>
      <c r="S26" s="124"/>
      <c r="T26" s="124"/>
      <c r="U26" s="124"/>
      <c r="V26" s="125"/>
      <c r="W26" s="124"/>
      <c r="X26" s="124"/>
      <c r="Y26" s="124"/>
      <c r="Z26" s="125"/>
      <c r="AA26" s="125"/>
      <c r="AB26" s="126"/>
      <c r="AC26" s="127"/>
      <c r="AD26" s="128"/>
      <c r="AE26" s="129"/>
      <c r="AF26" s="130"/>
      <c r="AG26" s="131"/>
      <c r="AH26" s="132"/>
      <c r="AI26" s="133"/>
      <c r="AJ26" s="134"/>
      <c r="AK26" s="215"/>
      <c r="AQ26" s="201"/>
    </row>
    <row r="27" spans="1:43" s="139" customFormat="1" ht="33.6" x14ac:dyDescent="0.3">
      <c r="A27" s="299"/>
      <c r="B27" s="298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300"/>
      <c r="AD27" s="300"/>
      <c r="AE27" s="300"/>
      <c r="AF27" s="300"/>
      <c r="AG27" s="300"/>
      <c r="AH27" s="300"/>
      <c r="AK27" s="203"/>
      <c r="AO27" s="170"/>
      <c r="AQ27" s="201"/>
    </row>
    <row r="28" spans="1:43" s="139" customFormat="1" ht="33.6" x14ac:dyDescent="0.3">
      <c r="A28" s="140"/>
      <c r="AC28" s="139">
        <v>14.7</v>
      </c>
      <c r="AE28" s="139">
        <f>AC28*AC22</f>
        <v>76778.099999999991</v>
      </c>
      <c r="AK28" s="203"/>
      <c r="AO28" s="170"/>
      <c r="AQ28" s="201"/>
    </row>
    <row r="29" spans="1:43" s="139" customFormat="1" ht="28.2" x14ac:dyDescent="0.3">
      <c r="A29" s="140"/>
      <c r="B29" s="106" t="s">
        <v>22</v>
      </c>
      <c r="C29" s="106"/>
      <c r="D29" s="106"/>
      <c r="E29" s="106"/>
      <c r="F29" s="106"/>
      <c r="G29" s="106">
        <v>300</v>
      </c>
      <c r="H29" s="106"/>
      <c r="I29" s="106"/>
      <c r="J29" s="106"/>
      <c r="K29" s="106"/>
      <c r="L29" s="106"/>
      <c r="M29" s="106"/>
      <c r="AK29" s="203"/>
      <c r="AO29" s="170"/>
    </row>
    <row r="30" spans="1:43" s="139" customFormat="1" ht="56.4" x14ac:dyDescent="0.3">
      <c r="A30" s="140"/>
      <c r="B30" s="106" t="s">
        <v>84</v>
      </c>
      <c r="C30" s="106"/>
      <c r="D30" s="106"/>
      <c r="E30" s="106"/>
      <c r="F30" s="106"/>
      <c r="G30" s="106">
        <v>150</v>
      </c>
      <c r="H30" s="106"/>
      <c r="I30" s="106"/>
      <c r="J30" s="106"/>
      <c r="K30" s="106"/>
      <c r="L30" s="106"/>
      <c r="M30" s="106"/>
      <c r="AK30" s="203"/>
      <c r="AO30" s="170"/>
    </row>
    <row r="31" spans="1:43" s="139" customFormat="1" ht="28.2" x14ac:dyDescent="0.3">
      <c r="A31" s="140"/>
      <c r="B31" s="182" t="s">
        <v>28</v>
      </c>
      <c r="C31" s="182"/>
      <c r="D31" s="182"/>
      <c r="E31" s="182"/>
      <c r="F31" s="182"/>
      <c r="G31" s="182">
        <v>35</v>
      </c>
      <c r="H31" s="106"/>
      <c r="I31" s="106"/>
      <c r="J31" s="106"/>
      <c r="K31" s="106"/>
      <c r="L31" s="106"/>
      <c r="M31" s="106"/>
      <c r="AI31" s="135">
        <f>AI12-(AI12*0.1)</f>
        <v>5295.2497366299394</v>
      </c>
      <c r="AJ31" s="135">
        <f>AJ12-(AJ12*0.2)</f>
        <v>5295.2497366299394</v>
      </c>
      <c r="AK31" s="217"/>
      <c r="AO31" s="170"/>
    </row>
    <row r="32" spans="1:43" s="139" customFormat="1" ht="28.2" x14ac:dyDescent="0.3">
      <c r="A32" s="140"/>
      <c r="B32" s="106" t="s">
        <v>29</v>
      </c>
      <c r="C32" s="106"/>
      <c r="D32" s="106"/>
      <c r="E32" s="106"/>
      <c r="F32" s="106"/>
      <c r="G32" s="106">
        <v>55</v>
      </c>
      <c r="H32" s="106"/>
      <c r="I32" s="106"/>
      <c r="J32" s="106"/>
      <c r="K32" s="106"/>
      <c r="L32" s="106"/>
      <c r="M32" s="106"/>
      <c r="AD32" s="139" t="s">
        <v>154</v>
      </c>
      <c r="AI32" s="135">
        <f>AI13-(AI13*0.1)</f>
        <v>5279.2810070257619</v>
      </c>
      <c r="AJ32" s="135">
        <f>AJ13-(AJ13*0.2)</f>
        <v>5279.2810070257619</v>
      </c>
      <c r="AK32" s="217"/>
      <c r="AO32" s="170"/>
    </row>
    <row r="33" spans="1:41" s="253" customFormat="1" ht="28.2" x14ac:dyDescent="0.3">
      <c r="A33" s="169"/>
      <c r="B33" s="106" t="s">
        <v>120</v>
      </c>
      <c r="C33" s="106"/>
      <c r="D33" s="106"/>
      <c r="E33" s="106"/>
      <c r="F33" s="106"/>
      <c r="G33" s="106">
        <v>200</v>
      </c>
      <c r="H33" s="106"/>
      <c r="I33" s="106"/>
      <c r="J33" s="106"/>
      <c r="K33" s="106"/>
      <c r="L33" s="106"/>
      <c r="M33" s="106"/>
      <c r="AI33" s="217"/>
      <c r="AJ33" s="217"/>
      <c r="AK33" s="217"/>
    </row>
    <row r="34" spans="1:41" s="139" customFormat="1" ht="28.2" x14ac:dyDescent="0.3">
      <c r="A34" s="140"/>
      <c r="B34" s="106" t="s">
        <v>43</v>
      </c>
      <c r="C34" s="106" t="s">
        <v>32</v>
      </c>
      <c r="D34" s="106"/>
      <c r="E34" s="106"/>
      <c r="F34" s="106"/>
      <c r="G34" s="106">
        <v>12</v>
      </c>
      <c r="H34" s="106"/>
      <c r="I34" s="106"/>
      <c r="J34" s="106"/>
      <c r="K34" s="106"/>
      <c r="L34" s="106"/>
      <c r="M34" s="106"/>
      <c r="AC34" s="138" t="s">
        <v>155</v>
      </c>
      <c r="AD34" s="139">
        <v>320</v>
      </c>
      <c r="AI34" s="135">
        <f>AI20-(AI20*0.1)</f>
        <v>6837.8290163934435</v>
      </c>
      <c r="AJ34" s="135">
        <f>AJ20-(AJ20*0.2)</f>
        <v>6837.8290163934435</v>
      </c>
      <c r="AK34" s="217"/>
      <c r="AO34" s="170"/>
    </row>
    <row r="35" spans="1:41" s="139" customFormat="1" ht="28.2" x14ac:dyDescent="0.3">
      <c r="A35" s="140"/>
      <c r="B35" s="106" t="s">
        <v>30</v>
      </c>
      <c r="C35" s="106" t="s">
        <v>32</v>
      </c>
      <c r="D35" s="106"/>
      <c r="E35" s="106"/>
      <c r="F35" s="106"/>
      <c r="G35" s="106">
        <v>12</v>
      </c>
      <c r="H35" s="106"/>
      <c r="I35" s="106"/>
      <c r="J35" s="106"/>
      <c r="K35" s="106"/>
      <c r="L35" s="106"/>
      <c r="M35" s="106"/>
      <c r="AC35" s="138" t="s">
        <v>156</v>
      </c>
      <c r="AD35" s="139">
        <v>550</v>
      </c>
      <c r="AI35" s="135" t="e">
        <f>#REF!-(#REF!*0.1)</f>
        <v>#REF!</v>
      </c>
      <c r="AJ35" s="135" t="e">
        <f>#REF!-(#REF!*0.2)</f>
        <v>#REF!</v>
      </c>
      <c r="AK35" s="217"/>
      <c r="AO35" s="170"/>
    </row>
    <row r="36" spans="1:41" s="253" customFormat="1" ht="28.2" x14ac:dyDescent="0.3">
      <c r="A36" s="169"/>
      <c r="B36" s="106" t="s">
        <v>121</v>
      </c>
      <c r="C36" s="106"/>
      <c r="D36" s="106"/>
      <c r="E36" s="106"/>
      <c r="F36" s="106"/>
      <c r="G36" s="106">
        <v>30</v>
      </c>
      <c r="H36" s="106"/>
      <c r="I36" s="106"/>
      <c r="J36" s="106"/>
      <c r="K36" s="106"/>
      <c r="L36" s="106"/>
      <c r="M36" s="106"/>
      <c r="AC36" s="172" t="s">
        <v>157</v>
      </c>
      <c r="AD36" s="253">
        <v>1500</v>
      </c>
      <c r="AI36" s="217"/>
      <c r="AJ36" s="217"/>
      <c r="AK36" s="217"/>
    </row>
    <row r="37" spans="1:41" s="139" customFormat="1" ht="28.2" x14ac:dyDescent="0.3">
      <c r="A37" s="140"/>
      <c r="B37" s="341" t="s">
        <v>31</v>
      </c>
      <c r="C37" s="341" t="s">
        <v>32</v>
      </c>
      <c r="D37" s="341"/>
      <c r="E37" s="341"/>
      <c r="F37" s="341"/>
      <c r="G37" s="341">
        <v>5</v>
      </c>
      <c r="H37" s="106"/>
      <c r="I37" s="106"/>
      <c r="J37" s="106"/>
      <c r="K37" s="106"/>
      <c r="L37" s="342" t="s">
        <v>57</v>
      </c>
      <c r="M37" s="342"/>
      <c r="O37" s="298" t="s">
        <v>58</v>
      </c>
      <c r="P37" s="298"/>
      <c r="AC37" s="139" t="s">
        <v>158</v>
      </c>
      <c r="AD37" s="139">
        <v>100</v>
      </c>
      <c r="AI37" s="135">
        <f>AI14-(AI14*0.1)</f>
        <v>5423.2611564625849</v>
      </c>
      <c r="AJ37" s="135">
        <f>AJ14-(AJ14*0.2)</f>
        <v>5423.2611564625849</v>
      </c>
      <c r="AK37" s="217"/>
      <c r="AO37" s="170"/>
    </row>
    <row r="38" spans="1:41" s="139" customFormat="1" ht="28.2" x14ac:dyDescent="0.3">
      <c r="A38" s="140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AI38" s="135">
        <f>AI21-(AI21*0.1)</f>
        <v>5863.7365105386425</v>
      </c>
      <c r="AJ38" s="135">
        <f>AJ21-(AJ21*0.2)</f>
        <v>5863.7365105386425</v>
      </c>
      <c r="AK38" s="217"/>
      <c r="AO38" s="170"/>
    </row>
    <row r="39" spans="1:41" s="139" customFormat="1" ht="28.2" x14ac:dyDescent="0.3">
      <c r="A39" s="140"/>
      <c r="B39" s="343" t="s">
        <v>93</v>
      </c>
      <c r="C39" s="343" t="s">
        <v>55</v>
      </c>
      <c r="D39" s="344">
        <v>2.44</v>
      </c>
      <c r="E39" s="343">
        <v>1.22</v>
      </c>
      <c r="F39" s="343"/>
      <c r="G39" s="343">
        <v>1200</v>
      </c>
      <c r="H39" s="106"/>
      <c r="I39" s="106"/>
      <c r="J39" s="345">
        <f t="shared" ref="J39:J59" si="48">E39*D39</f>
        <v>2.9767999999999999</v>
      </c>
      <c r="K39" s="345"/>
      <c r="L39" s="106">
        <v>1.1000000000000001</v>
      </c>
      <c r="M39" s="346">
        <f>L39/J39</f>
        <v>0.36952432141897346</v>
      </c>
      <c r="Q39" s="175">
        <f>M39/J39</f>
        <v>0.12413474920013889</v>
      </c>
      <c r="AD39" s="139">
        <f>SUM(AD34:AD38)</f>
        <v>2470</v>
      </c>
      <c r="AI39" s="135"/>
      <c r="AJ39" s="135"/>
      <c r="AK39" s="217"/>
      <c r="AO39" s="170"/>
    </row>
    <row r="40" spans="1:41" s="139" customFormat="1" ht="28.2" x14ac:dyDescent="0.3">
      <c r="A40" s="140"/>
      <c r="B40" s="106" t="s">
        <v>92</v>
      </c>
      <c r="C40" s="106" t="s">
        <v>55</v>
      </c>
      <c r="D40" s="346">
        <v>2.44</v>
      </c>
      <c r="E40" s="106">
        <v>1.22</v>
      </c>
      <c r="F40" s="106"/>
      <c r="G40" s="106">
        <v>1350</v>
      </c>
      <c r="H40" s="106"/>
      <c r="I40" s="106"/>
      <c r="J40" s="345">
        <f t="shared" si="48"/>
        <v>2.9767999999999999</v>
      </c>
      <c r="K40" s="345"/>
      <c r="L40" s="106">
        <v>1.1000000000000001</v>
      </c>
      <c r="M40" s="346">
        <f>L40/J40</f>
        <v>0.36952432141897346</v>
      </c>
      <c r="AI40" s="135"/>
      <c r="AJ40" s="135"/>
      <c r="AK40" s="217"/>
      <c r="AO40" s="170"/>
    </row>
    <row r="41" spans="1:41" s="139" customFormat="1" ht="56.4" x14ac:dyDescent="0.3">
      <c r="A41" s="140"/>
      <c r="B41" s="106" t="s">
        <v>48</v>
      </c>
      <c r="C41" s="106" t="s">
        <v>55</v>
      </c>
      <c r="D41" s="346">
        <v>2.44</v>
      </c>
      <c r="E41" s="106">
        <v>1.22</v>
      </c>
      <c r="F41" s="106"/>
      <c r="G41" s="106">
        <v>2050</v>
      </c>
      <c r="H41" s="106"/>
      <c r="I41" s="106"/>
      <c r="J41" s="345">
        <f t="shared" si="48"/>
        <v>2.9767999999999999</v>
      </c>
      <c r="K41" s="345"/>
      <c r="L41" s="106">
        <v>1.1000000000000001</v>
      </c>
      <c r="M41" s="346">
        <f>L41/J41</f>
        <v>0.36952432141897346</v>
      </c>
      <c r="AI41" s="135">
        <f>AI22-(AI22*0.1)</f>
        <v>6319.83</v>
      </c>
      <c r="AK41" s="203"/>
      <c r="AO41" s="170"/>
    </row>
    <row r="42" spans="1:41" s="139" customFormat="1" ht="28.2" x14ac:dyDescent="0.3">
      <c r="A42" s="140"/>
      <c r="B42" s="106" t="s">
        <v>52</v>
      </c>
      <c r="C42" s="106" t="s">
        <v>73</v>
      </c>
      <c r="D42" s="346">
        <v>2.44</v>
      </c>
      <c r="E42" s="106">
        <v>1.22</v>
      </c>
      <c r="F42" s="106"/>
      <c r="G42" s="106">
        <v>480</v>
      </c>
      <c r="H42" s="106"/>
      <c r="I42" s="106"/>
      <c r="J42" s="345">
        <f t="shared" si="48"/>
        <v>2.9767999999999999</v>
      </c>
      <c r="K42" s="345"/>
      <c r="L42" s="106">
        <v>1.1000000000000001</v>
      </c>
      <c r="M42" s="346">
        <f>L42/J42</f>
        <v>0.36952432141897346</v>
      </c>
      <c r="AI42" s="135">
        <f>AI26-(AI26*0.1)</f>
        <v>0</v>
      </c>
      <c r="AK42" s="203"/>
      <c r="AO42" s="170"/>
    </row>
    <row r="43" spans="1:41" s="139" customFormat="1" ht="28.2" x14ac:dyDescent="0.3">
      <c r="A43" s="140"/>
      <c r="B43" s="106"/>
      <c r="C43" s="106"/>
      <c r="D43" s="346"/>
      <c r="E43" s="106"/>
      <c r="F43" s="106"/>
      <c r="G43" s="106"/>
      <c r="H43" s="106"/>
      <c r="I43" s="106"/>
      <c r="J43" s="345">
        <f t="shared" si="48"/>
        <v>0</v>
      </c>
      <c r="K43" s="345"/>
      <c r="L43" s="106"/>
      <c r="M43" s="106"/>
      <c r="AK43" s="203"/>
      <c r="AO43" s="170"/>
    </row>
    <row r="44" spans="1:41" s="139" customFormat="1" ht="28.2" x14ac:dyDescent="0.3">
      <c r="A44" s="140"/>
      <c r="B44" s="106" t="s">
        <v>49</v>
      </c>
      <c r="C44" s="106" t="s">
        <v>55</v>
      </c>
      <c r="D44" s="346">
        <v>2.44</v>
      </c>
      <c r="E44" s="106">
        <v>1.22</v>
      </c>
      <c r="F44" s="106"/>
      <c r="G44" s="106">
        <v>2650</v>
      </c>
      <c r="H44" s="106"/>
      <c r="I44" s="106"/>
      <c r="J44" s="345">
        <f t="shared" si="48"/>
        <v>2.9767999999999999</v>
      </c>
      <c r="K44" s="345"/>
      <c r="L44" s="106">
        <v>1.1000000000000001</v>
      </c>
      <c r="M44" s="346">
        <f t="shared" ref="M44:M59" si="49">L44/J44</f>
        <v>0.36952432141897346</v>
      </c>
      <c r="P44" s="139">
        <f>G44*M44</f>
        <v>979.23945176027962</v>
      </c>
      <c r="AK44" s="203"/>
      <c r="AO44" s="170"/>
    </row>
    <row r="45" spans="1:41" s="139" customFormat="1" ht="28.2" x14ac:dyDescent="0.3">
      <c r="A45" s="140"/>
      <c r="B45" s="182" t="s">
        <v>50</v>
      </c>
      <c r="C45" s="182" t="s">
        <v>55</v>
      </c>
      <c r="D45" s="347">
        <v>2.8</v>
      </c>
      <c r="E45" s="182">
        <v>1.22</v>
      </c>
      <c r="F45" s="182"/>
      <c r="G45" s="182">
        <v>3000</v>
      </c>
      <c r="H45" s="106"/>
      <c r="I45" s="106"/>
      <c r="J45" s="345">
        <f t="shared" si="48"/>
        <v>3.4159999999999999</v>
      </c>
      <c r="K45" s="345"/>
      <c r="L45" s="106">
        <v>1.1000000000000001</v>
      </c>
      <c r="M45" s="346">
        <f t="shared" si="49"/>
        <v>0.32201405152224827</v>
      </c>
      <c r="P45" s="174">
        <f>G45*M45</f>
        <v>966.04215456674478</v>
      </c>
      <c r="R45" s="139">
        <f>P45-P44</f>
        <v>-13.197297193534837</v>
      </c>
      <c r="S45" s="282">
        <f t="shared" ref="S45:S50" si="50">G45*M45</f>
        <v>966.04215456674478</v>
      </c>
      <c r="AK45" s="203"/>
      <c r="AO45" s="170"/>
    </row>
    <row r="46" spans="1:41" s="139" customFormat="1" ht="28.2" x14ac:dyDescent="0.3">
      <c r="A46" s="140"/>
      <c r="B46" s="348" t="s">
        <v>107</v>
      </c>
      <c r="C46" s="348" t="s">
        <v>55</v>
      </c>
      <c r="D46" s="349">
        <v>2.8</v>
      </c>
      <c r="E46" s="348">
        <v>1.22</v>
      </c>
      <c r="F46" s="348"/>
      <c r="G46" s="348">
        <v>7000</v>
      </c>
      <c r="H46" s="106"/>
      <c r="I46" s="106"/>
      <c r="J46" s="345">
        <f t="shared" si="48"/>
        <v>3.4159999999999999</v>
      </c>
      <c r="K46" s="345"/>
      <c r="L46" s="106">
        <v>1.1000000000000001</v>
      </c>
      <c r="M46" s="346">
        <f t="shared" si="49"/>
        <v>0.32201405152224827</v>
      </c>
      <c r="S46" s="282">
        <f t="shared" si="50"/>
        <v>2254.0983606557379</v>
      </c>
      <c r="AK46" s="203"/>
      <c r="AO46" s="170"/>
    </row>
    <row r="47" spans="1:41" s="177" customFormat="1" ht="28.2" x14ac:dyDescent="0.3">
      <c r="A47" s="176"/>
      <c r="B47" s="182" t="s">
        <v>108</v>
      </c>
      <c r="C47" s="182" t="s">
        <v>55</v>
      </c>
      <c r="D47" s="347">
        <v>2.8</v>
      </c>
      <c r="E47" s="182">
        <v>1.22</v>
      </c>
      <c r="F47" s="182"/>
      <c r="G47" s="182">
        <v>6300</v>
      </c>
      <c r="H47" s="106"/>
      <c r="I47" s="106"/>
      <c r="J47" s="345">
        <f t="shared" ref="J47" si="51">E47*D47</f>
        <v>3.4159999999999999</v>
      </c>
      <c r="K47" s="345"/>
      <c r="L47" s="106">
        <v>1.1000000000000001</v>
      </c>
      <c r="M47" s="346">
        <f t="shared" ref="M47" si="52">L47/J47</f>
        <v>0.32201405152224827</v>
      </c>
      <c r="S47" s="282">
        <f t="shared" si="50"/>
        <v>2028.688524590164</v>
      </c>
      <c r="AK47" s="203"/>
      <c r="AO47" s="170"/>
    </row>
    <row r="48" spans="1:41" s="139" customFormat="1" ht="28.2" x14ac:dyDescent="0.3">
      <c r="A48" s="140"/>
      <c r="B48" s="106" t="s">
        <v>74</v>
      </c>
      <c r="C48" s="106" t="s">
        <v>55</v>
      </c>
      <c r="D48" s="346">
        <v>2.8</v>
      </c>
      <c r="E48" s="106">
        <v>1.22</v>
      </c>
      <c r="F48" s="106"/>
      <c r="G48" s="106">
        <v>6300</v>
      </c>
      <c r="H48" s="106"/>
      <c r="I48" s="106"/>
      <c r="J48" s="345">
        <f t="shared" si="48"/>
        <v>3.4159999999999999</v>
      </c>
      <c r="K48" s="345"/>
      <c r="L48" s="106">
        <v>1.1000000000000001</v>
      </c>
      <c r="M48" s="346">
        <f t="shared" si="49"/>
        <v>0.32201405152224827</v>
      </c>
      <c r="S48" s="282">
        <f t="shared" si="50"/>
        <v>2028.688524590164</v>
      </c>
      <c r="AK48" s="203"/>
      <c r="AO48" s="170"/>
    </row>
    <row r="49" spans="1:41" s="139" customFormat="1" ht="28.2" x14ac:dyDescent="0.3">
      <c r="A49" s="140"/>
      <c r="B49" s="182" t="s">
        <v>53</v>
      </c>
      <c r="C49" s="182" t="s">
        <v>55</v>
      </c>
      <c r="D49" s="347">
        <v>2.8</v>
      </c>
      <c r="E49" s="182">
        <v>2.1</v>
      </c>
      <c r="F49" s="182"/>
      <c r="G49" s="182">
        <v>5800</v>
      </c>
      <c r="H49" s="106"/>
      <c r="I49" s="106"/>
      <c r="J49" s="345">
        <f>E49*D49</f>
        <v>5.88</v>
      </c>
      <c r="K49" s="345"/>
      <c r="L49" s="106">
        <v>1.1000000000000001</v>
      </c>
      <c r="M49" s="346">
        <f>L49/J49</f>
        <v>0.1870748299319728</v>
      </c>
      <c r="O49" s="298" t="s">
        <v>98</v>
      </c>
      <c r="P49" s="298"/>
      <c r="S49" s="282">
        <f t="shared" si="50"/>
        <v>1085.0340136054422</v>
      </c>
      <c r="AK49" s="203"/>
      <c r="AO49" s="170"/>
    </row>
    <row r="50" spans="1:41" s="139" customFormat="1" ht="27" customHeight="1" x14ac:dyDescent="0.3">
      <c r="A50" s="140"/>
      <c r="B50" s="106" t="s">
        <v>53</v>
      </c>
      <c r="C50" s="106" t="s">
        <v>55</v>
      </c>
      <c r="D50" s="346">
        <v>2.8</v>
      </c>
      <c r="E50" s="106">
        <v>1.22</v>
      </c>
      <c r="F50" s="106"/>
      <c r="G50" s="106">
        <v>5000</v>
      </c>
      <c r="H50" s="106"/>
      <c r="I50" s="106"/>
      <c r="J50" s="345">
        <f t="shared" si="48"/>
        <v>3.4159999999999999</v>
      </c>
      <c r="K50" s="345"/>
      <c r="L50" s="106">
        <v>1.1000000000000001</v>
      </c>
      <c r="M50" s="346">
        <f t="shared" si="49"/>
        <v>0.32201405152224827</v>
      </c>
      <c r="O50" s="298" t="s">
        <v>75</v>
      </c>
      <c r="P50" s="298"/>
      <c r="Q50" s="298"/>
      <c r="S50" s="282">
        <f t="shared" si="50"/>
        <v>1610.0702576112412</v>
      </c>
      <c r="AK50" s="203"/>
      <c r="AO50" s="170"/>
    </row>
    <row r="51" spans="1:41" s="170" customFormat="1" ht="27" customHeight="1" x14ac:dyDescent="0.3">
      <c r="A51" s="169"/>
      <c r="B51" s="182" t="s">
        <v>100</v>
      </c>
      <c r="C51" s="182" t="s">
        <v>55</v>
      </c>
      <c r="D51" s="347">
        <v>2.8</v>
      </c>
      <c r="E51" s="182">
        <v>2.1</v>
      </c>
      <c r="F51" s="182"/>
      <c r="G51" s="182">
        <v>7250</v>
      </c>
      <c r="H51" s="106"/>
      <c r="I51" s="106"/>
      <c r="J51" s="345">
        <f>E51*D51</f>
        <v>5.88</v>
      </c>
      <c r="K51" s="345"/>
      <c r="L51" s="106">
        <v>1.1000000000000001</v>
      </c>
      <c r="M51" s="346">
        <f>L51/J51</f>
        <v>0.1870748299319728</v>
      </c>
      <c r="N51" s="166"/>
      <c r="O51" s="298"/>
      <c r="P51" s="298"/>
      <c r="Q51" s="139"/>
      <c r="S51" s="282">
        <f>G51*M51</f>
        <v>1356.2925170068029</v>
      </c>
      <c r="AK51" s="203"/>
    </row>
    <row r="52" spans="1:41" s="170" customFormat="1" ht="27" customHeight="1" x14ac:dyDescent="0.3">
      <c r="A52" s="169"/>
      <c r="B52" s="106" t="s">
        <v>103</v>
      </c>
      <c r="C52" s="106" t="s">
        <v>55</v>
      </c>
      <c r="D52" s="346">
        <v>2.8</v>
      </c>
      <c r="E52" s="106">
        <v>1.22</v>
      </c>
      <c r="F52" s="106"/>
      <c r="G52" s="106">
        <v>3900</v>
      </c>
      <c r="H52" s="106"/>
      <c r="I52" s="106"/>
      <c r="J52" s="345">
        <f t="shared" ref="J52" si="53">E52*D52</f>
        <v>3.4159999999999999</v>
      </c>
      <c r="K52" s="345"/>
      <c r="L52" s="106">
        <v>1.1000000000000001</v>
      </c>
      <c r="M52" s="346">
        <f t="shared" ref="M52" si="54">L52/J52</f>
        <v>0.32201405152224827</v>
      </c>
      <c r="O52" s="297" t="s">
        <v>102</v>
      </c>
      <c r="P52" s="297"/>
      <c r="Q52" s="297"/>
      <c r="AK52" s="203"/>
    </row>
    <row r="53" spans="1:41" s="170" customFormat="1" ht="27" customHeight="1" x14ac:dyDescent="0.3">
      <c r="A53" s="169"/>
      <c r="B53" s="348" t="s">
        <v>109</v>
      </c>
      <c r="C53" s="348" t="s">
        <v>55</v>
      </c>
      <c r="D53" s="349">
        <v>2.8</v>
      </c>
      <c r="E53" s="348">
        <v>1.22</v>
      </c>
      <c r="F53" s="348"/>
      <c r="G53" s="348">
        <v>5600</v>
      </c>
      <c r="H53" s="106"/>
      <c r="I53" s="106"/>
      <c r="J53" s="345">
        <f t="shared" ref="J53:J54" si="55">E53*D53</f>
        <v>3.4159999999999999</v>
      </c>
      <c r="K53" s="345"/>
      <c r="L53" s="106">
        <v>1.1000000000000001</v>
      </c>
      <c r="M53" s="346">
        <f t="shared" ref="M53:M54" si="56">L53/J53</f>
        <v>0.32201405152224827</v>
      </c>
      <c r="O53" s="297"/>
      <c r="P53" s="297"/>
      <c r="Q53" s="297"/>
      <c r="AK53" s="203"/>
    </row>
    <row r="54" spans="1:41" s="280" customFormat="1" ht="27" customHeight="1" x14ac:dyDescent="0.3">
      <c r="A54" s="169"/>
      <c r="B54" s="106" t="s">
        <v>142</v>
      </c>
      <c r="C54" s="106" t="s">
        <v>55</v>
      </c>
      <c r="D54" s="346">
        <v>2.44</v>
      </c>
      <c r="E54" s="106">
        <v>1.22</v>
      </c>
      <c r="F54" s="106"/>
      <c r="G54" s="106">
        <v>6800</v>
      </c>
      <c r="H54" s="106"/>
      <c r="I54" s="106"/>
      <c r="J54" s="345">
        <f t="shared" si="55"/>
        <v>2.9767999999999999</v>
      </c>
      <c r="K54" s="345"/>
      <c r="L54" s="106">
        <v>1.1000000000000001</v>
      </c>
      <c r="M54" s="346">
        <f t="shared" si="56"/>
        <v>0.36952432141897346</v>
      </c>
      <c r="O54" s="297" t="s">
        <v>26</v>
      </c>
      <c r="P54" s="297"/>
      <c r="Q54" s="297"/>
    </row>
    <row r="55" spans="1:41" s="280" customFormat="1" ht="27" customHeight="1" x14ac:dyDescent="0.3">
      <c r="A55" s="169"/>
      <c r="B55" s="106" t="s">
        <v>142</v>
      </c>
      <c r="C55" s="106" t="s">
        <v>55</v>
      </c>
      <c r="D55" s="346">
        <v>2.44</v>
      </c>
      <c r="E55" s="106">
        <v>1.22</v>
      </c>
      <c r="F55" s="106"/>
      <c r="G55" s="106">
        <v>6200</v>
      </c>
      <c r="H55" s="106"/>
      <c r="I55" s="106"/>
      <c r="J55" s="345">
        <f t="shared" ref="J55" si="57">E55*D55</f>
        <v>2.9767999999999999</v>
      </c>
      <c r="K55" s="345"/>
      <c r="L55" s="106">
        <v>1.1000000000000001</v>
      </c>
      <c r="M55" s="346">
        <f t="shared" ref="M55" si="58">L55/J55</f>
        <v>0.36952432141897346</v>
      </c>
      <c r="O55" s="297" t="s">
        <v>26</v>
      </c>
      <c r="P55" s="297"/>
      <c r="Q55" s="297"/>
    </row>
    <row r="56" spans="1:41" s="280" customFormat="1" ht="27" customHeight="1" x14ac:dyDescent="0.3">
      <c r="A56" s="169"/>
      <c r="B56" s="350"/>
      <c r="C56" s="350"/>
      <c r="D56" s="351"/>
      <c r="E56" s="350"/>
      <c r="F56" s="350"/>
      <c r="G56" s="350"/>
      <c r="H56" s="106"/>
      <c r="I56" s="106"/>
      <c r="J56" s="345"/>
      <c r="K56" s="345"/>
      <c r="L56" s="106"/>
      <c r="M56" s="346"/>
    </row>
    <row r="57" spans="1:41" s="280" customFormat="1" ht="27" customHeight="1" x14ac:dyDescent="0.3">
      <c r="A57" s="169"/>
      <c r="B57" s="350"/>
      <c r="C57" s="350"/>
      <c r="D57" s="351"/>
      <c r="E57" s="350"/>
      <c r="F57" s="350"/>
      <c r="G57" s="350"/>
      <c r="H57" s="106"/>
      <c r="I57" s="106"/>
      <c r="J57" s="345"/>
      <c r="K57" s="345"/>
      <c r="L57" s="106"/>
      <c r="M57" s="346"/>
    </row>
    <row r="58" spans="1:41" s="170" customFormat="1" ht="27" customHeight="1" x14ac:dyDescent="0.3">
      <c r="A58" s="169"/>
      <c r="B58" s="106"/>
      <c r="C58" s="106"/>
      <c r="D58" s="346"/>
      <c r="E58" s="106"/>
      <c r="F58" s="106"/>
      <c r="G58" s="106"/>
      <c r="H58" s="106"/>
      <c r="I58" s="106"/>
      <c r="J58" s="345"/>
      <c r="K58" s="345"/>
      <c r="L58" s="106"/>
      <c r="M58" s="346"/>
      <c r="AK58" s="203"/>
    </row>
    <row r="59" spans="1:41" s="139" customFormat="1" ht="28.2" x14ac:dyDescent="0.3">
      <c r="A59" s="140"/>
      <c r="B59" s="106" t="s">
        <v>54</v>
      </c>
      <c r="C59" s="106" t="s">
        <v>55</v>
      </c>
      <c r="D59" s="346">
        <v>2.8</v>
      </c>
      <c r="E59" s="106">
        <v>1.22</v>
      </c>
      <c r="F59" s="106"/>
      <c r="G59" s="106">
        <v>4500</v>
      </c>
      <c r="H59" s="106"/>
      <c r="I59" s="106"/>
      <c r="J59" s="345">
        <f t="shared" si="48"/>
        <v>3.4159999999999999</v>
      </c>
      <c r="K59" s="345"/>
      <c r="L59" s="106">
        <v>1.1000000000000001</v>
      </c>
      <c r="M59" s="346">
        <f t="shared" si="49"/>
        <v>0.32201405152224827</v>
      </c>
      <c r="AK59" s="203"/>
      <c r="AO59" s="170"/>
    </row>
    <row r="60" spans="1:41" s="139" customFormat="1" ht="28.2" x14ac:dyDescent="0.3">
      <c r="A60" s="140"/>
      <c r="B60" s="106" t="s">
        <v>86</v>
      </c>
      <c r="C60" s="106"/>
      <c r="D60" s="106"/>
      <c r="E60" s="106"/>
      <c r="F60" s="106"/>
      <c r="G60" s="106">
        <v>350</v>
      </c>
      <c r="H60" s="106" t="s">
        <v>90</v>
      </c>
      <c r="I60" s="106"/>
      <c r="J60" s="106"/>
      <c r="K60" s="106"/>
      <c r="L60" s="106"/>
      <c r="M60" s="106"/>
      <c r="AK60" s="203"/>
      <c r="AO60" s="170"/>
    </row>
    <row r="61" spans="1:41" s="294" customFormat="1" ht="28.2" x14ac:dyDescent="0.3">
      <c r="A61" s="169"/>
      <c r="B61" s="106" t="s">
        <v>159</v>
      </c>
      <c r="C61" s="106"/>
      <c r="D61" s="106"/>
      <c r="E61" s="106"/>
      <c r="F61" s="106"/>
      <c r="G61" s="106">
        <v>1200</v>
      </c>
      <c r="H61" s="106" t="s">
        <v>90</v>
      </c>
      <c r="I61" s="106"/>
      <c r="J61" s="106"/>
      <c r="K61" s="106"/>
      <c r="L61" s="106"/>
      <c r="M61" s="106"/>
    </row>
    <row r="62" spans="1:41" s="139" customFormat="1" ht="28.2" x14ac:dyDescent="0.3">
      <c r="A62" s="140"/>
      <c r="B62" s="106" t="s">
        <v>88</v>
      </c>
      <c r="C62" s="106"/>
      <c r="D62" s="106"/>
      <c r="E62" s="106"/>
      <c r="F62" s="106"/>
      <c r="G62" s="106">
        <v>800</v>
      </c>
      <c r="H62" s="106" t="s">
        <v>89</v>
      </c>
      <c r="I62" s="106"/>
      <c r="J62" s="106"/>
      <c r="K62" s="106"/>
      <c r="L62" s="106"/>
      <c r="M62" s="106"/>
      <c r="AK62" s="203"/>
      <c r="AO62" s="170"/>
    </row>
    <row r="63" spans="1:41" s="139" customFormat="1" ht="28.2" x14ac:dyDescent="0.3">
      <c r="A63" s="140"/>
      <c r="B63" s="106" t="s">
        <v>123</v>
      </c>
      <c r="C63" s="106"/>
      <c r="D63" s="106"/>
      <c r="E63" s="106"/>
      <c r="F63" s="106"/>
      <c r="G63" s="106">
        <v>3500</v>
      </c>
      <c r="H63" s="106" t="s">
        <v>89</v>
      </c>
      <c r="I63" s="106"/>
      <c r="J63" s="106"/>
      <c r="K63" s="106"/>
      <c r="L63" s="106"/>
      <c r="M63" s="106"/>
      <c r="AK63" s="203"/>
      <c r="AO63" s="170"/>
    </row>
    <row r="64" spans="1:41" s="139" customFormat="1" ht="40.799999999999997" x14ac:dyDescent="0.3">
      <c r="A64" s="140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P64" s="72" t="s">
        <v>39</v>
      </c>
      <c r="AK64" s="203"/>
      <c r="AO64" s="170"/>
    </row>
    <row r="65" spans="1:37" ht="28.2" x14ac:dyDescent="0.3">
      <c r="B65" s="106" t="s">
        <v>127</v>
      </c>
      <c r="C65" s="106"/>
      <c r="D65" s="346">
        <v>2.8</v>
      </c>
      <c r="E65" s="106">
        <v>0.14000000000000001</v>
      </c>
      <c r="F65" s="106"/>
      <c r="G65" s="106">
        <v>450</v>
      </c>
      <c r="H65" s="106"/>
      <c r="I65" s="106"/>
      <c r="J65" s="345">
        <f t="shared" ref="J65" si="59">E65*D65</f>
        <v>0.39200000000000002</v>
      </c>
      <c r="K65" s="345"/>
      <c r="L65" s="106">
        <v>1.3</v>
      </c>
      <c r="M65" s="346">
        <f t="shared" ref="M65" si="60">L65/J65</f>
        <v>3.3163265306122449</v>
      </c>
      <c r="P65" s="72">
        <f>M65*G65</f>
        <v>1492.3469387755101</v>
      </c>
    </row>
    <row r="66" spans="1:37" x14ac:dyDescent="0.3"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</row>
    <row r="67" spans="1:37" x14ac:dyDescent="0.3">
      <c r="B67" s="352" t="s">
        <v>128</v>
      </c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</row>
    <row r="68" spans="1:37" x14ac:dyDescent="0.3">
      <c r="B68" s="352" t="s">
        <v>129</v>
      </c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</row>
    <row r="69" spans="1:37" ht="28.2" x14ac:dyDescent="0.3">
      <c r="B69" s="106" t="s">
        <v>130</v>
      </c>
      <c r="C69" s="106">
        <v>4.5</v>
      </c>
      <c r="D69" s="346">
        <v>2.44</v>
      </c>
      <c r="E69" s="106">
        <v>1.22</v>
      </c>
      <c r="F69" s="106"/>
      <c r="G69" s="106">
        <v>800</v>
      </c>
      <c r="H69" s="106"/>
      <c r="I69" s="106"/>
      <c r="J69" s="345">
        <f t="shared" ref="J69" si="61">E69*D69</f>
        <v>2.9767999999999999</v>
      </c>
      <c r="K69" s="345"/>
      <c r="L69" s="106">
        <v>1.1000000000000001</v>
      </c>
      <c r="M69" s="346">
        <f>L69/J69</f>
        <v>0.36952432141897346</v>
      </c>
      <c r="AI69" s="72">
        <v>21.62</v>
      </c>
      <c r="AJ69" s="72">
        <v>21.62</v>
      </c>
    </row>
    <row r="70" spans="1:37" ht="28.2" x14ac:dyDescent="0.3">
      <c r="B70" s="106" t="s">
        <v>130</v>
      </c>
      <c r="C70" s="106" t="s">
        <v>131</v>
      </c>
      <c r="D70" s="346">
        <v>2.44</v>
      </c>
      <c r="E70" s="106">
        <v>1.22</v>
      </c>
      <c r="F70" s="106"/>
      <c r="G70" s="106">
        <v>1250</v>
      </c>
      <c r="H70" s="106"/>
      <c r="I70" s="106"/>
      <c r="J70" s="345">
        <f t="shared" ref="J70" si="62">E70*D70</f>
        <v>2.9767999999999999</v>
      </c>
      <c r="K70" s="345"/>
      <c r="L70" s="106">
        <v>1.1000000000000001</v>
      </c>
      <c r="M70" s="346">
        <f>L70/J70</f>
        <v>0.36952432141897346</v>
      </c>
      <c r="AI70" s="73">
        <v>4490</v>
      </c>
      <c r="AJ70" s="72">
        <v>4590</v>
      </c>
    </row>
    <row r="71" spans="1:37" ht="28.2" x14ac:dyDescent="0.3">
      <c r="B71" s="106" t="s">
        <v>130</v>
      </c>
      <c r="C71" s="106" t="s">
        <v>132</v>
      </c>
      <c r="D71" s="346">
        <v>2.44</v>
      </c>
      <c r="E71" s="106">
        <v>1.22</v>
      </c>
      <c r="F71" s="106"/>
      <c r="G71" s="106">
        <v>2050</v>
      </c>
      <c r="H71" s="106"/>
      <c r="I71" s="106"/>
      <c r="J71" s="345">
        <f t="shared" ref="J71:J72" si="63">E71*D71</f>
        <v>2.9767999999999999</v>
      </c>
      <c r="K71" s="345"/>
      <c r="L71" s="106">
        <v>1.1000000000000001</v>
      </c>
      <c r="M71" s="346">
        <f>L71/J71</f>
        <v>0.36952432141897346</v>
      </c>
      <c r="AI71" s="73">
        <f>AI69*AI70</f>
        <v>97073.8</v>
      </c>
      <c r="AJ71" s="73">
        <f>AJ69*AJ70</f>
        <v>99235.8</v>
      </c>
      <c r="AK71" s="218"/>
    </row>
    <row r="72" spans="1:37" ht="28.2" x14ac:dyDescent="0.3">
      <c r="B72" s="182" t="s">
        <v>130</v>
      </c>
      <c r="C72" s="182" t="s">
        <v>55</v>
      </c>
      <c r="D72" s="347">
        <v>2.44</v>
      </c>
      <c r="E72" s="182">
        <v>1.22</v>
      </c>
      <c r="F72" s="182"/>
      <c r="G72" s="182">
        <v>2500</v>
      </c>
      <c r="H72" s="182"/>
      <c r="I72" s="182"/>
      <c r="J72" s="353">
        <f t="shared" si="63"/>
        <v>2.9767999999999999</v>
      </c>
      <c r="K72" s="353"/>
      <c r="L72" s="182">
        <v>1.1000000000000001</v>
      </c>
      <c r="M72" s="347">
        <f t="shared" ref="M72:M83" si="64">L72/J72</f>
        <v>0.36952432141897346</v>
      </c>
    </row>
    <row r="73" spans="1:37" ht="45" customHeight="1" x14ac:dyDescent="0.3">
      <c r="B73" s="352" t="s">
        <v>133</v>
      </c>
      <c r="C73" s="106"/>
      <c r="D73" s="346"/>
      <c r="E73" s="106"/>
      <c r="F73" s="106"/>
      <c r="G73" s="106"/>
      <c r="H73" s="106"/>
      <c r="I73" s="106"/>
      <c r="J73" s="345"/>
      <c r="K73" s="345"/>
      <c r="L73" s="106"/>
      <c r="M73" s="346"/>
    </row>
    <row r="74" spans="1:37" ht="28.2" x14ac:dyDescent="0.3">
      <c r="B74" s="352" t="s">
        <v>133</v>
      </c>
      <c r="C74" s="106" t="s">
        <v>55</v>
      </c>
      <c r="D74" s="346">
        <v>2.44</v>
      </c>
      <c r="E74" s="106">
        <v>1.22</v>
      </c>
      <c r="F74" s="106"/>
      <c r="G74" s="106">
        <v>3150</v>
      </c>
      <c r="H74" s="106"/>
      <c r="I74" s="106"/>
      <c r="J74" s="345">
        <f t="shared" ref="J74:J83" si="65">E74*D74</f>
        <v>2.9767999999999999</v>
      </c>
      <c r="K74" s="345"/>
      <c r="L74" s="106">
        <v>1.1000000000000001</v>
      </c>
      <c r="M74" s="346">
        <f t="shared" si="64"/>
        <v>0.36952432141897346</v>
      </c>
    </row>
    <row r="75" spans="1:37" s="173" customFormat="1" ht="28.2" x14ac:dyDescent="0.3">
      <c r="A75" s="218"/>
      <c r="B75" s="352" t="s">
        <v>135</v>
      </c>
      <c r="C75" s="106" t="s">
        <v>55</v>
      </c>
      <c r="D75" s="346">
        <v>2.44</v>
      </c>
      <c r="E75" s="106">
        <v>1.22</v>
      </c>
      <c r="F75" s="106"/>
      <c r="G75" s="106">
        <v>3500</v>
      </c>
      <c r="H75" s="106"/>
      <c r="I75" s="106"/>
      <c r="J75" s="345">
        <f t="shared" ref="J75" si="66">E75*D75</f>
        <v>2.9767999999999999</v>
      </c>
      <c r="K75" s="345"/>
      <c r="L75" s="106">
        <v>1.1000000000000001</v>
      </c>
      <c r="M75" s="346">
        <f t="shared" ref="M75" si="67">L75/J75</f>
        <v>0.36952432141897346</v>
      </c>
      <c r="AH75" s="218"/>
      <c r="AI75" s="218"/>
    </row>
    <row r="76" spans="1:37" s="173" customFormat="1" ht="28.2" x14ac:dyDescent="0.3">
      <c r="A76" s="218"/>
      <c r="B76" s="352" t="s">
        <v>148</v>
      </c>
      <c r="C76" s="106"/>
      <c r="D76" s="346"/>
      <c r="E76" s="106"/>
      <c r="F76" s="106"/>
      <c r="G76" s="106"/>
      <c r="H76" s="106"/>
      <c r="I76" s="106"/>
      <c r="J76" s="345"/>
      <c r="K76" s="345"/>
      <c r="L76" s="106"/>
      <c r="M76" s="346"/>
      <c r="AH76" s="218"/>
      <c r="AI76" s="218"/>
    </row>
    <row r="77" spans="1:37" s="173" customFormat="1" ht="28.2" x14ac:dyDescent="0.3">
      <c r="A77" s="218"/>
      <c r="B77" s="352" t="s">
        <v>148</v>
      </c>
      <c r="C77" s="106" t="s">
        <v>55</v>
      </c>
      <c r="D77" s="346">
        <v>2.44</v>
      </c>
      <c r="E77" s="106">
        <v>1.22</v>
      </c>
      <c r="F77" s="106"/>
      <c r="G77" s="106">
        <v>3550</v>
      </c>
      <c r="H77" s="106"/>
      <c r="I77" s="106"/>
      <c r="J77" s="345">
        <f t="shared" ref="J77" si="68">E77*D77</f>
        <v>2.9767999999999999</v>
      </c>
      <c r="K77" s="345"/>
      <c r="L77" s="106">
        <v>1.1000000000000001</v>
      </c>
      <c r="M77" s="346">
        <f t="shared" ref="M77" si="69">L77/J77</f>
        <v>0.36952432141897346</v>
      </c>
      <c r="AH77" s="218"/>
      <c r="AI77" s="218"/>
    </row>
    <row r="78" spans="1:37" s="173" customFormat="1" ht="28.2" x14ac:dyDescent="0.3">
      <c r="A78" s="218"/>
      <c r="B78" s="352"/>
      <c r="C78" s="106"/>
      <c r="D78" s="346"/>
      <c r="E78" s="106"/>
      <c r="F78" s="106"/>
      <c r="G78" s="106"/>
      <c r="H78" s="106"/>
      <c r="I78" s="106"/>
      <c r="J78" s="345"/>
      <c r="K78" s="345"/>
      <c r="L78" s="106"/>
      <c r="M78" s="346"/>
      <c r="AH78" s="218"/>
      <c r="AI78" s="218"/>
    </row>
    <row r="79" spans="1:37" ht="57" customHeight="1" x14ac:dyDescent="0.3">
      <c r="B79" s="352" t="s">
        <v>134</v>
      </c>
      <c r="C79" s="106"/>
      <c r="D79" s="346"/>
      <c r="E79" s="106"/>
      <c r="F79" s="106"/>
      <c r="G79" s="106"/>
      <c r="H79" s="106"/>
      <c r="I79" s="106"/>
      <c r="J79" s="345"/>
      <c r="K79" s="345"/>
      <c r="L79" s="106"/>
      <c r="M79" s="346"/>
    </row>
    <row r="80" spans="1:37" ht="28.2" x14ac:dyDescent="0.3">
      <c r="B80" s="352" t="s">
        <v>136</v>
      </c>
      <c r="C80" s="106" t="s">
        <v>55</v>
      </c>
      <c r="D80" s="346">
        <v>2.44</v>
      </c>
      <c r="E80" s="106">
        <v>1.22</v>
      </c>
      <c r="F80" s="106"/>
      <c r="G80" s="106">
        <v>2900</v>
      </c>
      <c r="H80" s="106"/>
      <c r="I80" s="106"/>
      <c r="J80" s="345">
        <f t="shared" si="65"/>
        <v>2.9767999999999999</v>
      </c>
      <c r="K80" s="345"/>
      <c r="L80" s="106">
        <v>1.1000000000000001</v>
      </c>
      <c r="M80" s="346">
        <f t="shared" si="64"/>
        <v>0.36952432141897346</v>
      </c>
    </row>
    <row r="81" spans="2:13" ht="28.2" x14ac:dyDescent="0.3">
      <c r="B81" s="352" t="s">
        <v>137</v>
      </c>
      <c r="C81" s="106" t="s">
        <v>55</v>
      </c>
      <c r="D81" s="346">
        <v>2.44</v>
      </c>
      <c r="E81" s="106">
        <v>1.22</v>
      </c>
      <c r="F81" s="106"/>
      <c r="G81" s="106">
        <v>2900</v>
      </c>
      <c r="H81" s="106"/>
      <c r="I81" s="106"/>
      <c r="J81" s="345">
        <f t="shared" si="65"/>
        <v>2.9767999999999999</v>
      </c>
      <c r="K81" s="345"/>
      <c r="L81" s="106">
        <v>1.1000000000000001</v>
      </c>
      <c r="M81" s="346">
        <f t="shared" si="64"/>
        <v>0.36952432141897346</v>
      </c>
    </row>
    <row r="82" spans="2:13" ht="28.2" x14ac:dyDescent="0.3">
      <c r="B82" s="352" t="s">
        <v>138</v>
      </c>
      <c r="C82" s="106" t="s">
        <v>55</v>
      </c>
      <c r="D82" s="346">
        <v>2.44</v>
      </c>
      <c r="E82" s="106">
        <v>1.22</v>
      </c>
      <c r="F82" s="106"/>
      <c r="G82" s="106">
        <v>3000</v>
      </c>
      <c r="H82" s="106"/>
      <c r="I82" s="106"/>
      <c r="J82" s="345">
        <f t="shared" si="65"/>
        <v>2.9767999999999999</v>
      </c>
      <c r="K82" s="345"/>
      <c r="L82" s="106">
        <v>1.1000000000000001</v>
      </c>
      <c r="M82" s="346">
        <f t="shared" si="64"/>
        <v>0.36952432141897346</v>
      </c>
    </row>
    <row r="83" spans="2:13" ht="28.2" x14ac:dyDescent="0.3">
      <c r="B83" s="352" t="s">
        <v>139</v>
      </c>
      <c r="C83" s="106" t="s">
        <v>55</v>
      </c>
      <c r="D83" s="346">
        <v>2.44</v>
      </c>
      <c r="E83" s="106">
        <v>1.22</v>
      </c>
      <c r="F83" s="106"/>
      <c r="G83" s="106">
        <v>3000</v>
      </c>
      <c r="H83" s="106"/>
      <c r="I83" s="106"/>
      <c r="J83" s="345">
        <f t="shared" si="65"/>
        <v>2.9767999999999999</v>
      </c>
      <c r="K83" s="345"/>
      <c r="L83" s="106">
        <v>1.1000000000000001</v>
      </c>
      <c r="M83" s="346">
        <f t="shared" si="64"/>
        <v>0.36952432141897346</v>
      </c>
    </row>
  </sheetData>
  <mergeCells count="35">
    <mergeCell ref="G1:J1"/>
    <mergeCell ref="A4:AJ4"/>
    <mergeCell ref="AC5:AE5"/>
    <mergeCell ref="AF5:AH5"/>
    <mergeCell ref="A6:A7"/>
    <mergeCell ref="B6:B7"/>
    <mergeCell ref="C6:D6"/>
    <mergeCell ref="E6:G6"/>
    <mergeCell ref="H6:I6"/>
    <mergeCell ref="J6:L6"/>
    <mergeCell ref="AH6:AH7"/>
    <mergeCell ref="AI6:AI7"/>
    <mergeCell ref="AJ6:AJ7"/>
    <mergeCell ref="AB6:AB7"/>
    <mergeCell ref="AC6:AC7"/>
    <mergeCell ref="AD6:AD7"/>
    <mergeCell ref="O50:Q50"/>
    <mergeCell ref="A27:AH27"/>
    <mergeCell ref="L37:M37"/>
    <mergeCell ref="O37:P37"/>
    <mergeCell ref="AE6:AE7"/>
    <mergeCell ref="AF6:AF7"/>
    <mergeCell ref="AG6:AG7"/>
    <mergeCell ref="M6:O6"/>
    <mergeCell ref="P6:R6"/>
    <mergeCell ref="S6:U6"/>
    <mergeCell ref="V6:V7"/>
    <mergeCell ref="W6:Y6"/>
    <mergeCell ref="Z6:AA6"/>
    <mergeCell ref="O49:P49"/>
    <mergeCell ref="O54:Q54"/>
    <mergeCell ref="O55:Q55"/>
    <mergeCell ref="O52:Q52"/>
    <mergeCell ref="O53:Q53"/>
    <mergeCell ref="O51:P51"/>
  </mergeCells>
  <pageMargins left="0.7" right="0.7" top="0.75" bottom="0.75" header="0.3" footer="0.3"/>
  <pageSetup paperSize="9" scale="1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  <pageSetUpPr fitToPage="1"/>
  </sheetPr>
  <dimension ref="A1:AQ51"/>
  <sheetViews>
    <sheetView rightToLeft="1" view="pageBreakPreview" zoomScale="40" zoomScaleNormal="53" zoomScaleSheetLayoutView="40" zoomScalePageLayoutView="70" workbookViewId="0">
      <pane ySplit="1" topLeftCell="A2" activePane="bottomLeft" state="frozen"/>
      <selection pane="bottomLeft" activeCell="AC4" sqref="AC4"/>
    </sheetView>
  </sheetViews>
  <sheetFormatPr defaultColWidth="9.109375" defaultRowHeight="46.2" x14ac:dyDescent="0.3"/>
  <cols>
    <col min="1" max="1" width="6" style="2" customWidth="1"/>
    <col min="2" max="2" width="56.5546875" style="2" customWidth="1"/>
    <col min="3" max="4" width="15.109375" style="2" hidden="1" customWidth="1"/>
    <col min="5" max="6" width="23.21875" style="2" hidden="1" customWidth="1"/>
    <col min="7" max="7" width="32.88671875" style="2" customWidth="1"/>
    <col min="8" max="8" width="32.88671875" style="22" customWidth="1"/>
    <col min="9" max="14" width="32.88671875" style="2" hidden="1" customWidth="1"/>
    <col min="15" max="15" width="32.88671875" style="146" hidden="1" customWidth="1"/>
    <col min="16" max="16" width="25.88671875" style="22" hidden="1" customWidth="1"/>
    <col min="17" max="17" width="12.5546875" style="19" hidden="1" customWidth="1"/>
    <col min="18" max="18" width="9.109375" style="2" hidden="1" customWidth="1"/>
    <col min="19" max="24" width="21.88671875" style="2" hidden="1" customWidth="1"/>
    <col min="25" max="25" width="6.33203125" style="2" customWidth="1"/>
    <col min="26" max="26" width="33.5546875" style="2" customWidth="1"/>
    <col min="27" max="27" width="8.109375" style="2" customWidth="1"/>
    <col min="28" max="28" width="21.88671875" style="2" customWidth="1"/>
    <col min="29" max="30" width="23.33203125" style="200" customWidth="1"/>
    <col min="31" max="36" width="23.33203125" style="2" customWidth="1"/>
    <col min="37" max="37" width="15.21875" style="2" bestFit="1" customWidth="1"/>
    <col min="38" max="38" width="19.109375" style="2" bestFit="1" customWidth="1"/>
    <col min="39" max="44" width="23.33203125" style="2" customWidth="1"/>
    <col min="45" max="16384" width="9.109375" style="2"/>
  </cols>
  <sheetData>
    <row r="1" spans="1:43" s="70" customFormat="1" ht="57" customHeight="1" thickBot="1" x14ac:dyDescent="0.35">
      <c r="A1" s="296" t="s">
        <v>79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Z1" s="219"/>
      <c r="AA1" s="219"/>
      <c r="AB1" s="208">
        <v>45319</v>
      </c>
      <c r="AC1" s="198"/>
      <c r="AD1" s="252"/>
      <c r="AF1" s="219"/>
      <c r="AL1" s="219"/>
    </row>
    <row r="2" spans="1:43" s="64" customFormat="1" ht="69" customHeight="1" thickTop="1" thickBot="1" x14ac:dyDescent="0.35">
      <c r="A2" s="162" t="s">
        <v>14</v>
      </c>
      <c r="B2" s="163" t="s">
        <v>13</v>
      </c>
      <c r="C2" s="163" t="s">
        <v>77</v>
      </c>
      <c r="D2" s="163" t="s">
        <v>69</v>
      </c>
      <c r="E2" s="163"/>
      <c r="F2" s="163" t="s">
        <v>78</v>
      </c>
      <c r="G2" s="163" t="s">
        <v>82</v>
      </c>
      <c r="H2" s="164" t="s">
        <v>147</v>
      </c>
      <c r="I2" s="163"/>
      <c r="J2" s="163" t="s">
        <v>78</v>
      </c>
      <c r="K2" s="163" t="s">
        <v>72</v>
      </c>
      <c r="L2" s="163" t="s">
        <v>72</v>
      </c>
      <c r="M2" s="163"/>
      <c r="N2" s="163"/>
      <c r="O2" s="163" t="s">
        <v>83</v>
      </c>
      <c r="P2" s="164" t="s">
        <v>65</v>
      </c>
      <c r="Q2" s="165" t="s">
        <v>71</v>
      </c>
      <c r="R2" s="69"/>
      <c r="S2" s="64" t="s">
        <v>78</v>
      </c>
      <c r="T2" s="64" t="s">
        <v>80</v>
      </c>
      <c r="U2" s="64" t="s">
        <v>81</v>
      </c>
      <c r="V2" s="69"/>
      <c r="W2" s="64" t="s">
        <v>80</v>
      </c>
      <c r="X2" s="64" t="s">
        <v>81</v>
      </c>
      <c r="Y2" s="69"/>
      <c r="Z2" s="204" t="s">
        <v>59</v>
      </c>
      <c r="AA2" s="204"/>
      <c r="AB2" s="204" t="s">
        <v>117</v>
      </c>
      <c r="AC2" s="199" t="s">
        <v>115</v>
      </c>
      <c r="AD2" s="251" t="s">
        <v>119</v>
      </c>
      <c r="AF2" s="251" t="s">
        <v>118</v>
      </c>
      <c r="AG2" s="71"/>
      <c r="AL2" s="251"/>
    </row>
    <row r="3" spans="1:43" s="1" customFormat="1" ht="9" customHeight="1" thickTop="1" thickBot="1" x14ac:dyDescent="0.35">
      <c r="A3" s="59"/>
      <c r="B3" s="60"/>
      <c r="C3" s="61"/>
      <c r="D3" s="61"/>
      <c r="E3" s="61"/>
      <c r="F3" s="61"/>
      <c r="G3" s="60"/>
      <c r="H3" s="147"/>
      <c r="I3" s="61"/>
      <c r="J3" s="61"/>
      <c r="K3" s="60"/>
      <c r="L3" s="62"/>
      <c r="M3" s="61"/>
      <c r="N3" s="61"/>
      <c r="O3" s="159"/>
      <c r="P3" s="147"/>
      <c r="Q3" s="63"/>
      <c r="AC3" s="200"/>
      <c r="AD3" s="200"/>
      <c r="AH3" s="36">
        <f t="shared" ref="AH3:AH14" si="0">H3-AB3</f>
        <v>0</v>
      </c>
      <c r="AI3" s="211" t="e">
        <f t="shared" ref="AI3:AI14" si="1">AC3/H3</f>
        <v>#DIV/0!</v>
      </c>
      <c r="AJ3" s="211" t="e">
        <f t="shared" ref="AJ3:AJ14" si="2">AH3/H3</f>
        <v>#DIV/0!</v>
      </c>
    </row>
    <row r="4" spans="1:43" s="1" customFormat="1" ht="95.4" customHeight="1" thickBot="1" x14ac:dyDescent="0.35">
      <c r="A4" s="281">
        <v>0</v>
      </c>
      <c r="B4" s="189" t="s">
        <v>141</v>
      </c>
      <c r="C4" s="149">
        <f>'مطابخ 2024 '!AC9</f>
        <v>5286.8113410373553</v>
      </c>
      <c r="D4" s="149">
        <f t="shared" ref="D4" si="3">C4*1.1</f>
        <v>5815.4924751410917</v>
      </c>
      <c r="E4" s="150">
        <f>F4/H4</f>
        <v>-0.33050976694298684</v>
      </c>
      <c r="F4" s="149">
        <f t="shared" ref="F4" si="4">G4-C4</f>
        <v>-2096.8113410373553</v>
      </c>
      <c r="G4" s="160">
        <v>3190</v>
      </c>
      <c r="H4" s="192">
        <f>C4*1.2</f>
        <v>6344.1736092448264</v>
      </c>
      <c r="I4" s="150">
        <v>0.1082</v>
      </c>
      <c r="J4" s="149">
        <f t="shared" ref="J4" si="5">K4-C4</f>
        <v>-1709.7761313490846</v>
      </c>
      <c r="K4" s="153">
        <f t="shared" ref="K4" si="6">G4/(1-I4)</f>
        <v>3577.0352096882707</v>
      </c>
      <c r="L4" s="152">
        <f>H4/(1-0.1)</f>
        <v>7049.0817880498071</v>
      </c>
      <c r="M4" s="150">
        <f t="shared" ref="M4" si="7">N4/O4</f>
        <v>0.20250000000000001</v>
      </c>
      <c r="N4" s="149">
        <f t="shared" ref="N4" si="8">O4-G4</f>
        <v>810</v>
      </c>
      <c r="O4" s="151">
        <v>4000</v>
      </c>
      <c r="P4" s="152">
        <f>H4/(1-0.2)</f>
        <v>7930.217011556033</v>
      </c>
      <c r="Q4" s="190"/>
      <c r="Z4" s="206">
        <f>(C4*1.6)/2</f>
        <v>4229.4490728298842</v>
      </c>
      <c r="AB4" s="205">
        <v>5100</v>
      </c>
      <c r="AC4" s="206">
        <f>(H4*1.6)/2</f>
        <v>5075.3388873958611</v>
      </c>
      <c r="AD4" s="205">
        <v>5690</v>
      </c>
      <c r="AE4" s="206">
        <f>AB4/(1-0.1)</f>
        <v>5666.666666666667</v>
      </c>
      <c r="AF4" s="205">
        <v>3900</v>
      </c>
      <c r="AG4" s="206">
        <f>AB4/(1-0.2)</f>
        <v>6375</v>
      </c>
      <c r="AH4" s="36"/>
      <c r="AI4" s="211"/>
      <c r="AJ4" s="211"/>
      <c r="AN4" s="1">
        <f>H4/AC4</f>
        <v>1.25</v>
      </c>
      <c r="AO4" s="283">
        <f>AC4/H4</f>
        <v>0.8</v>
      </c>
      <c r="AP4" s="284">
        <f>H4*7</f>
        <v>44409.215264713785</v>
      </c>
      <c r="AQ4" s="284">
        <f>AP4/AC4</f>
        <v>8.75</v>
      </c>
    </row>
    <row r="5" spans="1:43" s="1" customFormat="1" ht="87" customHeight="1" thickBot="1" x14ac:dyDescent="0.35">
      <c r="A5" s="148">
        <v>1</v>
      </c>
      <c r="B5" s="189" t="s">
        <v>101</v>
      </c>
      <c r="C5" s="149">
        <f>'مطابخ 2024 '!AC10</f>
        <v>3195.8578339156143</v>
      </c>
      <c r="D5" s="149">
        <f t="shared" ref="D5:D18" si="9">C5*1.1</f>
        <v>3515.4436173071758</v>
      </c>
      <c r="E5" s="150">
        <f>F5/H5</f>
        <v>-1.5274547607241227E-3</v>
      </c>
      <c r="F5" s="149">
        <f t="shared" ref="F5:F18" si="10">G5-C5</f>
        <v>-5.8578339156142647</v>
      </c>
      <c r="G5" s="160">
        <v>3190</v>
      </c>
      <c r="H5" s="192">
        <f t="shared" ref="H5:H16" si="11">C5*1.2</f>
        <v>3835.0294006987369</v>
      </c>
      <c r="I5" s="150">
        <v>0.1082</v>
      </c>
      <c r="J5" s="149">
        <f t="shared" ref="J5:J18" si="12">K5-C5</f>
        <v>381.17737577265643</v>
      </c>
      <c r="K5" s="153">
        <f t="shared" ref="K5:K18" si="13">G5/(1-I5)</f>
        <v>3577.0352096882707</v>
      </c>
      <c r="L5" s="152">
        <f>H5/(1-0.1)</f>
        <v>4261.143778554152</v>
      </c>
      <c r="M5" s="150">
        <f t="shared" ref="M5:M18" si="14">N5/O5</f>
        <v>0.20250000000000001</v>
      </c>
      <c r="N5" s="149">
        <f t="shared" ref="N5:N18" si="15">O5-G5</f>
        <v>810</v>
      </c>
      <c r="O5" s="151">
        <v>4000</v>
      </c>
      <c r="P5" s="152">
        <f>H5/(1-0.2)</f>
        <v>4793.7867508734207</v>
      </c>
      <c r="Q5" s="190"/>
      <c r="Z5" s="206">
        <f>(C5*1.6)/2</f>
        <v>2556.6862671324916</v>
      </c>
      <c r="AB5" s="205">
        <v>3100</v>
      </c>
      <c r="AC5" s="206">
        <f>(H5*1.6)/2</f>
        <v>3068.0235205589897</v>
      </c>
      <c r="AD5" s="205">
        <v>3500</v>
      </c>
      <c r="AE5" s="206">
        <f>AB5/(1-0.1)</f>
        <v>3444.4444444444443</v>
      </c>
      <c r="AF5" s="205">
        <v>3900</v>
      </c>
      <c r="AG5" s="206">
        <f>AB5/(1-0.2)</f>
        <v>3875</v>
      </c>
      <c r="AH5" s="36">
        <f t="shared" si="0"/>
        <v>735.02940069873694</v>
      </c>
      <c r="AI5" s="211">
        <f t="shared" si="1"/>
        <v>0.8</v>
      </c>
      <c r="AJ5" s="211">
        <f t="shared" si="2"/>
        <v>0.19166199887928254</v>
      </c>
      <c r="AL5" s="152">
        <f>AB5/(1-0.2)</f>
        <v>3875</v>
      </c>
      <c r="AM5" s="250">
        <f>AG5/AB5</f>
        <v>1.25</v>
      </c>
      <c r="AN5" s="1">
        <f t="shared" ref="AN5:AN13" si="16">H5/AC5</f>
        <v>1.25</v>
      </c>
    </row>
    <row r="6" spans="1:43" s="1" customFormat="1" ht="87" customHeight="1" thickBot="1" x14ac:dyDescent="0.35">
      <c r="A6" s="154">
        <f t="shared" ref="A6:A16" si="17">A5+1</f>
        <v>2</v>
      </c>
      <c r="B6" s="188" t="s">
        <v>113</v>
      </c>
      <c r="C6" s="40">
        <f>'مطابخ 2024 '!AC11</f>
        <v>3895.8578339156143</v>
      </c>
      <c r="D6" s="40">
        <f t="shared" si="9"/>
        <v>4285.4436173071763</v>
      </c>
      <c r="E6" s="41">
        <f>F6/H6</f>
        <v>-9.5370059886463104E-2</v>
      </c>
      <c r="F6" s="40">
        <f t="shared" si="10"/>
        <v>-445.85783391561426</v>
      </c>
      <c r="G6" s="161">
        <v>3450</v>
      </c>
      <c r="H6" s="192">
        <f t="shared" si="11"/>
        <v>4675.0294006987369</v>
      </c>
      <c r="I6" s="41">
        <v>0.1082</v>
      </c>
      <c r="J6" s="40">
        <f t="shared" si="12"/>
        <v>-27.277434722970156</v>
      </c>
      <c r="K6" s="42">
        <f t="shared" si="13"/>
        <v>3868.5803991926441</v>
      </c>
      <c r="L6" s="152">
        <f>H6/(1-0.1)</f>
        <v>5194.4771118874851</v>
      </c>
      <c r="M6" s="41">
        <f t="shared" si="14"/>
        <v>0.19767441860465115</v>
      </c>
      <c r="N6" s="40">
        <f t="shared" si="15"/>
        <v>850</v>
      </c>
      <c r="O6" s="145">
        <v>4300</v>
      </c>
      <c r="P6" s="152">
        <f t="shared" ref="P6:P16" si="18">H6/(1-0.2)</f>
        <v>5843.7867508734207</v>
      </c>
      <c r="Q6" s="193"/>
      <c r="Z6" s="206">
        <f t="shared" ref="Z6:Z16" si="19">(C6*1.6)/2</f>
        <v>3116.6862671324916</v>
      </c>
      <c r="AB6" s="205">
        <v>3750</v>
      </c>
      <c r="AC6" s="206">
        <f t="shared" ref="AC6:AC16" si="20">(H6*1.6)/2</f>
        <v>3740.0235205589897</v>
      </c>
      <c r="AD6" s="205">
        <v>4190</v>
      </c>
      <c r="AE6" s="206">
        <f t="shared" ref="AE6:AE16" si="21">AB6/(1-0.1)</f>
        <v>4166.666666666667</v>
      </c>
      <c r="AF6" s="205">
        <v>4490</v>
      </c>
      <c r="AG6" s="206">
        <f t="shared" ref="AG6:AG16" si="22">AB6/(1-0.2)</f>
        <v>4687.5</v>
      </c>
      <c r="AH6" s="36">
        <f t="shared" si="0"/>
        <v>925.02940069873694</v>
      </c>
      <c r="AI6" s="211">
        <f t="shared" si="1"/>
        <v>0.8</v>
      </c>
      <c r="AJ6" s="211">
        <f t="shared" si="2"/>
        <v>0.19786600712296712</v>
      </c>
      <c r="AL6" s="152">
        <f t="shared" ref="AL6:AL7" si="23">AB6/(1-0.2)</f>
        <v>4687.5</v>
      </c>
      <c r="AM6" s="250">
        <f>AG6/AB6</f>
        <v>1.25</v>
      </c>
      <c r="AN6" s="1">
        <f t="shared" si="16"/>
        <v>1.25</v>
      </c>
    </row>
    <row r="7" spans="1:43" ht="105" customHeight="1" thickBot="1" x14ac:dyDescent="0.35">
      <c r="A7" s="154">
        <f t="shared" si="17"/>
        <v>3</v>
      </c>
      <c r="B7" s="187" t="s">
        <v>49</v>
      </c>
      <c r="C7" s="40">
        <f>'مطابخ 2024 '!AC12</f>
        <v>4376.2394517602797</v>
      </c>
      <c r="D7" s="40">
        <f t="shared" si="9"/>
        <v>4813.8633969363082</v>
      </c>
      <c r="E7" s="41">
        <f>F7/H7</f>
        <v>-0.11163303147646421</v>
      </c>
      <c r="F7" s="40">
        <f t="shared" si="10"/>
        <v>-586.23945176027974</v>
      </c>
      <c r="G7" s="161">
        <v>3790</v>
      </c>
      <c r="H7" s="192">
        <f t="shared" si="11"/>
        <v>5251.4873421123357</v>
      </c>
      <c r="I7" s="41">
        <v>0.1082</v>
      </c>
      <c r="J7" s="40">
        <f t="shared" si="12"/>
        <v>-126.40765090807054</v>
      </c>
      <c r="K7" s="42">
        <f t="shared" si="13"/>
        <v>4249.8318008522092</v>
      </c>
      <c r="L7" s="152">
        <f t="shared" ref="L7:L16" si="24">H7/(1-0.1)</f>
        <v>5834.9859356803727</v>
      </c>
      <c r="M7" s="41">
        <f t="shared" si="14"/>
        <v>0.20210526315789473</v>
      </c>
      <c r="N7" s="40">
        <f t="shared" si="15"/>
        <v>960</v>
      </c>
      <c r="O7" s="145">
        <v>4750</v>
      </c>
      <c r="P7" s="152">
        <f t="shared" si="18"/>
        <v>6564.3591776404191</v>
      </c>
      <c r="Q7" s="156"/>
      <c r="S7" s="36">
        <f t="shared" ref="S7:S17" si="25">F7</f>
        <v>-586.23945176027974</v>
      </c>
      <c r="T7" s="2">
        <v>100</v>
      </c>
      <c r="U7" s="37">
        <f t="shared" ref="U7:U16" si="26">T7*S7</f>
        <v>-58623.945176027977</v>
      </c>
      <c r="W7" s="2">
        <v>120</v>
      </c>
      <c r="X7" s="37">
        <f t="shared" ref="X7:X16" si="27">W7*S7</f>
        <v>-70348.734211233561</v>
      </c>
      <c r="Z7" s="206">
        <f t="shared" si="19"/>
        <v>3500.9915614082238</v>
      </c>
      <c r="AB7" s="205">
        <v>4250</v>
      </c>
      <c r="AC7" s="206">
        <f t="shared" si="20"/>
        <v>4201.1898736898684</v>
      </c>
      <c r="AD7" s="205">
        <v>4750</v>
      </c>
      <c r="AE7" s="206">
        <f t="shared" si="21"/>
        <v>4722.2222222222217</v>
      </c>
      <c r="AF7" s="205">
        <v>4950</v>
      </c>
      <c r="AG7" s="206">
        <f t="shared" si="22"/>
        <v>5312.5</v>
      </c>
      <c r="AH7" s="36">
        <f t="shared" si="0"/>
        <v>1001.4873421123357</v>
      </c>
      <c r="AI7" s="211">
        <f t="shared" si="1"/>
        <v>0.79999999999999993</v>
      </c>
      <c r="AJ7" s="211">
        <f t="shared" si="2"/>
        <v>0.19070546625548976</v>
      </c>
      <c r="AL7" s="152">
        <f t="shared" si="23"/>
        <v>5312.5</v>
      </c>
      <c r="AM7" s="250">
        <f>AG7/AB7</f>
        <v>1.25</v>
      </c>
      <c r="AN7" s="1">
        <f t="shared" si="16"/>
        <v>1.25</v>
      </c>
    </row>
    <row r="8" spans="1:43" ht="105" customHeight="1" thickBot="1" x14ac:dyDescent="0.35">
      <c r="A8" s="154">
        <f t="shared" si="17"/>
        <v>4</v>
      </c>
      <c r="B8" s="187" t="s">
        <v>50</v>
      </c>
      <c r="C8" s="40">
        <f>'مطابخ 2024 '!AC13</f>
        <v>4363.042154566745</v>
      </c>
      <c r="D8" s="40">
        <f t="shared" si="9"/>
        <v>4799.3463700234197</v>
      </c>
      <c r="E8" s="41">
        <f t="shared" ref="E8:E16" si="28">F8/G8</f>
        <v>-0.10456763406753038</v>
      </c>
      <c r="F8" s="40">
        <f t="shared" si="10"/>
        <v>-413.04215456674501</v>
      </c>
      <c r="G8" s="161">
        <v>3950</v>
      </c>
      <c r="H8" s="192">
        <f t="shared" si="11"/>
        <v>5235.6505854800935</v>
      </c>
      <c r="I8" s="41">
        <v>0.10009999999999999</v>
      </c>
      <c r="J8" s="40">
        <f t="shared" si="12"/>
        <v>26.334442832965578</v>
      </c>
      <c r="K8" s="42">
        <f t="shared" si="13"/>
        <v>4389.3765973997106</v>
      </c>
      <c r="L8" s="152">
        <f t="shared" si="24"/>
        <v>5817.3895394223264</v>
      </c>
      <c r="M8" s="41">
        <f t="shared" si="14"/>
        <v>0.20202020202020202</v>
      </c>
      <c r="N8" s="40">
        <f t="shared" si="15"/>
        <v>1000</v>
      </c>
      <c r="O8" s="145">
        <v>4950</v>
      </c>
      <c r="P8" s="152">
        <f t="shared" si="18"/>
        <v>6544.5632318501166</v>
      </c>
      <c r="Q8" s="155"/>
      <c r="S8" s="36">
        <f t="shared" si="25"/>
        <v>-413.04215456674501</v>
      </c>
      <c r="T8" s="2">
        <v>100</v>
      </c>
      <c r="U8" s="37">
        <f t="shared" si="26"/>
        <v>-41304.215456674501</v>
      </c>
      <c r="W8" s="2">
        <v>120</v>
      </c>
      <c r="X8" s="37">
        <f t="shared" si="27"/>
        <v>-49565.058548009401</v>
      </c>
      <c r="Z8" s="206">
        <f t="shared" si="19"/>
        <v>3490.4337236533961</v>
      </c>
      <c r="AB8" s="205">
        <v>4250</v>
      </c>
      <c r="AC8" s="206">
        <f t="shared" si="20"/>
        <v>4188.5204683840748</v>
      </c>
      <c r="AD8" s="205">
        <v>4750</v>
      </c>
      <c r="AE8" s="206">
        <f t="shared" si="21"/>
        <v>4722.2222222222217</v>
      </c>
      <c r="AF8" s="205">
        <v>5450</v>
      </c>
      <c r="AG8" s="206">
        <f t="shared" si="22"/>
        <v>5312.5</v>
      </c>
      <c r="AH8" s="36">
        <f t="shared" si="0"/>
        <v>985.65058548009347</v>
      </c>
      <c r="AI8" s="211">
        <f t="shared" si="1"/>
        <v>0.8</v>
      </c>
      <c r="AJ8" s="211">
        <f t="shared" si="2"/>
        <v>0.18825751821818953</v>
      </c>
      <c r="AM8" s="250">
        <f>AG8/AB8</f>
        <v>1.25</v>
      </c>
      <c r="AN8" s="1">
        <f t="shared" si="16"/>
        <v>1.25</v>
      </c>
    </row>
    <row r="9" spans="1:43" ht="105" customHeight="1" thickBot="1" x14ac:dyDescent="0.35">
      <c r="A9" s="154">
        <f t="shared" si="17"/>
        <v>5</v>
      </c>
      <c r="B9" s="187" t="s">
        <v>99</v>
      </c>
      <c r="C9" s="40">
        <f>'مطابخ 2024 '!AC14</f>
        <v>4482.0340136054419</v>
      </c>
      <c r="D9" s="40">
        <f t="shared" ref="D9:D14" si="29">C9*1.1</f>
        <v>4930.2374149659863</v>
      </c>
      <c r="E9" s="41">
        <f t="shared" si="28"/>
        <v>1.7741617805251801E-3</v>
      </c>
      <c r="F9" s="40">
        <f t="shared" ref="F9:F14" si="30">G9-C9</f>
        <v>7.9659863945580582</v>
      </c>
      <c r="G9" s="161">
        <v>4490</v>
      </c>
      <c r="H9" s="192">
        <f t="shared" si="11"/>
        <v>5378.4408163265298</v>
      </c>
      <c r="I9" s="41">
        <v>0.1023</v>
      </c>
      <c r="J9" s="40">
        <f t="shared" ref="J9:J14" si="31">K9-C9</f>
        <v>519.63692323314626</v>
      </c>
      <c r="K9" s="42">
        <f t="shared" ref="K9:K14" si="32">G9/(1-I9)</f>
        <v>5001.6709368385882</v>
      </c>
      <c r="L9" s="152">
        <f t="shared" si="24"/>
        <v>5976.045351473922</v>
      </c>
      <c r="M9" s="41">
        <f t="shared" ref="M9:M14" si="33">N9/O9</f>
        <v>0.1982142857142857</v>
      </c>
      <c r="N9" s="40">
        <f t="shared" ref="N9:N14" si="34">O9-G9</f>
        <v>1110</v>
      </c>
      <c r="O9" s="145">
        <v>5600</v>
      </c>
      <c r="P9" s="152">
        <f t="shared" si="18"/>
        <v>6723.051020408162</v>
      </c>
      <c r="Q9" s="155"/>
      <c r="S9" s="36"/>
      <c r="U9" s="37"/>
      <c r="X9" s="37"/>
      <c r="Z9" s="206">
        <f t="shared" si="19"/>
        <v>3585.6272108843536</v>
      </c>
      <c r="AB9" s="205">
        <v>4590</v>
      </c>
      <c r="AC9" s="206">
        <f t="shared" si="20"/>
        <v>4302.752653061224</v>
      </c>
      <c r="AD9" s="205">
        <v>5100</v>
      </c>
      <c r="AE9" s="206">
        <f t="shared" si="21"/>
        <v>5100</v>
      </c>
      <c r="AF9" s="205">
        <v>5850</v>
      </c>
      <c r="AG9" s="206">
        <f t="shared" si="22"/>
        <v>5737.5</v>
      </c>
      <c r="AH9" s="36">
        <f t="shared" si="0"/>
        <v>788.44081632652978</v>
      </c>
      <c r="AI9" s="211">
        <f t="shared" si="1"/>
        <v>0.8</v>
      </c>
      <c r="AJ9" s="211">
        <f t="shared" si="2"/>
        <v>0.14659282183289582</v>
      </c>
      <c r="AN9" s="1">
        <f t="shared" si="16"/>
        <v>1.25</v>
      </c>
    </row>
    <row r="10" spans="1:43" ht="105" customHeight="1" thickBot="1" x14ac:dyDescent="0.35">
      <c r="A10" s="154">
        <f t="shared" si="17"/>
        <v>6</v>
      </c>
      <c r="B10" s="194" t="s">
        <v>53</v>
      </c>
      <c r="C10" s="195">
        <f>'مطابخ 2024 '!AC15</f>
        <v>5007.0702576112417</v>
      </c>
      <c r="D10" s="195">
        <f t="shared" si="29"/>
        <v>5507.7772833723666</v>
      </c>
      <c r="E10" s="196">
        <f t="shared" si="28"/>
        <v>-3.2385620126029212E-2</v>
      </c>
      <c r="F10" s="195">
        <f t="shared" si="30"/>
        <v>-157.07025761124169</v>
      </c>
      <c r="G10" s="191">
        <v>4850</v>
      </c>
      <c r="H10" s="192">
        <f t="shared" si="11"/>
        <v>6008.4843091334897</v>
      </c>
      <c r="I10" s="41">
        <v>0.1023</v>
      </c>
      <c r="J10" s="40">
        <f t="shared" si="31"/>
        <v>395.62552048834641</v>
      </c>
      <c r="K10" s="42">
        <f t="shared" si="32"/>
        <v>5402.6957780995881</v>
      </c>
      <c r="L10" s="152">
        <f t="shared" si="24"/>
        <v>6676.0936768149886</v>
      </c>
      <c r="M10" s="41">
        <f t="shared" si="33"/>
        <v>0.19966996699669967</v>
      </c>
      <c r="N10" s="40">
        <f t="shared" si="34"/>
        <v>1210</v>
      </c>
      <c r="O10" s="145">
        <v>6060</v>
      </c>
      <c r="P10" s="152">
        <f t="shared" si="18"/>
        <v>7510.6053864168616</v>
      </c>
      <c r="Q10" s="155"/>
      <c r="S10" s="36"/>
      <c r="U10" s="37"/>
      <c r="X10" s="37"/>
      <c r="Z10" s="206">
        <f t="shared" si="19"/>
        <v>4005.6562060889937</v>
      </c>
      <c r="AB10" s="205"/>
      <c r="AC10" s="206">
        <f t="shared" si="20"/>
        <v>4806.7874473067923</v>
      </c>
      <c r="AD10" s="205"/>
      <c r="AE10" s="206">
        <f t="shared" si="21"/>
        <v>0</v>
      </c>
      <c r="AF10" s="205"/>
      <c r="AG10" s="206">
        <f t="shared" si="22"/>
        <v>0</v>
      </c>
      <c r="AH10" s="36">
        <f t="shared" si="0"/>
        <v>6008.4843091334897</v>
      </c>
      <c r="AI10" s="211">
        <f t="shared" si="1"/>
        <v>0.8</v>
      </c>
      <c r="AJ10" s="211">
        <f t="shared" si="2"/>
        <v>1</v>
      </c>
      <c r="AN10" s="1">
        <f t="shared" si="16"/>
        <v>1.2499999999999998</v>
      </c>
    </row>
    <row r="11" spans="1:43" ht="105" customHeight="1" thickBot="1" x14ac:dyDescent="0.35">
      <c r="A11" s="154">
        <f t="shared" si="17"/>
        <v>7</v>
      </c>
      <c r="B11" s="187" t="s">
        <v>100</v>
      </c>
      <c r="C11" s="40">
        <f>'مطابخ 2024 '!AC16</f>
        <v>4753.2925170068029</v>
      </c>
      <c r="D11" s="40">
        <f t="shared" si="29"/>
        <v>5228.6217687074832</v>
      </c>
      <c r="E11" s="41">
        <f t="shared" si="28"/>
        <v>1.9939687215092188E-2</v>
      </c>
      <c r="F11" s="40">
        <f t="shared" si="30"/>
        <v>96.707482993197118</v>
      </c>
      <c r="G11" s="161">
        <v>4850</v>
      </c>
      <c r="H11" s="192">
        <f t="shared" si="11"/>
        <v>5703.9510204081635</v>
      </c>
      <c r="I11" s="41">
        <v>0.1023</v>
      </c>
      <c r="J11" s="40">
        <f t="shared" si="31"/>
        <v>649.40326109278521</v>
      </c>
      <c r="K11" s="42">
        <f t="shared" si="32"/>
        <v>5402.6957780995881</v>
      </c>
      <c r="L11" s="152">
        <f t="shared" si="24"/>
        <v>6337.7233560090699</v>
      </c>
      <c r="M11" s="41">
        <f t="shared" si="33"/>
        <v>0.19966996699669967</v>
      </c>
      <c r="N11" s="40">
        <f t="shared" si="34"/>
        <v>1210</v>
      </c>
      <c r="O11" s="145">
        <v>6060</v>
      </c>
      <c r="P11" s="152">
        <f t="shared" si="18"/>
        <v>7129.9387755102043</v>
      </c>
      <c r="Q11" s="155"/>
      <c r="S11" s="36"/>
      <c r="U11" s="37"/>
      <c r="X11" s="37"/>
      <c r="Z11" s="206">
        <f t="shared" si="19"/>
        <v>3802.6340136054423</v>
      </c>
      <c r="AB11" s="205">
        <v>4590</v>
      </c>
      <c r="AC11" s="206">
        <f t="shared" si="20"/>
        <v>4563.1608163265309</v>
      </c>
      <c r="AD11" s="205">
        <v>5100</v>
      </c>
      <c r="AE11" s="206">
        <f t="shared" si="21"/>
        <v>5100</v>
      </c>
      <c r="AF11" s="205">
        <v>5850</v>
      </c>
      <c r="AG11" s="206">
        <f t="shared" si="22"/>
        <v>5737.5</v>
      </c>
      <c r="AH11" s="36">
        <f t="shared" si="0"/>
        <v>1113.9510204081635</v>
      </c>
      <c r="AI11" s="211">
        <f t="shared" si="1"/>
        <v>0.8</v>
      </c>
      <c r="AJ11" s="211">
        <f t="shared" si="2"/>
        <v>0.19529463286458082</v>
      </c>
      <c r="AN11" s="1">
        <f>H11/AC11</f>
        <v>1.25</v>
      </c>
    </row>
    <row r="12" spans="1:43" ht="105" customHeight="1" thickBot="1" x14ac:dyDescent="0.35">
      <c r="A12" s="154">
        <f>A10+1</f>
        <v>7</v>
      </c>
      <c r="B12" s="187" t="s">
        <v>114</v>
      </c>
      <c r="C12" s="40">
        <f>'مطابخ 2024 '!AC17</f>
        <v>4622.8548009367678</v>
      </c>
      <c r="D12" s="40">
        <f t="shared" si="29"/>
        <v>5085.1402810304453</v>
      </c>
      <c r="E12" s="41">
        <f t="shared" si="28"/>
        <v>5.4630920053830717E-2</v>
      </c>
      <c r="F12" s="40">
        <f t="shared" si="30"/>
        <v>267.14519906323221</v>
      </c>
      <c r="G12" s="161">
        <v>4890</v>
      </c>
      <c r="H12" s="192">
        <f t="shared" si="11"/>
        <v>5547.425761124121</v>
      </c>
      <c r="I12" s="41">
        <v>0.1023</v>
      </c>
      <c r="J12" s="40">
        <f t="shared" si="31"/>
        <v>824.39929285848666</v>
      </c>
      <c r="K12" s="42">
        <f t="shared" si="32"/>
        <v>5447.2540937952544</v>
      </c>
      <c r="L12" s="152">
        <f t="shared" si="24"/>
        <v>6163.8064012490231</v>
      </c>
      <c r="M12" s="41">
        <f t="shared" si="33"/>
        <v>0.20487804878048779</v>
      </c>
      <c r="N12" s="40">
        <f t="shared" si="34"/>
        <v>1260</v>
      </c>
      <c r="O12" s="145">
        <v>6150</v>
      </c>
      <c r="P12" s="152">
        <f t="shared" si="18"/>
        <v>6934.2822014051508</v>
      </c>
      <c r="Q12" s="155"/>
      <c r="S12" s="36"/>
      <c r="U12" s="37"/>
      <c r="X12" s="37"/>
      <c r="Z12" s="206">
        <f t="shared" si="19"/>
        <v>3698.2838407494146</v>
      </c>
      <c r="AB12" s="205"/>
      <c r="AC12" s="206">
        <f t="shared" si="20"/>
        <v>4437.9406088992973</v>
      </c>
      <c r="AD12" s="205"/>
      <c r="AE12" s="206">
        <f t="shared" si="21"/>
        <v>0</v>
      </c>
      <c r="AF12" s="205"/>
      <c r="AG12" s="206">
        <f t="shared" si="22"/>
        <v>0</v>
      </c>
      <c r="AH12" s="36">
        <f t="shared" si="0"/>
        <v>5547.425761124121</v>
      </c>
      <c r="AI12" s="211">
        <f t="shared" si="1"/>
        <v>0.8</v>
      </c>
      <c r="AJ12" s="211">
        <f t="shared" si="2"/>
        <v>1</v>
      </c>
      <c r="AN12" s="1">
        <f t="shared" si="16"/>
        <v>1.2499999999999998</v>
      </c>
    </row>
    <row r="13" spans="1:43" ht="105" customHeight="1" thickBot="1" x14ac:dyDescent="0.35">
      <c r="A13" s="154">
        <f t="shared" si="17"/>
        <v>8</v>
      </c>
      <c r="B13" s="106" t="s">
        <v>112</v>
      </c>
      <c r="C13" s="40">
        <f>'مطابخ 2024 '!AC18</f>
        <v>5200.2786885245905</v>
      </c>
      <c r="D13" s="40">
        <f t="shared" si="29"/>
        <v>5720.30655737705</v>
      </c>
      <c r="E13" s="41">
        <f t="shared" si="28"/>
        <v>-6.3451674544906037E-2</v>
      </c>
      <c r="F13" s="40">
        <f t="shared" si="30"/>
        <v>-310.27868852459051</v>
      </c>
      <c r="G13" s="161">
        <v>4890</v>
      </c>
      <c r="H13" s="192">
        <f t="shared" si="11"/>
        <v>6240.3344262295086</v>
      </c>
      <c r="I13" s="41">
        <v>0.1023</v>
      </c>
      <c r="J13" s="40">
        <f t="shared" si="31"/>
        <v>246.97540527066394</v>
      </c>
      <c r="K13" s="42">
        <f t="shared" si="32"/>
        <v>5447.2540937952544</v>
      </c>
      <c r="L13" s="152">
        <f t="shared" si="24"/>
        <v>6933.7049180327867</v>
      </c>
      <c r="M13" s="41">
        <f t="shared" si="33"/>
        <v>0.20487804878048779</v>
      </c>
      <c r="N13" s="40">
        <f t="shared" si="34"/>
        <v>1260</v>
      </c>
      <c r="O13" s="145">
        <v>6150</v>
      </c>
      <c r="P13" s="152">
        <f t="shared" si="18"/>
        <v>7800.4180327868853</v>
      </c>
      <c r="Q13" s="155"/>
      <c r="S13" s="36"/>
      <c r="U13" s="37"/>
      <c r="X13" s="37"/>
      <c r="Z13" s="206">
        <f t="shared" si="19"/>
        <v>4160.2229508196724</v>
      </c>
      <c r="AB13" s="205">
        <v>4990</v>
      </c>
      <c r="AC13" s="206">
        <f t="shared" si="20"/>
        <v>4992.2675409836074</v>
      </c>
      <c r="AD13" s="205">
        <v>5550</v>
      </c>
      <c r="AE13" s="206">
        <f t="shared" si="21"/>
        <v>5544.4444444444443</v>
      </c>
      <c r="AF13" s="205">
        <v>6200</v>
      </c>
      <c r="AG13" s="206">
        <f t="shared" si="22"/>
        <v>6237.5</v>
      </c>
      <c r="AH13" s="36">
        <f t="shared" si="0"/>
        <v>1250.3344262295086</v>
      </c>
      <c r="AI13" s="211">
        <f t="shared" si="1"/>
        <v>0.8</v>
      </c>
      <c r="AJ13" s="211">
        <f t="shared" si="2"/>
        <v>0.20036336850378977</v>
      </c>
      <c r="AN13" s="1">
        <f t="shared" si="16"/>
        <v>1.2499999999999998</v>
      </c>
    </row>
    <row r="14" spans="1:43" ht="105" customHeight="1" thickBot="1" x14ac:dyDescent="0.35">
      <c r="A14" s="154">
        <f t="shared" si="17"/>
        <v>9</v>
      </c>
      <c r="B14" s="182" t="s">
        <v>108</v>
      </c>
      <c r="C14" s="40">
        <f>'مطابخ 2024 '!AC19</f>
        <v>5425.688524590164</v>
      </c>
      <c r="D14" s="40">
        <f t="shared" si="29"/>
        <v>5968.2573770491808</v>
      </c>
      <c r="E14" s="41">
        <f t="shared" si="28"/>
        <v>-0.10954775553991083</v>
      </c>
      <c r="F14" s="40">
        <f t="shared" si="30"/>
        <v>-535.68852459016398</v>
      </c>
      <c r="G14" s="161">
        <v>4890</v>
      </c>
      <c r="H14" s="192">
        <f t="shared" si="11"/>
        <v>6510.8262295081968</v>
      </c>
      <c r="I14" s="41">
        <v>0.1023</v>
      </c>
      <c r="J14" s="40">
        <f t="shared" si="31"/>
        <v>21.565569205090469</v>
      </c>
      <c r="K14" s="42">
        <f t="shared" si="32"/>
        <v>5447.2540937952544</v>
      </c>
      <c r="L14" s="152">
        <f t="shared" si="24"/>
        <v>7234.2513661202183</v>
      </c>
      <c r="M14" s="41">
        <f t="shared" si="33"/>
        <v>0.20487804878048779</v>
      </c>
      <c r="N14" s="40">
        <f t="shared" si="34"/>
        <v>1260</v>
      </c>
      <c r="O14" s="145">
        <v>6150</v>
      </c>
      <c r="P14" s="152">
        <f t="shared" si="18"/>
        <v>8138.5327868852455</v>
      </c>
      <c r="Q14" s="155"/>
      <c r="S14" s="36"/>
      <c r="U14" s="37"/>
      <c r="X14" s="37"/>
      <c r="Z14" s="206">
        <f t="shared" si="19"/>
        <v>4340.5508196721312</v>
      </c>
      <c r="AB14" s="205">
        <v>5200</v>
      </c>
      <c r="AC14" s="206">
        <f t="shared" si="20"/>
        <v>5208.6609836065581</v>
      </c>
      <c r="AD14" s="205">
        <v>5790</v>
      </c>
      <c r="AE14" s="206">
        <f t="shared" si="21"/>
        <v>5777.7777777777774</v>
      </c>
      <c r="AF14" s="205">
        <v>5680</v>
      </c>
      <c r="AG14" s="206">
        <f t="shared" si="22"/>
        <v>6500</v>
      </c>
      <c r="AH14" s="36">
        <f t="shared" si="0"/>
        <v>1310.8262295081968</v>
      </c>
      <c r="AI14" s="211">
        <f t="shared" si="1"/>
        <v>0.80000000000000016</v>
      </c>
      <c r="AJ14" s="211">
        <f t="shared" si="2"/>
        <v>0.20133024339788158</v>
      </c>
    </row>
    <row r="15" spans="1:43" ht="105" customHeight="1" thickBot="1" x14ac:dyDescent="0.35">
      <c r="A15" s="154">
        <f t="shared" si="17"/>
        <v>10</v>
      </c>
      <c r="B15" s="106" t="s">
        <v>107</v>
      </c>
      <c r="C15" s="40">
        <f>'مطابخ 2024 '!AC20</f>
        <v>5651.0983606557384</v>
      </c>
      <c r="D15" s="40">
        <f t="shared" si="9"/>
        <v>6216.2081967213126</v>
      </c>
      <c r="E15" s="41">
        <f t="shared" si="28"/>
        <v>-5.6280067412287547E-2</v>
      </c>
      <c r="F15" s="40">
        <f t="shared" si="10"/>
        <v>-301.09836065573836</v>
      </c>
      <c r="G15" s="161">
        <v>5350</v>
      </c>
      <c r="H15" s="192">
        <f t="shared" si="11"/>
        <v>6781.3180327868859</v>
      </c>
      <c r="I15" s="41">
        <v>0.1</v>
      </c>
      <c r="J15" s="40">
        <f t="shared" si="12"/>
        <v>293.34608378870598</v>
      </c>
      <c r="K15" s="42">
        <f t="shared" si="13"/>
        <v>5944.4444444444443</v>
      </c>
      <c r="L15" s="152">
        <f t="shared" si="24"/>
        <v>7534.7978142076508</v>
      </c>
      <c r="M15" s="41">
        <f t="shared" si="14"/>
        <v>0.20029895366218237</v>
      </c>
      <c r="N15" s="40">
        <f t="shared" si="15"/>
        <v>1340</v>
      </c>
      <c r="O15" s="145">
        <v>6690</v>
      </c>
      <c r="P15" s="152">
        <f t="shared" si="18"/>
        <v>8476.6475409836075</v>
      </c>
      <c r="Q15" s="156"/>
      <c r="S15" s="36">
        <f t="shared" si="25"/>
        <v>-301.09836065573836</v>
      </c>
      <c r="T15" s="2">
        <v>100</v>
      </c>
      <c r="U15" s="37">
        <f t="shared" si="26"/>
        <v>-30109.836065573836</v>
      </c>
      <c r="W15" s="2">
        <v>120</v>
      </c>
      <c r="X15" s="37">
        <f t="shared" si="27"/>
        <v>-36131.803278688603</v>
      </c>
      <c r="Z15" s="206">
        <f t="shared" si="19"/>
        <v>4520.8786885245909</v>
      </c>
      <c r="AB15" s="205">
        <v>5450</v>
      </c>
      <c r="AC15" s="206">
        <f t="shared" si="20"/>
        <v>5425.0544262295089</v>
      </c>
      <c r="AD15" s="205">
        <v>6100</v>
      </c>
      <c r="AE15" s="206">
        <f t="shared" si="21"/>
        <v>6055.5555555555557</v>
      </c>
      <c r="AF15" s="205">
        <v>6650</v>
      </c>
      <c r="AG15" s="206">
        <f t="shared" si="22"/>
        <v>6812.5</v>
      </c>
      <c r="AH15" s="36">
        <f>H15-AB15</f>
        <v>1331.3180327868859</v>
      </c>
      <c r="AI15" s="211">
        <f>AC15/H15</f>
        <v>0.8</v>
      </c>
      <c r="AJ15" s="211">
        <f>AH15/H15</f>
        <v>0.19632142694828905</v>
      </c>
    </row>
    <row r="16" spans="1:43" ht="105" hidden="1" customHeight="1" thickBot="1" x14ac:dyDescent="0.35">
      <c r="A16" s="197">
        <f t="shared" si="17"/>
        <v>11</v>
      </c>
      <c r="B16" s="194" t="s">
        <v>54</v>
      </c>
      <c r="C16" s="195">
        <f>'مطابخ 2024 '!AC21</f>
        <v>4846.0632318501175</v>
      </c>
      <c r="D16" s="195">
        <f t="shared" si="9"/>
        <v>5330.6695550351296</v>
      </c>
      <c r="E16" s="196">
        <f t="shared" si="28"/>
        <v>8.9850241615301602E-3</v>
      </c>
      <c r="F16" s="195">
        <f t="shared" si="10"/>
        <v>43.936768149882482</v>
      </c>
      <c r="G16" s="191">
        <v>4890</v>
      </c>
      <c r="H16" s="192">
        <f t="shared" si="11"/>
        <v>5815.2758782201408</v>
      </c>
      <c r="I16" s="41">
        <v>0.1</v>
      </c>
      <c r="J16" s="40">
        <f t="shared" si="12"/>
        <v>587.27010148321551</v>
      </c>
      <c r="K16" s="42">
        <f t="shared" si="13"/>
        <v>5433.333333333333</v>
      </c>
      <c r="L16" s="152">
        <f t="shared" si="24"/>
        <v>6461.4176424668231</v>
      </c>
      <c r="M16" s="41">
        <f t="shared" si="14"/>
        <v>-2.0876826722338204E-2</v>
      </c>
      <c r="N16" s="40">
        <f t="shared" si="15"/>
        <v>-100</v>
      </c>
      <c r="O16" s="145">
        <v>4790</v>
      </c>
      <c r="P16" s="152">
        <f t="shared" si="18"/>
        <v>7269.0948477751754</v>
      </c>
      <c r="Q16" s="155"/>
      <c r="S16" s="36">
        <f t="shared" si="25"/>
        <v>43.936768149882482</v>
      </c>
      <c r="T16" s="2">
        <v>100</v>
      </c>
      <c r="U16" s="37">
        <f t="shared" si="26"/>
        <v>4393.6768149882482</v>
      </c>
      <c r="W16" s="2">
        <v>120</v>
      </c>
      <c r="X16" s="37">
        <f t="shared" si="27"/>
        <v>5272.4121779858979</v>
      </c>
      <c r="Z16" s="206">
        <f t="shared" si="19"/>
        <v>3876.8505854800942</v>
      </c>
      <c r="AB16" s="205"/>
      <c r="AC16" s="206">
        <f t="shared" si="20"/>
        <v>4652.2207025761127</v>
      </c>
      <c r="AD16" s="205"/>
      <c r="AE16" s="206">
        <f t="shared" si="21"/>
        <v>0</v>
      </c>
      <c r="AF16" s="205"/>
      <c r="AG16" s="206">
        <f t="shared" si="22"/>
        <v>0</v>
      </c>
      <c r="AI16" s="211"/>
    </row>
    <row r="17" spans="1:35" ht="87" customHeight="1" thickBot="1" x14ac:dyDescent="0.35">
      <c r="A17" s="154"/>
      <c r="B17" s="106" t="s">
        <v>85</v>
      </c>
      <c r="C17" s="40">
        <f>'مطابخ 2024 '!AC22</f>
        <v>5223</v>
      </c>
      <c r="D17" s="40">
        <f t="shared" si="9"/>
        <v>5745.3</v>
      </c>
      <c r="E17" s="41">
        <f t="shared" ref="E17:E18" si="35">F17/G17</f>
        <v>-6.8098159509202449E-2</v>
      </c>
      <c r="F17" s="40">
        <f t="shared" si="10"/>
        <v>-333</v>
      </c>
      <c r="G17" s="161">
        <v>4890</v>
      </c>
      <c r="H17" s="192">
        <f t="shared" ref="H17:H18" si="36">C17*1.2</f>
        <v>6267.5999999999995</v>
      </c>
      <c r="I17" s="41">
        <v>0.1023</v>
      </c>
      <c r="J17" s="40">
        <f t="shared" si="12"/>
        <v>224.25409379525445</v>
      </c>
      <c r="K17" s="42">
        <f t="shared" si="13"/>
        <v>5447.2540937952544</v>
      </c>
      <c r="L17" s="152">
        <f t="shared" ref="L17:L18" si="37">H17/(1-0.1)</f>
        <v>6963.9999999999991</v>
      </c>
      <c r="M17" s="41">
        <f t="shared" si="14"/>
        <v>0.20487804878048779</v>
      </c>
      <c r="N17" s="40">
        <f t="shared" si="15"/>
        <v>1260</v>
      </c>
      <c r="O17" s="145">
        <v>6150</v>
      </c>
      <c r="P17" s="152">
        <f t="shared" ref="P17:P18" si="38">H17/(1-0.2)</f>
        <v>7834.4999999999991</v>
      </c>
      <c r="Q17" s="155"/>
      <c r="S17" s="36">
        <f t="shared" si="25"/>
        <v>-333</v>
      </c>
      <c r="U17" s="37">
        <f>AVERAGE(U7:U16)</f>
        <v>-31411.079970822015</v>
      </c>
      <c r="X17" s="37">
        <f>AVERAGE(X7:X16)</f>
        <v>-37693.295964986421</v>
      </c>
      <c r="AB17" s="205">
        <v>5200</v>
      </c>
      <c r="AC17" s="206">
        <f t="shared" ref="AC17" si="39">(H17*1.6)/2</f>
        <v>5014.08</v>
      </c>
      <c r="AD17" s="205">
        <v>5800</v>
      </c>
      <c r="AE17" s="206">
        <f t="shared" ref="AE17" si="40">AB17/(1-0.1)</f>
        <v>5777.7777777777774</v>
      </c>
      <c r="AF17" s="205"/>
      <c r="AG17" s="206">
        <f t="shared" ref="AG17" si="41">AB17/(1-0.2)</f>
        <v>6500</v>
      </c>
      <c r="AI17" s="211"/>
    </row>
    <row r="18" spans="1:35" ht="87" customHeight="1" thickBot="1" x14ac:dyDescent="0.35">
      <c r="A18" s="157"/>
      <c r="B18" s="106" t="s">
        <v>160</v>
      </c>
      <c r="C18" s="40">
        <f>'مطابخ 2024 '!AC23</f>
        <v>8033</v>
      </c>
      <c r="D18" s="40">
        <f t="shared" si="9"/>
        <v>8836.3000000000011</v>
      </c>
      <c r="E18" s="41">
        <f t="shared" si="35"/>
        <v>-0.6427402862985685</v>
      </c>
      <c r="F18" s="40">
        <f t="shared" si="10"/>
        <v>-3143</v>
      </c>
      <c r="G18" s="161">
        <v>4890</v>
      </c>
      <c r="H18" s="192">
        <f t="shared" si="36"/>
        <v>9639.6</v>
      </c>
      <c r="I18" s="41">
        <v>0.1023</v>
      </c>
      <c r="J18" s="40">
        <f t="shared" si="12"/>
        <v>-2585.7459062047456</v>
      </c>
      <c r="K18" s="42">
        <f t="shared" si="13"/>
        <v>5447.2540937952544</v>
      </c>
      <c r="L18" s="152">
        <f t="shared" si="37"/>
        <v>10710.666666666666</v>
      </c>
      <c r="M18" s="41">
        <f t="shared" si="14"/>
        <v>0.20487804878048779</v>
      </c>
      <c r="N18" s="40">
        <f t="shared" si="15"/>
        <v>1260</v>
      </c>
      <c r="O18" s="145">
        <v>6150</v>
      </c>
      <c r="P18" s="152">
        <f t="shared" si="38"/>
        <v>12049.5</v>
      </c>
      <c r="Q18" s="158"/>
      <c r="AB18" s="205">
        <v>7900</v>
      </c>
      <c r="AC18" s="206">
        <f t="shared" ref="AC18" si="42">(H18*1.6)/2</f>
        <v>7711.68</v>
      </c>
      <c r="AD18" s="205">
        <v>8800</v>
      </c>
      <c r="AE18" s="206">
        <f t="shared" ref="AE18" si="43">AB18/(1-0.1)</f>
        <v>8777.7777777777774</v>
      </c>
      <c r="AF18" s="205"/>
      <c r="AG18" s="206">
        <f t="shared" ref="AG18" si="44">AB18/(1-0.2)</f>
        <v>9875</v>
      </c>
      <c r="AI18" s="211"/>
    </row>
    <row r="19" spans="1:35" ht="36" customHeight="1" x14ac:dyDescent="0.3">
      <c r="G19" s="146"/>
      <c r="AB19" s="207"/>
      <c r="AC19" s="206"/>
      <c r="AD19" s="206"/>
      <c r="AE19" s="207"/>
      <c r="AF19" s="207"/>
      <c r="AG19" s="207"/>
    </row>
    <row r="20" spans="1:35" x14ac:dyDescent="0.3">
      <c r="G20" s="146"/>
      <c r="AB20" s="207"/>
      <c r="AC20" s="206"/>
      <c r="AD20" s="206"/>
      <c r="AE20" s="207"/>
      <c r="AF20" s="207"/>
      <c r="AG20" s="207"/>
    </row>
    <row r="21" spans="1:35" x14ac:dyDescent="0.3">
      <c r="G21" s="146"/>
      <c r="AB21" s="207"/>
      <c r="AC21" s="206"/>
      <c r="AD21" s="206"/>
      <c r="AE21" s="207"/>
      <c r="AF21" s="207"/>
      <c r="AG21" s="207"/>
    </row>
    <row r="22" spans="1:35" x14ac:dyDescent="0.3">
      <c r="G22" s="146"/>
      <c r="AB22" s="207"/>
      <c r="AC22" s="206"/>
      <c r="AD22" s="206"/>
      <c r="AE22" s="207"/>
      <c r="AF22" s="207"/>
      <c r="AG22" s="207"/>
    </row>
    <row r="23" spans="1:35" x14ac:dyDescent="0.3">
      <c r="G23" s="146"/>
      <c r="AB23" s="207"/>
      <c r="AC23" s="206"/>
      <c r="AD23" s="206"/>
      <c r="AE23" s="207"/>
      <c r="AF23" s="207"/>
      <c r="AG23" s="207"/>
    </row>
    <row r="24" spans="1:35" s="22" customFormat="1" x14ac:dyDescent="0.3">
      <c r="A24" s="2"/>
      <c r="B24" s="2"/>
      <c r="C24" s="2"/>
      <c r="D24" s="2"/>
      <c r="E24" s="2"/>
      <c r="F24" s="2"/>
      <c r="G24" s="146"/>
      <c r="I24" s="2"/>
      <c r="J24" s="2"/>
      <c r="K24" s="2"/>
      <c r="L24" s="2"/>
      <c r="M24" s="2"/>
      <c r="N24" s="2"/>
      <c r="O24" s="146"/>
      <c r="Q24" s="19"/>
      <c r="R24" s="2"/>
      <c r="S24" s="2"/>
      <c r="T24" s="2"/>
      <c r="U24" s="2"/>
      <c r="V24" s="2"/>
      <c r="W24" s="2"/>
      <c r="X24" s="2"/>
      <c r="Y24" s="2"/>
      <c r="Z24" s="2"/>
      <c r="AA24" s="2"/>
      <c r="AB24" s="207"/>
      <c r="AC24" s="206"/>
      <c r="AD24" s="206"/>
      <c r="AE24" s="207"/>
      <c r="AF24" s="207"/>
      <c r="AG24" s="207"/>
    </row>
    <row r="25" spans="1:35" s="22" customFormat="1" x14ac:dyDescent="0.3">
      <c r="A25" s="2"/>
      <c r="B25" s="2"/>
      <c r="C25" s="2"/>
      <c r="D25" s="2"/>
      <c r="E25" s="2"/>
      <c r="F25" s="2"/>
      <c r="G25" s="146"/>
      <c r="I25" s="2"/>
      <c r="J25" s="2"/>
      <c r="K25" s="2"/>
      <c r="L25" s="2"/>
      <c r="M25" s="2"/>
      <c r="N25" s="2"/>
      <c r="O25" s="146"/>
      <c r="Q25" s="19"/>
      <c r="R25" s="2"/>
      <c r="S25" s="2"/>
      <c r="T25" s="2"/>
      <c r="U25" s="2"/>
      <c r="V25" s="2"/>
      <c r="W25" s="2"/>
      <c r="X25" s="2"/>
      <c r="Y25" s="2"/>
      <c r="Z25" s="2"/>
      <c r="AA25" s="2"/>
      <c r="AB25" s="207"/>
      <c r="AC25" s="206"/>
      <c r="AD25" s="206"/>
      <c r="AE25" s="207"/>
      <c r="AF25" s="207"/>
      <c r="AG25" s="207"/>
    </row>
    <row r="26" spans="1:35" s="22" customFormat="1" x14ac:dyDescent="0.3">
      <c r="A26" s="2"/>
      <c r="B26" s="2"/>
      <c r="C26" s="2"/>
      <c r="D26" s="2"/>
      <c r="E26" s="2"/>
      <c r="F26" s="2"/>
      <c r="G26" s="146"/>
      <c r="I26" s="2"/>
      <c r="J26" s="2"/>
      <c r="K26" s="2"/>
      <c r="L26" s="2"/>
      <c r="M26" s="2"/>
      <c r="N26" s="2"/>
      <c r="O26" s="146"/>
      <c r="Q26" s="19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00"/>
      <c r="AD26" s="200"/>
      <c r="AE26" s="2"/>
      <c r="AF26" s="2"/>
      <c r="AG26" s="2"/>
    </row>
    <row r="27" spans="1:35" s="22" customFormat="1" x14ac:dyDescent="0.3">
      <c r="A27" s="2"/>
      <c r="B27" s="2"/>
      <c r="C27" s="2"/>
      <c r="D27" s="2"/>
      <c r="E27" s="2"/>
      <c r="F27" s="2"/>
      <c r="G27" s="146"/>
      <c r="I27" s="2"/>
      <c r="J27" s="2"/>
      <c r="K27" s="2"/>
      <c r="L27" s="2"/>
      <c r="M27" s="2"/>
      <c r="N27" s="2"/>
      <c r="O27" s="146"/>
      <c r="Q27" s="19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00"/>
      <c r="AD27" s="200"/>
      <c r="AE27" s="2"/>
      <c r="AF27" s="2"/>
      <c r="AG27" s="2"/>
    </row>
    <row r="28" spans="1:35" s="22" customFormat="1" x14ac:dyDescent="0.3">
      <c r="A28" s="2"/>
      <c r="B28" s="2"/>
      <c r="C28" s="2"/>
      <c r="D28" s="2"/>
      <c r="E28" s="2"/>
      <c r="F28" s="2"/>
      <c r="G28" s="146"/>
      <c r="I28" s="2"/>
      <c r="J28" s="2"/>
      <c r="K28" s="2"/>
      <c r="L28" s="2"/>
      <c r="M28" s="2"/>
      <c r="N28" s="2"/>
      <c r="O28" s="146"/>
      <c r="Q28" s="19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00"/>
      <c r="AD28" s="200"/>
      <c r="AE28" s="2"/>
      <c r="AF28" s="2"/>
      <c r="AG28" s="2"/>
    </row>
    <row r="29" spans="1:35" s="22" customFormat="1" x14ac:dyDescent="0.3">
      <c r="A29" s="2"/>
      <c r="B29" s="2"/>
      <c r="C29" s="2"/>
      <c r="D29" s="2"/>
      <c r="E29" s="2"/>
      <c r="F29" s="2"/>
      <c r="G29" s="146"/>
      <c r="I29" s="2"/>
      <c r="J29" s="2"/>
      <c r="K29" s="2"/>
      <c r="L29" s="2"/>
      <c r="M29" s="2"/>
      <c r="N29" s="2"/>
      <c r="O29" s="146"/>
      <c r="Q29" s="19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00"/>
      <c r="AD29" s="200"/>
      <c r="AE29" s="2"/>
      <c r="AF29" s="2"/>
      <c r="AG29" s="2"/>
    </row>
    <row r="30" spans="1:35" s="22" customFormat="1" x14ac:dyDescent="0.3">
      <c r="A30" s="2"/>
      <c r="B30" s="2"/>
      <c r="C30" s="2"/>
      <c r="D30" s="2"/>
      <c r="E30" s="2"/>
      <c r="F30" s="2"/>
      <c r="G30" s="146"/>
      <c r="I30" s="2"/>
      <c r="J30" s="2"/>
      <c r="K30" s="2"/>
      <c r="L30" s="2"/>
      <c r="M30" s="2"/>
      <c r="N30" s="2"/>
      <c r="O30" s="146"/>
      <c r="Q30" s="19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00"/>
      <c r="AD30" s="200"/>
      <c r="AE30" s="2"/>
      <c r="AF30" s="2"/>
      <c r="AG30" s="2"/>
    </row>
    <row r="31" spans="1:35" s="22" customFormat="1" x14ac:dyDescent="0.3">
      <c r="A31" s="2"/>
      <c r="B31" s="2"/>
      <c r="C31" s="2"/>
      <c r="D31" s="2"/>
      <c r="E31" s="2"/>
      <c r="F31" s="2"/>
      <c r="G31" s="146"/>
      <c r="I31" s="2"/>
      <c r="J31" s="2"/>
      <c r="K31" s="2"/>
      <c r="L31" s="2"/>
      <c r="M31" s="2"/>
      <c r="N31" s="2"/>
      <c r="O31" s="146"/>
      <c r="Q31" s="19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00"/>
      <c r="AD31" s="200"/>
      <c r="AE31" s="2"/>
      <c r="AF31" s="2"/>
      <c r="AG31" s="2"/>
    </row>
    <row r="32" spans="1:35" s="22" customFormat="1" x14ac:dyDescent="0.3">
      <c r="A32" s="2"/>
      <c r="B32" s="2"/>
      <c r="C32" s="2"/>
      <c r="D32" s="2"/>
      <c r="E32" s="2"/>
      <c r="F32" s="2"/>
      <c r="G32" s="146"/>
      <c r="I32" s="2"/>
      <c r="J32" s="2"/>
      <c r="K32" s="2"/>
      <c r="L32" s="2"/>
      <c r="M32" s="2"/>
      <c r="N32" s="2"/>
      <c r="O32" s="146"/>
      <c r="Q32" s="19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00"/>
      <c r="AD32" s="200"/>
      <c r="AE32" s="2"/>
      <c r="AF32" s="2"/>
      <c r="AG32" s="2"/>
    </row>
    <row r="33" spans="1:40" s="22" customFormat="1" x14ac:dyDescent="0.3">
      <c r="A33" s="2"/>
      <c r="B33" s="2"/>
      <c r="C33" s="2"/>
      <c r="D33" s="2"/>
      <c r="E33" s="2"/>
      <c r="F33" s="2"/>
      <c r="G33" s="146"/>
      <c r="I33" s="2"/>
      <c r="J33" s="2"/>
      <c r="K33" s="2"/>
      <c r="L33" s="2"/>
      <c r="M33" s="2"/>
      <c r="N33" s="2"/>
      <c r="O33" s="146"/>
      <c r="Q33" s="19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00"/>
      <c r="AD33" s="200"/>
      <c r="AE33" s="2"/>
      <c r="AF33" s="2"/>
      <c r="AG33" s="2"/>
    </row>
    <row r="34" spans="1:40" s="22" customFormat="1" x14ac:dyDescent="0.3">
      <c r="A34" s="2"/>
      <c r="B34" s="2"/>
      <c r="C34" s="2"/>
      <c r="D34" s="2"/>
      <c r="E34" s="2"/>
      <c r="F34" s="2"/>
      <c r="G34" s="146"/>
      <c r="I34" s="2"/>
      <c r="J34" s="2"/>
      <c r="K34" s="2"/>
      <c r="L34" s="2"/>
      <c r="M34" s="2"/>
      <c r="N34" s="2"/>
      <c r="O34" s="146"/>
      <c r="Q34" s="19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00"/>
      <c r="AD34" s="200"/>
      <c r="AE34" s="2"/>
      <c r="AF34" s="2"/>
      <c r="AG34" s="2"/>
    </row>
    <row r="35" spans="1:40" s="22" customFormat="1" x14ac:dyDescent="0.3">
      <c r="A35" s="2"/>
      <c r="B35" s="2"/>
      <c r="C35" s="2"/>
      <c r="D35" s="2"/>
      <c r="E35" s="2"/>
      <c r="F35" s="2"/>
      <c r="G35" s="146"/>
      <c r="I35" s="2"/>
      <c r="J35" s="2"/>
      <c r="K35" s="2"/>
      <c r="L35" s="2"/>
      <c r="M35" s="2"/>
      <c r="N35" s="2"/>
      <c r="O35" s="146"/>
      <c r="Q35" s="19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00"/>
      <c r="AD35" s="200"/>
      <c r="AE35" s="2"/>
      <c r="AF35" s="2"/>
      <c r="AG35" s="2"/>
    </row>
    <row r="36" spans="1:40" s="22" customFormat="1" x14ac:dyDescent="0.3">
      <c r="A36" s="2"/>
      <c r="B36" s="2"/>
      <c r="C36" s="2"/>
      <c r="D36" s="2"/>
      <c r="E36" s="2"/>
      <c r="F36" s="2"/>
      <c r="G36" s="146"/>
      <c r="I36" s="2"/>
      <c r="J36" s="2"/>
      <c r="K36" s="2"/>
      <c r="L36" s="2"/>
      <c r="M36" s="2"/>
      <c r="N36" s="2"/>
      <c r="O36" s="146"/>
      <c r="Q36" s="19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00"/>
      <c r="AD36" s="200"/>
      <c r="AE36" s="2"/>
      <c r="AF36" s="2"/>
      <c r="AG36" s="2"/>
    </row>
    <row r="37" spans="1:40" s="22" customFormat="1" x14ac:dyDescent="0.3">
      <c r="A37" s="2"/>
      <c r="B37" s="2"/>
      <c r="C37" s="2"/>
      <c r="D37" s="2"/>
      <c r="E37" s="2"/>
      <c r="F37" s="2"/>
      <c r="G37" s="146"/>
      <c r="I37" s="2"/>
      <c r="J37" s="2"/>
      <c r="K37" s="2"/>
      <c r="L37" s="2"/>
      <c r="M37" s="2"/>
      <c r="N37" s="2"/>
      <c r="O37" s="146"/>
      <c r="Q37" s="19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00"/>
      <c r="AD37" s="200"/>
      <c r="AE37" s="2"/>
      <c r="AF37" s="2"/>
      <c r="AG37" s="2"/>
    </row>
    <row r="38" spans="1:40" s="22" customFormat="1" x14ac:dyDescent="0.3">
      <c r="A38" s="2"/>
      <c r="B38" s="2"/>
      <c r="C38" s="2"/>
      <c r="D38" s="2"/>
      <c r="E38" s="2"/>
      <c r="F38" s="2"/>
      <c r="G38" s="146"/>
      <c r="I38" s="2"/>
      <c r="J38" s="2"/>
      <c r="K38" s="2"/>
      <c r="L38" s="2"/>
      <c r="M38" s="2"/>
      <c r="N38" s="2"/>
      <c r="O38" s="146"/>
      <c r="Q38" s="19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00"/>
      <c r="AD38" s="200"/>
      <c r="AE38" s="2"/>
      <c r="AF38" s="2"/>
      <c r="AG38" s="2"/>
    </row>
    <row r="39" spans="1:40" s="22" customFormat="1" x14ac:dyDescent="0.3">
      <c r="A39" s="2"/>
      <c r="B39" s="2"/>
      <c r="C39" s="2"/>
      <c r="D39" s="2"/>
      <c r="E39" s="2"/>
      <c r="F39" s="2"/>
      <c r="G39" s="146"/>
      <c r="I39" s="2"/>
      <c r="J39" s="2"/>
      <c r="K39" s="2"/>
      <c r="L39" s="2"/>
      <c r="M39" s="2"/>
      <c r="N39" s="2"/>
      <c r="O39" s="146"/>
      <c r="Q39" s="19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00"/>
      <c r="AD39" s="200"/>
      <c r="AE39" s="2"/>
      <c r="AF39" s="2"/>
      <c r="AG39" s="2"/>
    </row>
    <row r="40" spans="1:40" s="22" customFormat="1" x14ac:dyDescent="0.3">
      <c r="A40" s="2"/>
      <c r="B40" s="2"/>
      <c r="C40" s="2"/>
      <c r="D40" s="2"/>
      <c r="E40" s="2"/>
      <c r="F40" s="2"/>
      <c r="G40" s="146"/>
      <c r="I40" s="2"/>
      <c r="J40" s="2"/>
      <c r="K40" s="2"/>
      <c r="L40" s="2"/>
      <c r="M40" s="2"/>
      <c r="N40" s="2"/>
      <c r="O40" s="146"/>
      <c r="Q40" s="19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00"/>
      <c r="AD40" s="200"/>
      <c r="AE40" s="2"/>
      <c r="AF40" s="2"/>
      <c r="AG40" s="2"/>
    </row>
    <row r="41" spans="1:40" s="22" customFormat="1" x14ac:dyDescent="0.3">
      <c r="A41" s="2"/>
      <c r="B41" s="2"/>
      <c r="C41" s="2"/>
      <c r="D41" s="2"/>
      <c r="E41" s="2"/>
      <c r="F41" s="2"/>
      <c r="G41" s="146"/>
      <c r="I41" s="2"/>
      <c r="J41" s="2"/>
      <c r="K41" s="2"/>
      <c r="L41" s="2"/>
      <c r="M41" s="2"/>
      <c r="N41" s="2"/>
      <c r="O41" s="146"/>
      <c r="Q41" s="19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00"/>
      <c r="AD41" s="200"/>
      <c r="AE41" s="2"/>
      <c r="AF41" s="2"/>
      <c r="AG41" s="2"/>
      <c r="AM41" s="279">
        <v>0.7</v>
      </c>
      <c r="AN41" s="22">
        <f>(AK42*AM41)+AK42</f>
        <v>25840</v>
      </c>
    </row>
    <row r="42" spans="1:40" s="22" customFormat="1" x14ac:dyDescent="0.3">
      <c r="A42" s="2"/>
      <c r="B42" s="2"/>
      <c r="C42" s="2"/>
      <c r="D42" s="2"/>
      <c r="E42" s="2"/>
      <c r="F42" s="2"/>
      <c r="G42" s="146"/>
      <c r="I42" s="2"/>
      <c r="J42" s="2"/>
      <c r="K42" s="2"/>
      <c r="L42" s="2"/>
      <c r="M42" s="2"/>
      <c r="N42" s="2"/>
      <c r="O42" s="146"/>
      <c r="Q42" s="19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00"/>
      <c r="AD42" s="200"/>
      <c r="AE42" s="23">
        <v>4.8</v>
      </c>
      <c r="AF42" s="23">
        <v>5550</v>
      </c>
      <c r="AG42" s="277">
        <f>AF42*AE42</f>
        <v>26640</v>
      </c>
      <c r="AK42" s="22">
        <v>15200</v>
      </c>
      <c r="AL42" s="278">
        <f>AG42-AK42</f>
        <v>11440</v>
      </c>
      <c r="AM42" s="279">
        <f>AL42/AG42</f>
        <v>0.42942942942942941</v>
      </c>
      <c r="AN42" s="22">
        <f>(AK42*AM42)+AK42</f>
        <v>21727.327327327326</v>
      </c>
    </row>
    <row r="43" spans="1:40" s="22" customFormat="1" x14ac:dyDescent="0.3">
      <c r="A43" s="2"/>
      <c r="B43" s="2"/>
      <c r="C43" s="2"/>
      <c r="D43" s="2"/>
      <c r="E43" s="2"/>
      <c r="F43" s="2"/>
      <c r="G43" s="146"/>
      <c r="I43" s="2"/>
      <c r="J43" s="2"/>
      <c r="K43" s="2"/>
      <c r="L43" s="2"/>
      <c r="M43" s="2"/>
      <c r="N43" s="2"/>
      <c r="O43" s="146"/>
      <c r="Q43" s="19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00"/>
      <c r="AD43" s="200"/>
      <c r="AE43" s="23">
        <v>4.8</v>
      </c>
      <c r="AF43" s="23">
        <v>4990</v>
      </c>
      <c r="AG43" s="277">
        <f>AF43*AE43</f>
        <v>23952</v>
      </c>
      <c r="AN43" s="22">
        <f>AK42/(1-0.43)</f>
        <v>26666.666666666664</v>
      </c>
    </row>
    <row r="44" spans="1:40" s="22" customFormat="1" x14ac:dyDescent="0.3">
      <c r="A44" s="2"/>
      <c r="B44" s="2"/>
      <c r="C44" s="2"/>
      <c r="D44" s="2"/>
      <c r="E44" s="2"/>
      <c r="F44" s="2"/>
      <c r="G44" s="146"/>
      <c r="I44" s="2"/>
      <c r="J44" s="2"/>
      <c r="K44" s="2"/>
      <c r="L44" s="2"/>
      <c r="M44" s="2"/>
      <c r="N44" s="2"/>
      <c r="O44" s="146"/>
      <c r="Q44" s="19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00"/>
      <c r="AD44" s="200"/>
      <c r="AE44" s="2"/>
      <c r="AF44" s="2"/>
      <c r="AG44" s="2"/>
    </row>
    <row r="45" spans="1:40" s="22" customFormat="1" x14ac:dyDescent="0.3">
      <c r="A45" s="2"/>
      <c r="B45" s="2"/>
      <c r="C45" s="2"/>
      <c r="D45" s="2"/>
      <c r="E45" s="2"/>
      <c r="F45" s="2"/>
      <c r="G45" s="146"/>
      <c r="I45" s="2"/>
      <c r="J45" s="2"/>
      <c r="K45" s="2"/>
      <c r="L45" s="2"/>
      <c r="M45" s="2"/>
      <c r="N45" s="2"/>
      <c r="O45" s="146"/>
      <c r="Q45" s="19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00"/>
      <c r="AD45" s="200"/>
      <c r="AE45" s="2"/>
      <c r="AF45" s="2"/>
      <c r="AG45" s="277">
        <f>AG42</f>
        <v>26640</v>
      </c>
      <c r="AK45" s="22">
        <v>15200</v>
      </c>
      <c r="AL45" s="278">
        <f>AG45-AK45</f>
        <v>11440</v>
      </c>
    </row>
    <row r="46" spans="1:40" s="22" customFormat="1" x14ac:dyDescent="0.3">
      <c r="A46" s="2"/>
      <c r="B46" s="2"/>
      <c r="C46" s="2"/>
      <c r="D46" s="2"/>
      <c r="E46" s="2"/>
      <c r="F46" s="2"/>
      <c r="G46" s="146"/>
      <c r="I46" s="2"/>
      <c r="J46" s="2"/>
      <c r="K46" s="2"/>
      <c r="L46" s="2"/>
      <c r="M46" s="2"/>
      <c r="N46" s="2"/>
      <c r="O46" s="146"/>
      <c r="Q46" s="19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00"/>
      <c r="AD46" s="200"/>
      <c r="AE46" s="2"/>
      <c r="AF46" s="2"/>
      <c r="AG46" s="2"/>
      <c r="AN46" s="22">
        <f>AK45/(1-0.43)</f>
        <v>26666.666666666664</v>
      </c>
    </row>
    <row r="47" spans="1:40" x14ac:dyDescent="0.3">
      <c r="AK47" s="36">
        <f>AG45-AN47</f>
        <v>15984</v>
      </c>
      <c r="AM47" s="279">
        <v>0.4</v>
      </c>
      <c r="AN47" s="36">
        <f>AM47*AG45</f>
        <v>10656</v>
      </c>
    </row>
    <row r="48" spans="1:40" x14ac:dyDescent="0.3">
      <c r="AE48" s="22"/>
      <c r="AF48" s="22"/>
      <c r="AG48" s="22"/>
      <c r="AH48" s="22"/>
      <c r="AI48" s="22"/>
      <c r="AJ48" s="22"/>
      <c r="AK48" s="22"/>
      <c r="AL48" s="22"/>
    </row>
    <row r="49" spans="31:38" x14ac:dyDescent="0.3">
      <c r="AE49" s="22"/>
      <c r="AF49" s="22"/>
      <c r="AG49" s="22">
        <v>26600</v>
      </c>
      <c r="AH49" s="22"/>
      <c r="AI49" s="22"/>
      <c r="AJ49" s="22"/>
      <c r="AK49" s="22">
        <v>15990</v>
      </c>
      <c r="AL49" s="22"/>
    </row>
    <row r="50" spans="31:38" x14ac:dyDescent="0.3">
      <c r="AE50" s="22"/>
      <c r="AF50" s="22"/>
      <c r="AG50" s="22"/>
      <c r="AH50" s="22"/>
      <c r="AI50" s="22"/>
      <c r="AJ50" s="22"/>
      <c r="AK50" s="22"/>
      <c r="AL50" s="22"/>
    </row>
    <row r="51" spans="31:38" x14ac:dyDescent="0.3">
      <c r="AE51" s="22"/>
      <c r="AF51" s="22"/>
      <c r="AG51" s="22"/>
      <c r="AH51" s="22"/>
      <c r="AI51" s="22"/>
      <c r="AJ51" s="22"/>
      <c r="AK51" s="22"/>
      <c r="AL51" s="22"/>
    </row>
  </sheetData>
  <mergeCells count="1">
    <mergeCell ref="A1:Q1"/>
  </mergeCells>
  <printOptions gridLines="1"/>
  <pageMargins left="0.7" right="0.7" top="0.75" bottom="0.75" header="0.3" footer="0.3"/>
  <pageSetup paperSize="9" scale="22" orientation="portrait" r:id="rId1"/>
  <headerFooter>
    <oddHeader>&amp;R&amp;D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72"/>
  <sheetViews>
    <sheetView rightToLeft="1" topLeftCell="A4" zoomScale="46" zoomScaleNormal="46" zoomScaleSheetLayoutView="55" workbookViewId="0">
      <selection activeCell="B15" sqref="B15"/>
    </sheetView>
  </sheetViews>
  <sheetFormatPr defaultColWidth="9.109375" defaultRowHeight="24.6" x14ac:dyDescent="0.3"/>
  <cols>
    <col min="1" max="1" width="5.44140625" style="73" bestFit="1" customWidth="1"/>
    <col min="2" max="2" width="36.6640625" style="72" bestFit="1" customWidth="1"/>
    <col min="3" max="3" width="9.109375" style="72" customWidth="1"/>
    <col min="4" max="4" width="9.77734375" style="72" customWidth="1"/>
    <col min="5" max="6" width="11.88671875" style="72" customWidth="1"/>
    <col min="7" max="7" width="13.88671875" style="72" customWidth="1"/>
    <col min="8" max="8" width="12.6640625" style="72" customWidth="1"/>
    <col min="9" max="9" width="9" style="72" customWidth="1"/>
    <col min="10" max="11" width="9.109375" style="72" customWidth="1"/>
    <col min="12" max="12" width="13.5546875" style="72" customWidth="1"/>
    <col min="13" max="13" width="9.77734375" style="72" customWidth="1"/>
    <col min="14" max="16" width="9.109375" style="72" customWidth="1"/>
    <col min="17" max="17" width="12.109375" style="72" customWidth="1"/>
    <col min="18" max="18" width="11.109375" style="72" customWidth="1"/>
    <col min="19" max="20" width="9.109375" style="72" customWidth="1"/>
    <col min="21" max="21" width="11.5546875" style="72" customWidth="1"/>
    <col min="22" max="22" width="11.109375" style="72" customWidth="1"/>
    <col min="23" max="24" width="9.109375" style="72" customWidth="1"/>
    <col min="25" max="25" width="9.33203125" style="72" customWidth="1"/>
    <col min="26" max="28" width="9.109375" style="72" customWidth="1"/>
    <col min="29" max="29" width="14.88671875" style="72" customWidth="1"/>
    <col min="30" max="30" width="21" style="72" bestFit="1" customWidth="1"/>
    <col min="31" max="31" width="14.88671875" style="72" customWidth="1"/>
    <col min="32" max="32" width="10.44140625" style="72" customWidth="1"/>
    <col min="33" max="33" width="8.6640625" style="72" customWidth="1"/>
    <col min="34" max="34" width="15.44140625" style="73" customWidth="1"/>
    <col min="35" max="35" width="27.44140625" style="73" bestFit="1" customWidth="1"/>
    <col min="36" max="36" width="26.33203125" style="72" bestFit="1" customWidth="1"/>
    <col min="37" max="37" width="26.33203125" style="173" customWidth="1"/>
    <col min="38" max="38" width="9.109375" style="72"/>
    <col min="39" max="40" width="19.6640625" style="72" customWidth="1"/>
    <col min="41" max="41" width="19.6640625" style="173" customWidth="1"/>
    <col min="42" max="42" width="9.21875" style="72" bestFit="1" customWidth="1"/>
    <col min="43" max="43" width="16.5546875" style="72" bestFit="1" customWidth="1"/>
    <col min="44" max="16384" width="9.109375" style="72"/>
  </cols>
  <sheetData>
    <row r="1" spans="1:43" ht="34.799999999999997" hidden="1" x14ac:dyDescent="0.3">
      <c r="A1" s="76"/>
      <c r="B1" s="77" t="s">
        <v>45</v>
      </c>
      <c r="C1" s="78"/>
      <c r="D1" s="78"/>
      <c r="E1" s="78"/>
      <c r="F1" s="78"/>
      <c r="G1" s="312"/>
      <c r="H1" s="312"/>
      <c r="I1" s="312"/>
      <c r="J1" s="312"/>
      <c r="K1" s="256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80"/>
      <c r="AI1" s="81"/>
      <c r="AL1" s="82"/>
    </row>
    <row r="2" spans="1:43" s="74" customFormat="1" ht="34.799999999999997" hidden="1" x14ac:dyDescent="0.3">
      <c r="A2" s="83"/>
      <c r="B2" s="84" t="s">
        <v>41</v>
      </c>
      <c r="AH2" s="85"/>
      <c r="AK2" s="178"/>
      <c r="AL2" s="86"/>
      <c r="AO2" s="178"/>
    </row>
    <row r="3" spans="1:43" s="74" customFormat="1" ht="34.799999999999997" hidden="1" x14ac:dyDescent="0.3">
      <c r="A3" s="83"/>
      <c r="B3" s="87" t="s">
        <v>46</v>
      </c>
      <c r="AH3" s="85"/>
      <c r="AK3" s="178"/>
      <c r="AL3" s="86"/>
      <c r="AO3" s="178"/>
    </row>
    <row r="4" spans="1:43" ht="45" customHeight="1" thickBot="1" x14ac:dyDescent="0.35">
      <c r="A4" s="313" t="s">
        <v>42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  <c r="R4" s="314"/>
      <c r="S4" s="314"/>
      <c r="T4" s="314"/>
      <c r="U4" s="314"/>
      <c r="V4" s="314"/>
      <c r="W4" s="314"/>
      <c r="X4" s="314"/>
      <c r="Y4" s="314"/>
      <c r="Z4" s="314"/>
      <c r="AA4" s="314"/>
      <c r="AB4" s="314"/>
      <c r="AC4" s="314"/>
      <c r="AD4" s="314"/>
      <c r="AE4" s="314"/>
      <c r="AF4" s="314"/>
      <c r="AG4" s="314"/>
      <c r="AH4" s="314"/>
      <c r="AI4" s="314"/>
      <c r="AJ4" s="314"/>
      <c r="AK4" s="212"/>
    </row>
    <row r="5" spans="1:43" ht="45" customHeight="1" thickBot="1" x14ac:dyDescent="0.35">
      <c r="A5" s="88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315" t="s">
        <v>38</v>
      </c>
      <c r="AD5" s="316"/>
      <c r="AE5" s="317"/>
      <c r="AF5" s="318" t="s">
        <v>64</v>
      </c>
      <c r="AG5" s="319"/>
      <c r="AH5" s="320"/>
      <c r="AI5" s="90" t="s">
        <v>66</v>
      </c>
      <c r="AJ5" s="91" t="s">
        <v>67</v>
      </c>
      <c r="AK5" s="213"/>
    </row>
    <row r="6" spans="1:43" s="75" customFormat="1" ht="39" customHeight="1" x14ac:dyDescent="0.3">
      <c r="A6" s="321"/>
      <c r="B6" s="323" t="s">
        <v>37</v>
      </c>
      <c r="C6" s="307" t="s">
        <v>17</v>
      </c>
      <c r="D6" s="307"/>
      <c r="E6" s="307" t="s">
        <v>21</v>
      </c>
      <c r="F6" s="307"/>
      <c r="G6" s="307"/>
      <c r="H6" s="307" t="s">
        <v>15</v>
      </c>
      <c r="I6" s="307"/>
      <c r="J6" s="307" t="s">
        <v>27</v>
      </c>
      <c r="K6" s="307"/>
      <c r="L6" s="307"/>
      <c r="M6" s="307" t="s">
        <v>22</v>
      </c>
      <c r="N6" s="307"/>
      <c r="O6" s="307"/>
      <c r="P6" s="307" t="s">
        <v>28</v>
      </c>
      <c r="Q6" s="307"/>
      <c r="R6" s="307"/>
      <c r="S6" s="307" t="s">
        <v>29</v>
      </c>
      <c r="T6" s="307"/>
      <c r="U6" s="307"/>
      <c r="V6" s="308" t="s">
        <v>84</v>
      </c>
      <c r="W6" s="307" t="s">
        <v>33</v>
      </c>
      <c r="X6" s="307"/>
      <c r="Y6" s="307"/>
      <c r="Z6" s="310" t="s">
        <v>34</v>
      </c>
      <c r="AA6" s="311"/>
      <c r="AB6" s="310" t="s">
        <v>68</v>
      </c>
      <c r="AC6" s="332" t="s">
        <v>36</v>
      </c>
      <c r="AD6" s="334" t="s">
        <v>76</v>
      </c>
      <c r="AE6" s="301" t="s">
        <v>38</v>
      </c>
      <c r="AF6" s="303" t="s">
        <v>62</v>
      </c>
      <c r="AG6" s="305" t="s">
        <v>63</v>
      </c>
      <c r="AH6" s="325" t="s">
        <v>96</v>
      </c>
      <c r="AI6" s="327" t="s">
        <v>65</v>
      </c>
      <c r="AJ6" s="329" t="s">
        <v>65</v>
      </c>
      <c r="AK6" s="214"/>
      <c r="AO6" s="179"/>
    </row>
    <row r="7" spans="1:43" ht="66.599999999999994" thickBot="1" x14ac:dyDescent="0.35">
      <c r="A7" s="322"/>
      <c r="B7" s="324"/>
      <c r="C7" s="257" t="s">
        <v>16</v>
      </c>
      <c r="D7" s="257" t="s">
        <v>15</v>
      </c>
      <c r="E7" s="257" t="s">
        <v>18</v>
      </c>
      <c r="F7" s="257" t="s">
        <v>10</v>
      </c>
      <c r="G7" s="257" t="s">
        <v>59</v>
      </c>
      <c r="H7" s="257" t="s">
        <v>18</v>
      </c>
      <c r="I7" s="257" t="s">
        <v>20</v>
      </c>
      <c r="J7" s="257" t="s">
        <v>19</v>
      </c>
      <c r="K7" s="257" t="s">
        <v>10</v>
      </c>
      <c r="L7" s="257" t="s">
        <v>59</v>
      </c>
      <c r="M7" s="257" t="s">
        <v>23</v>
      </c>
      <c r="N7" s="257" t="s">
        <v>24</v>
      </c>
      <c r="O7" s="257" t="s">
        <v>25</v>
      </c>
      <c r="P7" s="257" t="s">
        <v>19</v>
      </c>
      <c r="Q7" s="257" t="s">
        <v>10</v>
      </c>
      <c r="R7" s="257" t="s">
        <v>59</v>
      </c>
      <c r="S7" s="257" t="s">
        <v>19</v>
      </c>
      <c r="T7" s="257" t="s">
        <v>10</v>
      </c>
      <c r="U7" s="257" t="s">
        <v>59</v>
      </c>
      <c r="V7" s="309"/>
      <c r="W7" s="257" t="s">
        <v>19</v>
      </c>
      <c r="X7" s="257" t="s">
        <v>10</v>
      </c>
      <c r="Y7" s="257" t="s">
        <v>59</v>
      </c>
      <c r="Z7" s="257" t="s">
        <v>35</v>
      </c>
      <c r="AA7" s="257" t="s">
        <v>91</v>
      </c>
      <c r="AB7" s="331"/>
      <c r="AC7" s="333"/>
      <c r="AD7" s="335"/>
      <c r="AE7" s="302"/>
      <c r="AF7" s="304"/>
      <c r="AG7" s="306"/>
      <c r="AH7" s="326"/>
      <c r="AI7" s="328"/>
      <c r="AJ7" s="330"/>
      <c r="AK7" s="214"/>
      <c r="AQ7" s="202" t="s">
        <v>116</v>
      </c>
    </row>
    <row r="8" spans="1:43" x14ac:dyDescent="0.3">
      <c r="A8" s="92"/>
      <c r="B8" s="93"/>
      <c r="C8" s="94"/>
      <c r="D8" s="94"/>
      <c r="E8" s="95"/>
      <c r="F8" s="95"/>
      <c r="G8" s="95"/>
      <c r="H8" s="94"/>
      <c r="I8" s="94"/>
      <c r="J8" s="95"/>
      <c r="K8" s="95"/>
      <c r="L8" s="95"/>
      <c r="M8" s="94"/>
      <c r="N8" s="94"/>
      <c r="O8" s="94"/>
      <c r="P8" s="95"/>
      <c r="Q8" s="95"/>
      <c r="R8" s="95"/>
      <c r="S8" s="94"/>
      <c r="T8" s="94"/>
      <c r="U8" s="94"/>
      <c r="V8" s="95"/>
      <c r="W8" s="94"/>
      <c r="X8" s="94"/>
      <c r="Y8" s="94"/>
      <c r="Z8" s="95"/>
      <c r="AA8" s="95"/>
      <c r="AB8" s="96"/>
      <c r="AC8" s="97"/>
      <c r="AD8" s="98"/>
      <c r="AE8" s="99"/>
      <c r="AF8" s="100"/>
      <c r="AG8" s="101"/>
      <c r="AH8" s="102"/>
      <c r="AI8" s="103"/>
      <c r="AJ8" s="104"/>
      <c r="AK8" s="215" t="s">
        <v>59</v>
      </c>
    </row>
    <row r="9" spans="1:43" s="173" customFormat="1" ht="33.6" x14ac:dyDescent="0.3">
      <c r="AQ9" s="201"/>
    </row>
    <row r="10" spans="1:43" s="173" customFormat="1" ht="81.599999999999994" x14ac:dyDescent="0.3">
      <c r="A10" s="220">
        <v>1</v>
      </c>
      <c r="B10" s="106" t="s">
        <v>122</v>
      </c>
      <c r="C10" s="107">
        <v>1</v>
      </c>
      <c r="D10" s="108">
        <v>0</v>
      </c>
      <c r="E10" s="107" t="s">
        <v>94</v>
      </c>
      <c r="F10" s="109">
        <f>G46</f>
        <v>1350</v>
      </c>
      <c r="G10" s="110">
        <f>F10*C10</f>
        <v>1350</v>
      </c>
      <c r="H10" s="107" t="s">
        <v>94</v>
      </c>
      <c r="I10" s="111">
        <f>D10*G46</f>
        <v>0</v>
      </c>
      <c r="J10" s="112">
        <v>0.4</v>
      </c>
      <c r="K10" s="109">
        <f>G48</f>
        <v>480</v>
      </c>
      <c r="L10" s="110">
        <f>K10*J10</f>
        <v>192</v>
      </c>
      <c r="M10" s="107">
        <v>0.8</v>
      </c>
      <c r="N10" s="107">
        <f>G35</f>
        <v>300</v>
      </c>
      <c r="O10" s="111">
        <f>N10*M10</f>
        <v>240</v>
      </c>
      <c r="P10" s="109">
        <v>1</v>
      </c>
      <c r="Q10" s="109">
        <f>G37</f>
        <v>35</v>
      </c>
      <c r="R10" s="110">
        <f>Q10*P10</f>
        <v>35</v>
      </c>
      <c r="S10" s="107">
        <v>1</v>
      </c>
      <c r="T10" s="107">
        <f>G38</f>
        <v>55</v>
      </c>
      <c r="U10" s="111">
        <f>T10*S10</f>
        <v>55</v>
      </c>
      <c r="V10" s="110">
        <f>G36</f>
        <v>150</v>
      </c>
      <c r="W10" s="107">
        <v>15</v>
      </c>
      <c r="X10" s="107">
        <f>G41</f>
        <v>12</v>
      </c>
      <c r="Y10" s="111">
        <f>X10*W10</f>
        <v>180</v>
      </c>
      <c r="Z10" s="109">
        <v>0</v>
      </c>
      <c r="AA10" s="109"/>
      <c r="AB10" s="113">
        <f>AB21</f>
        <v>30</v>
      </c>
      <c r="AC10" s="114">
        <f>Y10+V10+U10+R10+O10+L10+I10+G10+AB10+AA10</f>
        <v>2232</v>
      </c>
      <c r="AD10" s="115">
        <f>AE10-AC10</f>
        <v>223.20000000000027</v>
      </c>
      <c r="AE10" s="116">
        <f>AC10*1.1</f>
        <v>2455.2000000000003</v>
      </c>
      <c r="AF10" s="117">
        <v>0.1</v>
      </c>
      <c r="AG10" s="118">
        <f>AF10*AE10</f>
        <v>245.52000000000004</v>
      </c>
      <c r="AH10" s="119">
        <f>AG10+AE10</f>
        <v>2700.7200000000003</v>
      </c>
      <c r="AI10" s="120">
        <f>AH10/(1-0.1)</f>
        <v>3000.8</v>
      </c>
      <c r="AJ10" s="121">
        <f>AH10/(1-0.2)</f>
        <v>3375.9</v>
      </c>
      <c r="AK10" s="201">
        <f>(AC10*1.6)/2</f>
        <v>1785.6000000000001</v>
      </c>
      <c r="AM10" s="201">
        <f>(AH10*1.6)/2</f>
        <v>2160.5760000000005</v>
      </c>
      <c r="AN10" s="201">
        <f>(AI10*1.6)/2</f>
        <v>2400.6400000000003</v>
      </c>
      <c r="AO10" s="201">
        <f>(AJ10*1.6)/2</f>
        <v>2700.7200000000003</v>
      </c>
      <c r="AQ10" s="201"/>
    </row>
    <row r="11" spans="1:43" s="173" customFormat="1" ht="81.599999999999994" x14ac:dyDescent="0.3">
      <c r="A11" s="105">
        <v>2</v>
      </c>
      <c r="B11" s="106" t="s">
        <v>124</v>
      </c>
      <c r="C11" s="107">
        <v>1</v>
      </c>
      <c r="D11" s="108">
        <f>M46</f>
        <v>0.36952432141897346</v>
      </c>
      <c r="E11" s="107" t="s">
        <v>94</v>
      </c>
      <c r="F11" s="109">
        <f>G46</f>
        <v>1350</v>
      </c>
      <c r="G11" s="110">
        <f>F11*C11</f>
        <v>1350</v>
      </c>
      <c r="H11" s="107" t="s">
        <v>94</v>
      </c>
      <c r="I11" s="111">
        <f>D11*G46</f>
        <v>498.85783391561415</v>
      </c>
      <c r="J11" s="112">
        <v>0.4</v>
      </c>
      <c r="K11" s="109">
        <f>G48</f>
        <v>480</v>
      </c>
      <c r="L11" s="110">
        <f>K11*J11</f>
        <v>192</v>
      </c>
      <c r="M11" s="107">
        <v>1</v>
      </c>
      <c r="N11" s="107">
        <f>G35</f>
        <v>300</v>
      </c>
      <c r="O11" s="111">
        <f>N11*M11</f>
        <v>300</v>
      </c>
      <c r="P11" s="109">
        <v>6</v>
      </c>
      <c r="Q11" s="109">
        <f>G37</f>
        <v>35</v>
      </c>
      <c r="R11" s="110">
        <f>Q11*P11</f>
        <v>210</v>
      </c>
      <c r="S11" s="107">
        <v>3</v>
      </c>
      <c r="T11" s="107">
        <f>G38</f>
        <v>55</v>
      </c>
      <c r="U11" s="111">
        <f>T11*S11</f>
        <v>165</v>
      </c>
      <c r="V11" s="110">
        <f>G36</f>
        <v>150</v>
      </c>
      <c r="W11" s="107">
        <v>25</v>
      </c>
      <c r="X11" s="107">
        <f>G40</f>
        <v>12</v>
      </c>
      <c r="Y11" s="111">
        <f>X11*W11</f>
        <v>300</v>
      </c>
      <c r="Z11" s="109">
        <v>0</v>
      </c>
      <c r="AA11" s="109"/>
      <c r="AB11" s="113">
        <f>AB22</f>
        <v>30</v>
      </c>
      <c r="AC11" s="114">
        <f>Y11+V11+U11+R11+O11+L11+I11+G11+AB11+AA11</f>
        <v>3195.8578339156143</v>
      </c>
      <c r="AD11" s="115">
        <f>AE11-AC11</f>
        <v>319.58578339156156</v>
      </c>
      <c r="AE11" s="116">
        <f>AC11*1.1</f>
        <v>3515.4436173071758</v>
      </c>
      <c r="AF11" s="117">
        <v>0.1</v>
      </c>
      <c r="AG11" s="118">
        <f>AF11*AE11</f>
        <v>351.54436173071758</v>
      </c>
      <c r="AH11" s="119">
        <f>AG11+AE11</f>
        <v>3866.9879790378936</v>
      </c>
      <c r="AI11" s="120">
        <f>AH11/(1-0.1)</f>
        <v>4296.6533100421038</v>
      </c>
      <c r="AJ11" s="121">
        <f>AH11/(1-0.2)</f>
        <v>4833.7349737973664</v>
      </c>
      <c r="AK11" s="201">
        <f>(AC11*1.6)/2</f>
        <v>2556.6862671324916</v>
      </c>
      <c r="AM11" s="201">
        <f t="shared" ref="AM11:AO11" si="0">(AH11*1.6)/2</f>
        <v>3093.5903832303152</v>
      </c>
      <c r="AN11" s="201">
        <f t="shared" si="0"/>
        <v>3437.3226480336834</v>
      </c>
      <c r="AO11" s="201">
        <f t="shared" si="0"/>
        <v>3866.9879790378932</v>
      </c>
      <c r="AQ11" s="201"/>
    </row>
    <row r="12" spans="1:43" s="173" customFormat="1" ht="81.599999999999994" x14ac:dyDescent="0.3">
      <c r="A12" s="274">
        <v>3</v>
      </c>
      <c r="B12" s="260" t="s">
        <v>125</v>
      </c>
      <c r="C12" s="261">
        <v>1</v>
      </c>
      <c r="D12" s="262">
        <v>1</v>
      </c>
      <c r="E12" s="107" t="s">
        <v>94</v>
      </c>
      <c r="F12" s="261">
        <f>G46</f>
        <v>1350</v>
      </c>
      <c r="G12" s="263">
        <f>F12*C12</f>
        <v>1350</v>
      </c>
      <c r="H12" s="261" t="s">
        <v>126</v>
      </c>
      <c r="I12" s="263">
        <f>D12*G64</f>
        <v>1600</v>
      </c>
      <c r="J12" s="262">
        <v>0.4</v>
      </c>
      <c r="K12" s="261">
        <f>G48</f>
        <v>480</v>
      </c>
      <c r="L12" s="263">
        <f>K12*J12</f>
        <v>192</v>
      </c>
      <c r="M12" s="261">
        <v>1</v>
      </c>
      <c r="N12" s="261">
        <f>G35</f>
        <v>300</v>
      </c>
      <c r="O12" s="263">
        <f>N12*M12</f>
        <v>300</v>
      </c>
      <c r="P12" s="261">
        <v>6</v>
      </c>
      <c r="Q12" s="261">
        <f>G37</f>
        <v>35</v>
      </c>
      <c r="R12" s="263">
        <f>Q12*P12</f>
        <v>210</v>
      </c>
      <c r="S12" s="261">
        <v>3</v>
      </c>
      <c r="T12" s="261">
        <f>G38</f>
        <v>55</v>
      </c>
      <c r="U12" s="263">
        <f>T12*S12</f>
        <v>165</v>
      </c>
      <c r="V12" s="263">
        <f>G36</f>
        <v>150</v>
      </c>
      <c r="W12" s="261">
        <v>25</v>
      </c>
      <c r="X12" s="261">
        <f>G41</f>
        <v>12</v>
      </c>
      <c r="Y12" s="263">
        <f>X12*W12</f>
        <v>300</v>
      </c>
      <c r="Z12" s="261">
        <v>0</v>
      </c>
      <c r="AA12" s="261"/>
      <c r="AB12" s="264">
        <f>AB23</f>
        <v>30</v>
      </c>
      <c r="AC12" s="265">
        <f>Y12+V12+U12+R12+O12+L12+I12+G12+AB12+AA12</f>
        <v>4297</v>
      </c>
      <c r="AD12" s="266">
        <f>AE12-AC12</f>
        <v>429.70000000000073</v>
      </c>
      <c r="AE12" s="267">
        <f>AC12*1.1</f>
        <v>4726.7000000000007</v>
      </c>
      <c r="AF12" s="268">
        <v>0.1</v>
      </c>
      <c r="AG12" s="269">
        <f>AF12*AE12</f>
        <v>472.67000000000007</v>
      </c>
      <c r="AH12" s="270">
        <f>AG12+AE12</f>
        <v>5199.3700000000008</v>
      </c>
      <c r="AI12" s="271">
        <f>AH12/(1-0.1)</f>
        <v>5777.0777777777785</v>
      </c>
      <c r="AJ12" s="270">
        <f>AH12/(1-0.2)</f>
        <v>6499.2125000000005</v>
      </c>
      <c r="AK12" s="272">
        <f>(AC12*1.6)/2</f>
        <v>3437.6000000000004</v>
      </c>
      <c r="AL12" s="275"/>
      <c r="AM12" s="272">
        <f t="shared" ref="AM12" si="1">(AH12*1.6)/2</f>
        <v>4159.496000000001</v>
      </c>
      <c r="AN12" s="272">
        <f t="shared" ref="AN12" si="2">(AI12*1.6)/2</f>
        <v>4621.6622222222231</v>
      </c>
      <c r="AO12" s="272">
        <f t="shared" ref="AO12" si="3">(AJ12*1.6)/2</f>
        <v>5199.3700000000008</v>
      </c>
      <c r="AQ12" s="201"/>
    </row>
    <row r="14" spans="1:43" s="173" customFormat="1" ht="33.6" x14ac:dyDescent="0.3">
      <c r="A14" s="105"/>
      <c r="B14" s="182"/>
      <c r="C14" s="183"/>
      <c r="D14" s="184"/>
      <c r="E14" s="183"/>
      <c r="F14" s="183"/>
      <c r="G14" s="185"/>
      <c r="H14" s="183"/>
      <c r="I14" s="185"/>
      <c r="J14" s="184"/>
      <c r="K14" s="183"/>
      <c r="L14" s="185"/>
      <c r="M14" s="183"/>
      <c r="N14" s="183"/>
      <c r="O14" s="185"/>
      <c r="P14" s="183"/>
      <c r="Q14" s="183"/>
      <c r="R14" s="185"/>
      <c r="S14" s="183"/>
      <c r="T14" s="183"/>
      <c r="U14" s="185"/>
      <c r="V14" s="185"/>
      <c r="W14" s="183"/>
      <c r="X14" s="183"/>
      <c r="Y14" s="185"/>
      <c r="Z14" s="183"/>
      <c r="AA14" s="183"/>
      <c r="AB14" s="186"/>
      <c r="AC14" s="114"/>
      <c r="AD14" s="115"/>
      <c r="AE14" s="116"/>
      <c r="AF14" s="117"/>
      <c r="AG14" s="118"/>
      <c r="AH14" s="119"/>
      <c r="AI14" s="120"/>
      <c r="AJ14" s="121"/>
      <c r="AK14" s="201"/>
      <c r="AM14" s="201"/>
      <c r="AN14" s="201"/>
      <c r="AO14" s="201"/>
      <c r="AQ14" s="201"/>
    </row>
    <row r="15" spans="1:43" ht="68.400000000000006" customHeight="1" x14ac:dyDescent="0.3">
      <c r="A15" s="220">
        <v>1</v>
      </c>
      <c r="B15" s="248" t="s">
        <v>145</v>
      </c>
      <c r="C15" s="221">
        <v>1</v>
      </c>
      <c r="D15" s="222">
        <v>0</v>
      </c>
      <c r="E15" s="221" t="s">
        <v>47</v>
      </c>
      <c r="F15" s="221">
        <f>G50</f>
        <v>2650</v>
      </c>
      <c r="G15" s="223">
        <f t="shared" ref="G15" si="4">F15*C15</f>
        <v>2650</v>
      </c>
      <c r="H15" s="221" t="s">
        <v>56</v>
      </c>
      <c r="I15" s="223">
        <f>G50*D15</f>
        <v>0</v>
      </c>
      <c r="J15" s="222">
        <v>0.4</v>
      </c>
      <c r="K15" s="221">
        <f>G48</f>
        <v>480</v>
      </c>
      <c r="L15" s="223">
        <f t="shared" ref="L15" si="5">K15*J15</f>
        <v>192</v>
      </c>
      <c r="M15" s="221">
        <v>0.8</v>
      </c>
      <c r="N15" s="221">
        <f>G36</f>
        <v>150</v>
      </c>
      <c r="O15" s="223">
        <f t="shared" ref="O15" si="6">N15*M15</f>
        <v>120</v>
      </c>
      <c r="P15" s="221">
        <v>1</v>
      </c>
      <c r="Q15" s="221">
        <f>G37</f>
        <v>35</v>
      </c>
      <c r="R15" s="223">
        <f t="shared" ref="R15" si="7">Q15*P15</f>
        <v>35</v>
      </c>
      <c r="S15" s="221">
        <v>1</v>
      </c>
      <c r="T15" s="221">
        <f>G38</f>
        <v>55</v>
      </c>
      <c r="U15" s="223">
        <f t="shared" ref="U15" si="8">T15*S15</f>
        <v>55</v>
      </c>
      <c r="V15" s="223">
        <f>G36</f>
        <v>150</v>
      </c>
      <c r="W15" s="221">
        <v>15</v>
      </c>
      <c r="X15" s="221">
        <f>G41</f>
        <v>12</v>
      </c>
      <c r="Y15" s="223">
        <f t="shared" ref="Y15" si="9">X15*W15</f>
        <v>180</v>
      </c>
      <c r="Z15" s="221"/>
      <c r="AA15" s="221"/>
      <c r="AB15" s="224">
        <v>30</v>
      </c>
      <c r="AC15" s="225">
        <f t="shared" ref="AC15" si="10">Z15+Y15+V15+U15+R15+O15+L15+I15+G15+AB15+AA15</f>
        <v>3412</v>
      </c>
      <c r="AD15" s="226">
        <f t="shared" ref="AD15" si="11">AE15-AC15</f>
        <v>341.20000000000027</v>
      </c>
      <c r="AE15" s="227">
        <f t="shared" ref="AE15" si="12">AC15*1.1</f>
        <v>3753.2000000000003</v>
      </c>
      <c r="AF15" s="228">
        <v>0.1</v>
      </c>
      <c r="AG15" s="229">
        <f t="shared" ref="AG15" si="13">AF15*AE15</f>
        <v>375.32000000000005</v>
      </c>
      <c r="AH15" s="230">
        <f t="shared" ref="AH15" si="14">AG15+AE15</f>
        <v>4128.5200000000004</v>
      </c>
      <c r="AI15" s="231">
        <f>AH15/(1-0.1)</f>
        <v>4587.2444444444445</v>
      </c>
      <c r="AJ15" s="230">
        <f t="shared" ref="AJ15" si="15">AH15/(1-0.2)</f>
        <v>5160.6500000000005</v>
      </c>
      <c r="AK15" s="232">
        <f t="shared" ref="AK15" si="16">(AC15*1.6)/2</f>
        <v>2729.6000000000004</v>
      </c>
      <c r="AL15" s="249"/>
      <c r="AM15" s="232">
        <f t="shared" ref="AM15" si="17">(AH15*1.6)/2</f>
        <v>3302.8160000000007</v>
      </c>
      <c r="AN15" s="232">
        <f t="shared" ref="AN15" si="18">(AI15*1.6)/2</f>
        <v>3669.7955555555559</v>
      </c>
      <c r="AO15" s="232">
        <f t="shared" ref="AO15" si="19">(AJ15*1.6)/2</f>
        <v>4128.5200000000004</v>
      </c>
      <c r="AQ15" s="201">
        <v>3300</v>
      </c>
    </row>
    <row r="16" spans="1:43" ht="68.400000000000006" customHeight="1" x14ac:dyDescent="0.3">
      <c r="A16" s="105">
        <v>2</v>
      </c>
      <c r="B16" s="248" t="s">
        <v>143</v>
      </c>
      <c r="C16" s="221">
        <v>1</v>
      </c>
      <c r="D16" s="222">
        <f>M47</f>
        <v>0.36952432141897346</v>
      </c>
      <c r="E16" s="221" t="s">
        <v>47</v>
      </c>
      <c r="F16" s="221">
        <f>G50</f>
        <v>2650</v>
      </c>
      <c r="G16" s="223">
        <f t="shared" ref="G16:G30" si="20">F16*C16</f>
        <v>2650</v>
      </c>
      <c r="H16" s="221" t="s">
        <v>56</v>
      </c>
      <c r="I16" s="223">
        <f>G50*D16</f>
        <v>979.23945176027962</v>
      </c>
      <c r="J16" s="222">
        <v>0.4</v>
      </c>
      <c r="K16" s="221">
        <f>G48</f>
        <v>480</v>
      </c>
      <c r="L16" s="223">
        <f t="shared" ref="L16:L30" si="21">K16*J16</f>
        <v>192</v>
      </c>
      <c r="M16" s="221">
        <v>1</v>
      </c>
      <c r="N16" s="221">
        <f>G35</f>
        <v>300</v>
      </c>
      <c r="O16" s="223">
        <f t="shared" ref="O16:O30" si="22">N16*M16</f>
        <v>300</v>
      </c>
      <c r="P16" s="221">
        <v>6</v>
      </c>
      <c r="Q16" s="221">
        <f>G37</f>
        <v>35</v>
      </c>
      <c r="R16" s="223">
        <f t="shared" ref="R16:R30" si="23">Q16*P16</f>
        <v>210</v>
      </c>
      <c r="S16" s="221">
        <v>3</v>
      </c>
      <c r="T16" s="221">
        <f>G38</f>
        <v>55</v>
      </c>
      <c r="U16" s="223">
        <f t="shared" ref="U16:U30" si="24">T16*S16</f>
        <v>165</v>
      </c>
      <c r="V16" s="223">
        <f>G36</f>
        <v>150</v>
      </c>
      <c r="W16" s="221">
        <v>25</v>
      </c>
      <c r="X16" s="221">
        <f>G41</f>
        <v>12</v>
      </c>
      <c r="Y16" s="223">
        <f t="shared" ref="Y16:Y30" si="25">X16*W16</f>
        <v>300</v>
      </c>
      <c r="Z16" s="221"/>
      <c r="AA16" s="221"/>
      <c r="AB16" s="224">
        <v>30</v>
      </c>
      <c r="AC16" s="225">
        <f t="shared" ref="AC16:AC28" si="26">Z16+Y16+V16+U16+R16+O16+L16+I16+G16+AB16+AA16</f>
        <v>4976.2394517602797</v>
      </c>
      <c r="AD16" s="226">
        <f t="shared" ref="AD16:AD30" si="27">AE16-AC16</f>
        <v>497.62394517602843</v>
      </c>
      <c r="AE16" s="227">
        <f t="shared" ref="AE16:AE30" si="28">AC16*1.1</f>
        <v>5473.8633969363082</v>
      </c>
      <c r="AF16" s="228">
        <v>0.1</v>
      </c>
      <c r="AG16" s="229">
        <f t="shared" ref="AG16:AG30" si="29">AF16*AE16</f>
        <v>547.38633969363082</v>
      </c>
      <c r="AH16" s="230">
        <f t="shared" ref="AH16:AH30" si="30">AG16+AE16</f>
        <v>6021.2497366299394</v>
      </c>
      <c r="AI16" s="231">
        <f>AH16/(1-0.1)</f>
        <v>6690.2774851443774</v>
      </c>
      <c r="AJ16" s="230">
        <f t="shared" ref="AJ16:AJ30" si="31">AH16/(1-0.2)</f>
        <v>7526.5621707874243</v>
      </c>
      <c r="AK16" s="232">
        <f t="shared" ref="AK16:AK30" si="32">(AC16*1.6)/2</f>
        <v>3980.9915614082238</v>
      </c>
      <c r="AL16" s="249"/>
      <c r="AM16" s="232">
        <f t="shared" ref="AM16:AO30" si="33">(AH16*1.6)/2</f>
        <v>4816.9997893039517</v>
      </c>
      <c r="AN16" s="232">
        <f t="shared" si="33"/>
        <v>5352.2219881155024</v>
      </c>
      <c r="AO16" s="232">
        <f t="shared" si="33"/>
        <v>6021.2497366299394</v>
      </c>
      <c r="AQ16" s="201">
        <v>3300</v>
      </c>
    </row>
    <row r="17" spans="1:43" ht="68.400000000000006" customHeight="1" x14ac:dyDescent="0.3">
      <c r="A17" s="220">
        <v>3</v>
      </c>
      <c r="B17" s="260" t="s">
        <v>144</v>
      </c>
      <c r="C17" s="261">
        <v>1</v>
      </c>
      <c r="D17" s="262">
        <v>1</v>
      </c>
      <c r="E17" s="261" t="s">
        <v>47</v>
      </c>
      <c r="F17" s="261">
        <f>G50</f>
        <v>2650</v>
      </c>
      <c r="G17" s="263">
        <f t="shared" ref="G17" si="34">F17*C17</f>
        <v>2650</v>
      </c>
      <c r="H17" s="261" t="s">
        <v>126</v>
      </c>
      <c r="I17" s="263">
        <f>G64*D17</f>
        <v>1600</v>
      </c>
      <c r="J17" s="262">
        <v>0.4</v>
      </c>
      <c r="K17" s="261">
        <f>G48</f>
        <v>480</v>
      </c>
      <c r="L17" s="263">
        <f t="shared" ref="L17" si="35">K17*J17</f>
        <v>192</v>
      </c>
      <c r="M17" s="261">
        <v>1</v>
      </c>
      <c r="N17" s="261">
        <f>G35</f>
        <v>300</v>
      </c>
      <c r="O17" s="263">
        <f t="shared" ref="O17" si="36">N17*M17</f>
        <v>300</v>
      </c>
      <c r="P17" s="261">
        <v>6</v>
      </c>
      <c r="Q17" s="261">
        <f>G37</f>
        <v>35</v>
      </c>
      <c r="R17" s="263">
        <f t="shared" ref="R17" si="37">Q17*P17</f>
        <v>210</v>
      </c>
      <c r="S17" s="261">
        <v>3</v>
      </c>
      <c r="T17" s="261">
        <f>G38</f>
        <v>55</v>
      </c>
      <c r="U17" s="263">
        <f t="shared" ref="U17" si="38">T17*S17</f>
        <v>165</v>
      </c>
      <c r="V17" s="263">
        <f>G36</f>
        <v>150</v>
      </c>
      <c r="W17" s="261">
        <v>25</v>
      </c>
      <c r="X17" s="261">
        <f>G40</f>
        <v>12</v>
      </c>
      <c r="Y17" s="263">
        <f t="shared" ref="Y17" si="39">X17*W17</f>
        <v>300</v>
      </c>
      <c r="Z17" s="261"/>
      <c r="AA17" s="261"/>
      <c r="AB17" s="264">
        <v>30</v>
      </c>
      <c r="AC17" s="265">
        <f t="shared" ref="AC17" si="40">Z17+Y17+V17+U17+R17+O17+L17+I17+G17+AB17+AA17</f>
        <v>5597</v>
      </c>
      <c r="AD17" s="266">
        <f t="shared" ref="AD17" si="41">AE17-AC17</f>
        <v>559.70000000000073</v>
      </c>
      <c r="AE17" s="267">
        <f t="shared" ref="AE17" si="42">AC17*1.1</f>
        <v>6156.7000000000007</v>
      </c>
      <c r="AF17" s="268">
        <v>0.1</v>
      </c>
      <c r="AG17" s="269">
        <f t="shared" ref="AG17" si="43">AF17*AE17</f>
        <v>615.67000000000007</v>
      </c>
      <c r="AH17" s="270">
        <f t="shared" ref="AH17" si="44">AG17+AE17</f>
        <v>6772.3700000000008</v>
      </c>
      <c r="AI17" s="271">
        <f>AH17/(1-0.1)</f>
        <v>7524.8555555555558</v>
      </c>
      <c r="AJ17" s="270">
        <f t="shared" ref="AJ17" si="45">AH17/(1-0.2)</f>
        <v>8465.4624999999996</v>
      </c>
      <c r="AK17" s="272">
        <f t="shared" ref="AK17" si="46">(AC17*1.6)/2</f>
        <v>4477.6000000000004</v>
      </c>
      <c r="AL17" s="273"/>
      <c r="AM17" s="272">
        <f t="shared" ref="AM17" si="47">(AH17*1.6)/2</f>
        <v>5417.8960000000006</v>
      </c>
      <c r="AN17" s="272">
        <f t="shared" ref="AN17" si="48">(AI17*1.6)/2</f>
        <v>6019.8844444444449</v>
      </c>
      <c r="AO17" s="272">
        <f t="shared" ref="AO17" si="49">(AJ17*1.6)/2</f>
        <v>6772.37</v>
      </c>
      <c r="AQ17" s="201">
        <v>3300</v>
      </c>
    </row>
    <row r="19" spans="1:43" s="173" customFormat="1" ht="48" customHeight="1" x14ac:dyDescent="0.3">
      <c r="A19" s="220"/>
      <c r="B19" s="248"/>
      <c r="C19" s="221"/>
      <c r="D19" s="222"/>
      <c r="E19" s="221"/>
      <c r="F19" s="221"/>
      <c r="G19" s="223"/>
      <c r="H19" s="221"/>
      <c r="I19" s="223"/>
      <c r="J19" s="222"/>
      <c r="K19" s="221"/>
      <c r="L19" s="223"/>
      <c r="M19" s="221"/>
      <c r="N19" s="221"/>
      <c r="O19" s="223"/>
      <c r="P19" s="221"/>
      <c r="Q19" s="221"/>
      <c r="R19" s="223"/>
      <c r="S19" s="221"/>
      <c r="T19" s="221"/>
      <c r="U19" s="223"/>
      <c r="V19" s="223"/>
      <c r="W19" s="221"/>
      <c r="X19" s="221"/>
      <c r="Y19" s="223"/>
      <c r="Z19" s="221"/>
      <c r="AA19" s="221"/>
      <c r="AB19" s="224"/>
      <c r="AC19" s="225"/>
      <c r="AD19" s="226"/>
      <c r="AE19" s="227"/>
      <c r="AF19" s="228"/>
      <c r="AG19" s="229"/>
      <c r="AH19" s="230"/>
      <c r="AI19" s="231"/>
      <c r="AJ19" s="230"/>
      <c r="AK19" s="232"/>
      <c r="AL19" s="233"/>
      <c r="AM19" s="232"/>
      <c r="AN19" s="232"/>
      <c r="AO19" s="232"/>
      <c r="AQ19" s="201"/>
    </row>
    <row r="20" spans="1:43" ht="48" hidden="1" customHeight="1" x14ac:dyDescent="0.3">
      <c r="A20" s="105">
        <f>A16+1</f>
        <v>3</v>
      </c>
      <c r="B20" s="106" t="s">
        <v>50</v>
      </c>
      <c r="C20" s="107">
        <v>1</v>
      </c>
      <c r="D20" s="108">
        <f>M51</f>
        <v>0.32201405152224827</v>
      </c>
      <c r="E20" s="109" t="s">
        <v>47</v>
      </c>
      <c r="F20" s="109">
        <f>G47</f>
        <v>2050</v>
      </c>
      <c r="G20" s="110">
        <f t="shared" si="20"/>
        <v>2050</v>
      </c>
      <c r="H20" s="107" t="s">
        <v>44</v>
      </c>
      <c r="I20" s="111">
        <f>G51*D20</f>
        <v>966.04215456674478</v>
      </c>
      <c r="J20" s="112">
        <v>0.4</v>
      </c>
      <c r="K20" s="109">
        <f>G48</f>
        <v>480</v>
      </c>
      <c r="L20" s="110">
        <f t="shared" si="21"/>
        <v>192</v>
      </c>
      <c r="M20" s="107">
        <v>1</v>
      </c>
      <c r="N20" s="107">
        <f>G35</f>
        <v>300</v>
      </c>
      <c r="O20" s="111">
        <f t="shared" si="22"/>
        <v>300</v>
      </c>
      <c r="P20" s="109">
        <v>6</v>
      </c>
      <c r="Q20" s="109">
        <f>G37</f>
        <v>35</v>
      </c>
      <c r="R20" s="110">
        <f t="shared" si="23"/>
        <v>210</v>
      </c>
      <c r="S20" s="107">
        <v>3</v>
      </c>
      <c r="T20" s="107">
        <f>G38</f>
        <v>55</v>
      </c>
      <c r="U20" s="111">
        <f t="shared" si="24"/>
        <v>165</v>
      </c>
      <c r="V20" s="110">
        <f>G36</f>
        <v>150</v>
      </c>
      <c r="W20" s="107">
        <v>25</v>
      </c>
      <c r="X20" s="107">
        <f>G41</f>
        <v>12</v>
      </c>
      <c r="Y20" s="111">
        <f t="shared" si="25"/>
        <v>300</v>
      </c>
      <c r="Z20" s="109"/>
      <c r="AA20" s="109"/>
      <c r="AB20" s="113">
        <f>AB16</f>
        <v>30</v>
      </c>
      <c r="AC20" s="114">
        <f t="shared" si="26"/>
        <v>4363.042154566745</v>
      </c>
      <c r="AD20" s="115">
        <f t="shared" si="27"/>
        <v>436.30421545667468</v>
      </c>
      <c r="AE20" s="116">
        <f t="shared" si="28"/>
        <v>4799.3463700234197</v>
      </c>
      <c r="AF20" s="117">
        <v>0.1</v>
      </c>
      <c r="AG20" s="118">
        <f t="shared" si="29"/>
        <v>479.93463700234201</v>
      </c>
      <c r="AH20" s="119">
        <f t="shared" si="30"/>
        <v>5279.2810070257619</v>
      </c>
      <c r="AI20" s="120">
        <f t="shared" ref="AI20:AI30" si="50">AH20/(1-0.1)</f>
        <v>5865.8677855841797</v>
      </c>
      <c r="AJ20" s="121">
        <f t="shared" si="31"/>
        <v>6599.1012587822024</v>
      </c>
      <c r="AK20" s="201">
        <f t="shared" si="32"/>
        <v>3490.4337236533961</v>
      </c>
      <c r="AM20" s="201">
        <f t="shared" si="33"/>
        <v>4223.4248056206097</v>
      </c>
      <c r="AN20" s="201">
        <f t="shared" si="33"/>
        <v>4692.6942284673441</v>
      </c>
      <c r="AO20" s="201">
        <f t="shared" si="33"/>
        <v>5279.2810070257619</v>
      </c>
      <c r="AQ20" s="201">
        <v>3200</v>
      </c>
    </row>
    <row r="21" spans="1:43" ht="56.4" hidden="1" x14ac:dyDescent="0.3">
      <c r="A21" s="220">
        <f t="shared" ref="A21:A30" si="51">A20+1</f>
        <v>4</v>
      </c>
      <c r="B21" s="248" t="s">
        <v>97</v>
      </c>
      <c r="C21" s="221">
        <v>1</v>
      </c>
      <c r="D21" s="222">
        <f>M55</f>
        <v>0.1870748299319728</v>
      </c>
      <c r="E21" s="221" t="s">
        <v>47</v>
      </c>
      <c r="F21" s="221">
        <f>G47</f>
        <v>2050</v>
      </c>
      <c r="G21" s="223">
        <f t="shared" si="20"/>
        <v>2050</v>
      </c>
      <c r="H21" s="221" t="s">
        <v>61</v>
      </c>
      <c r="I21" s="223">
        <f>G55*D21</f>
        <v>1085.0340136054422</v>
      </c>
      <c r="J21" s="222">
        <v>0.4</v>
      </c>
      <c r="K21" s="221">
        <f>G48</f>
        <v>480</v>
      </c>
      <c r="L21" s="223">
        <f t="shared" si="21"/>
        <v>192</v>
      </c>
      <c r="M21" s="221">
        <v>1</v>
      </c>
      <c r="N21" s="221">
        <f>G35</f>
        <v>300</v>
      </c>
      <c r="O21" s="223">
        <f t="shared" si="22"/>
        <v>300</v>
      </c>
      <c r="P21" s="221">
        <v>6</v>
      </c>
      <c r="Q21" s="221">
        <f>G37</f>
        <v>35</v>
      </c>
      <c r="R21" s="223">
        <f t="shared" si="23"/>
        <v>210</v>
      </c>
      <c r="S21" s="221">
        <v>3</v>
      </c>
      <c r="T21" s="221">
        <f>G38</f>
        <v>55</v>
      </c>
      <c r="U21" s="223">
        <f t="shared" si="24"/>
        <v>165</v>
      </c>
      <c r="V21" s="223">
        <f>G36</f>
        <v>150</v>
      </c>
      <c r="W21" s="221">
        <v>25</v>
      </c>
      <c r="X21" s="221">
        <f>G41</f>
        <v>12</v>
      </c>
      <c r="Y21" s="223">
        <f t="shared" si="25"/>
        <v>300</v>
      </c>
      <c r="Z21" s="221"/>
      <c r="AA21" s="221"/>
      <c r="AB21" s="224">
        <f>AB16</f>
        <v>30</v>
      </c>
      <c r="AC21" s="225">
        <f t="shared" si="26"/>
        <v>4482.0340136054419</v>
      </c>
      <c r="AD21" s="226">
        <f t="shared" si="27"/>
        <v>448.20340136054438</v>
      </c>
      <c r="AE21" s="227">
        <f t="shared" si="28"/>
        <v>4930.2374149659863</v>
      </c>
      <c r="AF21" s="228">
        <v>0.1</v>
      </c>
      <c r="AG21" s="229">
        <f t="shared" si="29"/>
        <v>493.02374149659863</v>
      </c>
      <c r="AH21" s="230">
        <f t="shared" si="30"/>
        <v>5423.2611564625849</v>
      </c>
      <c r="AI21" s="231">
        <f t="shared" si="50"/>
        <v>6025.8457294028722</v>
      </c>
      <c r="AJ21" s="230">
        <f t="shared" si="31"/>
        <v>6779.076445578231</v>
      </c>
      <c r="AK21" s="232">
        <f t="shared" si="32"/>
        <v>3585.6272108843536</v>
      </c>
      <c r="AL21" s="249"/>
      <c r="AM21" s="232">
        <f t="shared" si="33"/>
        <v>4338.6089251700678</v>
      </c>
      <c r="AN21" s="232">
        <f t="shared" si="33"/>
        <v>4820.6765835222977</v>
      </c>
      <c r="AO21" s="232">
        <f t="shared" si="33"/>
        <v>5423.2611564625849</v>
      </c>
      <c r="AP21" s="180"/>
      <c r="AQ21" s="201">
        <v>3500</v>
      </c>
    </row>
    <row r="22" spans="1:43" ht="48" hidden="1" customHeight="1" x14ac:dyDescent="0.3">
      <c r="A22" s="105">
        <f t="shared" si="51"/>
        <v>5</v>
      </c>
      <c r="B22" s="106" t="s">
        <v>53</v>
      </c>
      <c r="C22" s="107">
        <v>1</v>
      </c>
      <c r="D22" s="108">
        <f>M56</f>
        <v>0.32201405152224827</v>
      </c>
      <c r="E22" s="109" t="s">
        <v>47</v>
      </c>
      <c r="F22" s="109">
        <f>G47</f>
        <v>2050</v>
      </c>
      <c r="G22" s="110">
        <f t="shared" si="20"/>
        <v>2050</v>
      </c>
      <c r="H22" s="107" t="s">
        <v>61</v>
      </c>
      <c r="I22" s="111">
        <f>G56*D22</f>
        <v>1610.0702576112412</v>
      </c>
      <c r="J22" s="112">
        <v>0.4</v>
      </c>
      <c r="K22" s="109">
        <f>G48</f>
        <v>480</v>
      </c>
      <c r="L22" s="110">
        <f t="shared" si="21"/>
        <v>192</v>
      </c>
      <c r="M22" s="107">
        <v>1</v>
      </c>
      <c r="N22" s="107">
        <f>G35</f>
        <v>300</v>
      </c>
      <c r="O22" s="111">
        <f t="shared" si="22"/>
        <v>300</v>
      </c>
      <c r="P22" s="109">
        <v>6</v>
      </c>
      <c r="Q22" s="109">
        <f>G37</f>
        <v>35</v>
      </c>
      <c r="R22" s="110">
        <f t="shared" si="23"/>
        <v>210</v>
      </c>
      <c r="S22" s="107">
        <v>3</v>
      </c>
      <c r="T22" s="107">
        <f>G38</f>
        <v>55</v>
      </c>
      <c r="U22" s="111">
        <f t="shared" si="24"/>
        <v>165</v>
      </c>
      <c r="V22" s="110">
        <f>G36</f>
        <v>150</v>
      </c>
      <c r="W22" s="107">
        <v>25</v>
      </c>
      <c r="X22" s="107">
        <f>G41</f>
        <v>12</v>
      </c>
      <c r="Y22" s="111">
        <f t="shared" si="25"/>
        <v>300</v>
      </c>
      <c r="Z22" s="109"/>
      <c r="AA22" s="109"/>
      <c r="AB22" s="113">
        <f>AB20</f>
        <v>30</v>
      </c>
      <c r="AC22" s="114">
        <f t="shared" si="26"/>
        <v>5007.0702576112417</v>
      </c>
      <c r="AD22" s="115">
        <f t="shared" si="27"/>
        <v>500.7070257611249</v>
      </c>
      <c r="AE22" s="116">
        <f t="shared" si="28"/>
        <v>5507.7772833723666</v>
      </c>
      <c r="AF22" s="117">
        <v>0.1</v>
      </c>
      <c r="AG22" s="118">
        <f t="shared" si="29"/>
        <v>550.77772833723668</v>
      </c>
      <c r="AH22" s="119">
        <f t="shared" si="30"/>
        <v>6058.5550117096036</v>
      </c>
      <c r="AI22" s="120">
        <f t="shared" si="50"/>
        <v>6731.7277907884481</v>
      </c>
      <c r="AJ22" s="121">
        <f t="shared" si="31"/>
        <v>7573.1937646370043</v>
      </c>
      <c r="AK22" s="201">
        <f t="shared" si="32"/>
        <v>4005.6562060889937</v>
      </c>
      <c r="AM22" s="201">
        <f t="shared" si="33"/>
        <v>4846.8440093676827</v>
      </c>
      <c r="AN22" s="201">
        <f t="shared" si="33"/>
        <v>5385.3822326307591</v>
      </c>
      <c r="AO22" s="201">
        <f t="shared" si="33"/>
        <v>6058.5550117096036</v>
      </c>
      <c r="AP22" s="181"/>
    </row>
    <row r="23" spans="1:43" s="173" customFormat="1" ht="48" hidden="1" customHeight="1" x14ac:dyDescent="0.3">
      <c r="A23" s="105">
        <f t="shared" si="51"/>
        <v>6</v>
      </c>
      <c r="B23" s="106" t="s">
        <v>100</v>
      </c>
      <c r="C23" s="107">
        <v>1</v>
      </c>
      <c r="D23" s="108">
        <f>M57</f>
        <v>0.1870748299319728</v>
      </c>
      <c r="E23" s="109" t="s">
        <v>47</v>
      </c>
      <c r="F23" s="109">
        <f>G47</f>
        <v>2050</v>
      </c>
      <c r="G23" s="110">
        <f t="shared" si="20"/>
        <v>2050</v>
      </c>
      <c r="H23" s="107" t="s">
        <v>100</v>
      </c>
      <c r="I23" s="111">
        <f>G57*D23</f>
        <v>1356.2925170068029</v>
      </c>
      <c r="J23" s="112">
        <v>0.4</v>
      </c>
      <c r="K23" s="109">
        <f>G48</f>
        <v>480</v>
      </c>
      <c r="L23" s="110">
        <f t="shared" si="21"/>
        <v>192</v>
      </c>
      <c r="M23" s="107">
        <v>1</v>
      </c>
      <c r="N23" s="107">
        <f>G35</f>
        <v>300</v>
      </c>
      <c r="O23" s="111">
        <f t="shared" si="22"/>
        <v>300</v>
      </c>
      <c r="P23" s="109">
        <v>6</v>
      </c>
      <c r="Q23" s="109">
        <f>G37</f>
        <v>35</v>
      </c>
      <c r="R23" s="110">
        <f t="shared" si="23"/>
        <v>210</v>
      </c>
      <c r="S23" s="107">
        <v>3</v>
      </c>
      <c r="T23" s="107">
        <f>G38</f>
        <v>55</v>
      </c>
      <c r="U23" s="111">
        <f t="shared" si="24"/>
        <v>165</v>
      </c>
      <c r="V23" s="110">
        <f>G36</f>
        <v>150</v>
      </c>
      <c r="W23" s="107">
        <v>25</v>
      </c>
      <c r="X23" s="107">
        <f>G40</f>
        <v>12</v>
      </c>
      <c r="Y23" s="111">
        <f t="shared" si="25"/>
        <v>300</v>
      </c>
      <c r="Z23" s="109"/>
      <c r="AA23" s="109"/>
      <c r="AB23" s="113">
        <f>AB27</f>
        <v>30</v>
      </c>
      <c r="AC23" s="114">
        <f t="shared" si="26"/>
        <v>4753.2925170068029</v>
      </c>
      <c r="AD23" s="115">
        <f t="shared" si="27"/>
        <v>475.32925170068029</v>
      </c>
      <c r="AE23" s="116">
        <f t="shared" si="28"/>
        <v>5228.6217687074832</v>
      </c>
      <c r="AF23" s="117">
        <v>0.1</v>
      </c>
      <c r="AG23" s="118">
        <f t="shared" si="29"/>
        <v>522.86217687074839</v>
      </c>
      <c r="AH23" s="119">
        <f t="shared" si="30"/>
        <v>5751.4839455782312</v>
      </c>
      <c r="AI23" s="120">
        <f t="shared" si="50"/>
        <v>6390.5377173091456</v>
      </c>
      <c r="AJ23" s="121">
        <f t="shared" si="31"/>
        <v>7189.354931972789</v>
      </c>
      <c r="AK23" s="201">
        <f t="shared" si="32"/>
        <v>3802.6340136054423</v>
      </c>
      <c r="AM23" s="201">
        <f t="shared" si="33"/>
        <v>4601.1871564625853</v>
      </c>
      <c r="AN23" s="201">
        <f t="shared" si="33"/>
        <v>5112.4301738473168</v>
      </c>
      <c r="AO23" s="201">
        <f t="shared" si="33"/>
        <v>5751.4839455782312</v>
      </c>
      <c r="AQ23" s="201">
        <v>3500</v>
      </c>
    </row>
    <row r="24" spans="1:43" s="173" customFormat="1" ht="48" hidden="1" customHeight="1" x14ac:dyDescent="0.3">
      <c r="A24" s="105">
        <f t="shared" si="51"/>
        <v>7</v>
      </c>
      <c r="B24" s="182" t="s">
        <v>104</v>
      </c>
      <c r="C24" s="183">
        <v>1</v>
      </c>
      <c r="D24" s="184">
        <f>M58</f>
        <v>0.32201405152224827</v>
      </c>
      <c r="E24" s="183" t="s">
        <v>47</v>
      </c>
      <c r="F24" s="183">
        <f>G47</f>
        <v>2050</v>
      </c>
      <c r="G24" s="185">
        <f>F24*C24</f>
        <v>2050</v>
      </c>
      <c r="H24" s="183" t="s">
        <v>105</v>
      </c>
      <c r="I24" s="185">
        <f>G58*D24</f>
        <v>1255.8548009367682</v>
      </c>
      <c r="J24" s="184">
        <v>0.4</v>
      </c>
      <c r="K24" s="183">
        <f>G48</f>
        <v>480</v>
      </c>
      <c r="L24" s="185">
        <f>K24*J24</f>
        <v>192</v>
      </c>
      <c r="M24" s="183">
        <v>1</v>
      </c>
      <c r="N24" s="183">
        <f>G35</f>
        <v>300</v>
      </c>
      <c r="O24" s="185">
        <f>N24*M24</f>
        <v>300</v>
      </c>
      <c r="P24" s="183">
        <v>6</v>
      </c>
      <c r="Q24" s="183">
        <f>G37</f>
        <v>35</v>
      </c>
      <c r="R24" s="185">
        <f>Q24*P24</f>
        <v>210</v>
      </c>
      <c r="S24" s="183">
        <v>3</v>
      </c>
      <c r="T24" s="183">
        <f>G38</f>
        <v>55</v>
      </c>
      <c r="U24" s="185">
        <f>T24*S24</f>
        <v>165</v>
      </c>
      <c r="V24" s="185">
        <f>G36</f>
        <v>150</v>
      </c>
      <c r="W24" s="183">
        <v>25</v>
      </c>
      <c r="X24" s="183">
        <f>G40</f>
        <v>12</v>
      </c>
      <c r="Y24" s="185">
        <f>X24*W24</f>
        <v>300</v>
      </c>
      <c r="Z24" s="183"/>
      <c r="AA24" s="183"/>
      <c r="AB24" s="186">
        <f>AB5</f>
        <v>0</v>
      </c>
      <c r="AC24" s="114">
        <f>Z24+Y24+V24+U24+R24+O24+L24+I24+G24+AB24+AA24</f>
        <v>4622.8548009367678</v>
      </c>
      <c r="AD24" s="115">
        <f>AE24-AC24</f>
        <v>462.28548009367751</v>
      </c>
      <c r="AE24" s="116">
        <f>AC24*1.1</f>
        <v>5085.1402810304453</v>
      </c>
      <c r="AF24" s="117">
        <v>0.1</v>
      </c>
      <c r="AG24" s="118">
        <f>AF24*AE24</f>
        <v>508.51402810304455</v>
      </c>
      <c r="AH24" s="119">
        <f>AG24+AE24</f>
        <v>5593.6543091334897</v>
      </c>
      <c r="AI24" s="120">
        <f>AH24/(1-0.1)</f>
        <v>6215.1714545927662</v>
      </c>
      <c r="AJ24" s="121">
        <f>AH24/(1-0.2)</f>
        <v>6992.0678864168622</v>
      </c>
      <c r="AK24" s="201">
        <f t="shared" si="32"/>
        <v>3698.2838407494146</v>
      </c>
      <c r="AM24" s="201">
        <f t="shared" si="33"/>
        <v>4474.9234473067918</v>
      </c>
      <c r="AN24" s="201">
        <f t="shared" si="33"/>
        <v>4972.1371636742133</v>
      </c>
      <c r="AO24" s="201">
        <f t="shared" si="33"/>
        <v>5593.6543091334897</v>
      </c>
      <c r="AQ24" s="201"/>
    </row>
    <row r="25" spans="1:43" s="173" customFormat="1" ht="48" hidden="1" customHeight="1" x14ac:dyDescent="0.3">
      <c r="A25" s="105">
        <f t="shared" si="51"/>
        <v>8</v>
      </c>
      <c r="B25" s="234" t="s">
        <v>109</v>
      </c>
      <c r="C25" s="235">
        <v>1</v>
      </c>
      <c r="D25" s="236">
        <f>M59</f>
        <v>0.32201405152224827</v>
      </c>
      <c r="E25" s="235" t="s">
        <v>47</v>
      </c>
      <c r="F25" s="235">
        <f>G47</f>
        <v>2050</v>
      </c>
      <c r="G25" s="237">
        <f>F25*C25</f>
        <v>2050</v>
      </c>
      <c r="H25" s="235" t="s">
        <v>109</v>
      </c>
      <c r="I25" s="237">
        <f>G59*D25</f>
        <v>1803.2786885245903</v>
      </c>
      <c r="J25" s="236">
        <v>0.4</v>
      </c>
      <c r="K25" s="235">
        <f>G48</f>
        <v>480</v>
      </c>
      <c r="L25" s="237">
        <f>K25*J25</f>
        <v>192</v>
      </c>
      <c r="M25" s="235">
        <v>1</v>
      </c>
      <c r="N25" s="235">
        <f>G35</f>
        <v>300</v>
      </c>
      <c r="O25" s="237">
        <f>N25*M25</f>
        <v>300</v>
      </c>
      <c r="P25" s="235">
        <v>6</v>
      </c>
      <c r="Q25" s="235">
        <f>G37</f>
        <v>35</v>
      </c>
      <c r="R25" s="237">
        <f>Q25*P25</f>
        <v>210</v>
      </c>
      <c r="S25" s="235">
        <v>3</v>
      </c>
      <c r="T25" s="235">
        <f>G38</f>
        <v>55</v>
      </c>
      <c r="U25" s="237">
        <f>T25*S25</f>
        <v>165</v>
      </c>
      <c r="V25" s="237">
        <f>G36</f>
        <v>150</v>
      </c>
      <c r="W25" s="235">
        <v>25</v>
      </c>
      <c r="X25" s="235">
        <f>G40</f>
        <v>12</v>
      </c>
      <c r="Y25" s="237">
        <f>X25*W25</f>
        <v>300</v>
      </c>
      <c r="Z25" s="235"/>
      <c r="AA25" s="235"/>
      <c r="AB25" s="238">
        <f>AB10</f>
        <v>30</v>
      </c>
      <c r="AC25" s="239">
        <f>Z25+Y25+V25+U25+R25+O25+L25+I25+G25+AB25+AA25</f>
        <v>5200.2786885245905</v>
      </c>
      <c r="AD25" s="240">
        <f>AE25-AC25</f>
        <v>520.02786885245951</v>
      </c>
      <c r="AE25" s="241">
        <f>AC25*1.1</f>
        <v>5720.30655737705</v>
      </c>
      <c r="AF25" s="242">
        <v>0.1</v>
      </c>
      <c r="AG25" s="243">
        <f>AF25*AE25</f>
        <v>572.03065573770505</v>
      </c>
      <c r="AH25" s="244">
        <f>AG25+AE25</f>
        <v>6292.3372131147553</v>
      </c>
      <c r="AI25" s="245">
        <f>AH25/(1-0.1)</f>
        <v>6991.4857923497275</v>
      </c>
      <c r="AJ25" s="244">
        <f>AH25/(1-0.2)</f>
        <v>7865.4215163934441</v>
      </c>
      <c r="AK25" s="246">
        <f t="shared" si="32"/>
        <v>4160.2229508196724</v>
      </c>
      <c r="AL25" s="247"/>
      <c r="AM25" s="246">
        <f t="shared" si="33"/>
        <v>5033.869770491805</v>
      </c>
      <c r="AN25" s="246">
        <f t="shared" si="33"/>
        <v>5593.1886338797822</v>
      </c>
      <c r="AO25" s="246">
        <f t="shared" si="33"/>
        <v>6292.3372131147553</v>
      </c>
      <c r="AQ25" s="201"/>
    </row>
    <row r="26" spans="1:43" s="173" customFormat="1" ht="48" hidden="1" customHeight="1" x14ac:dyDescent="0.3">
      <c r="A26" s="105">
        <f t="shared" si="51"/>
        <v>9</v>
      </c>
      <c r="B26" s="106" t="s">
        <v>108</v>
      </c>
      <c r="C26" s="107">
        <v>1</v>
      </c>
      <c r="D26" s="108">
        <f>M52</f>
        <v>0.32201405152224827</v>
      </c>
      <c r="E26" s="109" t="s">
        <v>47</v>
      </c>
      <c r="F26" s="109">
        <f>G47</f>
        <v>2050</v>
      </c>
      <c r="G26" s="110">
        <f>F26*C26</f>
        <v>2050</v>
      </c>
      <c r="H26" s="107" t="s">
        <v>110</v>
      </c>
      <c r="I26" s="111">
        <f>G53*D26</f>
        <v>2028.688524590164</v>
      </c>
      <c r="J26" s="112">
        <v>0.4</v>
      </c>
      <c r="K26" s="109">
        <f>G48</f>
        <v>480</v>
      </c>
      <c r="L26" s="110">
        <f>K26*J26</f>
        <v>192</v>
      </c>
      <c r="M26" s="107">
        <v>1</v>
      </c>
      <c r="N26" s="107">
        <f>G35</f>
        <v>300</v>
      </c>
      <c r="O26" s="111">
        <f>N26*M26</f>
        <v>300</v>
      </c>
      <c r="P26" s="109">
        <v>6</v>
      </c>
      <c r="Q26" s="109">
        <f>G37</f>
        <v>35</v>
      </c>
      <c r="R26" s="185">
        <f>Q26*P26</f>
        <v>210</v>
      </c>
      <c r="S26" s="183">
        <v>3</v>
      </c>
      <c r="T26" s="183">
        <f>G38</f>
        <v>55</v>
      </c>
      <c r="U26" s="185">
        <f>T26*S26</f>
        <v>165</v>
      </c>
      <c r="V26" s="185">
        <f>G36</f>
        <v>150</v>
      </c>
      <c r="W26" s="183">
        <v>25</v>
      </c>
      <c r="X26" s="183">
        <f>G40</f>
        <v>12</v>
      </c>
      <c r="Y26" s="185">
        <f>X26*W26</f>
        <v>300</v>
      </c>
      <c r="Z26" s="183"/>
      <c r="AA26" s="183"/>
      <c r="AB26" s="186">
        <f>AB14</f>
        <v>0</v>
      </c>
      <c r="AC26" s="114">
        <f>Z26+Y26+V26+U26+R26+O26+L26+I26+G26+AB26+AA26</f>
        <v>5395.688524590164</v>
      </c>
      <c r="AD26" s="115">
        <f>AE26-AC26</f>
        <v>539.56885245901685</v>
      </c>
      <c r="AE26" s="116">
        <f>AC26*1.1</f>
        <v>5935.2573770491808</v>
      </c>
      <c r="AF26" s="117">
        <v>0.1</v>
      </c>
      <c r="AG26" s="118">
        <f>AF26*AE26</f>
        <v>593.52573770491813</v>
      </c>
      <c r="AH26" s="119">
        <f>AG26+AE26</f>
        <v>6528.7831147540992</v>
      </c>
      <c r="AI26" s="120">
        <f>AH26/(1-0.1)</f>
        <v>7254.2034608378881</v>
      </c>
      <c r="AJ26" s="121">
        <f>AH26/(1-0.2)</f>
        <v>8160.9788934426233</v>
      </c>
      <c r="AK26" s="201">
        <f t="shared" si="32"/>
        <v>4316.5508196721312</v>
      </c>
      <c r="AM26" s="201">
        <f t="shared" si="33"/>
        <v>5223.0264918032799</v>
      </c>
      <c r="AN26" s="201">
        <f t="shared" si="33"/>
        <v>5803.3627686703112</v>
      </c>
      <c r="AO26" s="201">
        <f t="shared" si="33"/>
        <v>6528.7831147540992</v>
      </c>
      <c r="AQ26" s="201">
        <v>3350</v>
      </c>
    </row>
    <row r="27" spans="1:43" s="173" customFormat="1" ht="48" hidden="1" customHeight="1" x14ac:dyDescent="0.3">
      <c r="A27" s="105">
        <f t="shared" si="51"/>
        <v>10</v>
      </c>
      <c r="B27" s="248" t="s">
        <v>107</v>
      </c>
      <c r="C27" s="221">
        <v>1</v>
      </c>
      <c r="D27" s="222">
        <f>M52</f>
        <v>0.32201405152224827</v>
      </c>
      <c r="E27" s="221" t="s">
        <v>47</v>
      </c>
      <c r="F27" s="221">
        <f>G47</f>
        <v>2050</v>
      </c>
      <c r="G27" s="223">
        <f>F27*C27</f>
        <v>2050</v>
      </c>
      <c r="H27" s="221" t="s">
        <v>111</v>
      </c>
      <c r="I27" s="223">
        <f>G52*D27</f>
        <v>2254.0983606557379</v>
      </c>
      <c r="J27" s="222">
        <v>0.4</v>
      </c>
      <c r="K27" s="221">
        <f>G48</f>
        <v>480</v>
      </c>
      <c r="L27" s="223">
        <f>K27*J27</f>
        <v>192</v>
      </c>
      <c r="M27" s="221">
        <v>1</v>
      </c>
      <c r="N27" s="221">
        <f>G35</f>
        <v>300</v>
      </c>
      <c r="O27" s="223">
        <f>N27*M27</f>
        <v>300</v>
      </c>
      <c r="P27" s="221">
        <v>6</v>
      </c>
      <c r="Q27" s="221">
        <f>G37</f>
        <v>35</v>
      </c>
      <c r="R27" s="223">
        <f>Q27*P27</f>
        <v>210</v>
      </c>
      <c r="S27" s="221">
        <v>3</v>
      </c>
      <c r="T27" s="221">
        <f>G38</f>
        <v>55</v>
      </c>
      <c r="U27" s="223">
        <f>T27*S27</f>
        <v>165</v>
      </c>
      <c r="V27" s="223">
        <f>G36</f>
        <v>150</v>
      </c>
      <c r="W27" s="221">
        <v>25</v>
      </c>
      <c r="X27" s="221">
        <f>G41</f>
        <v>12</v>
      </c>
      <c r="Y27" s="223">
        <f>X27*W27</f>
        <v>300</v>
      </c>
      <c r="Z27" s="221"/>
      <c r="AA27" s="221"/>
      <c r="AB27" s="224">
        <f>AB16</f>
        <v>30</v>
      </c>
      <c r="AC27" s="225">
        <f>Z27+Y27+V27+U27+R27+O27+L27+I27+G27+AB27+AA27</f>
        <v>5651.0983606557384</v>
      </c>
      <c r="AD27" s="226">
        <f>AE27-AC27</f>
        <v>565.1098360655742</v>
      </c>
      <c r="AE27" s="227">
        <f>AC27*1.1</f>
        <v>6216.2081967213126</v>
      </c>
      <c r="AF27" s="228">
        <v>0.1</v>
      </c>
      <c r="AG27" s="229">
        <f>AF27*AE27</f>
        <v>621.62081967213135</v>
      </c>
      <c r="AH27" s="230">
        <f>AG27+AE27</f>
        <v>6837.8290163934435</v>
      </c>
      <c r="AI27" s="231">
        <f>AH27/(1-0.1)</f>
        <v>7597.5877959927147</v>
      </c>
      <c r="AJ27" s="230">
        <f>AH27/(1-0.2)</f>
        <v>8547.2862704918043</v>
      </c>
      <c r="AK27" s="232">
        <f t="shared" si="32"/>
        <v>4520.8786885245909</v>
      </c>
      <c r="AL27" s="233"/>
      <c r="AM27" s="232">
        <f t="shared" si="33"/>
        <v>5470.2632131147548</v>
      </c>
      <c r="AN27" s="232">
        <f t="shared" si="33"/>
        <v>6078.0702367941722</v>
      </c>
      <c r="AO27" s="232">
        <f t="shared" si="33"/>
        <v>6837.8290163934435</v>
      </c>
      <c r="AQ27" s="201">
        <v>3800</v>
      </c>
    </row>
    <row r="28" spans="1:43" ht="48" hidden="1" customHeight="1" x14ac:dyDescent="0.3">
      <c r="A28" s="105">
        <f t="shared" si="51"/>
        <v>11</v>
      </c>
      <c r="B28" s="106" t="s">
        <v>54</v>
      </c>
      <c r="C28" s="107">
        <v>1</v>
      </c>
      <c r="D28" s="108">
        <f>M61</f>
        <v>0.32201405152224827</v>
      </c>
      <c r="E28" s="109" t="s">
        <v>47</v>
      </c>
      <c r="F28" s="109">
        <f>G47</f>
        <v>2050</v>
      </c>
      <c r="G28" s="110">
        <f t="shared" si="20"/>
        <v>2050</v>
      </c>
      <c r="H28" s="107" t="s">
        <v>60</v>
      </c>
      <c r="I28" s="111">
        <f>G61*D28</f>
        <v>1449.0632318501173</v>
      </c>
      <c r="J28" s="112">
        <v>0.4</v>
      </c>
      <c r="K28" s="109">
        <f>G48</f>
        <v>480</v>
      </c>
      <c r="L28" s="110">
        <f t="shared" si="21"/>
        <v>192</v>
      </c>
      <c r="M28" s="107">
        <v>1</v>
      </c>
      <c r="N28" s="107">
        <f>G35</f>
        <v>300</v>
      </c>
      <c r="O28" s="111">
        <f t="shared" si="22"/>
        <v>300</v>
      </c>
      <c r="P28" s="109">
        <v>6</v>
      </c>
      <c r="Q28" s="109">
        <f>G37</f>
        <v>35</v>
      </c>
      <c r="R28" s="110">
        <f t="shared" si="23"/>
        <v>210</v>
      </c>
      <c r="S28" s="107">
        <v>3</v>
      </c>
      <c r="T28" s="107">
        <f>G38</f>
        <v>55</v>
      </c>
      <c r="U28" s="111">
        <f t="shared" si="24"/>
        <v>165</v>
      </c>
      <c r="V28" s="110">
        <f>G36</f>
        <v>150</v>
      </c>
      <c r="W28" s="107">
        <v>25</v>
      </c>
      <c r="X28" s="107">
        <f>G41</f>
        <v>12</v>
      </c>
      <c r="Y28" s="111">
        <f t="shared" si="25"/>
        <v>300</v>
      </c>
      <c r="Z28" s="109"/>
      <c r="AA28" s="109"/>
      <c r="AB28" s="113">
        <f>AB16</f>
        <v>30</v>
      </c>
      <c r="AC28" s="114">
        <f t="shared" si="26"/>
        <v>4846.0632318501175</v>
      </c>
      <c r="AD28" s="115">
        <f t="shared" si="27"/>
        <v>484.60632318501212</v>
      </c>
      <c r="AE28" s="116">
        <f t="shared" si="28"/>
        <v>5330.6695550351296</v>
      </c>
      <c r="AF28" s="117">
        <v>0.1</v>
      </c>
      <c r="AG28" s="118">
        <f t="shared" si="29"/>
        <v>533.06695550351299</v>
      </c>
      <c r="AH28" s="119">
        <f t="shared" si="30"/>
        <v>5863.7365105386425</v>
      </c>
      <c r="AI28" s="120">
        <f t="shared" si="50"/>
        <v>6515.2627894873804</v>
      </c>
      <c r="AJ28" s="121">
        <f t="shared" si="31"/>
        <v>7329.6706381733029</v>
      </c>
      <c r="AK28" s="201">
        <f t="shared" si="32"/>
        <v>3876.8505854800942</v>
      </c>
      <c r="AM28" s="201">
        <f t="shared" si="33"/>
        <v>4690.989208430914</v>
      </c>
      <c r="AN28" s="201">
        <f t="shared" si="33"/>
        <v>5212.2102315899047</v>
      </c>
      <c r="AO28" s="201">
        <f t="shared" si="33"/>
        <v>5863.7365105386425</v>
      </c>
      <c r="AQ28" s="201"/>
    </row>
    <row r="29" spans="1:43" ht="40.799999999999997" hidden="1" x14ac:dyDescent="0.3">
      <c r="A29" s="105">
        <f t="shared" si="51"/>
        <v>12</v>
      </c>
      <c r="B29" s="106" t="s">
        <v>85</v>
      </c>
      <c r="C29" s="107">
        <v>1</v>
      </c>
      <c r="D29" s="108">
        <v>2.6</v>
      </c>
      <c r="E29" s="109" t="s">
        <v>47</v>
      </c>
      <c r="F29" s="109">
        <f>G47</f>
        <v>2050</v>
      </c>
      <c r="G29" s="110">
        <f t="shared" si="20"/>
        <v>2050</v>
      </c>
      <c r="H29" s="107" t="s">
        <v>87</v>
      </c>
      <c r="I29" s="111">
        <f>G62*D29</f>
        <v>910</v>
      </c>
      <c r="J29" s="112">
        <v>0.4</v>
      </c>
      <c r="K29" s="109">
        <f>G48</f>
        <v>480</v>
      </c>
      <c r="L29" s="110">
        <f t="shared" si="21"/>
        <v>192</v>
      </c>
      <c r="M29" s="107">
        <v>1</v>
      </c>
      <c r="N29" s="107">
        <f>G35</f>
        <v>300</v>
      </c>
      <c r="O29" s="111">
        <f t="shared" si="22"/>
        <v>300</v>
      </c>
      <c r="P29" s="109">
        <v>6</v>
      </c>
      <c r="Q29" s="109">
        <f>G37</f>
        <v>35</v>
      </c>
      <c r="R29" s="110">
        <f t="shared" si="23"/>
        <v>210</v>
      </c>
      <c r="S29" s="107">
        <v>3</v>
      </c>
      <c r="T29" s="107">
        <f>G38</f>
        <v>55</v>
      </c>
      <c r="U29" s="111">
        <f t="shared" si="24"/>
        <v>165</v>
      </c>
      <c r="V29" s="110">
        <f>G36</f>
        <v>150</v>
      </c>
      <c r="W29" s="107">
        <v>18</v>
      </c>
      <c r="X29" s="107">
        <f>G41</f>
        <v>12</v>
      </c>
      <c r="Y29" s="111">
        <f t="shared" si="25"/>
        <v>216</v>
      </c>
      <c r="Z29" s="109">
        <v>1</v>
      </c>
      <c r="AA29" s="109">
        <v>800</v>
      </c>
      <c r="AB29" s="113">
        <f>AB20</f>
        <v>30</v>
      </c>
      <c r="AC29" s="114">
        <f>Y29+V29+U29+R29+O29+L29+I29+G29+AB29+AA29</f>
        <v>5023</v>
      </c>
      <c r="AD29" s="115">
        <f t="shared" si="27"/>
        <v>502.30000000000018</v>
      </c>
      <c r="AE29" s="116">
        <f t="shared" si="28"/>
        <v>5525.3</v>
      </c>
      <c r="AF29" s="117">
        <v>0.1</v>
      </c>
      <c r="AG29" s="118">
        <f t="shared" si="29"/>
        <v>552.53000000000009</v>
      </c>
      <c r="AH29" s="119">
        <f t="shared" si="30"/>
        <v>6077.83</v>
      </c>
      <c r="AI29" s="120">
        <f t="shared" si="50"/>
        <v>6753.1444444444442</v>
      </c>
      <c r="AJ29" s="121">
        <f t="shared" si="31"/>
        <v>7597.2874999999995</v>
      </c>
      <c r="AK29" s="201">
        <f t="shared" si="32"/>
        <v>4018.4</v>
      </c>
      <c r="AM29" s="201">
        <f t="shared" si="33"/>
        <v>4862.2640000000001</v>
      </c>
      <c r="AN29" s="201">
        <f t="shared" si="33"/>
        <v>5402.5155555555557</v>
      </c>
      <c r="AO29" s="201">
        <f t="shared" si="33"/>
        <v>6077.83</v>
      </c>
      <c r="AQ29" s="201"/>
    </row>
    <row r="30" spans="1:43" ht="40.799999999999997" hidden="1" x14ac:dyDescent="0.3">
      <c r="A30" s="105">
        <f t="shared" si="51"/>
        <v>13</v>
      </c>
      <c r="B30" s="106" t="s">
        <v>95</v>
      </c>
      <c r="C30" s="107">
        <v>1</v>
      </c>
      <c r="D30" s="108">
        <f>M45</f>
        <v>0.36952432141897346</v>
      </c>
      <c r="E30" s="109" t="s">
        <v>93</v>
      </c>
      <c r="F30" s="109">
        <f>G46</f>
        <v>1350</v>
      </c>
      <c r="G30" s="110">
        <f t="shared" si="20"/>
        <v>1350</v>
      </c>
      <c r="H30" s="107" t="s">
        <v>93</v>
      </c>
      <c r="I30" s="111">
        <f>D30*G45</f>
        <v>443.42918570276817</v>
      </c>
      <c r="J30" s="112">
        <v>0.4</v>
      </c>
      <c r="K30" s="109">
        <f>G48</f>
        <v>480</v>
      </c>
      <c r="L30" s="110">
        <f t="shared" si="21"/>
        <v>192</v>
      </c>
      <c r="M30" s="107">
        <v>1</v>
      </c>
      <c r="N30" s="107">
        <f>G35</f>
        <v>300</v>
      </c>
      <c r="O30" s="111">
        <f t="shared" si="22"/>
        <v>300</v>
      </c>
      <c r="P30" s="109">
        <v>6</v>
      </c>
      <c r="Q30" s="109">
        <f>G37</f>
        <v>35</v>
      </c>
      <c r="R30" s="110">
        <f t="shared" si="23"/>
        <v>210</v>
      </c>
      <c r="S30" s="107">
        <v>3</v>
      </c>
      <c r="T30" s="107">
        <f>G38</f>
        <v>55</v>
      </c>
      <c r="U30" s="111">
        <f t="shared" si="24"/>
        <v>165</v>
      </c>
      <c r="V30" s="110">
        <f>G36</f>
        <v>150</v>
      </c>
      <c r="W30" s="107">
        <v>25</v>
      </c>
      <c r="X30" s="107">
        <f>G41</f>
        <v>12</v>
      </c>
      <c r="Y30" s="111">
        <f t="shared" si="25"/>
        <v>300</v>
      </c>
      <c r="Z30" s="109">
        <v>0</v>
      </c>
      <c r="AA30" s="109"/>
      <c r="AB30" s="113">
        <f>AB27</f>
        <v>30</v>
      </c>
      <c r="AC30" s="114">
        <f>Y30+V30+U30+R30+O30+L30+I30+G30+AB30+AA30</f>
        <v>3140.4291857027683</v>
      </c>
      <c r="AD30" s="115">
        <f t="shared" si="27"/>
        <v>314.04291857027692</v>
      </c>
      <c r="AE30" s="116">
        <f t="shared" si="28"/>
        <v>3454.4721042730453</v>
      </c>
      <c r="AF30" s="117">
        <v>0.1</v>
      </c>
      <c r="AG30" s="118">
        <f t="shared" si="29"/>
        <v>345.44721042730453</v>
      </c>
      <c r="AH30" s="119">
        <f t="shared" si="30"/>
        <v>3799.9193147003498</v>
      </c>
      <c r="AI30" s="120">
        <f t="shared" si="50"/>
        <v>4222.1325718892776</v>
      </c>
      <c r="AJ30" s="121">
        <f t="shared" si="31"/>
        <v>4749.8991433754372</v>
      </c>
      <c r="AK30" s="201">
        <f t="shared" si="32"/>
        <v>2512.3433485622149</v>
      </c>
      <c r="AM30" s="201">
        <f t="shared" si="33"/>
        <v>3039.9354517602801</v>
      </c>
      <c r="AN30" s="201">
        <f t="shared" si="33"/>
        <v>3377.7060575114224</v>
      </c>
      <c r="AO30" s="201">
        <f t="shared" si="33"/>
        <v>3799.9193147003498</v>
      </c>
      <c r="AQ30" s="201"/>
    </row>
    <row r="31" spans="1:43" ht="33.6" x14ac:dyDescent="0.3">
      <c r="A31" s="105"/>
      <c r="B31" s="106"/>
      <c r="C31" s="107"/>
      <c r="D31" s="108"/>
      <c r="E31" s="109"/>
      <c r="F31" s="109"/>
      <c r="G31" s="110"/>
      <c r="H31" s="107"/>
      <c r="I31" s="111"/>
      <c r="J31" s="112"/>
      <c r="K31" s="109"/>
      <c r="L31" s="110"/>
      <c r="M31" s="107"/>
      <c r="N31" s="107"/>
      <c r="O31" s="111"/>
      <c r="P31" s="109"/>
      <c r="Q31" s="109"/>
      <c r="R31" s="110"/>
      <c r="S31" s="107"/>
      <c r="T31" s="107"/>
      <c r="U31" s="111"/>
      <c r="V31" s="110"/>
      <c r="W31" s="107"/>
      <c r="X31" s="107"/>
      <c r="Y31" s="111"/>
      <c r="Z31" s="109"/>
      <c r="AA31" s="109"/>
      <c r="AB31" s="113"/>
      <c r="AC31" s="114"/>
      <c r="AD31" s="115"/>
      <c r="AE31" s="116"/>
      <c r="AF31" s="117"/>
      <c r="AG31" s="118"/>
      <c r="AH31" s="119"/>
      <c r="AI31" s="120"/>
      <c r="AJ31" s="121"/>
      <c r="AK31" s="216"/>
      <c r="AQ31" s="201"/>
    </row>
    <row r="32" spans="1:43" ht="34.200000000000003" thickBot="1" x14ac:dyDescent="0.35">
      <c r="A32" s="122"/>
      <c r="B32" s="123"/>
      <c r="C32" s="124"/>
      <c r="D32" s="124"/>
      <c r="E32" s="125"/>
      <c r="F32" s="125"/>
      <c r="G32" s="125"/>
      <c r="H32" s="124"/>
      <c r="I32" s="124"/>
      <c r="J32" s="125"/>
      <c r="K32" s="125"/>
      <c r="L32" s="125"/>
      <c r="M32" s="124"/>
      <c r="N32" s="124"/>
      <c r="O32" s="124"/>
      <c r="P32" s="125"/>
      <c r="Q32" s="125"/>
      <c r="R32" s="125"/>
      <c r="S32" s="124"/>
      <c r="T32" s="124"/>
      <c r="U32" s="124"/>
      <c r="V32" s="125"/>
      <c r="W32" s="124"/>
      <c r="X32" s="124"/>
      <c r="Y32" s="124"/>
      <c r="Z32" s="125"/>
      <c r="AA32" s="125"/>
      <c r="AB32" s="126"/>
      <c r="AC32" s="127"/>
      <c r="AD32" s="128"/>
      <c r="AE32" s="129"/>
      <c r="AF32" s="130"/>
      <c r="AG32" s="131"/>
      <c r="AH32" s="132"/>
      <c r="AI32" s="133"/>
      <c r="AJ32" s="134"/>
      <c r="AK32" s="215"/>
      <c r="AQ32" s="201"/>
    </row>
    <row r="33" spans="1:43" s="254" customFormat="1" ht="33.6" x14ac:dyDescent="0.3">
      <c r="A33" s="299"/>
      <c r="B33" s="298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98"/>
      <c r="AB33" s="298"/>
      <c r="AC33" s="300"/>
      <c r="AD33" s="300"/>
      <c r="AE33" s="300"/>
      <c r="AF33" s="300"/>
      <c r="AG33" s="300"/>
      <c r="AH33" s="300"/>
      <c r="AK33" s="258"/>
      <c r="AO33" s="258"/>
      <c r="AQ33" s="201"/>
    </row>
    <row r="34" spans="1:43" s="254" customFormat="1" ht="33.6" x14ac:dyDescent="0.3">
      <c r="A34" s="255"/>
      <c r="AC34" s="254">
        <v>14.7</v>
      </c>
      <c r="AE34" s="254">
        <f>AC34*AC29</f>
        <v>73838.099999999991</v>
      </c>
      <c r="AK34" s="258"/>
      <c r="AO34" s="258"/>
      <c r="AQ34" s="201"/>
    </row>
    <row r="35" spans="1:43" s="254" customFormat="1" ht="28.2" x14ac:dyDescent="0.3">
      <c r="A35" s="255"/>
      <c r="B35" s="254" t="s">
        <v>22</v>
      </c>
      <c r="G35" s="254">
        <f>'مطابخ 2024 '!G29</f>
        <v>300</v>
      </c>
      <c r="AK35" s="258"/>
      <c r="AO35" s="258"/>
    </row>
    <row r="36" spans="1:43" s="254" customFormat="1" ht="56.4" x14ac:dyDescent="0.3">
      <c r="A36" s="255"/>
      <c r="B36" s="254" t="s">
        <v>84</v>
      </c>
      <c r="G36" s="254">
        <f>'مطابخ 2024 '!G30</f>
        <v>150</v>
      </c>
      <c r="AK36" s="258"/>
      <c r="AO36" s="258"/>
    </row>
    <row r="37" spans="1:43" s="254" customFormat="1" ht="28.2" x14ac:dyDescent="0.3">
      <c r="A37" s="255"/>
      <c r="B37" s="143" t="s">
        <v>28</v>
      </c>
      <c r="C37" s="143"/>
      <c r="D37" s="143"/>
      <c r="E37" s="143"/>
      <c r="F37" s="143"/>
      <c r="G37" s="254">
        <f>'مطابخ 2024 '!G31</f>
        <v>35</v>
      </c>
      <c r="AI37" s="135">
        <f>AI16-(AI16*0.1)</f>
        <v>6021.2497366299394</v>
      </c>
      <c r="AJ37" s="135">
        <f>AJ16-(AJ16*0.2)</f>
        <v>6021.2497366299394</v>
      </c>
      <c r="AK37" s="217"/>
      <c r="AO37" s="258"/>
    </row>
    <row r="38" spans="1:43" s="254" customFormat="1" ht="28.2" x14ac:dyDescent="0.3">
      <c r="A38" s="255"/>
      <c r="B38" s="254" t="s">
        <v>29</v>
      </c>
      <c r="G38" s="254">
        <f>'مطابخ 2024 '!G32</f>
        <v>55</v>
      </c>
      <c r="AI38" s="135">
        <f>AI20-(AI20*0.1)</f>
        <v>5279.2810070257619</v>
      </c>
      <c r="AJ38" s="135">
        <f>AJ20-(AJ20*0.2)</f>
        <v>5279.2810070257619</v>
      </c>
      <c r="AK38" s="217"/>
      <c r="AO38" s="258"/>
    </row>
    <row r="39" spans="1:43" s="258" customFormat="1" ht="28.2" x14ac:dyDescent="0.3">
      <c r="A39" s="169"/>
      <c r="B39" s="258" t="s">
        <v>120</v>
      </c>
      <c r="G39" s="254">
        <f>'مطابخ 2024 '!G33</f>
        <v>200</v>
      </c>
      <c r="AI39" s="217"/>
      <c r="AJ39" s="217"/>
      <c r="AK39" s="217"/>
    </row>
    <row r="40" spans="1:43" s="254" customFormat="1" ht="28.2" x14ac:dyDescent="0.3">
      <c r="A40" s="255"/>
      <c r="B40" s="254" t="s">
        <v>43</v>
      </c>
      <c r="C40" s="254" t="s">
        <v>32</v>
      </c>
      <c r="G40" s="254">
        <f>'مطابخ 2024 '!G34</f>
        <v>12</v>
      </c>
      <c r="AI40" s="135">
        <f>AI27-(AI27*0.1)</f>
        <v>6837.8290163934435</v>
      </c>
      <c r="AJ40" s="135">
        <f>AJ27-(AJ27*0.2)</f>
        <v>6837.8290163934435</v>
      </c>
      <c r="AK40" s="217"/>
      <c r="AO40" s="258"/>
    </row>
    <row r="41" spans="1:43" s="254" customFormat="1" ht="28.2" x14ac:dyDescent="0.3">
      <c r="A41" s="255"/>
      <c r="B41" s="254" t="s">
        <v>30</v>
      </c>
      <c r="C41" s="254" t="s">
        <v>32</v>
      </c>
      <c r="G41" s="254">
        <f>'مطابخ 2024 '!G35</f>
        <v>12</v>
      </c>
      <c r="AI41" s="135" t="e">
        <f>#REF!-(#REF!*0.1)</f>
        <v>#REF!</v>
      </c>
      <c r="AJ41" s="135" t="e">
        <f>#REF!-(#REF!*0.2)</f>
        <v>#REF!</v>
      </c>
      <c r="AK41" s="217"/>
      <c r="AO41" s="258"/>
    </row>
    <row r="42" spans="1:43" s="258" customFormat="1" ht="28.2" x14ac:dyDescent="0.3">
      <c r="A42" s="169"/>
      <c r="B42" s="258" t="s">
        <v>121</v>
      </c>
      <c r="G42" s="254">
        <f>'مطابخ 2024 '!G36</f>
        <v>30</v>
      </c>
      <c r="AI42" s="217"/>
      <c r="AJ42" s="217"/>
      <c r="AK42" s="217"/>
    </row>
    <row r="43" spans="1:43" s="254" customFormat="1" ht="28.2" x14ac:dyDescent="0.3">
      <c r="A43" s="255"/>
      <c r="B43" s="136" t="s">
        <v>31</v>
      </c>
      <c r="C43" s="136" t="s">
        <v>32</v>
      </c>
      <c r="D43" s="136"/>
      <c r="E43" s="136"/>
      <c r="F43" s="136"/>
      <c r="G43" s="254">
        <f>'مطابخ 2024 '!G37</f>
        <v>5</v>
      </c>
      <c r="L43" s="298" t="s">
        <v>57</v>
      </c>
      <c r="M43" s="298"/>
      <c r="O43" s="298" t="s">
        <v>58</v>
      </c>
      <c r="P43" s="298"/>
      <c r="AI43" s="135">
        <f>AI21-(AI21*0.1)</f>
        <v>5423.2611564625849</v>
      </c>
      <c r="AJ43" s="135">
        <f>AJ21-(AJ21*0.2)</f>
        <v>5423.2611564625849</v>
      </c>
      <c r="AK43" s="217"/>
      <c r="AO43" s="258"/>
    </row>
    <row r="44" spans="1:43" s="254" customFormat="1" ht="28.2" x14ac:dyDescent="0.3">
      <c r="A44" s="255"/>
      <c r="G44" s="254">
        <f>'مطابخ 2024 '!G38</f>
        <v>0</v>
      </c>
      <c r="AI44" s="135">
        <f>AI28-(AI28*0.1)</f>
        <v>5863.7365105386425</v>
      </c>
      <c r="AJ44" s="135">
        <f>AJ28-(AJ28*0.2)</f>
        <v>5863.7365105386425</v>
      </c>
      <c r="AK44" s="217"/>
      <c r="AO44" s="258"/>
    </row>
    <row r="45" spans="1:43" s="254" customFormat="1" ht="28.2" x14ac:dyDescent="0.3">
      <c r="A45" s="255"/>
      <c r="B45" s="167" t="s">
        <v>93</v>
      </c>
      <c r="C45" s="167" t="s">
        <v>55</v>
      </c>
      <c r="D45" s="168">
        <v>2.44</v>
      </c>
      <c r="E45" s="167">
        <v>1.22</v>
      </c>
      <c r="F45" s="167"/>
      <c r="G45" s="254">
        <f>'مطابخ 2024 '!G39</f>
        <v>1200</v>
      </c>
      <c r="J45" s="138">
        <f t="shared" ref="J45:J61" si="52">E45*D45</f>
        <v>2.9767999999999999</v>
      </c>
      <c r="K45" s="138"/>
      <c r="L45" s="254">
        <v>1.1000000000000001</v>
      </c>
      <c r="M45" s="137">
        <f>L45/J45</f>
        <v>0.36952432141897346</v>
      </c>
      <c r="Q45" s="175">
        <f>M45/J45</f>
        <v>0.12413474920013889</v>
      </c>
      <c r="AI45" s="135"/>
      <c r="AJ45" s="135"/>
      <c r="AK45" s="217"/>
      <c r="AO45" s="258"/>
    </row>
    <row r="46" spans="1:43" s="254" customFormat="1" ht="28.2" x14ac:dyDescent="0.3">
      <c r="A46" s="255"/>
      <c r="B46" s="254" t="s">
        <v>92</v>
      </c>
      <c r="C46" s="254" t="s">
        <v>55</v>
      </c>
      <c r="D46" s="137">
        <v>2.44</v>
      </c>
      <c r="E46" s="254">
        <v>1.22</v>
      </c>
      <c r="G46" s="254">
        <f>'مطابخ 2024 '!G40</f>
        <v>1350</v>
      </c>
      <c r="J46" s="138">
        <f t="shared" si="52"/>
        <v>2.9767999999999999</v>
      </c>
      <c r="K46" s="138"/>
      <c r="L46" s="254">
        <v>1.1000000000000001</v>
      </c>
      <c r="M46" s="137">
        <f>L46/J46</f>
        <v>0.36952432141897346</v>
      </c>
      <c r="AI46" s="135"/>
      <c r="AJ46" s="135"/>
      <c r="AK46" s="217"/>
      <c r="AO46" s="258"/>
    </row>
    <row r="47" spans="1:43" s="254" customFormat="1" ht="56.4" x14ac:dyDescent="0.3">
      <c r="A47" s="255"/>
      <c r="B47" s="254" t="s">
        <v>48</v>
      </c>
      <c r="C47" s="254" t="s">
        <v>55</v>
      </c>
      <c r="D47" s="137">
        <v>2.44</v>
      </c>
      <c r="E47" s="254">
        <v>1.22</v>
      </c>
      <c r="G47" s="254">
        <f>'مطابخ 2024 '!G41</f>
        <v>2050</v>
      </c>
      <c r="J47" s="138">
        <f t="shared" si="52"/>
        <v>2.9767999999999999</v>
      </c>
      <c r="K47" s="138"/>
      <c r="L47" s="254">
        <v>1.1000000000000001</v>
      </c>
      <c r="M47" s="137">
        <f>L47/J47</f>
        <v>0.36952432141897346</v>
      </c>
      <c r="AI47" s="135">
        <f>AI29-(AI29*0.1)</f>
        <v>6077.83</v>
      </c>
      <c r="AK47" s="258"/>
      <c r="AO47" s="258"/>
    </row>
    <row r="48" spans="1:43" s="254" customFormat="1" ht="28.2" x14ac:dyDescent="0.3">
      <c r="A48" s="255"/>
      <c r="B48" s="254" t="s">
        <v>52</v>
      </c>
      <c r="C48" s="254" t="s">
        <v>73</v>
      </c>
      <c r="D48" s="137">
        <v>2.44</v>
      </c>
      <c r="E48" s="254">
        <v>1.22</v>
      </c>
      <c r="G48" s="254">
        <f>'مطابخ 2024 '!G42</f>
        <v>480</v>
      </c>
      <c r="J48" s="138">
        <f t="shared" si="52"/>
        <v>2.9767999999999999</v>
      </c>
      <c r="K48" s="138"/>
      <c r="L48" s="254">
        <v>1.1000000000000001</v>
      </c>
      <c r="M48" s="137">
        <f>L48/J48</f>
        <v>0.36952432141897346</v>
      </c>
      <c r="AI48" s="135">
        <f>AI32-(AI32*0.1)</f>
        <v>0</v>
      </c>
      <c r="AK48" s="258"/>
      <c r="AO48" s="258"/>
    </row>
    <row r="49" spans="1:41" s="254" customFormat="1" ht="28.2" x14ac:dyDescent="0.3">
      <c r="A49" s="255"/>
      <c r="D49" s="137"/>
      <c r="G49" s="254">
        <f>'مطابخ 2024 '!G43</f>
        <v>0</v>
      </c>
      <c r="J49" s="138">
        <f t="shared" si="52"/>
        <v>0</v>
      </c>
      <c r="K49" s="138"/>
      <c r="AK49" s="258"/>
      <c r="AO49" s="258"/>
    </row>
    <row r="50" spans="1:41" s="254" customFormat="1" ht="28.2" x14ac:dyDescent="0.3">
      <c r="A50" s="255"/>
      <c r="B50" s="254" t="s">
        <v>49</v>
      </c>
      <c r="C50" s="254" t="s">
        <v>55</v>
      </c>
      <c r="D50" s="137">
        <v>2.44</v>
      </c>
      <c r="E50" s="254">
        <v>1.22</v>
      </c>
      <c r="G50" s="254">
        <f>'مطابخ 2024 '!G44</f>
        <v>2650</v>
      </c>
      <c r="J50" s="138">
        <f t="shared" si="52"/>
        <v>2.9767999999999999</v>
      </c>
      <c r="K50" s="138"/>
      <c r="L50" s="254">
        <v>1.1000000000000001</v>
      </c>
      <c r="M50" s="137">
        <f t="shared" ref="M50:M61" si="53">L50/J50</f>
        <v>0.36952432141897346</v>
      </c>
      <c r="P50" s="254">
        <f>G50*M50</f>
        <v>979.23945176027962</v>
      </c>
      <c r="AK50" s="258"/>
      <c r="AO50" s="258"/>
    </row>
    <row r="51" spans="1:41" s="254" customFormat="1" ht="28.2" x14ac:dyDescent="0.3">
      <c r="A51" s="255"/>
      <c r="B51" s="143" t="s">
        <v>50</v>
      </c>
      <c r="C51" s="143" t="s">
        <v>55</v>
      </c>
      <c r="D51" s="144">
        <v>2.8</v>
      </c>
      <c r="E51" s="143">
        <v>1.22</v>
      </c>
      <c r="F51" s="143"/>
      <c r="G51" s="143">
        <f>'مطابخ 2024 '!G45</f>
        <v>3000</v>
      </c>
      <c r="J51" s="138">
        <f t="shared" si="52"/>
        <v>3.4159999999999999</v>
      </c>
      <c r="K51" s="138"/>
      <c r="L51" s="254">
        <v>1.1000000000000001</v>
      </c>
      <c r="M51" s="137">
        <f t="shared" si="53"/>
        <v>0.32201405152224827</v>
      </c>
      <c r="P51" s="254">
        <f>G51*M51</f>
        <v>966.04215456674478</v>
      </c>
      <c r="R51" s="254">
        <f>P51-P50</f>
        <v>-13.197297193534837</v>
      </c>
      <c r="AK51" s="258"/>
      <c r="AO51" s="258"/>
    </row>
    <row r="52" spans="1:41" s="254" customFormat="1" ht="28.2" x14ac:dyDescent="0.3">
      <c r="A52" s="255"/>
      <c r="B52" s="209" t="s">
        <v>107</v>
      </c>
      <c r="C52" s="209" t="s">
        <v>55</v>
      </c>
      <c r="D52" s="210">
        <v>2.8</v>
      </c>
      <c r="E52" s="209">
        <v>1.22</v>
      </c>
      <c r="F52" s="209"/>
      <c r="G52" s="209">
        <f>'مطابخ 2024 '!G46</f>
        <v>7000</v>
      </c>
      <c r="J52" s="138">
        <f t="shared" si="52"/>
        <v>3.4159999999999999</v>
      </c>
      <c r="K52" s="138"/>
      <c r="L52" s="254">
        <v>1.1000000000000001</v>
      </c>
      <c r="M52" s="137">
        <f t="shared" si="53"/>
        <v>0.32201405152224827</v>
      </c>
      <c r="AK52" s="258"/>
      <c r="AO52" s="258"/>
    </row>
    <row r="53" spans="1:41" s="254" customFormat="1" ht="28.2" x14ac:dyDescent="0.3">
      <c r="A53" s="255"/>
      <c r="B53" s="143" t="s">
        <v>108</v>
      </c>
      <c r="C53" s="143" t="s">
        <v>55</v>
      </c>
      <c r="D53" s="144">
        <v>2.8</v>
      </c>
      <c r="E53" s="143">
        <v>1.22</v>
      </c>
      <c r="F53" s="143"/>
      <c r="G53" s="143">
        <f>'مطابخ 2024 '!G47</f>
        <v>6300</v>
      </c>
      <c r="J53" s="138">
        <f t="shared" si="52"/>
        <v>3.4159999999999999</v>
      </c>
      <c r="K53" s="138"/>
      <c r="L53" s="254">
        <v>1.1000000000000001</v>
      </c>
      <c r="M53" s="137">
        <f t="shared" si="53"/>
        <v>0.32201405152224827</v>
      </c>
      <c r="AK53" s="258"/>
      <c r="AO53" s="258"/>
    </row>
    <row r="54" spans="1:41" s="254" customFormat="1" ht="28.2" x14ac:dyDescent="0.3">
      <c r="A54" s="255"/>
      <c r="B54" s="254" t="s">
        <v>74</v>
      </c>
      <c r="C54" s="254" t="s">
        <v>55</v>
      </c>
      <c r="D54" s="137">
        <v>2.8</v>
      </c>
      <c r="E54" s="254">
        <v>1.22</v>
      </c>
      <c r="G54" s="254">
        <f>'مطابخ 2024 '!G48</f>
        <v>6300</v>
      </c>
      <c r="J54" s="138">
        <f t="shared" si="52"/>
        <v>3.4159999999999999</v>
      </c>
      <c r="K54" s="138"/>
      <c r="L54" s="254">
        <v>1.1000000000000001</v>
      </c>
      <c r="M54" s="137">
        <f t="shared" si="53"/>
        <v>0.32201405152224827</v>
      </c>
      <c r="AK54" s="258"/>
      <c r="AO54" s="258"/>
    </row>
    <row r="55" spans="1:41" s="254" customFormat="1" ht="28.2" x14ac:dyDescent="0.3">
      <c r="A55" s="255"/>
      <c r="B55" s="143" t="s">
        <v>53</v>
      </c>
      <c r="C55" s="143" t="s">
        <v>55</v>
      </c>
      <c r="D55" s="144">
        <v>2.8</v>
      </c>
      <c r="E55" s="143">
        <v>2.1</v>
      </c>
      <c r="F55" s="143"/>
      <c r="G55" s="143">
        <f>'مطابخ 2024 '!G49</f>
        <v>5800</v>
      </c>
      <c r="J55" s="138">
        <f>E55*D55</f>
        <v>5.88</v>
      </c>
      <c r="K55" s="138"/>
      <c r="L55" s="254">
        <v>1.1000000000000001</v>
      </c>
      <c r="M55" s="137">
        <f>L55/J55</f>
        <v>0.1870748299319728</v>
      </c>
      <c r="O55" s="298" t="s">
        <v>98</v>
      </c>
      <c r="P55" s="298"/>
      <c r="AK55" s="258"/>
      <c r="AO55" s="258"/>
    </row>
    <row r="56" spans="1:41" s="254" customFormat="1" ht="27" customHeight="1" x14ac:dyDescent="0.3">
      <c r="A56" s="255"/>
      <c r="B56" s="254" t="s">
        <v>53</v>
      </c>
      <c r="C56" s="254" t="s">
        <v>55</v>
      </c>
      <c r="D56" s="137">
        <v>2.8</v>
      </c>
      <c r="E56" s="254">
        <v>1.22</v>
      </c>
      <c r="G56" s="254">
        <f>'مطابخ 2024 '!G50</f>
        <v>5000</v>
      </c>
      <c r="J56" s="138">
        <f t="shared" si="52"/>
        <v>3.4159999999999999</v>
      </c>
      <c r="K56" s="138"/>
      <c r="L56" s="254">
        <v>1.1000000000000001</v>
      </c>
      <c r="M56" s="137">
        <f t="shared" si="53"/>
        <v>0.32201405152224827</v>
      </c>
      <c r="O56" s="298" t="s">
        <v>75</v>
      </c>
      <c r="P56" s="298"/>
      <c r="Q56" s="298"/>
      <c r="AK56" s="258"/>
      <c r="AO56" s="258"/>
    </row>
    <row r="57" spans="1:41" s="258" customFormat="1" ht="27" customHeight="1" x14ac:dyDescent="0.3">
      <c r="A57" s="169"/>
      <c r="B57" s="143" t="s">
        <v>100</v>
      </c>
      <c r="C57" s="143" t="s">
        <v>55</v>
      </c>
      <c r="D57" s="144">
        <v>2.8</v>
      </c>
      <c r="E57" s="143">
        <v>2.1</v>
      </c>
      <c r="F57" s="143"/>
      <c r="G57" s="143">
        <f>'مطابخ 2024 '!G51</f>
        <v>7250</v>
      </c>
      <c r="H57" s="254"/>
      <c r="I57" s="254"/>
      <c r="J57" s="138">
        <f>E57*D57</f>
        <v>5.88</v>
      </c>
      <c r="K57" s="138"/>
      <c r="L57" s="254">
        <v>1.1000000000000001</v>
      </c>
      <c r="M57" s="137">
        <f>L57/J57</f>
        <v>0.1870748299319728</v>
      </c>
      <c r="N57" s="254"/>
      <c r="O57" s="298"/>
      <c r="P57" s="298"/>
      <c r="Q57" s="254"/>
    </row>
    <row r="58" spans="1:41" s="258" customFormat="1" ht="27" customHeight="1" x14ac:dyDescent="0.3">
      <c r="A58" s="169"/>
      <c r="B58" s="254" t="s">
        <v>103</v>
      </c>
      <c r="C58" s="254" t="s">
        <v>55</v>
      </c>
      <c r="D58" s="137">
        <v>2.8</v>
      </c>
      <c r="E58" s="254">
        <v>1.22</v>
      </c>
      <c r="F58" s="254"/>
      <c r="G58" s="254">
        <f>'مطابخ 2024 '!G52</f>
        <v>3900</v>
      </c>
      <c r="H58" s="254"/>
      <c r="I58" s="254"/>
      <c r="J58" s="138">
        <f t="shared" ref="J58:J59" si="54">E58*D58</f>
        <v>3.4159999999999999</v>
      </c>
      <c r="K58" s="138"/>
      <c r="L58" s="254">
        <v>1.1000000000000001</v>
      </c>
      <c r="M58" s="137">
        <f t="shared" ref="M58:M59" si="55">L58/J58</f>
        <v>0.32201405152224827</v>
      </c>
      <c r="O58" s="297" t="s">
        <v>102</v>
      </c>
      <c r="P58" s="297"/>
      <c r="Q58" s="297"/>
    </row>
    <row r="59" spans="1:41" s="258" customFormat="1" ht="27" customHeight="1" x14ac:dyDescent="0.3">
      <c r="A59" s="169"/>
      <c r="B59" s="209" t="s">
        <v>109</v>
      </c>
      <c r="C59" s="209" t="s">
        <v>55</v>
      </c>
      <c r="D59" s="210">
        <v>2.8</v>
      </c>
      <c r="E59" s="209">
        <v>1.22</v>
      </c>
      <c r="F59" s="209"/>
      <c r="G59" s="209">
        <f>'مطابخ 2024 '!G53</f>
        <v>5600</v>
      </c>
      <c r="H59" s="254"/>
      <c r="I59" s="254"/>
      <c r="J59" s="138">
        <f t="shared" si="54"/>
        <v>3.4159999999999999</v>
      </c>
      <c r="K59" s="138"/>
      <c r="L59" s="254">
        <v>1.1000000000000001</v>
      </c>
      <c r="M59" s="137">
        <f t="shared" si="55"/>
        <v>0.32201405152224827</v>
      </c>
      <c r="O59" s="297"/>
      <c r="P59" s="297"/>
      <c r="Q59" s="297"/>
    </row>
    <row r="60" spans="1:41" s="258" customFormat="1" ht="27" customHeight="1" x14ac:dyDescent="0.3">
      <c r="A60" s="169"/>
      <c r="D60" s="171"/>
      <c r="G60" s="254">
        <f>'مطابخ 2024 '!G58</f>
        <v>0</v>
      </c>
      <c r="J60" s="172"/>
      <c r="K60" s="172"/>
      <c r="M60" s="171"/>
    </row>
    <row r="61" spans="1:41" s="254" customFormat="1" ht="28.2" x14ac:dyDescent="0.3">
      <c r="A61" s="255"/>
      <c r="B61" s="254" t="s">
        <v>54</v>
      </c>
      <c r="C61" s="254" t="s">
        <v>55</v>
      </c>
      <c r="D61" s="137">
        <v>2.8</v>
      </c>
      <c r="E61" s="254">
        <v>1.22</v>
      </c>
      <c r="G61" s="254">
        <f>'مطابخ 2024 '!G59</f>
        <v>4500</v>
      </c>
      <c r="J61" s="138">
        <f t="shared" si="52"/>
        <v>3.4159999999999999</v>
      </c>
      <c r="K61" s="138"/>
      <c r="L61" s="254">
        <v>1.1000000000000001</v>
      </c>
      <c r="M61" s="137">
        <f t="shared" si="53"/>
        <v>0.32201405152224827</v>
      </c>
      <c r="AK61" s="258"/>
      <c r="AO61" s="258"/>
    </row>
    <row r="62" spans="1:41" s="254" customFormat="1" ht="28.2" x14ac:dyDescent="0.3">
      <c r="A62" s="255"/>
      <c r="B62" s="254" t="s">
        <v>86</v>
      </c>
      <c r="G62" s="254">
        <f>'مطابخ 2024 '!G60</f>
        <v>350</v>
      </c>
      <c r="H62" s="254" t="s">
        <v>90</v>
      </c>
      <c r="AK62" s="258"/>
      <c r="AO62" s="258"/>
    </row>
    <row r="63" spans="1:41" s="254" customFormat="1" ht="28.2" x14ac:dyDescent="0.3">
      <c r="A63" s="255"/>
      <c r="B63" s="254" t="s">
        <v>88</v>
      </c>
      <c r="G63" s="254">
        <f>'مطابخ 2024 '!G62</f>
        <v>800</v>
      </c>
      <c r="H63" s="254" t="s">
        <v>89</v>
      </c>
      <c r="AK63" s="258"/>
      <c r="AO63" s="258"/>
    </row>
    <row r="64" spans="1:41" s="254" customFormat="1" ht="28.2" x14ac:dyDescent="0.3">
      <c r="A64" s="255"/>
      <c r="B64" s="259" t="s">
        <v>123</v>
      </c>
      <c r="C64" s="259"/>
      <c r="D64" s="259"/>
      <c r="E64" s="259"/>
      <c r="F64" s="259"/>
      <c r="G64" s="259">
        <v>1600</v>
      </c>
      <c r="H64" s="259" t="s">
        <v>89</v>
      </c>
      <c r="AK64" s="258"/>
      <c r="AO64" s="258"/>
    </row>
    <row r="65" spans="1:41" s="254" customFormat="1" ht="28.2" x14ac:dyDescent="0.3">
      <c r="A65" s="255"/>
      <c r="AK65" s="258"/>
      <c r="AO65" s="258"/>
    </row>
    <row r="66" spans="1:41" ht="28.2" x14ac:dyDescent="0.3">
      <c r="B66" s="72" t="s">
        <v>127</v>
      </c>
      <c r="C66" s="276"/>
      <c r="D66" s="137">
        <v>2.8</v>
      </c>
      <c r="E66" s="276">
        <v>1.22</v>
      </c>
      <c r="F66" s="276"/>
      <c r="G66" s="276">
        <f>'مطابخ 2024 '!G65</f>
        <v>450</v>
      </c>
      <c r="H66" s="276"/>
      <c r="I66" s="276"/>
      <c r="J66" s="138">
        <f t="shared" ref="J66" si="56">E66*D66</f>
        <v>3.4159999999999999</v>
      </c>
      <c r="K66" s="138"/>
      <c r="L66" s="276">
        <v>1.1000000000000001</v>
      </c>
      <c r="M66" s="137">
        <f t="shared" ref="M66" si="57">L66/J66</f>
        <v>0.32201405152224827</v>
      </c>
    </row>
    <row r="70" spans="1:41" x14ac:dyDescent="0.3">
      <c r="AI70" s="72">
        <v>21.62</v>
      </c>
      <c r="AJ70" s="72">
        <v>21.62</v>
      </c>
    </row>
    <row r="71" spans="1:41" x14ac:dyDescent="0.3">
      <c r="AI71" s="73">
        <v>4490</v>
      </c>
      <c r="AJ71" s="72">
        <v>4590</v>
      </c>
    </row>
    <row r="72" spans="1:41" x14ac:dyDescent="0.3">
      <c r="AI72" s="73">
        <f>AI70*AI71</f>
        <v>97073.8</v>
      </c>
      <c r="AJ72" s="73">
        <f>AJ70*AJ71</f>
        <v>99235.8</v>
      </c>
      <c r="AK72" s="218"/>
    </row>
  </sheetData>
  <mergeCells count="33">
    <mergeCell ref="O55:P55"/>
    <mergeCell ref="O56:Q56"/>
    <mergeCell ref="O57:P57"/>
    <mergeCell ref="O58:Q58"/>
    <mergeCell ref="O59:Q59"/>
    <mergeCell ref="A33:AH33"/>
    <mergeCell ref="L43:M43"/>
    <mergeCell ref="O43:P43"/>
    <mergeCell ref="AB6:AB7"/>
    <mergeCell ref="AC6:AC7"/>
    <mergeCell ref="AD6:AD7"/>
    <mergeCell ref="AE6:AE7"/>
    <mergeCell ref="AF6:AF7"/>
    <mergeCell ref="AG6:AG7"/>
    <mergeCell ref="M6:O6"/>
    <mergeCell ref="P6:R6"/>
    <mergeCell ref="S6:U6"/>
    <mergeCell ref="V6:V7"/>
    <mergeCell ref="W6:Y6"/>
    <mergeCell ref="Z6:AA6"/>
    <mergeCell ref="G1:J1"/>
    <mergeCell ref="A4:AJ4"/>
    <mergeCell ref="AC5:AE5"/>
    <mergeCell ref="AF5:AH5"/>
    <mergeCell ref="A6:A7"/>
    <mergeCell ref="B6:B7"/>
    <mergeCell ref="C6:D6"/>
    <mergeCell ref="E6:G6"/>
    <mergeCell ref="H6:I6"/>
    <mergeCell ref="J6:L6"/>
    <mergeCell ref="AH6:AH7"/>
    <mergeCell ref="AI6:AI7"/>
    <mergeCell ref="AJ6:AJ7"/>
  </mergeCells>
  <pageMargins left="0.7" right="0.7" top="0.75" bottom="0.75" header="0.3" footer="0.3"/>
  <pageSetup paperSize="9" scale="1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9"/>
  <sheetViews>
    <sheetView rightToLeft="1" view="pageBreakPreview" zoomScale="60" zoomScaleNormal="100" workbookViewId="0">
      <selection activeCell="V7" sqref="V7"/>
    </sheetView>
  </sheetViews>
  <sheetFormatPr defaultRowHeight="14.4" x14ac:dyDescent="0.3"/>
  <cols>
    <col min="1" max="1" width="17.44140625" style="285" customWidth="1"/>
    <col min="2" max="2" width="37.33203125" style="285" customWidth="1"/>
    <col min="3" max="3" width="8.88671875" style="285"/>
    <col min="4" max="4" width="26.21875" style="285" customWidth="1"/>
    <col min="5" max="5" width="8.88671875" style="287" hidden="1" customWidth="1"/>
    <col min="6" max="16384" width="8.88671875" style="285"/>
  </cols>
  <sheetData>
    <row r="1" spans="1:5" ht="45.6" customHeight="1" x14ac:dyDescent="0.3"/>
    <row r="2" spans="1:5" ht="45.6" customHeight="1" x14ac:dyDescent="0.3">
      <c r="A2" s="289" t="s">
        <v>45</v>
      </c>
    </row>
    <row r="3" spans="1:5" ht="22.8" customHeight="1" x14ac:dyDescent="0.3"/>
    <row r="4" spans="1:5" ht="56.4" customHeight="1" x14ac:dyDescent="0.3">
      <c r="A4" s="337" t="s">
        <v>42</v>
      </c>
      <c r="B4" s="337"/>
      <c r="C4" s="337"/>
      <c r="D4" s="337"/>
    </row>
    <row r="5" spans="1:5" s="19" customFormat="1" ht="56.4" customHeight="1" x14ac:dyDescent="0.3">
      <c r="A5" s="290" t="s">
        <v>153</v>
      </c>
      <c r="B5" s="290" t="s">
        <v>152</v>
      </c>
      <c r="C5" s="290" t="s">
        <v>149</v>
      </c>
      <c r="D5" s="290" t="s">
        <v>151</v>
      </c>
      <c r="E5" s="288"/>
    </row>
    <row r="6" spans="1:5" ht="50.4" customHeight="1" x14ac:dyDescent="0.3">
      <c r="A6" s="336" t="s">
        <v>150</v>
      </c>
      <c r="B6" s="292" t="str">
        <f>'دريسينج 2024'!B10</f>
        <v>كونتر ميلامين ساندويتش بدون دلف</v>
      </c>
      <c r="C6" s="291" t="s">
        <v>89</v>
      </c>
      <c r="D6" s="293">
        <v>2690</v>
      </c>
      <c r="E6" s="287">
        <f>'دريسينج 2024'!AH10</f>
        <v>2700.7200000000003</v>
      </c>
    </row>
    <row r="7" spans="1:5" ht="50.4" customHeight="1" x14ac:dyDescent="0.3">
      <c r="A7" s="336"/>
      <c r="B7" s="292" t="str">
        <f>'دريسينج 2024'!B11</f>
        <v>كونتر ميلامين ساندويتش    شامل الدلف</v>
      </c>
      <c r="C7" s="291" t="s">
        <v>89</v>
      </c>
      <c r="D7" s="293">
        <v>3850</v>
      </c>
      <c r="E7" s="287">
        <f>'دريسينج 2024'!AH11</f>
        <v>3866.9879790378936</v>
      </c>
    </row>
    <row r="8" spans="1:5" ht="50.4" customHeight="1" x14ac:dyDescent="0.3">
      <c r="A8" s="336"/>
      <c r="B8" s="292" t="str">
        <f>'دريسينج 2024'!B12</f>
        <v>كونتر ميلامين ساندويتش  الدلف زجاج</v>
      </c>
      <c r="C8" s="291" t="s">
        <v>89</v>
      </c>
      <c r="D8" s="293">
        <v>5190</v>
      </c>
      <c r="E8" s="287">
        <f>'دريسينج 2024'!AH12</f>
        <v>5199.3700000000008</v>
      </c>
    </row>
    <row r="9" spans="1:5" ht="31.2" customHeight="1" x14ac:dyDescent="0.3">
      <c r="A9" s="338"/>
      <c r="B9" s="339"/>
      <c r="C9" s="339"/>
      <c r="D9" s="340"/>
    </row>
    <row r="10" spans="1:5" ht="50.4" customHeight="1" x14ac:dyDescent="0.3">
      <c r="A10" s="336" t="s">
        <v>47</v>
      </c>
      <c r="B10" s="292" t="str">
        <f>'دريسينج 2024'!B15</f>
        <v xml:space="preserve"> دريسينج كونتر HPL بدون دلف</v>
      </c>
      <c r="C10" s="291" t="s">
        <v>89</v>
      </c>
      <c r="D10" s="293">
        <v>4150</v>
      </c>
      <c r="E10" s="287">
        <f>'دريسينج 2024'!AH15</f>
        <v>4128.5200000000004</v>
      </c>
    </row>
    <row r="11" spans="1:5" ht="50.4" customHeight="1" x14ac:dyDescent="0.3">
      <c r="A11" s="336"/>
      <c r="B11" s="292" t="str">
        <f>'دريسينج 2024'!B16</f>
        <v xml:space="preserve">دريسينج كونتر  HPL  شامل الدلف </v>
      </c>
      <c r="C11" s="291" t="s">
        <v>89</v>
      </c>
      <c r="D11" s="293">
        <v>5950</v>
      </c>
      <c r="E11" s="287">
        <f>'دريسينج 2024'!AH16</f>
        <v>6021.2497366299394</v>
      </c>
    </row>
    <row r="12" spans="1:5" ht="50.4" customHeight="1" x14ac:dyDescent="0.3">
      <c r="A12" s="336"/>
      <c r="B12" s="292" t="str">
        <f>'دريسينج 2024'!B17</f>
        <v>دريسينج كونتر  HPL   الدلف زجاج</v>
      </c>
      <c r="C12" s="291" t="s">
        <v>89</v>
      </c>
      <c r="D12" s="293">
        <v>6790</v>
      </c>
      <c r="E12" s="287">
        <f>'دريسينج 2024'!AH17</f>
        <v>6772.3700000000008</v>
      </c>
    </row>
    <row r="13" spans="1:5" x14ac:dyDescent="0.3">
      <c r="D13" s="286"/>
    </row>
    <row r="14" spans="1:5" x14ac:dyDescent="0.3">
      <c r="D14" s="286"/>
    </row>
    <row r="15" spans="1:5" x14ac:dyDescent="0.3">
      <c r="D15" s="286"/>
    </row>
    <row r="16" spans="1:5" x14ac:dyDescent="0.3">
      <c r="D16" s="286"/>
    </row>
    <row r="17" spans="4:4" x14ac:dyDescent="0.3">
      <c r="D17" s="286"/>
    </row>
    <row r="18" spans="4:4" x14ac:dyDescent="0.3">
      <c r="D18" s="286"/>
    </row>
    <row r="19" spans="4:4" x14ac:dyDescent="0.3">
      <c r="D19" s="286"/>
    </row>
  </sheetData>
  <mergeCells count="4">
    <mergeCell ref="A6:A8"/>
    <mergeCell ref="A10:A12"/>
    <mergeCell ref="A4:D4"/>
    <mergeCell ref="A9:D9"/>
  </mergeCells>
  <pageMargins left="0.7" right="0.7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تصنيع</vt:lpstr>
      <vt:lpstr>عرض عملاء حقيقى</vt:lpstr>
      <vt:lpstr>عرض عملاء المعرض</vt:lpstr>
      <vt:lpstr>مطابخ 2024 </vt:lpstr>
      <vt:lpstr>عرض عملاء المعرض </vt:lpstr>
      <vt:lpstr>دريسينج 2024</vt:lpstr>
      <vt:lpstr>Sheet3</vt:lpstr>
      <vt:lpstr>'دريسينج 2024'!Print_Area</vt:lpstr>
      <vt:lpstr>'عرض عملاء المعرض'!Print_Area</vt:lpstr>
      <vt:lpstr>'عرض عملاء المعرض '!Print_Area</vt:lpstr>
      <vt:lpstr>'عرض عملاء حقيقى'!Print_Area</vt:lpstr>
      <vt:lpstr>'مطابخ 2024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Elbehiry</dc:creator>
  <cp:lastModifiedBy>Legion</cp:lastModifiedBy>
  <cp:lastPrinted>2024-06-06T18:23:04Z</cp:lastPrinted>
  <dcterms:created xsi:type="dcterms:W3CDTF">2014-11-21T11:03:32Z</dcterms:created>
  <dcterms:modified xsi:type="dcterms:W3CDTF">2024-10-01T12:25:32Z</dcterms:modified>
</cp:coreProperties>
</file>