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14355" windowHeight="7230"/>
  </bookViews>
  <sheets>
    <sheet name="DPAT20-02-2020 Avec prévision d" sheetId="1" r:id="rId1"/>
  </sheets>
  <externalReferences>
    <externalReference r:id="rId2"/>
  </externalReferences>
  <calcPr calcId="145621"/>
</workbook>
</file>

<file path=xl/calcChain.xml><?xml version="1.0" encoding="utf-8"?>
<calcChain xmlns="http://schemas.openxmlformats.org/spreadsheetml/2006/main">
  <c r="K82" i="1" l="1"/>
  <c r="J82" i="1"/>
  <c r="K81" i="1"/>
  <c r="I81" i="1"/>
  <c r="V80" i="1"/>
  <c r="M80" i="1"/>
  <c r="T79" i="1"/>
  <c r="S79" i="1"/>
  <c r="R79" i="1"/>
  <c r="Q79" i="1"/>
  <c r="V79" i="1" s="1"/>
  <c r="P79" i="1"/>
  <c r="O79" i="1"/>
  <c r="N79" i="1"/>
  <c r="L79" i="1"/>
  <c r="M79" i="1" s="1"/>
  <c r="J79" i="1"/>
  <c r="W79" i="1" s="1"/>
  <c r="I79" i="1"/>
  <c r="T76" i="1"/>
  <c r="S76" i="1"/>
  <c r="R76" i="1"/>
  <c r="Q76" i="1"/>
  <c r="P76" i="1"/>
  <c r="O76" i="1"/>
  <c r="O81" i="1" s="1"/>
  <c r="N76" i="1"/>
  <c r="L76" i="1"/>
  <c r="M76" i="1" s="1"/>
  <c r="J76" i="1"/>
  <c r="W76" i="1" s="1"/>
  <c r="I76" i="1"/>
  <c r="T74" i="1"/>
  <c r="T81" i="1" s="1"/>
  <c r="S74" i="1"/>
  <c r="S81" i="1" s="1"/>
  <c r="R74" i="1"/>
  <c r="R81" i="1" s="1"/>
  <c r="Q74" i="1"/>
  <c r="Q81" i="1" s="1"/>
  <c r="P74" i="1"/>
  <c r="W74" i="1" s="1"/>
  <c r="O74" i="1"/>
  <c r="N74" i="1"/>
  <c r="N81" i="1" s="1"/>
  <c r="L74" i="1"/>
  <c r="L81" i="1" s="1"/>
  <c r="J74" i="1"/>
  <c r="J81" i="1" s="1"/>
  <c r="I74" i="1"/>
  <c r="T70" i="1"/>
  <c r="S70" i="1"/>
  <c r="R70" i="1"/>
  <c r="Q70" i="1"/>
  <c r="P70" i="1"/>
  <c r="O70" i="1"/>
  <c r="N70" i="1"/>
  <c r="L70" i="1"/>
  <c r="W70" i="1" s="1"/>
  <c r="W69" i="1"/>
  <c r="W68" i="1"/>
  <c r="W67" i="1"/>
  <c r="Z65" i="1"/>
  <c r="Y65" i="1"/>
  <c r="J64" i="1"/>
  <c r="R63" i="1"/>
  <c r="N63" i="1"/>
  <c r="K63" i="1"/>
  <c r="J63" i="1"/>
  <c r="W62" i="1"/>
  <c r="S62" i="1"/>
  <c r="R62" i="1"/>
  <c r="Q62" i="1"/>
  <c r="P62" i="1"/>
  <c r="O62" i="1"/>
  <c r="N62" i="1"/>
  <c r="M62" i="1"/>
  <c r="L62" i="1"/>
  <c r="S61" i="1"/>
  <c r="R61" i="1"/>
  <c r="P61" i="1"/>
  <c r="O61" i="1"/>
  <c r="Q61" i="1" s="1"/>
  <c r="N61" i="1"/>
  <c r="L61" i="1"/>
  <c r="W60" i="1"/>
  <c r="S60" i="1"/>
  <c r="R60" i="1"/>
  <c r="Q60" i="1"/>
  <c r="P60" i="1"/>
  <c r="O60" i="1"/>
  <c r="N60" i="1"/>
  <c r="M60" i="1"/>
  <c r="L60" i="1"/>
  <c r="T60" i="1" s="1"/>
  <c r="S59" i="1"/>
  <c r="R59" i="1"/>
  <c r="P59" i="1"/>
  <c r="O59" i="1"/>
  <c r="Q59" i="1" s="1"/>
  <c r="N59" i="1"/>
  <c r="L59" i="1"/>
  <c r="W59" i="1" s="1"/>
  <c r="S58" i="1"/>
  <c r="R58" i="1"/>
  <c r="P58" i="1"/>
  <c r="Q58" i="1" s="1"/>
  <c r="O58" i="1"/>
  <c r="N58" i="1"/>
  <c r="L58" i="1"/>
  <c r="M58" i="1" s="1"/>
  <c r="S57" i="1"/>
  <c r="R57" i="1"/>
  <c r="Q57" i="1"/>
  <c r="P57" i="1"/>
  <c r="O57" i="1"/>
  <c r="N57" i="1"/>
  <c r="M57" i="1"/>
  <c r="L57" i="1"/>
  <c r="S56" i="1"/>
  <c r="R56" i="1"/>
  <c r="P56" i="1"/>
  <c r="O56" i="1"/>
  <c r="Q56" i="1" s="1"/>
  <c r="N56" i="1"/>
  <c r="L56" i="1"/>
  <c r="W56" i="1" s="1"/>
  <c r="W55" i="1"/>
  <c r="S55" i="1"/>
  <c r="R55" i="1"/>
  <c r="Q55" i="1"/>
  <c r="P55" i="1"/>
  <c r="O55" i="1"/>
  <c r="N55" i="1"/>
  <c r="M55" i="1"/>
  <c r="L55" i="1"/>
  <c r="T55" i="1" s="1"/>
  <c r="S54" i="1"/>
  <c r="S63" i="1" s="1"/>
  <c r="R54" i="1"/>
  <c r="P54" i="1"/>
  <c r="P63" i="1" s="1"/>
  <c r="O54" i="1"/>
  <c r="N54" i="1"/>
  <c r="L54" i="1"/>
  <c r="T53" i="1"/>
  <c r="S53" i="1"/>
  <c r="R53" i="1"/>
  <c r="Q53" i="1"/>
  <c r="N53" i="1"/>
  <c r="L53" i="1"/>
  <c r="A51" i="1"/>
  <c r="K47" i="1"/>
  <c r="J47" i="1"/>
  <c r="S46" i="1"/>
  <c r="R46" i="1"/>
  <c r="P46" i="1"/>
  <c r="O46" i="1"/>
  <c r="Q46" i="1" s="1"/>
  <c r="N46" i="1"/>
  <c r="L46" i="1"/>
  <c r="W46" i="1" s="1"/>
  <c r="W45" i="1"/>
  <c r="S45" i="1"/>
  <c r="R45" i="1"/>
  <c r="Q45" i="1"/>
  <c r="P45" i="1"/>
  <c r="O45" i="1"/>
  <c r="N45" i="1"/>
  <c r="M45" i="1"/>
  <c r="L45" i="1"/>
  <c r="T45" i="1" s="1"/>
  <c r="S44" i="1"/>
  <c r="R44" i="1"/>
  <c r="P44" i="1"/>
  <c r="O44" i="1"/>
  <c r="Q44" i="1" s="1"/>
  <c r="N44" i="1"/>
  <c r="L44" i="1"/>
  <c r="W44" i="1" s="1"/>
  <c r="W43" i="1"/>
  <c r="S43" i="1"/>
  <c r="R43" i="1"/>
  <c r="Q43" i="1"/>
  <c r="P43" i="1"/>
  <c r="O43" i="1"/>
  <c r="N43" i="1"/>
  <c r="M43" i="1"/>
  <c r="L43" i="1"/>
  <c r="T43" i="1" s="1"/>
  <c r="S42" i="1"/>
  <c r="R42" i="1"/>
  <c r="P42" i="1"/>
  <c r="O42" i="1"/>
  <c r="Q42" i="1" s="1"/>
  <c r="N42" i="1"/>
  <c r="L42" i="1"/>
  <c r="T42" i="1" s="1"/>
  <c r="W41" i="1"/>
  <c r="S41" i="1"/>
  <c r="R41" i="1"/>
  <c r="Q41" i="1"/>
  <c r="P41" i="1"/>
  <c r="O41" i="1"/>
  <c r="N41" i="1"/>
  <c r="M41" i="1"/>
  <c r="L41" i="1"/>
  <c r="S40" i="1"/>
  <c r="R40" i="1"/>
  <c r="P40" i="1"/>
  <c r="O40" i="1"/>
  <c r="Q40" i="1" s="1"/>
  <c r="N40" i="1"/>
  <c r="L40" i="1"/>
  <c r="W40" i="1" s="1"/>
  <c r="S39" i="1"/>
  <c r="R39" i="1"/>
  <c r="P39" i="1"/>
  <c r="Q39" i="1" s="1"/>
  <c r="T39" i="1" s="1"/>
  <c r="O39" i="1"/>
  <c r="N39" i="1"/>
  <c r="L39" i="1"/>
  <c r="W38" i="1"/>
  <c r="S38" i="1"/>
  <c r="R38" i="1"/>
  <c r="R47" i="1" s="1"/>
  <c r="P38" i="1"/>
  <c r="O38" i="1"/>
  <c r="N38" i="1"/>
  <c r="N47" i="1" s="1"/>
  <c r="N64" i="1" s="1"/>
  <c r="M38" i="1"/>
  <c r="L38" i="1"/>
  <c r="T37" i="1"/>
  <c r="S37" i="1"/>
  <c r="R37" i="1"/>
  <c r="Q37" i="1"/>
  <c r="P37" i="1"/>
  <c r="O37" i="1"/>
  <c r="N37" i="1"/>
  <c r="L37" i="1"/>
  <c r="A35" i="1"/>
  <c r="W31" i="1"/>
  <c r="R29" i="1"/>
  <c r="K29" i="1"/>
  <c r="J29" i="1"/>
  <c r="S28" i="1"/>
  <c r="P28" i="1"/>
  <c r="O28" i="1"/>
  <c r="Q28" i="1" s="1"/>
  <c r="T28" i="1" s="1"/>
  <c r="N28" i="1"/>
  <c r="M28" i="1"/>
  <c r="L28" i="1"/>
  <c r="S27" i="1"/>
  <c r="P27" i="1"/>
  <c r="O27" i="1"/>
  <c r="Q27" i="1" s="1"/>
  <c r="T27" i="1" s="1"/>
  <c r="N27" i="1"/>
  <c r="M27" i="1"/>
  <c r="L27" i="1"/>
  <c r="W26" i="1"/>
  <c r="S26" i="1"/>
  <c r="R26" i="1"/>
  <c r="Q26" i="1"/>
  <c r="P26" i="1"/>
  <c r="O26" i="1"/>
  <c r="N26" i="1"/>
  <c r="M26" i="1"/>
  <c r="L26" i="1"/>
  <c r="T26" i="1" s="1"/>
  <c r="S25" i="1"/>
  <c r="R25" i="1"/>
  <c r="P25" i="1"/>
  <c r="O25" i="1"/>
  <c r="Q25" i="1" s="1"/>
  <c r="N25" i="1"/>
  <c r="N29" i="1" s="1"/>
  <c r="L25" i="1"/>
  <c r="W25" i="1" s="1"/>
  <c r="W24" i="1"/>
  <c r="S24" i="1"/>
  <c r="S29" i="1" s="1"/>
  <c r="R24" i="1"/>
  <c r="Q24" i="1"/>
  <c r="Q29" i="1" s="1"/>
  <c r="P24" i="1"/>
  <c r="P29" i="1" s="1"/>
  <c r="O24" i="1"/>
  <c r="N24" i="1"/>
  <c r="M24" i="1"/>
  <c r="L24" i="1"/>
  <c r="T24" i="1" s="1"/>
  <c r="O23" i="1"/>
  <c r="K23" i="1"/>
  <c r="K30" i="1" s="1"/>
  <c r="J23" i="1"/>
  <c r="J30" i="1" s="1"/>
  <c r="S22" i="1"/>
  <c r="R22" i="1"/>
  <c r="Q22" i="1"/>
  <c r="P22" i="1"/>
  <c r="O22" i="1"/>
  <c r="N22" i="1"/>
  <c r="M22" i="1"/>
  <c r="L22" i="1"/>
  <c r="T22" i="1" s="1"/>
  <c r="S21" i="1"/>
  <c r="R21" i="1"/>
  <c r="P21" i="1"/>
  <c r="O21" i="1"/>
  <c r="Q21" i="1" s="1"/>
  <c r="N21" i="1"/>
  <c r="N23" i="1" s="1"/>
  <c r="N30" i="1" s="1"/>
  <c r="L21" i="1"/>
  <c r="M21" i="1" s="1"/>
  <c r="S20" i="1"/>
  <c r="S23" i="1" s="1"/>
  <c r="S30" i="1" s="1"/>
  <c r="R20" i="1"/>
  <c r="P20" i="1"/>
  <c r="O20" i="1"/>
  <c r="N20" i="1"/>
  <c r="L20" i="1"/>
  <c r="M20" i="1" s="1"/>
  <c r="S19" i="1"/>
  <c r="R19" i="1"/>
  <c r="Q19" i="1"/>
  <c r="P19" i="1"/>
  <c r="O19" i="1"/>
  <c r="N19" i="1"/>
  <c r="M19" i="1"/>
  <c r="L19" i="1"/>
  <c r="T19" i="1" s="1"/>
  <c r="S18" i="1"/>
  <c r="R18" i="1"/>
  <c r="R23" i="1" s="1"/>
  <c r="R30" i="1" s="1"/>
  <c r="Q18" i="1"/>
  <c r="P18" i="1"/>
  <c r="P23" i="1" s="1"/>
  <c r="O18" i="1"/>
  <c r="N18" i="1"/>
  <c r="L18" i="1"/>
  <c r="V17" i="1"/>
  <c r="U17" i="1"/>
  <c r="T17" i="1"/>
  <c r="S17" i="1"/>
  <c r="R17" i="1"/>
  <c r="Q17" i="1"/>
  <c r="P17" i="1"/>
  <c r="O17" i="1"/>
  <c r="N17" i="1"/>
  <c r="M17" i="1"/>
  <c r="L17" i="1"/>
  <c r="W17" i="1" s="1"/>
  <c r="A15" i="1"/>
  <c r="W11" i="1"/>
  <c r="M11" i="1"/>
  <c r="K10" i="1"/>
  <c r="J10" i="1"/>
  <c r="W9" i="1"/>
  <c r="S9" i="1"/>
  <c r="R9" i="1"/>
  <c r="Q9" i="1"/>
  <c r="P9" i="1"/>
  <c r="O9" i="1"/>
  <c r="N9" i="1"/>
  <c r="M9" i="1"/>
  <c r="L9" i="1"/>
  <c r="S8" i="1"/>
  <c r="R8" i="1"/>
  <c r="R10" i="1" s="1"/>
  <c r="P8" i="1"/>
  <c r="O8" i="1"/>
  <c r="Q8" i="1" s="1"/>
  <c r="N8" i="1"/>
  <c r="N10" i="1" s="1"/>
  <c r="N65" i="1" s="1"/>
  <c r="M8" i="1"/>
  <c r="L8" i="1"/>
  <c r="T8" i="1" s="1"/>
  <c r="S7" i="1"/>
  <c r="S10" i="1" s="1"/>
  <c r="R7" i="1"/>
  <c r="P7" i="1"/>
  <c r="P10" i="1" s="1"/>
  <c r="W10" i="1" s="1"/>
  <c r="O7" i="1"/>
  <c r="N7" i="1"/>
  <c r="L7" i="1"/>
  <c r="L10" i="1" l="1"/>
  <c r="M7" i="1"/>
  <c r="Q54" i="1"/>
  <c r="Q63" i="1" s="1"/>
  <c r="O63" i="1"/>
  <c r="L29" i="1"/>
  <c r="W29" i="1" s="1"/>
  <c r="T38" i="1"/>
  <c r="L47" i="1"/>
  <c r="M39" i="1"/>
  <c r="P47" i="1"/>
  <c r="P64" i="1" s="1"/>
  <c r="X64" i="1" s="1"/>
  <c r="T58" i="1"/>
  <c r="T61" i="1"/>
  <c r="M81" i="1"/>
  <c r="V81" i="1"/>
  <c r="O10" i="1"/>
  <c r="Q7" i="1"/>
  <c r="Q10" i="1" s="1"/>
  <c r="T9" i="1"/>
  <c r="Q20" i="1"/>
  <c r="Q23" i="1" s="1"/>
  <c r="Q30" i="1" s="1"/>
  <c r="T20" i="1"/>
  <c r="O29" i="1"/>
  <c r="O30" i="1" s="1"/>
  <c r="R64" i="1"/>
  <c r="R65" i="1" s="1"/>
  <c r="R82" i="1" s="1"/>
  <c r="T41" i="1"/>
  <c r="L63" i="1"/>
  <c r="W63" i="1" s="1"/>
  <c r="N82" i="1"/>
  <c r="N85" i="1" s="1"/>
  <c r="T18" i="1"/>
  <c r="L23" i="1"/>
  <c r="O47" i="1"/>
  <c r="O64" i="1" s="1"/>
  <c r="Q38" i="1"/>
  <c r="Q47" i="1" s="1"/>
  <c r="K64" i="1"/>
  <c r="K65" i="1" s="1"/>
  <c r="W47" i="1"/>
  <c r="W23" i="1"/>
  <c r="P30" i="1"/>
  <c r="S47" i="1"/>
  <c r="S64" i="1" s="1"/>
  <c r="S65" i="1" s="1"/>
  <c r="T57" i="1"/>
  <c r="T62" i="1"/>
  <c r="J65" i="1"/>
  <c r="T40" i="1"/>
  <c r="T44" i="1"/>
  <c r="T46" i="1"/>
  <c r="T56" i="1"/>
  <c r="T59" i="1"/>
  <c r="P81" i="1"/>
  <c r="T21" i="1"/>
  <c r="T25" i="1"/>
  <c r="T29" i="1" s="1"/>
  <c r="M40" i="1"/>
  <c r="M42" i="1"/>
  <c r="W42" i="1"/>
  <c r="M44" i="1"/>
  <c r="M46" i="1"/>
  <c r="M54" i="1"/>
  <c r="W54" i="1"/>
  <c r="M56" i="1"/>
  <c r="M59" i="1"/>
  <c r="M61" i="1"/>
  <c r="W61" i="1"/>
  <c r="M74" i="1"/>
  <c r="T54" i="1"/>
  <c r="T63" i="1" s="1"/>
  <c r="M25" i="1"/>
  <c r="X65" i="1" l="1"/>
  <c r="W66" i="1"/>
  <c r="S82" i="1"/>
  <c r="L30" i="1"/>
  <c r="W30" i="1" s="1"/>
  <c r="M23" i="1"/>
  <c r="Q65" i="1"/>
  <c r="Q82" i="1" s="1"/>
  <c r="T23" i="1"/>
  <c r="T30" i="1" s="1"/>
  <c r="O65" i="1"/>
  <c r="O82" i="1" s="1"/>
  <c r="O85" i="1" s="1"/>
  <c r="W64" i="1"/>
  <c r="Q64" i="1"/>
  <c r="L64" i="1"/>
  <c r="P65" i="1"/>
  <c r="P82" i="1" s="1"/>
  <c r="P85" i="1" s="1"/>
  <c r="T7" i="1"/>
  <c r="T10" i="1" s="1"/>
  <c r="T47" i="1"/>
  <c r="T64" i="1" s="1"/>
  <c r="L65" i="1"/>
  <c r="L82" i="1" s="1"/>
  <c r="M10" i="1"/>
  <c r="V82" i="1" l="1"/>
  <c r="Q85" i="1"/>
  <c r="T65" i="1"/>
  <c r="T82" i="1" s="1"/>
  <c r="W65" i="1"/>
</calcChain>
</file>

<file path=xl/comments1.xml><?xml version="1.0" encoding="utf-8"?>
<comments xmlns="http://schemas.openxmlformats.org/spreadsheetml/2006/main">
  <authors>
    <author>Utilisateur Windows</author>
    <author>NACHIDA</author>
  </authors>
  <commentList>
    <comment ref="B22" authorId="0">
      <text>
        <r>
          <rPr>
            <b/>
            <sz val="9"/>
            <color indexed="81"/>
            <rFont val="Tahoma"/>
            <family val="2"/>
          </rPr>
          <t>Utilisateur Windows:</t>
        </r>
        <r>
          <rPr>
            <sz val="9"/>
            <color indexed="81"/>
            <rFont val="Tahoma"/>
            <family val="2"/>
          </rPr>
          <t xml:space="preserve">
l'entreprise SARL BATIMODEL</t>
        </r>
      </text>
    </comment>
    <comment ref="V72" authorId="1">
      <text>
        <r>
          <rPr>
            <b/>
            <sz val="9"/>
            <color indexed="81"/>
            <rFont val="Tahoma"/>
            <family val="2"/>
          </rPr>
          <t>NACHIDA:</t>
        </r>
        <r>
          <rPr>
            <sz val="9"/>
            <color indexed="81"/>
            <rFont val="Tahoma"/>
            <family val="2"/>
          </rPr>
          <t xml:space="preserve">
ravaux à l'arrêt depui 08/12/2014 avenant des travaux supplémentaires déposé au près de la CMW pour examen</t>
        </r>
      </text>
    </comment>
    <comment ref="V73" authorId="1">
      <text>
        <r>
          <rPr>
            <b/>
            <sz val="9"/>
            <color indexed="81"/>
            <rFont val="Tahoma"/>
            <family val="2"/>
          </rPr>
          <t>NACHIDA:</t>
        </r>
        <r>
          <rPr>
            <sz val="9"/>
            <color indexed="81"/>
            <rFont val="Tahoma"/>
            <family val="2"/>
          </rPr>
          <t xml:space="preserve">
ravaux à l'arrêt depui 08/12/2014 avenant des travaux supplémentaires déposé au près de la CMW pour examen</t>
        </r>
      </text>
    </comment>
  </commentList>
</comments>
</file>

<file path=xl/sharedStrings.xml><?xml version="1.0" encoding="utf-8"?>
<sst xmlns="http://schemas.openxmlformats.org/spreadsheetml/2006/main" count="300" uniqueCount="178">
  <si>
    <t>Direction de la Santé et de la Population de la Wilaya d'Alger</t>
  </si>
  <si>
    <t>Situation financière et physique des programmes Sectoriels Déconcentres -PSD- type de programme Normal (302-145)</t>
  </si>
  <si>
    <t>Tous programme confondus</t>
  </si>
  <si>
    <t>Situation arrêtée au 19/04/2020</t>
  </si>
  <si>
    <t>CHAP</t>
  </si>
  <si>
    <t xml:space="preserve">INTITULE DE L'OPERATION </t>
  </si>
  <si>
    <t>Numéro d'individualisation</t>
  </si>
  <si>
    <t>NUMERO DE LA D.P</t>
  </si>
  <si>
    <t>Date d'inscription</t>
  </si>
  <si>
    <t>Date de l'ODS</t>
  </si>
  <si>
    <t>Délai de réalisation</t>
  </si>
  <si>
    <t>Date d'achèvement</t>
  </si>
  <si>
    <t>AP AP Initiale  DA</t>
  </si>
  <si>
    <t>AP 2018</t>
  </si>
  <si>
    <t>réévaluation 2019</t>
  </si>
  <si>
    <t>Autorisation de Programme  Actuelle 12/03/2020</t>
  </si>
  <si>
    <t>REE</t>
  </si>
  <si>
    <t xml:space="preserve"> Engagement cumulé au 30/04/2020 (en DA)</t>
  </si>
  <si>
    <t>Paiements cumulés à fin 2019</t>
  </si>
  <si>
    <t>Paiement de l'année 2020 (en DA)(2)</t>
  </si>
  <si>
    <t>Paiement cumulés au 30/04/2020 (1+2)(en DA) (3)</t>
  </si>
  <si>
    <t>Situation en cours de paiement (en DA)</t>
  </si>
  <si>
    <t>solde sur le paiement (A-3)</t>
  </si>
  <si>
    <t>Taux d’avancement physique</t>
  </si>
  <si>
    <t xml:space="preserve">Observation </t>
  </si>
  <si>
    <t xml:space="preserve"> Engagement cumulé au 31/12/2020 (en DA)</t>
  </si>
  <si>
    <t>Paiement cumulés au 31/12/2020 (1+2)(en DA) (3)</t>
  </si>
  <si>
    <t>Etude, suivi et réalisation d'un hôpital de 120 lits à Rouiba</t>
  </si>
  <si>
    <t xml:space="preserve">NF.5.731.1.262.116.08.06     </t>
  </si>
  <si>
    <t>MF/2008/884/DP/884 du 26/07/2008  (08,16,20)</t>
  </si>
  <si>
    <t>-</t>
  </si>
  <si>
    <t>Dossier examiné en conseil de gouvernement en date du 02/10/2019 accord donnés pour la procédure de passation du marché gré à gré simple pour l'étude et réalisation avec l'entreprise COSIDER ,demande de réévaluation introduite,  Etude en cours,</t>
  </si>
  <si>
    <t>tion</t>
  </si>
  <si>
    <r>
      <t>NF.5.733.1.262.116.08.02</t>
    </r>
    <r>
      <rPr>
        <sz val="21"/>
        <rFont val="Times New Roman"/>
        <family val="1"/>
      </rPr>
      <t xml:space="preserve">          Etude, suivi et réalisation d'un hôpital 120 lits à Réghaia</t>
    </r>
  </si>
  <si>
    <t>Etude, suivi et réalisation d'un hôpital de 120 lits à Ain Benian</t>
  </si>
  <si>
    <t xml:space="preserve">NF.5.731.1.262.116.08.04         </t>
  </si>
  <si>
    <t>Chéraga</t>
  </si>
  <si>
    <r>
      <t>NF.5.733.1.262.116.08.03</t>
    </r>
    <r>
      <rPr>
        <sz val="21"/>
        <rFont val="Times New Roman"/>
        <family val="1"/>
      </rPr>
      <t xml:space="preserve">            Etude, suivi et réalisation d'un hôpital 120 lits à Ain Benian</t>
    </r>
  </si>
  <si>
    <t>Etude, suivi et réalisation d'un hôpital de 120 lits à El Hamma Commune de Belouizdad</t>
  </si>
  <si>
    <t>NF.5.731.1.262.116.08.05</t>
  </si>
  <si>
    <r>
      <t>NF.5.733.1.262.116.08.04</t>
    </r>
    <r>
      <rPr>
        <sz val="21"/>
        <rFont val="Times New Roman"/>
        <family val="1"/>
      </rPr>
      <t xml:space="preserve">      Etude, suivi et réalisation d'un hôpital 120 lits à Baraki</t>
    </r>
  </si>
  <si>
    <t xml:space="preserve"> SOUS TOTAL CHAPITRE731</t>
  </si>
  <si>
    <t>Réalisation d'un Centre de Cardiologie et de Chirurgie Cardio-Pédiatrique de 80 lits à Mahelma</t>
  </si>
  <si>
    <t>NF.5.732.1.262.116.05.01</t>
  </si>
  <si>
    <t>MF/2005/449/DP/434 du  27/06/2005                           (05,16,08)</t>
  </si>
  <si>
    <t>38 mois et 10 jours</t>
  </si>
  <si>
    <t>résiliation aux torts tort exclusifs avec l’entreprise Compagnie N° 22  de Construction Métallurgique  de Chine, au motif non achèvement du projet malgré l'expiration de délai contractuel et Défaillance constatée de l'entreprise, AP insuffisante pour couvrire financièrement le lot HVAC, projet de marché du lot N°1: Batiment déposé au niveau de la CMS, et LOT N°02: COURANT FORT, LOT N° 03 : COURANT FAIBLEvisé par la CMW, en gagement par le cf en cours, et pour le LOT N°04: FLUIDES MEDICAUX au niveau de la CMW,  pour visa</t>
  </si>
  <si>
    <r>
      <t>NF.5.732.1.262.116.05.01</t>
    </r>
    <r>
      <rPr>
        <sz val="24"/>
        <rFont val="Times New Roman"/>
        <family val="1"/>
      </rPr>
      <t xml:space="preserve">
Réalisation d'un centre de cardiologie et de chirurgie cardio-pédiatrique de 80 lits à Mahelma</t>
    </r>
  </si>
  <si>
    <t xml:space="preserve"> Étude et réalisation d'un Etablissement Hospitalier Spécialisé de Gériatrie à Zéralda</t>
  </si>
  <si>
    <t xml:space="preserve">NF.5.732.1.262.116.06.02  </t>
  </si>
  <si>
    <t>MF/2006/17/DP/17 du 02/01/2006                                                         (06,16,02)</t>
  </si>
  <si>
    <t>48 mois</t>
  </si>
  <si>
    <t>résiliation aux torts exclusifs avec l’entreprise LENA ENGENHARIA E CONSTRUÇÖES, S.A, au motif non achèvement du projet malgré l'expiration de délai contractuel et Défaillance constatée de l'entreprise, marchés visé par la CMW, engagement des marchés rtelatifs aux lots: N° 01: Bâtiment , lot N° 02 électricité (courant fort/ faible) et Lot N° 03: Plomberie sanitaire et réseau anti incendie, les marchés de Lot N° 04:  HVAC et Lot N°05: Fluide médicaux, attribution lancée, demande de réstructuration de coût déposée au niveau de la DPSB.</t>
  </si>
  <si>
    <r>
      <t>NF.5.732.1.262.116.06.02</t>
    </r>
    <r>
      <rPr>
        <sz val="24"/>
        <rFont val="Times New Roman"/>
        <family val="1"/>
      </rPr>
      <t xml:space="preserve">           Étude et réalisation d'un établissement Hospitalier Spécialisé de gériatrie à Zéralda</t>
    </r>
  </si>
  <si>
    <t>Étude pour la réalisation d'un complexe "Mère et enfant" à Baba Hassen</t>
  </si>
  <si>
    <t xml:space="preserve">NF.5.732.9.262.116.06.01 </t>
  </si>
  <si>
    <t>45 mois et 15 jours (4 mois et 15 jours étude +41 mois suivi)</t>
  </si>
  <si>
    <t>étude 100%, suivi 63%</t>
  </si>
  <si>
    <t>Travaux en cours avec un rhytme trop bas , publication de la mise en demeure le19/02/2020/2019 à l'encontre de l'entreprise EURL ALTRAPCO; engagement de l'entreprise de redinamiser le projet dans un délai de 1 mois lui été accordé à compter du 15/03/2020.</t>
  </si>
  <si>
    <r>
      <t>NF.5.732.9.262.116.06.01</t>
    </r>
    <r>
      <rPr>
        <sz val="24"/>
        <rFont val="Times New Roman"/>
        <family val="1"/>
      </rPr>
      <t xml:space="preserve">            Étude pour la réalisation d'un complexe "Mère et enfant" à   à Baba Hassen</t>
    </r>
  </si>
  <si>
    <t>Réalisation d'un Complexe "Mère et enfant" à Baba Hassen</t>
  </si>
  <si>
    <t>NF.5.732.1.262.116.06.03</t>
  </si>
  <si>
    <t>MF/2006/663/DP/654 du 05/08/2006         (06,16,12)</t>
  </si>
  <si>
    <t>45 mois</t>
  </si>
  <si>
    <r>
      <t>NF.5.732.1.262.116.06.03</t>
    </r>
    <r>
      <rPr>
        <sz val="24"/>
        <color rgb="FFFF0000"/>
        <rFont val="Times New Roman"/>
        <family val="1"/>
      </rPr>
      <t xml:space="preserve">           Réalisation d'un complexe "Mère et enfant" à Baba Hassen</t>
    </r>
  </si>
  <si>
    <t>Aménagement et réfection du bloc opératoire et réanimation du pavillon des   urgences médicaux chirurgical de l'EHS Salim Zemirli</t>
  </si>
  <si>
    <t>NE.5.732.6.262.116.19.01</t>
  </si>
  <si>
    <t>MF/2019/DP/64 du 02/01/2019</t>
  </si>
  <si>
    <t>08 mois</t>
  </si>
  <si>
    <t>travaux en cours</t>
  </si>
  <si>
    <t>SOUS TOTAL CHAPITRE 732</t>
  </si>
  <si>
    <t>Acquisition d'équipements médicaux pour les établissements hospitaliers spécialisés en cardiopédiatries, hôpital de gériatrie et complexe mère et enfant</t>
  </si>
  <si>
    <t>MF/2010/63/DP/63 du 03/01/2010  (10,16,02)</t>
  </si>
  <si>
    <t>Structure non réceptionnée, liste des équipements établis</t>
  </si>
  <si>
    <t>Acquisition des équipements collectifs pour l'établissement Hospitalier Spécialisé de gériatrie à Zéralda</t>
  </si>
  <si>
    <t>Acquisition d'équipements collectifs pour  le centre de cardiologie et de chirurgie cardio-pédiatrique de 80 lits à Mahelma</t>
  </si>
  <si>
    <t>Acquisition d'équipements collectifs pour  le complexe "Mère et enfant" à Baba Hassen</t>
  </si>
  <si>
    <t>MF/2020/DP/50 du 02/01/2020 (20.16.02)</t>
  </si>
  <si>
    <t>Acquisition des équipements médicaux du bloc opératoire, réanimation et stérilisation du pavillion des urgence médicaux chirurgical de l'Etablissement Hospitalier Spécialisé Zemerli</t>
  </si>
  <si>
    <t xml:space="preserve"> SOUS TOTAL CHAPITRE 732 </t>
  </si>
  <si>
    <t>TOTAL  Opération non inscrite CHAPITRE 732</t>
  </si>
  <si>
    <t>TOTAL CHAPITRE 732</t>
  </si>
  <si>
    <t>Etude et réalisation d'une polyclinique à Souidania</t>
  </si>
  <si>
    <t xml:space="preserve">NF.5.733.5.262.116.08.10           </t>
  </si>
  <si>
    <t>16 mois</t>
  </si>
  <si>
    <r>
      <t>1</t>
    </r>
    <r>
      <rPr>
        <b/>
        <vertAlign val="superscript"/>
        <sz val="26"/>
        <rFont val="Times New Roman"/>
        <family val="1"/>
      </rPr>
      <t xml:space="preserve">er </t>
    </r>
    <r>
      <rPr>
        <b/>
        <sz val="26"/>
        <rFont val="Times New Roman"/>
        <family val="1"/>
      </rPr>
      <t>trimestre 2022</t>
    </r>
  </si>
  <si>
    <t>Marché de réalisation visé par la CMW  et engagé par le CF, ODS d'arrêt notifié le 26/03/2020, au motif COVID 19</t>
  </si>
  <si>
    <r>
      <t>NF.5.733.5.262.116.08.10</t>
    </r>
    <r>
      <rPr>
        <sz val="21"/>
        <rFont val="Times New Roman"/>
        <family val="1"/>
      </rPr>
      <t xml:space="preserve">           Etude et réalisation d'une polyclinique à Souidania</t>
    </r>
  </si>
  <si>
    <t xml:space="preserve"> Etude et réalisation d'une polyclinique à Chéraga</t>
  </si>
  <si>
    <t xml:space="preserve">NF.5.733.5.262.116.08.12       </t>
  </si>
  <si>
    <t>18 mois</t>
  </si>
  <si>
    <t>Marché de réalisation visé par la CMW  et engagé par le CF, ODS d'arrêt notifié le 16/03/2020</t>
  </si>
  <si>
    <r>
      <t xml:space="preserve">NF.5.733.5.262.116.08.12 </t>
    </r>
    <r>
      <rPr>
        <sz val="21"/>
        <rFont val="Times New Roman"/>
        <family val="1"/>
      </rPr>
      <t xml:space="preserve">       Etude et réalisation d'une polyclinique à Chéraga</t>
    </r>
  </si>
  <si>
    <t xml:space="preserve"> Etude et réalisation d'une polyclinique à Zéralda</t>
  </si>
  <si>
    <t xml:space="preserve">NF.5.733.5.262.116.08.17           </t>
  </si>
  <si>
    <t>Procédure relancée après le rejet du visa du marché par la CMW, appel d'offre lancé, ouverture des plis le 06/04/2020, attribution provisoire du marché est lancée, marché en cours de préparation</t>
  </si>
  <si>
    <r>
      <t xml:space="preserve">NF.5.733.5.262.116.08.17 </t>
    </r>
    <r>
      <rPr>
        <sz val="21"/>
        <rFont val="Times New Roman"/>
        <family val="1"/>
      </rPr>
      <t xml:space="preserve">           Etude et réalisation d'une polyclinique à Zéralda</t>
    </r>
  </si>
  <si>
    <t>Etude et réalisation d'une polyclinique à Baba Ali - Birtouta</t>
  </si>
  <si>
    <t xml:space="preserve">NF.5.733.5.262.116.08.18           </t>
  </si>
  <si>
    <t>24 mois</t>
  </si>
  <si>
    <t>Fin 2022</t>
  </si>
  <si>
    <t xml:space="preserve">marché visé par le CF le 27/03/2019, ODS d'arrêt notifié le 02/04/2019,  suite au chengement de terrain  vers saoula CA de BIR MOURAD RAIS, étude génie civile en cours </t>
  </si>
  <si>
    <r>
      <t xml:space="preserve">NF.5.733.5.262.116.08.18 </t>
    </r>
    <r>
      <rPr>
        <sz val="21"/>
        <rFont val="Times New Roman"/>
        <family val="1"/>
      </rPr>
      <t xml:space="preserve">          Etude et réalisation d'une polyclinique à Baba Ali - Birtouta</t>
    </r>
  </si>
  <si>
    <t>Etude et réalisation d'une polyclinique à Birtouta</t>
  </si>
  <si>
    <t xml:space="preserve">NF.5.733.5.262.116.08.19     </t>
  </si>
  <si>
    <t>Travaux en cours</t>
  </si>
  <si>
    <r>
      <t xml:space="preserve">NF.5.733.5.262.116.08.19    </t>
    </r>
    <r>
      <rPr>
        <sz val="21"/>
        <rFont val="Times New Roman"/>
        <family val="1"/>
      </rPr>
      <t xml:space="preserve"> Etude et réalisation d'une polyclinique à Birtouta</t>
    </r>
  </si>
  <si>
    <t>Etude et réalisation d'une polyclinique à Ain Taya</t>
  </si>
  <si>
    <t xml:space="preserve">NF.5.733.5.262.116.08.20   </t>
  </si>
  <si>
    <t>20 mois</t>
  </si>
  <si>
    <t>Travaux en cours, projet délocalisé vers HEURAOUA Ain El Kahla</t>
  </si>
  <si>
    <r>
      <t xml:space="preserve">NF.5.733.5.262.116.08.20  </t>
    </r>
    <r>
      <rPr>
        <sz val="21"/>
        <rFont val="Times New Roman"/>
        <family val="1"/>
      </rPr>
      <t xml:space="preserve"> Etude et réalisation d'une polyclinique à Ain Taya</t>
    </r>
  </si>
  <si>
    <t>Etude et réalisation d'une polyclinique à El Kerrouche-commune de Reghaia</t>
  </si>
  <si>
    <t xml:space="preserve">NF.5.733.5.262.116.08.21   </t>
  </si>
  <si>
    <t>Marché de réalisationen cours de visa par la CMW</t>
  </si>
  <si>
    <r>
      <t xml:space="preserve">NF.5.733.5.262.116.08.21   </t>
    </r>
    <r>
      <rPr>
        <sz val="21"/>
        <rFont val="Times New Roman"/>
        <family val="1"/>
      </rPr>
      <t>Etude et réalisation d'une polyclinique à El Kerrouche-commune de Reghaia</t>
    </r>
  </si>
  <si>
    <t>Etude et réalisation d'une polyclinique à Dar El Beida</t>
  </si>
  <si>
    <t xml:space="preserve">NF.5.733.5.262.116.08.22 </t>
  </si>
  <si>
    <t>22 mois</t>
  </si>
  <si>
    <r>
      <t xml:space="preserve">NF.5.733.5.262.116.08.22 : </t>
    </r>
    <r>
      <rPr>
        <sz val="21"/>
        <color rgb="FFFF0000"/>
        <rFont val="Times New Roman"/>
        <family val="1"/>
      </rPr>
      <t>Etude et réalisation d'une polyclinique à Dar El Beida</t>
    </r>
  </si>
  <si>
    <t xml:space="preserve"> Etude et réalisation d'une polyclinique à Mahelma</t>
  </si>
  <si>
    <t xml:space="preserve">NF.5.733.5.262.116.08.23 </t>
  </si>
  <si>
    <r>
      <t xml:space="preserve">NF.5.733.5.262.116.08.23 : </t>
    </r>
    <r>
      <rPr>
        <sz val="21"/>
        <rFont val="Times New Roman"/>
        <family val="1"/>
      </rPr>
      <t>Etude et réalisation d'une polyclinique à Mahelma</t>
    </r>
  </si>
  <si>
    <t>sous total Chapitre 733  /1</t>
  </si>
  <si>
    <t>Paiement de l'année 2019 (en DA)(2)</t>
  </si>
  <si>
    <t>Etude et réalisation d'une polyclinique à M'hamdia (Ouled Chebel)</t>
  </si>
  <si>
    <t xml:space="preserve">NF.5.733.5.262.116.08.24 </t>
  </si>
  <si>
    <t>Travaux en cours, projet délocalisé vers Sidi M'hamed Birtouta</t>
  </si>
  <si>
    <r>
      <t xml:space="preserve">NF.5.733.5.262.116.08.24 : </t>
    </r>
    <r>
      <rPr>
        <sz val="21"/>
        <rFont val="Times New Roman"/>
        <family val="1"/>
      </rPr>
      <t>Etude et réalisation d'une polyclinique à M'hamdia (Ouled Chebel)</t>
    </r>
  </si>
  <si>
    <t>Etude et réalisation d'une polyclinique à Chaibia (Ouled Chebel)</t>
  </si>
  <si>
    <t xml:space="preserve">NF.5.733.5.262.116.08.25 </t>
  </si>
  <si>
    <r>
      <t xml:space="preserve">NF.5.733.5.262.116.08.25 : </t>
    </r>
    <r>
      <rPr>
        <sz val="21"/>
        <rFont val="Times New Roman"/>
        <family val="1"/>
      </rPr>
      <t>Etude et réalisation d'une polyclinique à Chaibia (Ouled Chebel)</t>
    </r>
  </si>
  <si>
    <t>Etude et réalisation d'une polyclinique à Beni Messous (cité houari boumédiane)</t>
  </si>
  <si>
    <t xml:space="preserve">NF.5.733.5.262.116.08.26 </t>
  </si>
  <si>
    <t>23 MOIS</t>
  </si>
  <si>
    <r>
      <t xml:space="preserve">NF.5.733.5.262.116.08.26 : </t>
    </r>
    <r>
      <rPr>
        <sz val="21"/>
        <rFont val="Times New Roman"/>
        <family val="1"/>
      </rPr>
      <t>Etude et réalisation d'une polyclinique à Beni Messous (cité houari boumédiane)</t>
    </r>
  </si>
  <si>
    <t>Etude et réalisation d'une polyclinique à Hammamet</t>
  </si>
  <si>
    <t xml:space="preserve">NF.5.733.5.262.116.08.27 </t>
  </si>
  <si>
    <t>15 mois</t>
  </si>
  <si>
    <r>
      <t>1</t>
    </r>
    <r>
      <rPr>
        <b/>
        <vertAlign val="superscript"/>
        <sz val="24"/>
        <rFont val="Times New Roman"/>
        <family val="1"/>
      </rPr>
      <t xml:space="preserve">er </t>
    </r>
    <r>
      <rPr>
        <b/>
        <sz val="24"/>
        <rFont val="Times New Roman"/>
        <family val="1"/>
      </rPr>
      <t>trimestre 2022</t>
    </r>
  </si>
  <si>
    <r>
      <t xml:space="preserve">NF.5.733.5.262.116.08.27 : </t>
    </r>
    <r>
      <rPr>
        <sz val="21"/>
        <rFont val="Times New Roman"/>
        <family val="1"/>
      </rPr>
      <t>Etude et réalisation d'une polyclinique à Hammamet</t>
    </r>
  </si>
  <si>
    <t>Etude et réalisation d'une polyclinique à Ouled Fayet</t>
  </si>
  <si>
    <t xml:space="preserve">NF.5.733.5.262.116.08.28 </t>
  </si>
  <si>
    <r>
      <t xml:space="preserve">NF.5.733.5.262.116.08.28 </t>
    </r>
    <r>
      <rPr>
        <sz val="21"/>
        <rFont val="Times New Roman"/>
        <family val="1"/>
      </rPr>
      <t>: Etude et réalisation d'une polyclinique à Ouled Fayet</t>
    </r>
  </si>
  <si>
    <t xml:space="preserve"> Etude et réalisation d'une polyclinique à Birkhadem</t>
  </si>
  <si>
    <t xml:space="preserve">NF.5.733.5.262.116.08.29 </t>
  </si>
  <si>
    <t>Marché de réalisation visé par la CMW  et engagé par le CF, ODS d'arrêt notifié le 16/03/2020, délocalisé vers Sidi Abdellah</t>
  </si>
  <si>
    <r>
      <t>NF.5.733.5.262.116.08.29</t>
    </r>
    <r>
      <rPr>
        <sz val="21"/>
        <rFont val="Times New Roman"/>
        <family val="1"/>
      </rPr>
      <t xml:space="preserve"> : Etude et réalisation d'une polyclinique à Birkhadem</t>
    </r>
  </si>
  <si>
    <t>Etude et réalisation d'une polyclinique à Eucalyptus</t>
  </si>
  <si>
    <t xml:space="preserve">NF.5.733.5.262.116.08.30 </t>
  </si>
  <si>
    <t>20 MOIS</t>
  </si>
  <si>
    <t>Attribution lancée, marché de réalisation Ajourné par la CMW au motif AP insuffisante, demande de réévalution introduite au niveau de la DPSB</t>
  </si>
  <si>
    <r>
      <t xml:space="preserve">NF.5.733.5.262.116.08.30 </t>
    </r>
    <r>
      <rPr>
        <sz val="21"/>
        <rFont val="Times New Roman"/>
        <family val="1"/>
      </rPr>
      <t>: Etude et réalisation d'une polyclinique à Eucalyptus</t>
    </r>
  </si>
  <si>
    <t xml:space="preserve"> Etude, suivi et réhabilitation de la maternité de gué de Constantine</t>
  </si>
  <si>
    <t xml:space="preserve">NK.5.733.6.262.116.14.01   </t>
  </si>
  <si>
    <t>MF/2014/DP/46 du02/01/2014 (14,16,02)</t>
  </si>
  <si>
    <t>Cahier des charges pour le choix de l'entreprise pour la réhabilitation et aménagement en cours de visa par la CMW</t>
  </si>
  <si>
    <r>
      <t xml:space="preserve">NK.5.733.6.262.116.14.01    </t>
    </r>
    <r>
      <rPr>
        <sz val="20"/>
        <rFont val="Times New Roman"/>
        <family val="1"/>
      </rPr>
      <t>Etude, suivi et réhabilitation de la matérnité de gué de constantine</t>
    </r>
  </si>
  <si>
    <t>Etude, suivi, réalisation et équipement d'une maternité de 60 lits à Heuraoua</t>
  </si>
  <si>
    <t>MF/2018/DP/483 du 03/06/2018</t>
  </si>
  <si>
    <t>Marché redéposé au niveau de la CMS pour exament et approbation,</t>
  </si>
  <si>
    <t xml:space="preserve"> SOUS TOTAL CHAPITRE 733/2</t>
  </si>
  <si>
    <t xml:space="preserve">TOTAL CHAPITRE  733 </t>
  </si>
  <si>
    <t>TOTAL CHAPITRE santé</t>
  </si>
  <si>
    <t>Tous programme confondus- Opérations clôturées</t>
  </si>
  <si>
    <t>Situation arrêtée au 31/12/2020</t>
  </si>
  <si>
    <t>Taux d’avancement des travaux</t>
  </si>
  <si>
    <t xml:space="preserve"> SOUS TOTAL CHAPITRE834</t>
  </si>
  <si>
    <t xml:space="preserve"> SOUS TOTAL CHAPITRE733</t>
  </si>
  <si>
    <t xml:space="preserve">  TOTAL  opération clôturées</t>
  </si>
  <si>
    <t xml:space="preserve">  TOTAL  opération vivantes et clôturées</t>
  </si>
  <si>
    <t>Etat des structures réceptionnées durant l'année 2019</t>
  </si>
  <si>
    <t>Désignation de la Structure</t>
  </si>
  <si>
    <t>Etat</t>
  </si>
  <si>
    <t>Néant</t>
  </si>
  <si>
    <t>Etat des structures à réceptioner durant l'année  2019</t>
  </si>
  <si>
    <t>Autorisation de Programme Actuelle  (A)</t>
  </si>
  <si>
    <t>Observation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</si>
</sst>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40C]d\-mmm\-yyyy;@"/>
    <numFmt numFmtId="165" formatCode="#,##0;[Red]#,##0"/>
    <numFmt numFmtId="166" formatCode="_-[$€]\ * #,##0.00_-;_-[$€]\ * #,##0.00\-;_-[$€]\ * &quot;-&quot;??_-;_-@_-"/>
    <numFmt numFmtId="167" formatCode="[$-40C]dd\-mmm\-yy;@"/>
    <numFmt numFmtId="168" formatCode="_-* #,##0.00\ _F_-;\-* #,##0.00\ _F_-;_-* &quot;-&quot;??\ _F_-;_-@_-"/>
    <numFmt numFmtId="169" formatCode="_-* #,##0.00_-;_-* #,##0.00\-;_-* &quot;-&quot;??_-;_-@_-"/>
  </numFmts>
  <fonts count="57" x14ac:knownFonts="1">
    <font>
      <sz val="11"/>
      <color theme="1"/>
      <name val="Calibri"/>
      <family val="2"/>
      <scheme val="minor"/>
    </font>
    <font>
      <sz val="11"/>
      <color theme="1"/>
      <name val="Calibri"/>
      <family val="2"/>
      <scheme val="minor"/>
    </font>
    <font>
      <sz val="10"/>
      <name val="Arial"/>
      <family val="2"/>
    </font>
    <font>
      <b/>
      <sz val="20"/>
      <name val="Times New Roman"/>
      <family val="1"/>
    </font>
    <font>
      <b/>
      <sz val="10"/>
      <name val="Times New Roman"/>
      <family val="1"/>
    </font>
    <font>
      <b/>
      <sz val="48"/>
      <color rgb="FF0000FF"/>
      <name val="Times New Roman"/>
      <family val="1"/>
    </font>
    <font>
      <b/>
      <sz val="24"/>
      <name val="Times New Roman"/>
      <family val="1"/>
    </font>
    <font>
      <b/>
      <sz val="22"/>
      <name val="Times New Roman"/>
      <family val="1"/>
    </font>
    <font>
      <b/>
      <sz val="18"/>
      <name val="Times New Roman"/>
      <family val="1"/>
    </font>
    <font>
      <b/>
      <sz val="26"/>
      <name val="Times New Roman"/>
      <family val="1"/>
    </font>
    <font>
      <b/>
      <sz val="36"/>
      <name val="Times New Roman"/>
      <family val="1"/>
    </font>
    <font>
      <b/>
      <sz val="26"/>
      <color rgb="FF0000FF"/>
      <name val="Times New Roman"/>
      <family val="1"/>
    </font>
    <font>
      <b/>
      <sz val="72"/>
      <name val="Times New Roman"/>
      <family val="1"/>
    </font>
    <font>
      <b/>
      <sz val="21"/>
      <name val="Times New Roman"/>
      <family val="1"/>
    </font>
    <font>
      <sz val="11"/>
      <color indexed="8"/>
      <name val="Calibri"/>
      <family val="2"/>
    </font>
    <font>
      <b/>
      <sz val="48"/>
      <name val="Times New Roman"/>
      <family val="1"/>
    </font>
    <font>
      <b/>
      <sz val="26"/>
      <color theme="1"/>
      <name val="Times New Roman"/>
      <family val="1"/>
    </font>
    <font>
      <b/>
      <sz val="46"/>
      <color rgb="FF000000"/>
      <name val="Times New Roman"/>
      <family val="1"/>
    </font>
    <font>
      <sz val="21"/>
      <name val="Times New Roman"/>
      <family val="1"/>
    </font>
    <font>
      <b/>
      <sz val="14"/>
      <name val="Times New Roman"/>
      <family val="1"/>
    </font>
    <font>
      <b/>
      <sz val="36"/>
      <color rgb="FF0000FF"/>
      <name val="Times New Roman"/>
      <family val="1"/>
    </font>
    <font>
      <b/>
      <sz val="24"/>
      <color theme="1"/>
      <name val="Times New Roman"/>
      <family val="1"/>
    </font>
    <font>
      <b/>
      <sz val="22"/>
      <color rgb="FF000000"/>
      <name val="Times New Roman"/>
      <family val="1"/>
    </font>
    <font>
      <b/>
      <sz val="40"/>
      <name val="Times New Roman"/>
      <family val="1"/>
    </font>
    <font>
      <b/>
      <sz val="40"/>
      <color rgb="FF0000FF"/>
      <name val="Times New Roman"/>
      <family val="1"/>
    </font>
    <font>
      <b/>
      <sz val="28"/>
      <color theme="1"/>
      <name val="Times New Roman"/>
      <family val="1"/>
    </font>
    <font>
      <sz val="24"/>
      <name val="Times New Roman"/>
      <family val="1"/>
    </font>
    <font>
      <b/>
      <sz val="48"/>
      <color rgb="FF000000"/>
      <name val="Times New Roman"/>
      <family val="1"/>
    </font>
    <font>
      <b/>
      <sz val="24"/>
      <color rgb="FFFF0000"/>
      <name val="Times New Roman"/>
      <family val="1"/>
    </font>
    <font>
      <sz val="24"/>
      <color rgb="FFFF0000"/>
      <name val="Times New Roman"/>
      <family val="1"/>
    </font>
    <font>
      <b/>
      <sz val="36"/>
      <color indexed="8"/>
      <name val="Calibri"/>
      <family val="2"/>
      <scheme val="minor"/>
    </font>
    <font>
      <b/>
      <sz val="24"/>
      <color rgb="FF0000FF"/>
      <name val="Times New Roman"/>
      <family val="1"/>
    </font>
    <font>
      <sz val="20"/>
      <name val="Times New Roman"/>
      <family val="1"/>
    </font>
    <font>
      <sz val="18"/>
      <color indexed="8"/>
      <name val="Calibri"/>
      <family val="2"/>
      <scheme val="minor"/>
    </font>
    <font>
      <b/>
      <vertAlign val="superscript"/>
      <sz val="26"/>
      <name val="Times New Roman"/>
      <family val="1"/>
    </font>
    <font>
      <b/>
      <sz val="42"/>
      <name val="Times New Roman"/>
      <family val="1"/>
    </font>
    <font>
      <b/>
      <sz val="42"/>
      <color rgb="FF0000FF"/>
      <name val="Times New Roman"/>
      <family val="1"/>
    </font>
    <font>
      <b/>
      <sz val="42"/>
      <color theme="1"/>
      <name val="Times New Roman"/>
      <family val="1"/>
    </font>
    <font>
      <b/>
      <sz val="42"/>
      <color rgb="FFFF0000"/>
      <name val="Times New Roman"/>
      <family val="1"/>
    </font>
    <font>
      <b/>
      <sz val="21"/>
      <color rgb="FFFF0000"/>
      <name val="Times New Roman"/>
      <family val="1"/>
    </font>
    <font>
      <sz val="21"/>
      <color rgb="FFFF0000"/>
      <name val="Times New Roman"/>
      <family val="1"/>
    </font>
    <font>
      <b/>
      <sz val="39"/>
      <name val="Times New Roman"/>
      <family val="1"/>
    </font>
    <font>
      <b/>
      <vertAlign val="superscript"/>
      <sz val="24"/>
      <name val="Times New Roman"/>
      <family val="1"/>
    </font>
    <font>
      <b/>
      <sz val="55"/>
      <color rgb="FF000000"/>
      <name val="Times New Roman"/>
      <family val="1"/>
    </font>
    <font>
      <b/>
      <sz val="24"/>
      <color theme="1"/>
      <name val="Arial"/>
      <family val="2"/>
    </font>
    <font>
      <b/>
      <sz val="28"/>
      <name val="Times New Roman"/>
      <family val="1"/>
    </font>
    <font>
      <b/>
      <sz val="28"/>
      <color rgb="FF0000FF"/>
      <name val="Times New Roman"/>
      <family val="1"/>
    </font>
    <font>
      <b/>
      <sz val="12"/>
      <name val="Times New Roman"/>
      <family val="1"/>
    </font>
    <font>
      <b/>
      <sz val="10"/>
      <color theme="1"/>
      <name val="Arial"/>
      <family val="2"/>
    </font>
    <font>
      <b/>
      <sz val="48"/>
      <color rgb="FF0000FF"/>
      <name val="Arial"/>
      <family val="2"/>
    </font>
    <font>
      <b/>
      <sz val="26"/>
      <name val="Tahoma"/>
      <family val="2"/>
    </font>
    <font>
      <b/>
      <sz val="10"/>
      <name val="Tahoma"/>
      <family val="2"/>
    </font>
    <font>
      <b/>
      <sz val="26"/>
      <name val="Calibri"/>
      <family val="2"/>
    </font>
    <font>
      <b/>
      <sz val="21"/>
      <name val="Calibri"/>
      <family val="2"/>
    </font>
    <font>
      <b/>
      <sz val="9"/>
      <color indexed="81"/>
      <name val="Tahoma"/>
      <family val="2"/>
    </font>
    <font>
      <sz val="9"/>
      <color indexed="81"/>
      <name val="Tahoma"/>
      <family val="2"/>
    </font>
    <font>
      <sz val="10"/>
      <name val="Tahoma"/>
      <family val="2"/>
    </font>
  </fonts>
  <fills count="7">
    <fill>
      <patternFill patternType="none"/>
    </fill>
    <fill>
      <patternFill patternType="gray125"/>
    </fill>
    <fill>
      <patternFill patternType="solid">
        <fgColor rgb="FF3399FF"/>
        <bgColor indexed="64"/>
      </patternFill>
    </fill>
    <fill>
      <patternFill patternType="solid">
        <fgColor rgb="FFCCFFFF"/>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CCFF99"/>
        <bgColor indexed="64"/>
      </patternFill>
    </fill>
  </fills>
  <borders count="18">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s>
  <cellStyleXfs count="108">
    <xf numFmtId="0" fontId="0" fillId="0" borderId="0"/>
    <xf numFmtId="0" fontId="2" fillId="0" borderId="0"/>
    <xf numFmtId="0" fontId="2" fillId="0" borderId="0"/>
    <xf numFmtId="0" fontId="2" fillId="0" borderId="0"/>
    <xf numFmtId="0" fontId="2" fillId="0" borderId="0"/>
    <xf numFmtId="0" fontId="2" fillId="0" borderId="0"/>
    <xf numFmtId="0" fontId="14" fillId="0" borderId="0"/>
    <xf numFmtId="0" fontId="1" fillId="0" borderId="0"/>
    <xf numFmtId="0" fontId="2" fillId="0" borderId="0"/>
    <xf numFmtId="0" fontId="2" fillId="0" borderId="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8" fontId="2" fillId="0" borderId="0" applyFont="0" applyFill="0" applyBorder="0" applyAlignment="0" applyProtection="0"/>
    <xf numFmtId="43" fontId="14" fillId="0" borderId="0" applyFont="0" applyFill="0" applyBorder="0" applyAlignment="0" applyProtection="0"/>
    <xf numFmtId="0" fontId="2" fillId="0" borderId="0" applyFont="0" applyFill="0" applyBorder="0" applyAlignment="0" applyProtection="0"/>
    <xf numFmtId="43" fontId="1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8" fontId="2" fillId="0" borderId="0" applyFont="0" applyFill="0" applyBorder="0" applyAlignment="0" applyProtection="0"/>
    <xf numFmtId="43" fontId="14"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0" fontId="2" fillId="0" borderId="0" applyFont="0" applyFill="0" applyBorder="0" applyAlignment="0" applyProtection="0"/>
    <xf numFmtId="43" fontId="14" fillId="0" borderId="0" applyFont="0" applyFill="0" applyBorder="0" applyAlignment="0" applyProtection="0"/>
    <xf numFmtId="0" fontId="1"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4" fillId="0" borderId="0"/>
    <xf numFmtId="0" fontId="14" fillId="0" borderId="0"/>
    <xf numFmtId="0" fontId="1" fillId="0" borderId="0"/>
    <xf numFmtId="0" fontId="1" fillId="0" borderId="0"/>
    <xf numFmtId="0" fontId="1"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56" fillId="0" borderId="0">
      <alignment vertical="center"/>
    </xf>
  </cellStyleXfs>
  <cellXfs count="444">
    <xf numFmtId="0" fontId="0" fillId="0" borderId="0" xfId="0"/>
    <xf numFmtId="0" fontId="3" fillId="0" borderId="0" xfId="1" applyFont="1" applyFill="1" applyAlignment="1">
      <alignment horizontal="left" vertical="center" wrapText="1"/>
    </xf>
    <xf numFmtId="0" fontId="3" fillId="0" borderId="0" xfId="1" applyFont="1" applyFill="1" applyAlignment="1">
      <alignment vertical="center" wrapText="1"/>
    </xf>
    <xf numFmtId="0" fontId="4" fillId="0" borderId="0" xfId="1" applyFont="1" applyFill="1" applyAlignment="1">
      <alignment vertical="center" wrapText="1"/>
    </xf>
    <xf numFmtId="4" fontId="5" fillId="0" borderId="0" xfId="1" applyNumberFormat="1" applyFont="1" applyFill="1" applyAlignment="1">
      <alignment vertical="center" wrapText="1"/>
    </xf>
    <xf numFmtId="0" fontId="6" fillId="0" borderId="0" xfId="2" applyFont="1" applyFill="1" applyAlignment="1">
      <alignment horizontal="center" vertical="center" wrapText="1"/>
    </xf>
    <xf numFmtId="0" fontId="3" fillId="0" borderId="0" xfId="3" applyFont="1" applyFill="1" applyBorder="1" applyAlignment="1">
      <alignment vertical="center" wrapText="1"/>
    </xf>
    <xf numFmtId="0" fontId="4" fillId="0" borderId="0" xfId="3" applyFont="1" applyFill="1" applyAlignment="1">
      <alignment vertical="center" wrapText="1"/>
    </xf>
    <xf numFmtId="4" fontId="5" fillId="0" borderId="0" xfId="3" applyNumberFormat="1" applyFont="1" applyFill="1" applyAlignment="1">
      <alignment vertical="center" wrapText="1"/>
    </xf>
    <xf numFmtId="0" fontId="6" fillId="0" borderId="0" xfId="4" applyFont="1" applyFill="1" applyBorder="1" applyAlignment="1">
      <alignment horizontal="center" vertical="center" wrapText="1"/>
    </xf>
    <xf numFmtId="0" fontId="3" fillId="0" borderId="0" xfId="4" applyFont="1" applyFill="1" applyBorder="1" applyAlignment="1">
      <alignment horizontal="center" vertical="center" wrapText="1"/>
    </xf>
    <xf numFmtId="0" fontId="4" fillId="0" borderId="0" xfId="4" applyFont="1" applyFill="1" applyAlignment="1">
      <alignment horizontal="center" vertical="center" wrapText="1"/>
    </xf>
    <xf numFmtId="4" fontId="5" fillId="0" borderId="0" xfId="4" applyNumberFormat="1" applyFont="1" applyFill="1" applyAlignment="1">
      <alignment horizontal="center" vertical="center" wrapText="1"/>
    </xf>
    <xf numFmtId="0" fontId="7" fillId="0" borderId="1" xfId="1" applyFont="1" applyFill="1" applyBorder="1" applyAlignment="1">
      <alignment horizontal="center" vertical="center" wrapText="1"/>
    </xf>
    <xf numFmtId="0" fontId="3" fillId="0" borderId="0" xfId="1" applyFont="1" applyFill="1" applyBorder="1" applyAlignment="1">
      <alignment vertical="center" wrapText="1"/>
    </xf>
    <xf numFmtId="0" fontId="7" fillId="0" borderId="0" xfId="1" applyFont="1" applyFill="1" applyAlignment="1">
      <alignment vertical="center" wrapText="1"/>
    </xf>
    <xf numFmtId="0" fontId="8" fillId="0" borderId="2" xfId="4" applyFont="1" applyFill="1" applyBorder="1" applyAlignment="1">
      <alignment horizontal="center" vertical="center" wrapText="1"/>
    </xf>
    <xf numFmtId="0" fontId="9" fillId="0" borderId="3" xfId="4" applyFont="1" applyFill="1" applyBorder="1" applyAlignment="1">
      <alignment horizontal="left" vertical="center" wrapText="1"/>
    </xf>
    <xf numFmtId="0" fontId="9" fillId="0" borderId="4" xfId="4" applyFont="1" applyFill="1" applyBorder="1" applyAlignment="1">
      <alignment horizontal="center" vertical="center" wrapText="1"/>
    </xf>
    <xf numFmtId="0" fontId="9" fillId="0" borderId="5" xfId="4" applyFont="1" applyFill="1" applyBorder="1" applyAlignment="1">
      <alignment horizontal="center" vertical="center" wrapText="1"/>
    </xf>
    <xf numFmtId="0" fontId="9" fillId="0" borderId="6" xfId="4" applyFont="1" applyFill="1" applyBorder="1" applyAlignment="1">
      <alignment horizontal="center" vertical="center" wrapText="1"/>
    </xf>
    <xf numFmtId="14" fontId="9" fillId="0" borderId="7" xfId="4" applyNumberFormat="1" applyFont="1" applyFill="1" applyBorder="1" applyAlignment="1">
      <alignment horizontal="center" vertical="center" wrapText="1"/>
    </xf>
    <xf numFmtId="9" fontId="6" fillId="0" borderId="7" xfId="4" applyNumberFormat="1" applyFont="1" applyFill="1" applyBorder="1" applyAlignment="1">
      <alignment horizontal="center" vertical="center" wrapText="1"/>
    </xf>
    <xf numFmtId="9" fontId="9" fillId="0" borderId="4" xfId="4" applyNumberFormat="1" applyFont="1" applyFill="1" applyBorder="1" applyAlignment="1">
      <alignment horizontal="center" vertical="center" wrapText="1"/>
    </xf>
    <xf numFmtId="9" fontId="10" fillId="0" borderId="3" xfId="4" applyNumberFormat="1" applyFont="1" applyFill="1" applyBorder="1" applyAlignment="1">
      <alignment horizontal="center" vertical="center" wrapText="1"/>
    </xf>
    <xf numFmtId="9" fontId="9" fillId="0" borderId="3" xfId="4" applyNumberFormat="1" applyFont="1" applyFill="1" applyBorder="1" applyAlignment="1">
      <alignment horizontal="center" vertical="center" wrapText="1"/>
    </xf>
    <xf numFmtId="3" fontId="9" fillId="0" borderId="6" xfId="4" applyNumberFormat="1" applyFont="1" applyFill="1" applyBorder="1" applyAlignment="1">
      <alignment horizontal="center" vertical="center" wrapText="1"/>
    </xf>
    <xf numFmtId="3" fontId="9" fillId="0" borderId="8" xfId="4" applyNumberFormat="1" applyFont="1" applyFill="1" applyBorder="1" applyAlignment="1">
      <alignment horizontal="center" vertical="center" wrapText="1"/>
    </xf>
    <xf numFmtId="4" fontId="9" fillId="0" borderId="7" xfId="5" applyNumberFormat="1" applyFont="1" applyFill="1" applyBorder="1" applyAlignment="1">
      <alignment horizontal="center" vertical="center" wrapText="1"/>
    </xf>
    <xf numFmtId="3" fontId="11" fillId="0" borderId="7" xfId="4" applyNumberFormat="1" applyFont="1" applyFill="1" applyBorder="1" applyAlignment="1">
      <alignment horizontal="center" vertical="center" wrapText="1"/>
    </xf>
    <xf numFmtId="3" fontId="9" fillId="0" borderId="7" xfId="4" applyNumberFormat="1" applyFont="1" applyFill="1" applyBorder="1" applyAlignment="1">
      <alignment horizontal="center" vertical="center" wrapText="1"/>
    </xf>
    <xf numFmtId="3" fontId="9" fillId="0" borderId="2" xfId="4" applyNumberFormat="1" applyFont="1" applyFill="1" applyBorder="1" applyAlignment="1">
      <alignment horizontal="center" vertical="center" wrapText="1"/>
    </xf>
    <xf numFmtId="9" fontId="9" fillId="0" borderId="2" xfId="5" applyNumberFormat="1" applyFont="1" applyFill="1" applyBorder="1" applyAlignment="1">
      <alignment horizontal="center" vertical="center" wrapText="1"/>
    </xf>
    <xf numFmtId="0" fontId="10" fillId="0" borderId="2" xfId="4" applyNumberFormat="1" applyFont="1" applyFill="1" applyBorder="1" applyAlignment="1">
      <alignment horizontal="center" vertical="center" wrapText="1"/>
    </xf>
    <xf numFmtId="0" fontId="12" fillId="0" borderId="2" xfId="1" applyFont="1" applyFill="1" applyBorder="1" applyAlignment="1">
      <alignment vertical="center" wrapText="1"/>
    </xf>
    <xf numFmtId="4" fontId="9" fillId="0" borderId="2" xfId="5" applyNumberFormat="1" applyFont="1" applyFill="1" applyBorder="1" applyAlignment="1">
      <alignment horizontal="center" vertical="center" wrapText="1"/>
    </xf>
    <xf numFmtId="0" fontId="8" fillId="0" borderId="0" xfId="1" applyFont="1" applyFill="1" applyAlignment="1">
      <alignment vertical="center" wrapText="1"/>
    </xf>
    <xf numFmtId="0" fontId="13" fillId="0" borderId="9" xfId="1" applyFont="1" applyFill="1" applyBorder="1" applyAlignment="1">
      <alignment vertical="center" textRotation="90" wrapText="1"/>
    </xf>
    <xf numFmtId="3" fontId="10" fillId="0" borderId="2" xfId="1" applyNumberFormat="1" applyFont="1" applyFill="1" applyBorder="1" applyAlignment="1">
      <alignment horizontal="center" vertical="center" wrapText="1"/>
    </xf>
    <xf numFmtId="164" fontId="13" fillId="0" borderId="7" xfId="1" applyNumberFormat="1" applyFont="1" applyFill="1" applyBorder="1" applyAlignment="1">
      <alignment horizontal="center" vertical="center" wrapText="1"/>
    </xf>
    <xf numFmtId="164" fontId="13" fillId="0" borderId="2" xfId="1" applyNumberFormat="1" applyFont="1" applyFill="1" applyBorder="1" applyAlignment="1">
      <alignment horizontal="center" vertical="center" wrapText="1"/>
    </xf>
    <xf numFmtId="14" fontId="13" fillId="0" borderId="2" xfId="6" applyNumberFormat="1" applyFont="1" applyFill="1" applyBorder="1" applyAlignment="1">
      <alignment horizontal="center" vertical="center" wrapText="1"/>
    </xf>
    <xf numFmtId="9" fontId="6" fillId="0" borderId="2" xfId="6" applyNumberFormat="1" applyFont="1" applyFill="1" applyBorder="1" applyAlignment="1">
      <alignment horizontal="center" vertical="center" wrapText="1"/>
    </xf>
    <xf numFmtId="9" fontId="13" fillId="0" borderId="2" xfId="6" applyNumberFormat="1" applyFont="1" applyFill="1" applyBorder="1" applyAlignment="1">
      <alignment horizontal="center" vertical="center" wrapText="1"/>
    </xf>
    <xf numFmtId="3" fontId="10" fillId="0" borderId="2" xfId="6" applyNumberFormat="1" applyFont="1" applyFill="1" applyBorder="1" applyAlignment="1">
      <alignment horizontal="center" vertical="center" wrapText="1"/>
    </xf>
    <xf numFmtId="3" fontId="6" fillId="2" borderId="2" xfId="4" applyNumberFormat="1" applyFont="1" applyFill="1" applyBorder="1" applyAlignment="1">
      <alignment vertical="center" wrapText="1"/>
    </xf>
    <xf numFmtId="3" fontId="6" fillId="0" borderId="2" xfId="4" applyNumberFormat="1" applyFont="1" applyFill="1" applyBorder="1" applyAlignment="1">
      <alignment vertical="center" wrapText="1"/>
    </xf>
    <xf numFmtId="3" fontId="15" fillId="0" borderId="2" xfId="4" applyNumberFormat="1" applyFont="1" applyFill="1" applyBorder="1" applyAlignment="1">
      <alignment vertical="center"/>
    </xf>
    <xf numFmtId="4" fontId="15" fillId="0" borderId="2" xfId="4" applyNumberFormat="1" applyFont="1" applyFill="1" applyBorder="1" applyAlignment="1">
      <alignment horizontal="center" vertical="center" wrapText="1"/>
    </xf>
    <xf numFmtId="4" fontId="5" fillId="0" borderId="2" xfId="7" applyNumberFormat="1" applyFont="1" applyFill="1" applyBorder="1" applyAlignment="1">
      <alignment vertical="center" wrapText="1"/>
    </xf>
    <xf numFmtId="4" fontId="15" fillId="0" borderId="2" xfId="7" applyNumberFormat="1" applyFont="1" applyFill="1" applyBorder="1" applyAlignment="1">
      <alignment vertical="center" wrapText="1"/>
    </xf>
    <xf numFmtId="0" fontId="16" fillId="0" borderId="10" xfId="0" applyFont="1" applyBorder="1" applyAlignment="1">
      <alignment horizontal="center" vertical="center" wrapText="1"/>
    </xf>
    <xf numFmtId="0" fontId="17" fillId="0" borderId="2" xfId="0" applyFont="1" applyFill="1" applyBorder="1" applyAlignment="1">
      <alignment horizontal="center" vertical="top" wrapText="1"/>
    </xf>
    <xf numFmtId="3" fontId="3" fillId="0" borderId="0" xfId="4" applyNumberFormat="1" applyFont="1" applyFill="1" applyAlignment="1">
      <alignment vertical="center" wrapText="1"/>
    </xf>
    <xf numFmtId="3" fontId="13" fillId="0" borderId="2" xfId="1" applyNumberFormat="1" applyFont="1" applyFill="1" applyBorder="1" applyAlignment="1">
      <alignment horizontal="center" vertical="center" wrapText="1"/>
    </xf>
    <xf numFmtId="4" fontId="5" fillId="0" borderId="2" xfId="1" applyNumberFormat="1" applyFont="1" applyFill="1" applyBorder="1" applyAlignment="1">
      <alignment vertical="center" wrapText="1"/>
    </xf>
    <xf numFmtId="0" fontId="19" fillId="0" borderId="0" xfId="1" applyFont="1" applyFill="1" applyAlignment="1">
      <alignment vertical="center" wrapText="1"/>
    </xf>
    <xf numFmtId="164" fontId="13" fillId="0" borderId="9" xfId="1" applyNumberFormat="1" applyFont="1" applyFill="1" applyBorder="1" applyAlignment="1">
      <alignment horizontal="center" vertical="center" wrapText="1"/>
    </xf>
    <xf numFmtId="3" fontId="10" fillId="0" borderId="7" xfId="1" applyNumberFormat="1" applyFont="1" applyFill="1" applyBorder="1" applyAlignment="1">
      <alignment horizontal="center" vertical="center" wrapText="1"/>
    </xf>
    <xf numFmtId="164" fontId="13" fillId="0" borderId="11" xfId="1" applyNumberFormat="1" applyFont="1" applyFill="1" applyBorder="1" applyAlignment="1">
      <alignment horizontal="center" vertical="center" wrapText="1"/>
    </xf>
    <xf numFmtId="14" fontId="13" fillId="0" borderId="7" xfId="6" applyNumberFormat="1" applyFont="1" applyFill="1" applyBorder="1" applyAlignment="1">
      <alignment horizontal="center" vertical="center" wrapText="1"/>
    </xf>
    <xf numFmtId="3" fontId="10" fillId="0" borderId="7" xfId="6" applyNumberFormat="1" applyFont="1" applyFill="1" applyBorder="1" applyAlignment="1">
      <alignment horizontal="center" vertical="center" wrapText="1"/>
    </xf>
    <xf numFmtId="3" fontId="6" fillId="2" borderId="7" xfId="4" applyNumberFormat="1" applyFont="1" applyFill="1" applyBorder="1" applyAlignment="1">
      <alignment vertical="center" wrapText="1"/>
    </xf>
    <xf numFmtId="3" fontId="6" fillId="0" borderId="7" xfId="4" applyNumberFormat="1" applyFont="1" applyFill="1" applyBorder="1" applyAlignment="1">
      <alignment vertical="center" wrapText="1"/>
    </xf>
    <xf numFmtId="3" fontId="15" fillId="0" borderId="7" xfId="4" applyNumberFormat="1" applyFont="1" applyFill="1" applyBorder="1" applyAlignment="1">
      <alignment vertical="center"/>
    </xf>
    <xf numFmtId="4" fontId="5" fillId="0" borderId="7" xfId="7" applyNumberFormat="1" applyFont="1" applyFill="1" applyBorder="1" applyAlignment="1">
      <alignment vertical="center" wrapText="1"/>
    </xf>
    <xf numFmtId="4" fontId="15" fillId="0" borderId="7" xfId="7" applyNumberFormat="1" applyFont="1" applyFill="1" applyBorder="1" applyAlignment="1">
      <alignment vertical="center" wrapText="1"/>
    </xf>
    <xf numFmtId="0" fontId="16" fillId="0" borderId="12" xfId="0" applyFont="1" applyBorder="1" applyAlignment="1">
      <alignment horizontal="center" vertical="center" wrapText="1"/>
    </xf>
    <xf numFmtId="165" fontId="6" fillId="3" borderId="2" xfId="4" applyNumberFormat="1" applyFont="1" applyFill="1" applyBorder="1" applyAlignment="1">
      <alignment horizontal="center" vertical="center" textRotation="90" wrapText="1"/>
    </xf>
    <xf numFmtId="165" fontId="9" fillId="3" borderId="13" xfId="4" applyNumberFormat="1" applyFont="1" applyFill="1" applyBorder="1" applyAlignment="1">
      <alignment horizontal="center" vertical="center" wrapText="1"/>
    </xf>
    <xf numFmtId="4" fontId="9" fillId="3" borderId="13" xfId="1" applyNumberFormat="1" applyFont="1" applyFill="1" applyBorder="1" applyAlignment="1">
      <alignment vertical="center" wrapText="1"/>
    </xf>
    <xf numFmtId="4" fontId="6" fillId="3" borderId="13" xfId="1" applyNumberFormat="1" applyFont="1" applyFill="1" applyBorder="1" applyAlignment="1">
      <alignment vertical="center" wrapText="1"/>
    </xf>
    <xf numFmtId="14" fontId="6" fillId="3" borderId="2" xfId="4" applyNumberFormat="1" applyFont="1" applyFill="1" applyBorder="1" applyAlignment="1">
      <alignment vertical="center" wrapText="1"/>
    </xf>
    <xf numFmtId="4" fontId="6" fillId="3" borderId="2" xfId="4" applyNumberFormat="1" applyFont="1" applyFill="1" applyBorder="1" applyAlignment="1">
      <alignment vertical="center" wrapText="1"/>
    </xf>
    <xf numFmtId="4" fontId="10" fillId="3" borderId="2" xfId="4" applyNumberFormat="1" applyFont="1" applyFill="1" applyBorder="1" applyAlignment="1">
      <alignment vertical="center" wrapText="1"/>
    </xf>
    <xf numFmtId="3" fontId="6" fillId="3" borderId="2" xfId="4" applyNumberFormat="1" applyFont="1" applyFill="1" applyBorder="1" applyAlignment="1">
      <alignment vertical="center" wrapText="1"/>
    </xf>
    <xf numFmtId="3" fontId="15" fillId="3" borderId="2" xfId="4" applyNumberFormat="1" applyFont="1" applyFill="1" applyBorder="1" applyAlignment="1">
      <alignment vertical="center" wrapText="1"/>
    </xf>
    <xf numFmtId="4" fontId="15" fillId="3" borderId="2" xfId="4" applyNumberFormat="1" applyFont="1" applyFill="1" applyBorder="1" applyAlignment="1">
      <alignment vertical="center" wrapText="1"/>
    </xf>
    <xf numFmtId="4" fontId="5" fillId="3" borderId="2" xfId="4" applyNumberFormat="1" applyFont="1" applyFill="1" applyBorder="1" applyAlignment="1">
      <alignment vertical="center" wrapText="1"/>
    </xf>
    <xf numFmtId="3" fontId="3" fillId="3" borderId="0" xfId="4" applyNumberFormat="1" applyFont="1" applyFill="1" applyAlignment="1">
      <alignment vertical="center" wrapText="1"/>
    </xf>
    <xf numFmtId="3" fontId="19" fillId="3" borderId="2" xfId="4" applyNumberFormat="1" applyFont="1" applyFill="1" applyBorder="1" applyAlignment="1">
      <alignment vertical="center" wrapText="1"/>
    </xf>
    <xf numFmtId="0" fontId="19" fillId="3" borderId="0" xfId="4" applyFont="1" applyFill="1" applyAlignment="1">
      <alignment vertical="center" wrapText="1"/>
    </xf>
    <xf numFmtId="0" fontId="13" fillId="0" borderId="0" xfId="2" applyFont="1" applyFill="1" applyAlignment="1">
      <alignment horizontal="center" vertical="center" wrapText="1"/>
    </xf>
    <xf numFmtId="0" fontId="9" fillId="0" borderId="0" xfId="3" applyFont="1" applyFill="1" applyAlignment="1">
      <alignment vertical="center" wrapText="1"/>
    </xf>
    <xf numFmtId="0" fontId="9" fillId="0" borderId="0" xfId="3" applyFont="1" applyFill="1" applyAlignment="1">
      <alignment horizontal="left" vertical="center" wrapText="1"/>
    </xf>
    <xf numFmtId="0" fontId="3" fillId="0" borderId="0" xfId="3" applyFont="1" applyFill="1" applyAlignment="1">
      <alignment horizontal="left" vertical="center" wrapText="1"/>
    </xf>
    <xf numFmtId="14" fontId="13" fillId="0" borderId="0" xfId="2" applyNumberFormat="1" applyFont="1" applyFill="1" applyAlignment="1">
      <alignment horizontal="center" vertical="center" wrapText="1"/>
    </xf>
    <xf numFmtId="0" fontId="6" fillId="0" borderId="0" xfId="2" applyFont="1" applyFill="1" applyAlignment="1">
      <alignment horizontal="center" vertical="center" wrapText="1"/>
    </xf>
    <xf numFmtId="0" fontId="10" fillId="0" borderId="0" xfId="2" applyFont="1" applyFill="1" applyAlignment="1">
      <alignment horizontal="center" vertical="center" wrapText="1"/>
    </xf>
    <xf numFmtId="3" fontId="10" fillId="0" borderId="2" xfId="4" applyNumberFormat="1" applyFont="1" applyFill="1" applyBorder="1" applyAlignment="1">
      <alignment vertical="center"/>
    </xf>
    <xf numFmtId="0" fontId="20" fillId="0" borderId="0" xfId="2" applyFont="1" applyFill="1" applyAlignment="1">
      <alignment horizontal="center" vertical="center" wrapText="1"/>
    </xf>
    <xf numFmtId="0" fontId="10" fillId="4" borderId="0" xfId="2" applyFont="1" applyFill="1" applyAlignment="1">
      <alignment horizontal="center" vertical="center" wrapText="1"/>
    </xf>
    <xf numFmtId="3" fontId="19" fillId="0" borderId="2" xfId="4" applyNumberFormat="1" applyFont="1" applyFill="1" applyBorder="1" applyAlignment="1">
      <alignment vertical="center" wrapText="1"/>
    </xf>
    <xf numFmtId="4" fontId="5" fillId="0" borderId="2" xfId="3" applyNumberFormat="1" applyFont="1" applyFill="1" applyBorder="1" applyAlignment="1">
      <alignment vertical="center" wrapText="1"/>
    </xf>
    <xf numFmtId="0" fontId="4" fillId="0" borderId="2" xfId="1" applyFont="1" applyFill="1" applyBorder="1" applyAlignment="1">
      <alignment vertical="center" wrapText="1"/>
    </xf>
    <xf numFmtId="0" fontId="4" fillId="0" borderId="2" xfId="3" applyFont="1" applyFill="1" applyBorder="1" applyAlignment="1">
      <alignment vertical="center" wrapText="1"/>
    </xf>
    <xf numFmtId="0" fontId="4" fillId="0" borderId="2" xfId="4" applyFont="1" applyFill="1" applyBorder="1" applyAlignment="1">
      <alignment horizontal="center" vertical="center" wrapText="1"/>
    </xf>
    <xf numFmtId="4" fontId="5" fillId="0" borderId="2" xfId="4" applyNumberFormat="1" applyFont="1" applyFill="1" applyBorder="1" applyAlignment="1">
      <alignment horizontal="center" vertical="center" wrapText="1"/>
    </xf>
    <xf numFmtId="0" fontId="7" fillId="0" borderId="1" xfId="1" applyFont="1" applyFill="1" applyBorder="1" applyAlignment="1">
      <alignment vertical="center" wrapText="1"/>
    </xf>
    <xf numFmtId="0" fontId="7" fillId="0" borderId="2" xfId="1" applyFont="1" applyFill="1" applyBorder="1" applyAlignment="1">
      <alignment vertical="center" wrapText="1"/>
    </xf>
    <xf numFmtId="0" fontId="8" fillId="0" borderId="14" xfId="4" applyFont="1" applyFill="1" applyBorder="1" applyAlignment="1">
      <alignment horizontal="center" vertical="center" wrapText="1"/>
    </xf>
    <xf numFmtId="14" fontId="8" fillId="0" borderId="7" xfId="4" applyNumberFormat="1" applyFont="1" applyFill="1" applyBorder="1" applyAlignment="1">
      <alignment horizontal="center" vertical="center" wrapText="1"/>
    </xf>
    <xf numFmtId="9" fontId="3" fillId="0" borderId="4" xfId="4" applyNumberFormat="1" applyFont="1" applyFill="1" applyBorder="1" applyAlignment="1">
      <alignment horizontal="center" vertical="center" wrapText="1"/>
    </xf>
    <xf numFmtId="9" fontId="8" fillId="0" borderId="3" xfId="4" applyNumberFormat="1" applyFont="1" applyFill="1" applyBorder="1" applyAlignment="1">
      <alignment horizontal="center" vertical="center" wrapText="1"/>
    </xf>
    <xf numFmtId="3" fontId="6" fillId="0" borderId="6" xfId="4" applyNumberFormat="1" applyFont="1" applyFill="1" applyBorder="1" applyAlignment="1">
      <alignment horizontal="center" vertical="center" wrapText="1"/>
    </xf>
    <xf numFmtId="3" fontId="10" fillId="0" borderId="6" xfId="4" applyNumberFormat="1" applyFont="1" applyFill="1" applyBorder="1" applyAlignment="1">
      <alignment horizontal="center" vertical="center" wrapText="1"/>
    </xf>
    <xf numFmtId="3" fontId="20" fillId="0" borderId="6" xfId="4" applyNumberFormat="1" applyFont="1" applyFill="1" applyBorder="1" applyAlignment="1">
      <alignment horizontal="center" vertical="center" wrapText="1"/>
    </xf>
    <xf numFmtId="0" fontId="13" fillId="0" borderId="7" xfId="1" applyFont="1" applyFill="1" applyBorder="1" applyAlignment="1">
      <alignment horizontal="center" vertical="center" textRotation="90" wrapText="1"/>
    </xf>
    <xf numFmtId="0" fontId="10" fillId="0" borderId="13" xfId="1" applyFont="1" applyFill="1" applyBorder="1" applyAlignment="1">
      <alignment horizontal="left" vertical="center" wrapText="1"/>
    </xf>
    <xf numFmtId="0" fontId="10" fillId="0" borderId="2" xfId="1" applyFont="1" applyFill="1" applyBorder="1" applyAlignment="1">
      <alignment horizontal="center" vertical="center" wrapText="1"/>
    </xf>
    <xf numFmtId="0" fontId="6" fillId="0" borderId="2" xfId="1" applyFont="1" applyFill="1" applyBorder="1" applyAlignment="1">
      <alignment horizontal="center" vertical="center" wrapText="1"/>
    </xf>
    <xf numFmtId="164" fontId="6" fillId="0" borderId="2" xfId="1" applyNumberFormat="1" applyFont="1" applyFill="1" applyBorder="1" applyAlignment="1">
      <alignment vertical="center" wrapText="1"/>
    </xf>
    <xf numFmtId="14" fontId="13" fillId="0" borderId="2" xfId="1" applyNumberFormat="1" applyFont="1" applyFill="1" applyBorder="1" applyAlignment="1">
      <alignment horizontal="center" vertical="center" wrapText="1"/>
    </xf>
    <xf numFmtId="4" fontId="21" fillId="0" borderId="2" xfId="0" applyNumberFormat="1" applyFont="1" applyBorder="1" applyAlignment="1">
      <alignment horizontal="center" vertical="center" wrapText="1"/>
    </xf>
    <xf numFmtId="14" fontId="22" fillId="0" borderId="2" xfId="0" applyNumberFormat="1" applyFont="1" applyBorder="1" applyAlignment="1">
      <alignment horizontal="center" vertical="center"/>
    </xf>
    <xf numFmtId="3" fontId="10" fillId="0" borderId="2" xfId="4" applyNumberFormat="1" applyFont="1" applyFill="1" applyBorder="1" applyAlignment="1">
      <alignment vertical="center" wrapText="1"/>
    </xf>
    <xf numFmtId="4" fontId="6" fillId="0" borderId="2" xfId="1" applyNumberFormat="1" applyFont="1" applyFill="1" applyBorder="1" applyAlignment="1">
      <alignment vertical="center" wrapText="1"/>
    </xf>
    <xf numFmtId="3" fontId="23" fillId="0" borderId="2" xfId="4" applyNumberFormat="1" applyFont="1" applyFill="1" applyBorder="1" applyAlignment="1">
      <alignment vertical="center" wrapText="1"/>
    </xf>
    <xf numFmtId="3" fontId="23" fillId="0" borderId="2" xfId="4" applyNumberFormat="1" applyFont="1" applyFill="1" applyBorder="1" applyAlignment="1">
      <alignment vertical="center"/>
    </xf>
    <xf numFmtId="4" fontId="23" fillId="0" borderId="2" xfId="4" applyNumberFormat="1" applyFont="1" applyFill="1" applyBorder="1" applyAlignment="1">
      <alignment horizontal="center" vertical="center" wrapText="1"/>
    </xf>
    <xf numFmtId="4" fontId="24" fillId="0" borderId="2" xfId="7" applyNumberFormat="1" applyFont="1" applyFill="1" applyBorder="1" applyAlignment="1">
      <alignment vertical="center" wrapText="1"/>
    </xf>
    <xf numFmtId="4" fontId="23" fillId="0" borderId="2" xfId="7" applyNumberFormat="1" applyFont="1" applyFill="1" applyBorder="1" applyAlignment="1">
      <alignment vertical="center" wrapText="1"/>
    </xf>
    <xf numFmtId="10" fontId="23" fillId="0" borderId="2" xfId="1" applyNumberFormat="1" applyFont="1" applyFill="1" applyBorder="1" applyAlignment="1">
      <alignment horizontal="center" vertical="center" wrapText="1"/>
    </xf>
    <xf numFmtId="0" fontId="25" fillId="0" borderId="2" xfId="0" applyFont="1" applyBorder="1" applyAlignment="1">
      <alignment vertical="center" wrapText="1"/>
    </xf>
    <xf numFmtId="0" fontId="0" fillId="0" borderId="0" xfId="0" applyAlignment="1">
      <alignment vertical="center" wrapText="1"/>
    </xf>
    <xf numFmtId="0" fontId="13" fillId="0" borderId="9" xfId="1" applyFont="1" applyFill="1" applyBorder="1" applyAlignment="1">
      <alignment horizontal="center" vertical="center" textRotation="90" wrapText="1"/>
    </xf>
    <xf numFmtId="0" fontId="6" fillId="0" borderId="7" xfId="2" applyFont="1" applyFill="1" applyBorder="1" applyAlignment="1">
      <alignment horizontal="center" vertical="center" wrapText="1"/>
    </xf>
    <xf numFmtId="14" fontId="7" fillId="0" borderId="2" xfId="1" applyNumberFormat="1" applyFont="1" applyFill="1" applyBorder="1" applyAlignment="1">
      <alignment horizontal="center" vertical="center" wrapText="1"/>
    </xf>
    <xf numFmtId="0" fontId="6" fillId="0" borderId="11" xfId="2" applyFont="1" applyFill="1" applyBorder="1" applyAlignment="1">
      <alignment horizontal="center" vertical="center" wrapText="1"/>
    </xf>
    <xf numFmtId="14" fontId="7" fillId="0" borderId="2" xfId="1" applyNumberFormat="1" applyFont="1" applyFill="1" applyBorder="1" applyAlignment="1">
      <alignment vertical="center" wrapText="1"/>
    </xf>
    <xf numFmtId="9" fontId="23" fillId="0" borderId="2" xfId="1" applyNumberFormat="1" applyFont="1" applyFill="1" applyBorder="1" applyAlignment="1">
      <alignment horizontal="center" vertical="center" wrapText="1"/>
    </xf>
    <xf numFmtId="0" fontId="27" fillId="0" borderId="2" xfId="0" applyFont="1" applyFill="1" applyBorder="1" applyAlignment="1">
      <alignment horizontal="center" vertical="center" wrapText="1"/>
    </xf>
    <xf numFmtId="3" fontId="6" fillId="0" borderId="2" xfId="1" applyNumberFormat="1" applyFont="1" applyFill="1" applyBorder="1" applyAlignment="1">
      <alignment horizontal="center" vertical="center" wrapText="1"/>
    </xf>
    <xf numFmtId="0" fontId="28" fillId="0" borderId="2" xfId="1" applyFont="1" applyFill="1" applyBorder="1" applyAlignment="1">
      <alignment horizontal="center" vertical="center" wrapText="1"/>
    </xf>
    <xf numFmtId="0" fontId="13" fillId="0" borderId="11" xfId="1" applyFont="1" applyFill="1" applyBorder="1" applyAlignment="1">
      <alignment horizontal="center" vertical="center" textRotation="90" wrapText="1"/>
    </xf>
    <xf numFmtId="0" fontId="30" fillId="0" borderId="2" xfId="0" applyFont="1" applyFill="1" applyBorder="1" applyAlignment="1">
      <alignment horizontal="center" vertical="center" wrapText="1"/>
    </xf>
    <xf numFmtId="14" fontId="3" fillId="0" borderId="2" xfId="1" applyNumberFormat="1" applyFont="1" applyFill="1" applyBorder="1" applyAlignment="1">
      <alignment horizontal="center" vertical="center" wrapText="1"/>
    </xf>
    <xf numFmtId="4" fontId="3" fillId="2" borderId="2" xfId="1" applyNumberFormat="1" applyFont="1" applyFill="1" applyBorder="1" applyAlignment="1">
      <alignment vertical="center" wrapText="1"/>
    </xf>
    <xf numFmtId="0" fontId="27" fillId="0" borderId="2" xfId="0" applyFont="1" applyBorder="1" applyAlignment="1">
      <alignment vertical="center" wrapText="1"/>
    </xf>
    <xf numFmtId="0" fontId="31" fillId="0" borderId="2" xfId="1" applyFont="1" applyFill="1" applyBorder="1" applyAlignment="1">
      <alignment horizontal="center" vertical="center" wrapText="1"/>
    </xf>
    <xf numFmtId="0" fontId="13" fillId="3" borderId="2" xfId="1" applyFont="1" applyFill="1" applyBorder="1" applyAlignment="1">
      <alignment horizontal="center" vertical="center" textRotation="90" wrapText="1"/>
    </xf>
    <xf numFmtId="165" fontId="9" fillId="3" borderId="15" xfId="1" applyNumberFormat="1" applyFont="1" applyFill="1" applyBorder="1" applyAlignment="1">
      <alignment horizontal="center" vertical="center" wrapText="1"/>
    </xf>
    <xf numFmtId="165" fontId="9" fillId="3" borderId="13" xfId="1" applyNumberFormat="1" applyFont="1" applyFill="1" applyBorder="1" applyAlignment="1">
      <alignment horizontal="center" vertical="center" wrapText="1"/>
    </xf>
    <xf numFmtId="165" fontId="6" fillId="3" borderId="13" xfId="1" applyNumberFormat="1" applyFont="1" applyFill="1" applyBorder="1" applyAlignment="1">
      <alignment horizontal="center" vertical="center" wrapText="1"/>
    </xf>
    <xf numFmtId="14" fontId="6" fillId="3" borderId="2" xfId="1" applyNumberFormat="1" applyFont="1" applyFill="1" applyBorder="1" applyAlignment="1">
      <alignment vertical="center" wrapText="1"/>
    </xf>
    <xf numFmtId="4" fontId="6" fillId="3" borderId="2" xfId="1" applyNumberFormat="1" applyFont="1" applyFill="1" applyBorder="1" applyAlignment="1">
      <alignment vertical="center" wrapText="1"/>
    </xf>
    <xf numFmtId="3" fontId="10" fillId="5" borderId="2" xfId="1" applyNumberFormat="1" applyFont="1" applyFill="1" applyBorder="1" applyAlignment="1">
      <alignment vertical="center" wrapText="1"/>
    </xf>
    <xf numFmtId="3" fontId="6" fillId="3" borderId="13" xfId="1" applyNumberFormat="1" applyFont="1" applyFill="1" applyBorder="1" applyAlignment="1">
      <alignment vertical="center" wrapText="1"/>
    </xf>
    <xf numFmtId="3" fontId="23" fillId="3" borderId="13" xfId="1" applyNumberFormat="1" applyFont="1" applyFill="1" applyBorder="1" applyAlignment="1">
      <alignment vertical="center" wrapText="1"/>
    </xf>
    <xf numFmtId="4" fontId="23" fillId="3" borderId="2" xfId="1" applyNumberFormat="1" applyFont="1" applyFill="1" applyBorder="1" applyAlignment="1">
      <alignment vertical="center" wrapText="1"/>
    </xf>
    <xf numFmtId="4" fontId="24" fillId="3" borderId="2" xfId="1" applyNumberFormat="1" applyFont="1" applyFill="1" applyBorder="1" applyAlignment="1">
      <alignment vertical="center" wrapText="1"/>
    </xf>
    <xf numFmtId="4" fontId="15" fillId="3" borderId="2" xfId="1" applyNumberFormat="1" applyFont="1" applyFill="1" applyBorder="1" applyAlignment="1">
      <alignment vertical="center" wrapText="1"/>
    </xf>
    <xf numFmtId="165" fontId="13" fillId="3" borderId="2" xfId="1" applyNumberFormat="1" applyFont="1" applyFill="1" applyBorder="1" applyAlignment="1">
      <alignment horizontal="center" vertical="center" wrapText="1"/>
    </xf>
    <xf numFmtId="4" fontId="5" fillId="3" borderId="2" xfId="1" applyNumberFormat="1" applyFont="1" applyFill="1" applyBorder="1" applyAlignment="1">
      <alignment vertical="center" wrapText="1"/>
    </xf>
    <xf numFmtId="0" fontId="4" fillId="3" borderId="0" xfId="1" applyFont="1" applyFill="1" applyAlignment="1">
      <alignment vertical="center" wrapText="1"/>
    </xf>
    <xf numFmtId="165" fontId="8" fillId="0" borderId="7" xfId="4" applyNumberFormat="1" applyFont="1" applyFill="1" applyBorder="1" applyAlignment="1">
      <alignment horizontal="center" vertical="center" textRotation="90" wrapText="1"/>
    </xf>
    <xf numFmtId="3" fontId="10" fillId="0" borderId="13" xfId="8" applyNumberFormat="1" applyFont="1" applyFill="1" applyBorder="1" applyAlignment="1">
      <alignment horizontal="left" vertical="center" wrapText="1"/>
    </xf>
    <xf numFmtId="3" fontId="9" fillId="0" borderId="2" xfId="8" applyNumberFormat="1" applyFont="1" applyFill="1" applyBorder="1" applyAlignment="1">
      <alignment vertical="center" wrapText="1"/>
    </xf>
    <xf numFmtId="0" fontId="3" fillId="0" borderId="2" xfId="8" applyFont="1" applyFill="1" applyBorder="1" applyAlignment="1">
      <alignment horizontal="center" vertical="center" wrapText="1"/>
    </xf>
    <xf numFmtId="3" fontId="3" fillId="0" borderId="2" xfId="8" applyNumberFormat="1" applyFont="1" applyFill="1" applyBorder="1" applyAlignment="1">
      <alignment vertical="center" wrapText="1"/>
    </xf>
    <xf numFmtId="14" fontId="3" fillId="0" borderId="2" xfId="5" applyNumberFormat="1" applyFont="1" applyFill="1" applyBorder="1" applyAlignment="1">
      <alignment horizontal="left" vertical="center" wrapText="1"/>
    </xf>
    <xf numFmtId="4" fontId="6" fillId="0" borderId="2" xfId="5" applyNumberFormat="1" applyFont="1" applyFill="1" applyBorder="1" applyAlignment="1">
      <alignment horizontal="left" vertical="center" wrapText="1"/>
    </xf>
    <xf numFmtId="4" fontId="3" fillId="0" borderId="2" xfId="5" applyNumberFormat="1" applyFont="1" applyFill="1" applyBorder="1" applyAlignment="1">
      <alignment horizontal="left" vertical="center" wrapText="1"/>
    </xf>
    <xf numFmtId="9" fontId="23" fillId="0" borderId="2" xfId="4" applyNumberFormat="1" applyFont="1" applyFill="1" applyBorder="1" applyAlignment="1">
      <alignment vertical="center" wrapText="1"/>
    </xf>
    <xf numFmtId="0" fontId="27" fillId="0" borderId="10" xfId="0" applyFont="1" applyFill="1" applyBorder="1" applyAlignment="1">
      <alignment horizontal="center" vertical="center" wrapText="1"/>
    </xf>
    <xf numFmtId="3" fontId="32" fillId="0" borderId="2" xfId="8" applyNumberFormat="1" applyFont="1" applyFill="1" applyBorder="1" applyAlignment="1">
      <alignment vertical="center" wrapText="1"/>
    </xf>
    <xf numFmtId="4" fontId="5" fillId="0" borderId="2" xfId="4" applyNumberFormat="1" applyFont="1" applyFill="1" applyBorder="1" applyAlignment="1">
      <alignment vertical="center" wrapText="1"/>
    </xf>
    <xf numFmtId="0" fontId="19" fillId="0" borderId="0" xfId="4" applyFont="1" applyFill="1" applyAlignment="1">
      <alignment vertical="center" wrapText="1"/>
    </xf>
    <xf numFmtId="165" fontId="8" fillId="0" borderId="9" xfId="4" applyNumberFormat="1" applyFont="1" applyFill="1" applyBorder="1" applyAlignment="1">
      <alignment horizontal="center" vertical="center" textRotation="90" wrapText="1"/>
    </xf>
    <xf numFmtId="0" fontId="3" fillId="0" borderId="7" xfId="8" applyFont="1" applyFill="1" applyBorder="1" applyAlignment="1">
      <alignment horizontal="center" vertical="center" wrapText="1"/>
    </xf>
    <xf numFmtId="0" fontId="33" fillId="0" borderId="2" xfId="0" applyFont="1" applyFill="1" applyBorder="1" applyAlignment="1">
      <alignment horizontal="center" vertical="center" wrapText="1"/>
    </xf>
    <xf numFmtId="165" fontId="8" fillId="0" borderId="11" xfId="4" applyNumberFormat="1" applyFont="1" applyFill="1" applyBorder="1" applyAlignment="1">
      <alignment horizontal="center" vertical="center" textRotation="90" wrapText="1"/>
    </xf>
    <xf numFmtId="0" fontId="3" fillId="0" borderId="11" xfId="8" applyFont="1" applyFill="1" applyBorder="1" applyAlignment="1">
      <alignment horizontal="center" vertical="center" wrapText="1"/>
    </xf>
    <xf numFmtId="3" fontId="9" fillId="0" borderId="13" xfId="8" applyNumberFormat="1" applyFont="1" applyFill="1" applyBorder="1" applyAlignment="1">
      <alignment vertical="center" wrapText="1"/>
    </xf>
    <xf numFmtId="0" fontId="32" fillId="0" borderId="2" xfId="8" applyFont="1" applyFill="1" applyBorder="1" applyAlignment="1">
      <alignment horizontal="center" vertical="center" wrapText="1"/>
    </xf>
    <xf numFmtId="0" fontId="19" fillId="5" borderId="2" xfId="4" applyFont="1" applyFill="1" applyBorder="1" applyAlignment="1">
      <alignment vertical="center" wrapText="1"/>
    </xf>
    <xf numFmtId="0" fontId="9" fillId="5" borderId="15" xfId="9" applyFont="1" applyFill="1" applyBorder="1" applyAlignment="1">
      <alignment horizontal="center" vertical="center" wrapText="1"/>
    </xf>
    <xf numFmtId="0" fontId="9" fillId="5" borderId="13" xfId="2" applyFont="1" applyFill="1" applyBorder="1" applyAlignment="1">
      <alignment horizontal="center" vertical="center" wrapText="1"/>
    </xf>
    <xf numFmtId="0" fontId="3" fillId="5" borderId="13" xfId="2" applyFont="1" applyFill="1" applyBorder="1" applyAlignment="1">
      <alignment horizontal="center" vertical="center" wrapText="1"/>
    </xf>
    <xf numFmtId="14" fontId="19" fillId="5" borderId="2" xfId="4" applyNumberFormat="1" applyFont="1" applyFill="1" applyBorder="1" applyAlignment="1">
      <alignment vertical="center" wrapText="1"/>
    </xf>
    <xf numFmtId="4" fontId="6" fillId="5" borderId="2" xfId="4" applyNumberFormat="1" applyFont="1" applyFill="1" applyBorder="1" applyAlignment="1">
      <alignment vertical="center" wrapText="1"/>
    </xf>
    <xf numFmtId="4" fontId="19" fillId="5" borderId="2" xfId="4" applyNumberFormat="1" applyFont="1" applyFill="1" applyBorder="1" applyAlignment="1">
      <alignment vertical="center" wrapText="1"/>
    </xf>
    <xf numFmtId="3" fontId="10" fillId="5" borderId="2" xfId="4" applyNumberFormat="1" applyFont="1" applyFill="1" applyBorder="1" applyAlignment="1">
      <alignment vertical="center" wrapText="1"/>
    </xf>
    <xf numFmtId="4" fontId="7" fillId="5" borderId="2" xfId="4" applyNumberFormat="1" applyFont="1" applyFill="1" applyBorder="1" applyAlignment="1">
      <alignment vertical="center" wrapText="1"/>
    </xf>
    <xf numFmtId="4" fontId="23" fillId="5" borderId="2" xfId="4" applyNumberFormat="1" applyFont="1" applyFill="1" applyBorder="1" applyAlignment="1">
      <alignment vertical="center" wrapText="1"/>
    </xf>
    <xf numFmtId="4" fontId="24" fillId="5" borderId="2" xfId="4" applyNumberFormat="1" applyFont="1" applyFill="1" applyBorder="1" applyAlignment="1">
      <alignment vertical="center" wrapText="1"/>
    </xf>
    <xf numFmtId="9" fontId="23" fillId="5" borderId="2" xfId="4" applyNumberFormat="1" applyFont="1" applyFill="1" applyBorder="1" applyAlignment="1">
      <alignment vertical="center" wrapText="1"/>
    </xf>
    <xf numFmtId="0" fontId="10" fillId="0" borderId="2" xfId="4" applyFont="1" applyFill="1" applyBorder="1" applyAlignment="1">
      <alignment vertical="center" wrapText="1"/>
    </xf>
    <xf numFmtId="3" fontId="3" fillId="5" borderId="0" xfId="4" applyNumberFormat="1" applyFont="1" applyFill="1" applyAlignment="1">
      <alignment vertical="center" wrapText="1"/>
    </xf>
    <xf numFmtId="0" fontId="3" fillId="5" borderId="2" xfId="9" applyFont="1" applyFill="1" applyBorder="1" applyAlignment="1">
      <alignment horizontal="center" vertical="center" wrapText="1"/>
    </xf>
    <xf numFmtId="4" fontId="5" fillId="5" borderId="2" xfId="4" applyNumberFormat="1" applyFont="1" applyFill="1" applyBorder="1" applyAlignment="1">
      <alignment vertical="center" wrapText="1"/>
    </xf>
    <xf numFmtId="0" fontId="19" fillId="5" borderId="0" xfId="4" applyFont="1" applyFill="1" applyAlignment="1">
      <alignment vertical="center" wrapText="1"/>
    </xf>
    <xf numFmtId="0" fontId="4" fillId="5" borderId="2" xfId="1" applyFont="1" applyFill="1" applyBorder="1" applyAlignment="1">
      <alignment vertical="center" wrapText="1"/>
    </xf>
    <xf numFmtId="165" fontId="9" fillId="5" borderId="16" xfId="1" applyNumberFormat="1" applyFont="1" applyFill="1" applyBorder="1" applyAlignment="1">
      <alignment horizontal="center" vertical="center" wrapText="1"/>
    </xf>
    <xf numFmtId="165" fontId="9" fillId="5" borderId="13" xfId="1" applyNumberFormat="1" applyFont="1" applyFill="1" applyBorder="1" applyAlignment="1">
      <alignment horizontal="center" vertical="center" wrapText="1"/>
    </xf>
    <xf numFmtId="165" fontId="6" fillId="5" borderId="13" xfId="1" applyNumberFormat="1" applyFont="1" applyFill="1" applyBorder="1" applyAlignment="1">
      <alignment horizontal="center" vertical="center" wrapText="1"/>
    </xf>
    <xf numFmtId="14" fontId="6" fillId="5" borderId="2" xfId="1" applyNumberFormat="1" applyFont="1" applyFill="1" applyBorder="1" applyAlignment="1">
      <alignment vertical="center" wrapText="1"/>
    </xf>
    <xf numFmtId="4" fontId="6" fillId="5" borderId="2" xfId="1" applyNumberFormat="1" applyFont="1" applyFill="1" applyBorder="1" applyAlignment="1">
      <alignment vertical="center" wrapText="1"/>
    </xf>
    <xf numFmtId="4" fontId="7" fillId="5" borderId="2" xfId="1" applyNumberFormat="1" applyFont="1" applyFill="1" applyBorder="1" applyAlignment="1">
      <alignment vertical="center" wrapText="1"/>
    </xf>
    <xf numFmtId="4" fontId="23" fillId="5" borderId="2" xfId="1" applyNumberFormat="1" applyFont="1" applyFill="1" applyBorder="1" applyAlignment="1">
      <alignment vertical="center" wrapText="1"/>
    </xf>
    <xf numFmtId="4" fontId="24" fillId="5" borderId="2" xfId="1" applyNumberFormat="1" applyFont="1" applyFill="1" applyBorder="1" applyAlignment="1">
      <alignment vertical="center" wrapText="1"/>
    </xf>
    <xf numFmtId="4" fontId="10" fillId="0" borderId="2" xfId="1" applyNumberFormat="1" applyFont="1" applyFill="1" applyBorder="1" applyAlignment="1">
      <alignment vertical="center" wrapText="1"/>
    </xf>
    <xf numFmtId="165" fontId="13" fillId="5" borderId="2" xfId="1" applyNumberFormat="1" applyFont="1" applyFill="1" applyBorder="1" applyAlignment="1">
      <alignment horizontal="center" vertical="center" wrapText="1"/>
    </xf>
    <xf numFmtId="4" fontId="5" fillId="5" borderId="2" xfId="1" applyNumberFormat="1" applyFont="1" applyFill="1" applyBorder="1" applyAlignment="1">
      <alignment vertical="center" wrapText="1"/>
    </xf>
    <xf numFmtId="0" fontId="4" fillId="5" borderId="0" xfId="1" applyFont="1" applyFill="1" applyAlignment="1">
      <alignment vertical="center" wrapText="1"/>
    </xf>
    <xf numFmtId="0" fontId="9" fillId="0" borderId="0" xfId="1" applyFont="1" applyFill="1" applyAlignment="1">
      <alignment vertical="center" wrapText="1"/>
    </xf>
    <xf numFmtId="0" fontId="9" fillId="0" borderId="0" xfId="1" applyFont="1" applyFill="1" applyAlignment="1">
      <alignment horizontal="left" vertical="center" wrapText="1"/>
    </xf>
    <xf numFmtId="0" fontId="3" fillId="0" borderId="0" xfId="1" applyFont="1" applyFill="1" applyAlignment="1">
      <alignment horizontal="left" vertical="center" wrapText="1"/>
    </xf>
    <xf numFmtId="14" fontId="4" fillId="0" borderId="0" xfId="1" applyNumberFormat="1" applyFont="1" applyFill="1" applyAlignment="1">
      <alignment vertical="center" wrapText="1"/>
    </xf>
    <xf numFmtId="0" fontId="6" fillId="0" borderId="0" xfId="1" applyFont="1" applyFill="1" applyAlignment="1">
      <alignment vertical="center" wrapText="1"/>
    </xf>
    <xf numFmtId="0" fontId="10" fillId="0" borderId="0" xfId="1" applyFont="1" applyFill="1" applyAlignment="1">
      <alignment vertical="center" wrapText="1"/>
    </xf>
    <xf numFmtId="3" fontId="6" fillId="0" borderId="0" xfId="2" applyNumberFormat="1" applyFont="1" applyFill="1" applyAlignment="1">
      <alignment horizontal="center" vertical="center" wrapText="1"/>
    </xf>
    <xf numFmtId="4" fontId="6" fillId="0" borderId="0" xfId="2" applyNumberFormat="1" applyFont="1" applyFill="1" applyAlignment="1">
      <alignment horizontal="center" vertical="center" wrapText="1"/>
    </xf>
    <xf numFmtId="4" fontId="31" fillId="0" borderId="0" xfId="2" applyNumberFormat="1" applyFont="1" applyFill="1" applyAlignment="1">
      <alignment horizontal="center" vertical="center" wrapText="1"/>
    </xf>
    <xf numFmtId="0" fontId="19" fillId="0" borderId="5" xfId="4" applyFont="1" applyFill="1" applyBorder="1" applyAlignment="1">
      <alignment horizontal="center" vertical="center" wrapText="1"/>
    </xf>
    <xf numFmtId="0" fontId="3" fillId="0" borderId="6" xfId="4" applyFont="1" applyFill="1" applyBorder="1" applyAlignment="1">
      <alignment horizontal="center" vertical="center" wrapText="1"/>
    </xf>
    <xf numFmtId="9" fontId="8" fillId="0" borderId="4" xfId="4" applyNumberFormat="1" applyFont="1" applyFill="1" applyBorder="1" applyAlignment="1">
      <alignment horizontal="center" vertical="center" wrapText="1"/>
    </xf>
    <xf numFmtId="3" fontId="6" fillId="0" borderId="7" xfId="4" applyNumberFormat="1" applyFont="1" applyFill="1" applyBorder="1" applyAlignment="1">
      <alignment horizontal="center" vertical="center" wrapText="1"/>
    </xf>
    <xf numFmtId="3" fontId="31" fillId="0" borderId="7" xfId="4" applyNumberFormat="1" applyFont="1" applyFill="1" applyBorder="1" applyAlignment="1">
      <alignment horizontal="center" vertical="center" wrapText="1"/>
    </xf>
    <xf numFmtId="9" fontId="6" fillId="0" borderId="7" xfId="5" applyNumberFormat="1" applyFont="1" applyFill="1" applyBorder="1" applyAlignment="1">
      <alignment horizontal="center" vertical="center" wrapText="1"/>
    </xf>
    <xf numFmtId="0" fontId="10" fillId="0" borderId="7" xfId="4" applyNumberFormat="1" applyFont="1" applyFill="1" applyBorder="1" applyAlignment="1">
      <alignment horizontal="center" vertical="center" wrapText="1"/>
    </xf>
    <xf numFmtId="0" fontId="8" fillId="0" borderId="2" xfId="1" applyFont="1" applyFill="1" applyBorder="1" applyAlignment="1">
      <alignment vertical="center" wrapText="1"/>
    </xf>
    <xf numFmtId="0" fontId="13" fillId="0" borderId="7" xfId="1" applyFont="1" applyFill="1" applyBorder="1" applyAlignment="1">
      <alignment vertical="center" textRotation="90" wrapText="1"/>
    </xf>
    <xf numFmtId="3" fontId="15" fillId="0" borderId="13" xfId="1" applyNumberFormat="1" applyFont="1" applyFill="1" applyBorder="1" applyAlignment="1">
      <alignment horizontal="left" vertical="center" wrapText="1"/>
    </xf>
    <xf numFmtId="3" fontId="15" fillId="0" borderId="2" xfId="1" applyNumberFormat="1" applyFont="1" applyFill="1" applyBorder="1" applyAlignment="1">
      <alignment horizontal="center" vertical="center" wrapText="1"/>
    </xf>
    <xf numFmtId="3" fontId="3" fillId="0" borderId="7" xfId="1" applyNumberFormat="1" applyFont="1" applyFill="1" applyBorder="1" applyAlignment="1">
      <alignment horizontal="center" vertical="center" wrapText="1"/>
    </xf>
    <xf numFmtId="164" fontId="7" fillId="0" borderId="2" xfId="1" applyNumberFormat="1" applyFont="1" applyFill="1" applyBorder="1" applyAlignment="1">
      <alignment horizontal="center" vertical="center" wrapText="1"/>
    </xf>
    <xf numFmtId="14" fontId="7" fillId="0" borderId="2" xfId="6" applyNumberFormat="1" applyFont="1" applyFill="1" applyBorder="1" applyAlignment="1">
      <alignment horizontal="center" vertical="center" wrapText="1"/>
    </xf>
    <xf numFmtId="0" fontId="16" fillId="0" borderId="2" xfId="0" applyFont="1" applyFill="1" applyBorder="1" applyAlignment="1">
      <alignment vertical="center" wrapText="1"/>
    </xf>
    <xf numFmtId="9" fontId="9" fillId="0" borderId="2" xfId="6" applyNumberFormat="1" applyFont="1" applyFill="1" applyBorder="1" applyAlignment="1">
      <alignment horizontal="center" vertical="center" wrapText="1"/>
    </xf>
    <xf numFmtId="3" fontId="35" fillId="0" borderId="2" xfId="4" applyNumberFormat="1" applyFont="1" applyFill="1" applyBorder="1" applyAlignment="1">
      <alignment vertical="center" wrapText="1"/>
    </xf>
    <xf numFmtId="3" fontId="35" fillId="0" borderId="2" xfId="4" applyNumberFormat="1" applyFont="1" applyFill="1" applyBorder="1" applyAlignment="1">
      <alignment vertical="center"/>
    </xf>
    <xf numFmtId="4" fontId="35" fillId="0" borderId="2" xfId="4" applyNumberFormat="1" applyFont="1" applyFill="1" applyBorder="1" applyAlignment="1">
      <alignment horizontal="center" vertical="center" wrapText="1"/>
    </xf>
    <xf numFmtId="4" fontId="36" fillId="0" borderId="2" xfId="7" applyNumberFormat="1" applyFont="1" applyFill="1" applyBorder="1" applyAlignment="1">
      <alignment vertical="center" wrapText="1"/>
    </xf>
    <xf numFmtId="4" fontId="35" fillId="0" borderId="2" xfId="7" applyNumberFormat="1" applyFont="1" applyFill="1" applyBorder="1" applyAlignment="1">
      <alignment vertical="center" wrapText="1"/>
    </xf>
    <xf numFmtId="9" fontId="37" fillId="0" borderId="13" xfId="0" applyNumberFormat="1" applyFont="1" applyBorder="1" applyAlignment="1">
      <alignment horizontal="center" vertical="center" wrapText="1"/>
    </xf>
    <xf numFmtId="0" fontId="27" fillId="0" borderId="2" xfId="0" applyFont="1" applyFill="1" applyBorder="1" applyAlignment="1">
      <alignment vertical="center" wrapText="1"/>
    </xf>
    <xf numFmtId="3" fontId="3" fillId="0" borderId="9" xfId="1" applyNumberFormat="1" applyFont="1" applyFill="1" applyBorder="1" applyAlignment="1">
      <alignment horizontal="center" vertical="center" wrapText="1"/>
    </xf>
    <xf numFmtId="43" fontId="11" fillId="0" borderId="2" xfId="0" applyNumberFormat="1" applyFont="1" applyFill="1" applyBorder="1" applyAlignment="1">
      <alignment horizontal="center" vertical="center" wrapText="1"/>
    </xf>
    <xf numFmtId="43" fontId="16" fillId="0" borderId="2" xfId="0" applyNumberFormat="1" applyFont="1" applyBorder="1" applyAlignment="1">
      <alignment horizontal="center" vertical="center" wrapText="1"/>
    </xf>
    <xf numFmtId="4" fontId="38" fillId="0" borderId="2" xfId="4" applyNumberFormat="1" applyFont="1" applyFill="1" applyBorder="1" applyAlignment="1">
      <alignment horizontal="center" vertical="center" wrapText="1"/>
    </xf>
    <xf numFmtId="0" fontId="16" fillId="0" borderId="2" xfId="0" applyFont="1" applyBorder="1" applyAlignment="1">
      <alignment vertical="center" wrapText="1"/>
    </xf>
    <xf numFmtId="14" fontId="7" fillId="0" borderId="2" xfId="2" applyNumberFormat="1" applyFont="1" applyFill="1" applyBorder="1" applyAlignment="1">
      <alignment horizontal="center" vertical="center" wrapText="1"/>
    </xf>
    <xf numFmtId="14" fontId="9" fillId="0" borderId="2" xfId="2" applyNumberFormat="1" applyFont="1" applyFill="1" applyBorder="1" applyAlignment="1">
      <alignment horizontal="center" vertical="center" wrapText="1"/>
    </xf>
    <xf numFmtId="4" fontId="21" fillId="0" borderId="2" xfId="0" applyNumberFormat="1" applyFont="1" applyBorder="1" applyAlignment="1">
      <alignment vertical="center" wrapText="1"/>
    </xf>
    <xf numFmtId="9" fontId="37" fillId="0" borderId="10" xfId="0" applyNumberFormat="1" applyFont="1" applyBorder="1" applyAlignment="1">
      <alignment horizontal="center" vertical="center" wrapText="1"/>
    </xf>
    <xf numFmtId="0" fontId="27" fillId="0" borderId="10" xfId="0" applyFont="1" applyFill="1" applyBorder="1" applyAlignment="1">
      <alignment vertical="center" wrapText="1"/>
    </xf>
    <xf numFmtId="14" fontId="9" fillId="0" borderId="2" xfId="6" applyNumberFormat="1" applyFont="1" applyFill="1" applyBorder="1" applyAlignment="1">
      <alignment horizontal="center" vertical="center" wrapText="1"/>
    </xf>
    <xf numFmtId="4" fontId="21" fillId="0" borderId="2" xfId="0" applyNumberFormat="1" applyFont="1" applyBorder="1" applyAlignment="1">
      <alignment vertical="center"/>
    </xf>
    <xf numFmtId="3" fontId="15" fillId="0" borderId="17" xfId="1" applyNumberFormat="1" applyFont="1" applyFill="1" applyBorder="1" applyAlignment="1">
      <alignment horizontal="left" vertical="center" wrapText="1"/>
    </xf>
    <xf numFmtId="3" fontId="15" fillId="0" borderId="7" xfId="1" applyNumberFormat="1" applyFont="1" applyFill="1" applyBorder="1" applyAlignment="1">
      <alignment horizontal="center" vertical="center" wrapText="1"/>
    </xf>
    <xf numFmtId="14" fontId="7" fillId="0" borderId="7" xfId="2" applyNumberFormat="1" applyFont="1" applyFill="1" applyBorder="1" applyAlignment="1">
      <alignment horizontal="center" vertical="center" wrapText="1"/>
    </xf>
    <xf numFmtId="3" fontId="35" fillId="0" borderId="7" xfId="4" applyNumberFormat="1" applyFont="1" applyFill="1" applyBorder="1" applyAlignment="1">
      <alignment vertical="center" wrapText="1"/>
    </xf>
    <xf numFmtId="4" fontId="35" fillId="0" borderId="7" xfId="4" applyNumberFormat="1" applyFont="1" applyFill="1" applyBorder="1" applyAlignment="1">
      <alignment horizontal="center" vertical="center" wrapText="1"/>
    </xf>
    <xf numFmtId="4" fontId="36" fillId="0" borderId="7" xfId="7" applyNumberFormat="1" applyFont="1" applyFill="1" applyBorder="1" applyAlignment="1">
      <alignment vertical="center" wrapText="1"/>
    </xf>
    <xf numFmtId="4" fontId="35" fillId="0" borderId="7" xfId="7" applyNumberFormat="1" applyFont="1" applyFill="1" applyBorder="1" applyAlignment="1">
      <alignment vertical="center" wrapText="1"/>
    </xf>
    <xf numFmtId="9" fontId="37" fillId="0" borderId="2" xfId="0" applyNumberFormat="1" applyFont="1" applyBorder="1" applyAlignment="1">
      <alignment horizontal="center" vertical="center" wrapText="1"/>
    </xf>
    <xf numFmtId="3" fontId="10" fillId="0" borderId="2" xfId="2" applyNumberFormat="1" applyFont="1" applyFill="1" applyBorder="1" applyAlignment="1">
      <alignment horizontal="center" vertical="center" wrapText="1"/>
    </xf>
    <xf numFmtId="4" fontId="21" fillId="0" borderId="2" xfId="0" applyNumberFormat="1" applyFont="1" applyFill="1" applyBorder="1" applyAlignment="1">
      <alignment vertical="center" wrapText="1"/>
    </xf>
    <xf numFmtId="3" fontId="39" fillId="0" borderId="2" xfId="1" applyNumberFormat="1" applyFont="1" applyFill="1" applyBorder="1" applyAlignment="1">
      <alignment horizontal="center" vertical="center" wrapText="1"/>
    </xf>
    <xf numFmtId="3" fontId="3" fillId="0" borderId="11" xfId="1" applyNumberFormat="1" applyFont="1" applyFill="1" applyBorder="1" applyAlignment="1">
      <alignment horizontal="center" vertical="center" wrapText="1"/>
    </xf>
    <xf numFmtId="0" fontId="13" fillId="5" borderId="11" xfId="1" applyFont="1" applyFill="1" applyBorder="1" applyAlignment="1">
      <alignment vertical="center" textRotation="90" wrapText="1"/>
    </xf>
    <xf numFmtId="0" fontId="9" fillId="5" borderId="2" xfId="1" applyFont="1" applyFill="1" applyBorder="1" applyAlignment="1">
      <alignment vertical="center" wrapText="1"/>
    </xf>
    <xf numFmtId="0" fontId="13" fillId="5" borderId="2" xfId="1" applyFont="1" applyFill="1" applyBorder="1" applyAlignment="1">
      <alignment vertical="center" wrapText="1"/>
    </xf>
    <xf numFmtId="14" fontId="13" fillId="5" borderId="2" xfId="1" applyNumberFormat="1" applyFont="1" applyFill="1" applyBorder="1" applyAlignment="1">
      <alignment vertical="center" wrapText="1"/>
    </xf>
    <xf numFmtId="4" fontId="9" fillId="5" borderId="2" xfId="1" applyNumberFormat="1" applyFont="1" applyFill="1" applyBorder="1" applyAlignment="1">
      <alignment vertical="center" wrapText="1"/>
    </xf>
    <xf numFmtId="4" fontId="10" fillId="5" borderId="2" xfId="1" applyNumberFormat="1" applyFont="1" applyFill="1" applyBorder="1" applyAlignment="1">
      <alignment vertical="center" wrapText="1"/>
    </xf>
    <xf numFmtId="3" fontId="6" fillId="5" borderId="2" xfId="1" applyNumberFormat="1" applyFont="1" applyFill="1" applyBorder="1" applyAlignment="1">
      <alignment vertical="center" wrapText="1"/>
    </xf>
    <xf numFmtId="3" fontId="35" fillId="5" borderId="2" xfId="1" applyNumberFormat="1" applyFont="1" applyFill="1" applyBorder="1" applyAlignment="1">
      <alignment vertical="center" wrapText="1"/>
    </xf>
    <xf numFmtId="4" fontId="35" fillId="5" borderId="2" xfId="1" applyNumberFormat="1" applyFont="1" applyFill="1" applyBorder="1" applyAlignment="1">
      <alignment vertical="center" wrapText="1"/>
    </xf>
    <xf numFmtId="4" fontId="36" fillId="5" borderId="2" xfId="1" applyNumberFormat="1" applyFont="1" applyFill="1" applyBorder="1" applyAlignment="1">
      <alignment vertical="center" wrapText="1"/>
    </xf>
    <xf numFmtId="3" fontId="19" fillId="5" borderId="2" xfId="4" applyNumberFormat="1" applyFont="1" applyFill="1" applyBorder="1" applyAlignment="1">
      <alignment vertical="center" wrapText="1"/>
    </xf>
    <xf numFmtId="0" fontId="19" fillId="5" borderId="0" xfId="1" applyFont="1" applyFill="1" applyAlignment="1">
      <alignment vertical="center" wrapText="1"/>
    </xf>
    <xf numFmtId="0" fontId="3" fillId="0" borderId="8" xfId="1" applyFont="1" applyFill="1" applyBorder="1" applyAlignment="1">
      <alignment horizontal="left" vertical="center" wrapText="1"/>
    </xf>
    <xf numFmtId="0" fontId="9" fillId="0" borderId="0" xfId="2" applyFont="1" applyFill="1" applyAlignment="1">
      <alignment horizontal="center" vertical="center" wrapText="1"/>
    </xf>
    <xf numFmtId="0" fontId="9" fillId="0" borderId="0" xfId="4" applyFont="1" applyFill="1" applyBorder="1" applyAlignment="1">
      <alignment horizontal="center" vertical="center" wrapText="1"/>
    </xf>
    <xf numFmtId="3" fontId="41" fillId="0" borderId="13" xfId="1" applyNumberFormat="1" applyFont="1" applyFill="1" applyBorder="1" applyAlignment="1">
      <alignment horizontal="left" vertical="center" wrapText="1"/>
    </xf>
    <xf numFmtId="3" fontId="9" fillId="0" borderId="2" xfId="1" applyNumberFormat="1" applyFont="1" applyFill="1" applyBorder="1" applyAlignment="1">
      <alignment horizontal="center" vertical="center" wrapText="1"/>
    </xf>
    <xf numFmtId="164" fontId="6" fillId="0" borderId="2" xfId="1" applyNumberFormat="1" applyFont="1" applyFill="1" applyBorder="1" applyAlignment="1">
      <alignment horizontal="center" vertical="center" wrapText="1"/>
    </xf>
    <xf numFmtId="14" fontId="6" fillId="0" borderId="2" xfId="2" applyNumberFormat="1" applyFont="1" applyFill="1" applyBorder="1" applyAlignment="1">
      <alignment horizontal="center" vertical="center" wrapText="1"/>
    </xf>
    <xf numFmtId="0" fontId="21" fillId="0" borderId="2" xfId="0" applyFont="1" applyFill="1" applyBorder="1" applyAlignment="1">
      <alignment vertical="center" wrapText="1"/>
    </xf>
    <xf numFmtId="43" fontId="31" fillId="0" borderId="2" xfId="0" applyNumberFormat="1" applyFont="1" applyFill="1" applyBorder="1" applyAlignment="1">
      <alignment horizontal="center" vertical="center" wrapText="1"/>
    </xf>
    <xf numFmtId="14" fontId="6" fillId="0" borderId="2" xfId="6" applyNumberFormat="1" applyFont="1" applyFill="1" applyBorder="1" applyAlignment="1">
      <alignment horizontal="center" vertical="center" wrapText="1"/>
    </xf>
    <xf numFmtId="43" fontId="21" fillId="0" borderId="2" xfId="0" applyNumberFormat="1" applyFont="1" applyFill="1" applyBorder="1" applyAlignment="1">
      <alignment horizontal="center" vertical="center" wrapText="1"/>
    </xf>
    <xf numFmtId="3" fontId="41" fillId="0" borderId="2" xfId="0" applyNumberFormat="1" applyFont="1" applyFill="1" applyBorder="1" applyAlignment="1">
      <alignment horizontal="left" vertical="center" wrapText="1"/>
    </xf>
    <xf numFmtId="3" fontId="9" fillId="0" borderId="2" xfId="0" applyNumberFormat="1" applyFont="1" applyFill="1" applyBorder="1" applyAlignment="1">
      <alignment horizontal="center" vertical="center" wrapText="1"/>
    </xf>
    <xf numFmtId="0" fontId="6" fillId="0" borderId="2" xfId="10" applyFont="1" applyFill="1" applyBorder="1" applyAlignment="1">
      <alignment horizontal="center" vertical="center" wrapText="1"/>
    </xf>
    <xf numFmtId="164" fontId="6" fillId="0" borderId="2" xfId="4" applyNumberFormat="1" applyFont="1" applyFill="1" applyBorder="1" applyAlignment="1">
      <alignment horizontal="center" vertical="center" wrapText="1"/>
    </xf>
    <xf numFmtId="3" fontId="10" fillId="0" borderId="13" xfId="6" applyNumberFormat="1" applyFont="1" applyFill="1" applyBorder="1" applyAlignment="1">
      <alignment horizontal="center" vertical="center" wrapText="1"/>
    </xf>
    <xf numFmtId="4" fontId="6" fillId="2" borderId="13" xfId="5" applyNumberFormat="1" applyFont="1" applyFill="1" applyBorder="1" applyAlignment="1">
      <alignment horizontal="left" vertical="center" wrapText="1"/>
    </xf>
    <xf numFmtId="3" fontId="21" fillId="0" borderId="2" xfId="0" applyNumberFormat="1" applyFont="1" applyFill="1" applyBorder="1" applyAlignment="1">
      <alignment vertical="center" wrapText="1"/>
    </xf>
    <xf numFmtId="3" fontId="37" fillId="0" borderId="2" xfId="0" applyNumberFormat="1" applyFont="1" applyFill="1" applyBorder="1" applyAlignment="1">
      <alignment vertical="center" wrapText="1"/>
    </xf>
    <xf numFmtId="3" fontId="3" fillId="0" borderId="2" xfId="0" applyNumberFormat="1" applyFont="1" applyFill="1" applyBorder="1" applyAlignment="1">
      <alignment horizontal="center" vertical="center" wrapText="1"/>
    </xf>
    <xf numFmtId="3" fontId="19" fillId="0" borderId="0" xfId="4" applyNumberFormat="1" applyFont="1" applyFill="1" applyAlignment="1">
      <alignment vertical="center" wrapText="1"/>
    </xf>
    <xf numFmtId="0" fontId="13" fillId="0" borderId="11" xfId="1" applyFont="1" applyFill="1" applyBorder="1" applyAlignment="1">
      <alignment vertical="center" textRotation="90" wrapText="1"/>
    </xf>
    <xf numFmtId="0" fontId="41" fillId="0" borderId="13" xfId="11" applyFont="1" applyFill="1" applyBorder="1" applyAlignment="1">
      <alignment horizontal="center" vertical="center" wrapText="1"/>
    </xf>
    <xf numFmtId="0" fontId="9" fillId="0" borderId="2" xfId="11" applyFont="1" applyFill="1" applyBorder="1" applyAlignment="1">
      <alignment horizontal="center" vertical="center" wrapText="1"/>
    </xf>
    <xf numFmtId="164" fontId="26" fillId="0" borderId="2" xfId="4" applyNumberFormat="1" applyFont="1" applyFill="1" applyBorder="1" applyAlignment="1">
      <alignment horizontal="center" vertical="center" wrapText="1"/>
    </xf>
    <xf numFmtId="3" fontId="6" fillId="0" borderId="2" xfId="6" applyNumberFormat="1" applyFont="1" applyFill="1" applyBorder="1" applyAlignment="1">
      <alignment horizontal="center" vertical="center" wrapText="1"/>
    </xf>
    <xf numFmtId="3" fontId="21" fillId="2" borderId="2" xfId="0" applyNumberFormat="1" applyFont="1" applyFill="1" applyBorder="1" applyAlignment="1">
      <alignment vertical="center" wrapText="1"/>
    </xf>
    <xf numFmtId="0" fontId="43" fillId="0" borderId="2" xfId="0" applyFont="1" applyFill="1" applyBorder="1" applyAlignment="1">
      <alignment horizontal="center" vertical="center" wrapText="1"/>
    </xf>
    <xf numFmtId="0" fontId="18" fillId="0" borderId="2" xfId="11" applyFont="1" applyFill="1" applyBorder="1" applyAlignment="1">
      <alignment horizontal="center" vertical="center" wrapText="1"/>
    </xf>
    <xf numFmtId="0" fontId="13" fillId="0" borderId="0" xfId="4" applyFont="1" applyFill="1" applyAlignment="1">
      <alignment vertical="center" wrapText="1"/>
    </xf>
    <xf numFmtId="0" fontId="6" fillId="5" borderId="2" xfId="4" applyFont="1" applyFill="1" applyBorder="1" applyAlignment="1">
      <alignment vertical="center" wrapText="1"/>
    </xf>
    <xf numFmtId="165" fontId="9" fillId="5" borderId="16" xfId="4" applyNumberFormat="1" applyFont="1" applyFill="1" applyBorder="1" applyAlignment="1">
      <alignment horizontal="center" vertical="center" wrapText="1"/>
    </xf>
    <xf numFmtId="165" fontId="9" fillId="5" borderId="13" xfId="4" applyNumberFormat="1" applyFont="1" applyFill="1" applyBorder="1" applyAlignment="1">
      <alignment horizontal="center" vertical="center" wrapText="1"/>
    </xf>
    <xf numFmtId="165" fontId="6" fillId="5" borderId="13" xfId="4" applyNumberFormat="1" applyFont="1" applyFill="1" applyBorder="1" applyAlignment="1">
      <alignment horizontal="center" vertical="center" wrapText="1"/>
    </xf>
    <xf numFmtId="14" fontId="6" fillId="5" borderId="2" xfId="4" applyNumberFormat="1" applyFont="1" applyFill="1" applyBorder="1" applyAlignment="1">
      <alignment vertical="center" wrapText="1"/>
    </xf>
    <xf numFmtId="4" fontId="10" fillId="5" borderId="2" xfId="4" applyNumberFormat="1" applyFont="1" applyFill="1" applyBorder="1" applyAlignment="1">
      <alignment vertical="center" wrapText="1"/>
    </xf>
    <xf numFmtId="3" fontId="6" fillId="5" borderId="2" xfId="4" applyNumberFormat="1" applyFont="1" applyFill="1" applyBorder="1" applyAlignment="1">
      <alignment vertical="center" wrapText="1"/>
    </xf>
    <xf numFmtId="3" fontId="35" fillId="5" borderId="2" xfId="4" applyNumberFormat="1" applyFont="1" applyFill="1" applyBorder="1" applyAlignment="1">
      <alignment vertical="center" wrapText="1"/>
    </xf>
    <xf numFmtId="4" fontId="35" fillId="5" borderId="2" xfId="4" applyNumberFormat="1" applyFont="1" applyFill="1" applyBorder="1" applyAlignment="1">
      <alignment vertical="center" wrapText="1"/>
    </xf>
    <xf numFmtId="4" fontId="36" fillId="5" borderId="2" xfId="4" applyNumberFormat="1" applyFont="1" applyFill="1" applyBorder="1" applyAlignment="1">
      <alignment vertical="center" wrapText="1"/>
    </xf>
    <xf numFmtId="4" fontId="6" fillId="0" borderId="2" xfId="4" applyNumberFormat="1" applyFont="1" applyFill="1" applyBorder="1" applyAlignment="1">
      <alignment vertical="center" wrapText="1"/>
    </xf>
    <xf numFmtId="0" fontId="6" fillId="5" borderId="2" xfId="1" applyFont="1" applyFill="1" applyBorder="1" applyAlignment="1">
      <alignment vertical="center" wrapText="1"/>
    </xf>
    <xf numFmtId="3" fontId="9" fillId="5" borderId="2" xfId="4" applyNumberFormat="1" applyFont="1" applyFill="1" applyBorder="1" applyAlignment="1">
      <alignment vertical="center" wrapText="1"/>
    </xf>
    <xf numFmtId="0" fontId="8" fillId="5" borderId="0" xfId="1" applyFont="1" applyFill="1" applyAlignment="1">
      <alignment vertical="center" wrapText="1"/>
    </xf>
    <xf numFmtId="0" fontId="6" fillId="0" borderId="8" xfId="2" applyFont="1" applyFill="1" applyBorder="1" applyAlignment="1">
      <alignment horizontal="center" vertical="center" wrapText="1"/>
    </xf>
    <xf numFmtId="0" fontId="6" fillId="0" borderId="1" xfId="1" applyFont="1" applyFill="1" applyBorder="1" applyAlignment="1">
      <alignment vertical="center" wrapText="1"/>
    </xf>
    <xf numFmtId="0" fontId="6" fillId="0" borderId="2" xfId="4" applyFont="1" applyFill="1" applyBorder="1" applyAlignment="1">
      <alignment horizontal="center" vertical="center" wrapText="1"/>
    </xf>
    <xf numFmtId="0" fontId="6" fillId="0" borderId="14" xfId="4" applyFont="1" applyFill="1" applyBorder="1" applyAlignment="1">
      <alignment horizontal="center" vertical="center" wrapText="1"/>
    </xf>
    <xf numFmtId="14" fontId="6" fillId="0" borderId="7" xfId="4" applyNumberFormat="1" applyFont="1" applyFill="1" applyBorder="1" applyAlignment="1">
      <alignment horizontal="center" vertical="center" wrapText="1"/>
    </xf>
    <xf numFmtId="9" fontId="6" fillId="0" borderId="4" xfId="4" applyNumberFormat="1" applyFont="1" applyFill="1" applyBorder="1" applyAlignment="1">
      <alignment horizontal="center" vertical="center" wrapText="1"/>
    </xf>
    <xf numFmtId="9" fontId="6" fillId="0" borderId="3" xfId="4" applyNumberFormat="1" applyFont="1" applyFill="1" applyBorder="1" applyAlignment="1">
      <alignment horizontal="center" vertical="center" wrapText="1"/>
    </xf>
    <xf numFmtId="3" fontId="21" fillId="0" borderId="7" xfId="4" applyNumberFormat="1" applyFont="1" applyFill="1" applyBorder="1" applyAlignment="1">
      <alignment horizontal="center" vertical="center" wrapText="1"/>
    </xf>
    <xf numFmtId="0" fontId="6" fillId="0" borderId="7" xfId="4" applyNumberFormat="1" applyFont="1" applyFill="1" applyBorder="1" applyAlignment="1">
      <alignment horizontal="center" vertical="center" wrapText="1"/>
    </xf>
    <xf numFmtId="3" fontId="6" fillId="0" borderId="2" xfId="4" applyNumberFormat="1" applyFont="1" applyFill="1" applyBorder="1" applyAlignment="1">
      <alignment horizontal="center" vertical="center" textRotation="90" wrapText="1"/>
    </xf>
    <xf numFmtId="3" fontId="9" fillId="0" borderId="13" xfId="0" applyNumberFormat="1" applyFont="1" applyFill="1" applyBorder="1" applyAlignment="1">
      <alignment horizontal="left" vertical="center" wrapText="1"/>
    </xf>
    <xf numFmtId="0" fontId="6" fillId="0" borderId="7" xfId="10" applyFont="1" applyFill="1" applyBorder="1" applyAlignment="1">
      <alignment horizontal="center" vertical="center" wrapText="1"/>
    </xf>
    <xf numFmtId="14" fontId="6" fillId="0" borderId="2" xfId="10" applyNumberFormat="1" applyFont="1" applyFill="1" applyBorder="1" applyAlignment="1">
      <alignment horizontal="center" vertical="center" wrapText="1"/>
    </xf>
    <xf numFmtId="3" fontId="6" fillId="0" borderId="2" xfId="10" applyNumberFormat="1" applyFont="1" applyFill="1" applyBorder="1" applyAlignment="1">
      <alignment horizontal="center" vertical="center" wrapText="1"/>
    </xf>
    <xf numFmtId="3" fontId="10" fillId="0" borderId="2" xfId="10" applyNumberFormat="1" applyFont="1" applyFill="1" applyBorder="1" applyAlignment="1">
      <alignment horizontal="center" vertical="center" wrapText="1"/>
    </xf>
    <xf numFmtId="4" fontId="10" fillId="0" borderId="2" xfId="4" applyNumberFormat="1" applyFont="1" applyFill="1" applyBorder="1" applyAlignment="1">
      <alignment horizontal="center" vertical="center" wrapText="1"/>
    </xf>
    <xf numFmtId="4" fontId="20" fillId="0" borderId="2" xfId="7" applyNumberFormat="1" applyFont="1" applyFill="1" applyBorder="1" applyAlignment="1">
      <alignment vertical="center" wrapText="1"/>
    </xf>
    <xf numFmtId="4" fontId="10" fillId="0" borderId="2" xfId="7" applyNumberFormat="1" applyFont="1" applyFill="1" applyBorder="1" applyAlignment="1">
      <alignment vertical="center" wrapText="1"/>
    </xf>
    <xf numFmtId="9" fontId="6" fillId="0" borderId="2" xfId="5" applyNumberFormat="1" applyFont="1" applyFill="1" applyBorder="1" applyAlignment="1">
      <alignment horizontal="center" vertical="center" wrapText="1"/>
    </xf>
    <xf numFmtId="3" fontId="6" fillId="0" borderId="2" xfId="4" applyNumberFormat="1" applyFont="1" applyFill="1" applyBorder="1" applyAlignment="1">
      <alignment horizontal="center" vertical="center" wrapText="1"/>
    </xf>
    <xf numFmtId="3" fontId="18" fillId="0" borderId="2" xfId="0" applyNumberFormat="1" applyFont="1" applyFill="1" applyBorder="1" applyAlignment="1">
      <alignment horizontal="center" vertical="center" wrapText="1"/>
    </xf>
    <xf numFmtId="4" fontId="5" fillId="0" borderId="0" xfId="4" applyNumberFormat="1" applyFont="1" applyFill="1" applyAlignment="1">
      <alignment vertical="center" wrapText="1"/>
    </xf>
    <xf numFmtId="3" fontId="6" fillId="0" borderId="7" xfId="4" applyNumberFormat="1" applyFont="1" applyFill="1" applyBorder="1" applyAlignment="1">
      <alignment horizontal="center" vertical="center" textRotation="90" wrapText="1"/>
    </xf>
    <xf numFmtId="3" fontId="9" fillId="0" borderId="2" xfId="0" applyNumberFormat="1" applyFont="1" applyFill="1" applyBorder="1" applyAlignment="1">
      <alignment vertical="center" wrapText="1"/>
    </xf>
    <xf numFmtId="0" fontId="6" fillId="0" borderId="2" xfId="8" applyFont="1" applyFill="1" applyBorder="1" applyAlignment="1">
      <alignment horizontal="center" vertical="center" wrapText="1"/>
    </xf>
    <xf numFmtId="14" fontId="6" fillId="0" borderId="2" xfId="4" applyNumberFormat="1" applyFont="1" applyFill="1" applyBorder="1" applyAlignment="1">
      <alignment horizontal="center" vertical="center" wrapText="1"/>
    </xf>
    <xf numFmtId="9" fontId="6" fillId="0" borderId="2" xfId="4" applyNumberFormat="1" applyFont="1" applyFill="1" applyBorder="1" applyAlignment="1">
      <alignment vertical="center" wrapText="1"/>
    </xf>
    <xf numFmtId="3" fontId="10" fillId="0" borderId="2" xfId="4" applyNumberFormat="1" applyFont="1" applyFill="1" applyBorder="1" applyAlignment="1">
      <alignment horizontal="center" vertical="center" wrapText="1"/>
    </xf>
    <xf numFmtId="3" fontId="32" fillId="0" borderId="2" xfId="0" applyNumberFormat="1" applyFont="1" applyFill="1" applyBorder="1" applyAlignment="1">
      <alignment vertical="center" wrapText="1"/>
    </xf>
    <xf numFmtId="3" fontId="6" fillId="0" borderId="11" xfId="4" applyNumberFormat="1" applyFont="1" applyFill="1" applyBorder="1" applyAlignment="1">
      <alignment horizontal="center" vertical="center" textRotation="90" wrapText="1"/>
    </xf>
    <xf numFmtId="0" fontId="9" fillId="0" borderId="13" xfId="10" applyFont="1" applyFill="1" applyBorder="1" applyAlignment="1">
      <alignment horizontal="left" vertical="center" wrapText="1"/>
    </xf>
    <xf numFmtId="0" fontId="9" fillId="0" borderId="2" xfId="10" applyFont="1" applyFill="1" applyBorder="1" applyAlignment="1">
      <alignment horizontal="center" vertical="center" wrapText="1"/>
    </xf>
    <xf numFmtId="165" fontId="6" fillId="5" borderId="2" xfId="4" applyNumberFormat="1" applyFont="1" applyFill="1" applyBorder="1" applyAlignment="1">
      <alignment horizontal="center" vertical="center" textRotation="90" wrapText="1"/>
    </xf>
    <xf numFmtId="4" fontId="9" fillId="5" borderId="13" xfId="1" applyNumberFormat="1" applyFont="1" applyFill="1" applyBorder="1" applyAlignment="1">
      <alignment vertical="center" wrapText="1"/>
    </xf>
    <xf numFmtId="4" fontId="6" fillId="5" borderId="13" xfId="1" applyNumberFormat="1" applyFont="1" applyFill="1" applyBorder="1" applyAlignment="1">
      <alignment vertical="center" wrapText="1"/>
    </xf>
    <xf numFmtId="4" fontId="20" fillId="5" borderId="2" xfId="4" applyNumberFormat="1" applyFont="1" applyFill="1" applyBorder="1" applyAlignment="1">
      <alignment vertical="center" wrapText="1"/>
    </xf>
    <xf numFmtId="3" fontId="19" fillId="5" borderId="0" xfId="4" applyNumberFormat="1" applyFont="1" applyFill="1" applyAlignment="1">
      <alignment vertical="center" wrapText="1"/>
    </xf>
    <xf numFmtId="4" fontId="5" fillId="5" borderId="0" xfId="4" applyNumberFormat="1" applyFont="1" applyFill="1" applyAlignment="1">
      <alignment vertical="center" wrapText="1"/>
    </xf>
    <xf numFmtId="165" fontId="6" fillId="0" borderId="2" xfId="4" applyNumberFormat="1" applyFont="1" applyFill="1" applyBorder="1" applyAlignment="1">
      <alignment horizontal="center" vertical="center" textRotation="90" wrapText="1"/>
    </xf>
    <xf numFmtId="3" fontId="9" fillId="0" borderId="13" xfId="10" applyNumberFormat="1" applyFont="1" applyFill="1" applyBorder="1" applyAlignment="1">
      <alignment horizontal="left" vertical="center" wrapText="1"/>
    </xf>
    <xf numFmtId="3" fontId="9" fillId="0" borderId="2" xfId="10" applyNumberFormat="1" applyFont="1" applyFill="1" applyBorder="1" applyAlignment="1">
      <alignment horizontal="center" vertical="center" wrapText="1"/>
    </xf>
    <xf numFmtId="3" fontId="10" fillId="2" borderId="2" xfId="4" applyNumberFormat="1" applyFont="1" applyFill="1" applyBorder="1" applyAlignment="1">
      <alignment vertical="center" wrapText="1"/>
    </xf>
    <xf numFmtId="9" fontId="6" fillId="0" borderId="2" xfId="10" applyNumberFormat="1" applyFont="1" applyFill="1" applyBorder="1" applyAlignment="1">
      <alignment horizontal="center" vertical="center" wrapText="1"/>
    </xf>
    <xf numFmtId="3" fontId="32" fillId="0" borderId="2" xfId="10" applyNumberFormat="1" applyFont="1" applyFill="1" applyBorder="1" applyAlignment="1">
      <alignment horizontal="center" vertical="center" wrapText="1"/>
    </xf>
    <xf numFmtId="165" fontId="6" fillId="0" borderId="2" xfId="4" applyNumberFormat="1" applyFont="1" applyFill="1" applyBorder="1" applyAlignment="1">
      <alignment horizontal="center" vertical="center" wrapText="1"/>
    </xf>
    <xf numFmtId="14" fontId="6" fillId="0" borderId="2" xfId="1" applyNumberFormat="1" applyFont="1" applyFill="1" applyBorder="1" applyAlignment="1">
      <alignment vertical="center" wrapText="1"/>
    </xf>
    <xf numFmtId="4" fontId="21" fillId="0" borderId="2" xfId="0" applyNumberFormat="1" applyFont="1" applyFill="1" applyBorder="1" applyAlignment="1">
      <alignment horizontal="center" vertical="center" wrapText="1"/>
    </xf>
    <xf numFmtId="3" fontId="10" fillId="0" borderId="2" xfId="1" applyNumberFormat="1" applyFont="1" applyFill="1" applyBorder="1" applyAlignment="1">
      <alignment vertical="center" wrapText="1"/>
    </xf>
    <xf numFmtId="3" fontId="10" fillId="0" borderId="2" xfId="1" applyNumberFormat="1" applyFont="1" applyFill="1" applyBorder="1" applyAlignment="1">
      <alignment horizontal="right" vertical="center" wrapText="1"/>
    </xf>
    <xf numFmtId="0" fontId="20" fillId="0" borderId="2" xfId="1" applyFont="1" applyFill="1" applyBorder="1" applyAlignment="1">
      <alignment vertical="center" wrapText="1"/>
    </xf>
    <xf numFmtId="0" fontId="10" fillId="0" borderId="2" xfId="1" applyFont="1" applyFill="1" applyBorder="1" applyAlignment="1">
      <alignment vertical="center" wrapText="1"/>
    </xf>
    <xf numFmtId="9" fontId="6" fillId="0" borderId="2" xfId="1" applyNumberFormat="1" applyFont="1" applyFill="1" applyBorder="1" applyAlignment="1">
      <alignment vertical="center" wrapText="1"/>
    </xf>
    <xf numFmtId="3" fontId="13" fillId="6" borderId="2" xfId="1" applyNumberFormat="1" applyFont="1" applyFill="1" applyBorder="1" applyAlignment="1">
      <alignment horizontal="center" vertical="center" wrapText="1"/>
    </xf>
    <xf numFmtId="0" fontId="6" fillId="0" borderId="9" xfId="1" applyFont="1" applyFill="1" applyBorder="1" applyAlignment="1">
      <alignment vertical="center" textRotation="90" wrapText="1"/>
    </xf>
    <xf numFmtId="3" fontId="9" fillId="0" borderId="13" xfId="1" applyNumberFormat="1" applyFont="1" applyFill="1" applyBorder="1" applyAlignment="1">
      <alignment horizontal="left" vertical="center" wrapText="1"/>
    </xf>
    <xf numFmtId="164" fontId="6" fillId="0" borderId="7" xfId="1" applyNumberFormat="1" applyFont="1" applyFill="1" applyBorder="1" applyAlignment="1">
      <alignment horizontal="center" vertical="center" wrapText="1"/>
    </xf>
    <xf numFmtId="14" fontId="6" fillId="0" borderId="2" xfId="1" applyNumberFormat="1" applyFont="1" applyFill="1" applyBorder="1" applyAlignment="1">
      <alignment horizontal="center" vertical="center" wrapText="1"/>
    </xf>
    <xf numFmtId="0" fontId="44" fillId="0" borderId="10" xfId="0" applyFont="1" applyFill="1" applyBorder="1" applyAlignment="1">
      <alignment horizontal="center" vertical="center" wrapText="1"/>
    </xf>
    <xf numFmtId="3" fontId="45" fillId="5" borderId="2" xfId="4" applyNumberFormat="1" applyFont="1" applyFill="1" applyBorder="1" applyAlignment="1">
      <alignment vertical="center" wrapText="1"/>
    </xf>
    <xf numFmtId="4" fontId="45" fillId="5" borderId="2" xfId="4" applyNumberFormat="1" applyFont="1" applyFill="1" applyBorder="1" applyAlignment="1">
      <alignment vertical="center" wrapText="1"/>
    </xf>
    <xf numFmtId="4" fontId="46" fillId="5" borderId="2" xfId="4" applyNumberFormat="1" applyFont="1" applyFill="1" applyBorder="1" applyAlignment="1">
      <alignment vertical="center" wrapText="1"/>
    </xf>
    <xf numFmtId="165" fontId="9" fillId="0" borderId="2" xfId="4" applyNumberFormat="1" applyFont="1" applyFill="1" applyBorder="1" applyAlignment="1">
      <alignment horizontal="center" vertical="center" wrapText="1"/>
    </xf>
    <xf numFmtId="0" fontId="6" fillId="0" borderId="2" xfId="1" applyFont="1" applyFill="1" applyBorder="1" applyAlignment="1">
      <alignment vertical="center" wrapText="1"/>
    </xf>
    <xf numFmtId="3" fontId="6" fillId="0" borderId="2" xfId="1" applyNumberFormat="1" applyFont="1" applyFill="1" applyBorder="1" applyAlignment="1">
      <alignment vertical="center" wrapText="1"/>
    </xf>
    <xf numFmtId="3" fontId="45" fillId="0" borderId="2" xfId="1" applyNumberFormat="1" applyFont="1" applyFill="1" applyBorder="1" applyAlignment="1">
      <alignment vertical="center" wrapText="1"/>
    </xf>
    <xf numFmtId="4" fontId="45" fillId="0" borderId="2" xfId="1" applyNumberFormat="1" applyFont="1" applyFill="1" applyBorder="1" applyAlignment="1">
      <alignment vertical="center" wrapText="1"/>
    </xf>
    <xf numFmtId="0" fontId="46" fillId="0" borderId="2" xfId="1" applyFont="1" applyFill="1" applyBorder="1" applyAlignment="1">
      <alignment vertical="center" wrapText="1"/>
    </xf>
    <xf numFmtId="0" fontId="45" fillId="0" borderId="2" xfId="1" applyFont="1" applyFill="1" applyBorder="1" applyAlignment="1">
      <alignment vertical="center" wrapText="1"/>
    </xf>
    <xf numFmtId="0" fontId="45" fillId="4" borderId="2" xfId="1" applyFont="1" applyFill="1" applyBorder="1" applyAlignment="1">
      <alignment vertical="center" wrapText="1"/>
    </xf>
    <xf numFmtId="0" fontId="6" fillId="5" borderId="0" xfId="1" applyFont="1" applyFill="1" applyAlignment="1">
      <alignment vertical="center" wrapText="1"/>
    </xf>
    <xf numFmtId="4" fontId="9" fillId="5" borderId="2" xfId="9" applyNumberFormat="1" applyFont="1" applyFill="1" applyBorder="1" applyAlignment="1">
      <alignment horizontal="center" vertical="center" wrapText="1"/>
    </xf>
    <xf numFmtId="4" fontId="9" fillId="5" borderId="2" xfId="2" applyNumberFormat="1" applyFont="1" applyFill="1" applyBorder="1" applyAlignment="1">
      <alignment horizontal="center" vertical="center" wrapText="1"/>
    </xf>
    <xf numFmtId="4" fontId="6" fillId="5" borderId="2" xfId="2" applyNumberFormat="1" applyFont="1" applyFill="1" applyBorder="1" applyAlignment="1">
      <alignment horizontal="center" vertical="center" wrapText="1"/>
    </xf>
    <xf numFmtId="14" fontId="6" fillId="5" borderId="2" xfId="2" applyNumberFormat="1" applyFont="1" applyFill="1" applyBorder="1" applyAlignment="1">
      <alignment horizontal="center" vertical="center" wrapText="1"/>
    </xf>
    <xf numFmtId="3" fontId="10" fillId="5" borderId="2" xfId="2" applyNumberFormat="1" applyFont="1" applyFill="1" applyBorder="1" applyAlignment="1">
      <alignment horizontal="center" vertical="center" wrapText="1"/>
    </xf>
    <xf numFmtId="3" fontId="6" fillId="5" borderId="2" xfId="2" applyNumberFormat="1" applyFont="1" applyFill="1" applyBorder="1" applyAlignment="1">
      <alignment horizontal="center" vertical="center" wrapText="1"/>
    </xf>
    <xf numFmtId="4" fontId="45" fillId="5" borderId="2" xfId="2" applyNumberFormat="1" applyFont="1" applyFill="1" applyBorder="1" applyAlignment="1">
      <alignment horizontal="center" vertical="center" wrapText="1"/>
    </xf>
    <xf numFmtId="4" fontId="46" fillId="5" borderId="2" xfId="2" applyNumberFormat="1" applyFont="1" applyFill="1" applyBorder="1" applyAlignment="1">
      <alignment horizontal="center" vertical="center" wrapText="1"/>
    </xf>
    <xf numFmtId="9" fontId="6" fillId="5" borderId="2" xfId="1" applyNumberFormat="1" applyFont="1" applyFill="1" applyBorder="1" applyAlignment="1">
      <alignment vertical="center" wrapText="1"/>
    </xf>
    <xf numFmtId="0" fontId="3" fillId="5" borderId="0" xfId="1" applyFont="1" applyFill="1" applyAlignment="1">
      <alignment vertical="center" wrapText="1"/>
    </xf>
    <xf numFmtId="4" fontId="5" fillId="5" borderId="0" xfId="1" applyNumberFormat="1" applyFont="1" applyFill="1" applyAlignment="1">
      <alignment vertical="center" wrapText="1"/>
    </xf>
    <xf numFmtId="4" fontId="10" fillId="5" borderId="2" xfId="2" applyNumberFormat="1" applyFont="1" applyFill="1" applyBorder="1" applyAlignment="1">
      <alignment horizontal="center" vertical="center" wrapText="1"/>
    </xf>
    <xf numFmtId="0" fontId="9" fillId="0" borderId="2" xfId="4" applyFont="1" applyFill="1" applyBorder="1" applyAlignment="1">
      <alignment horizontal="left" vertical="center" wrapText="1"/>
    </xf>
    <xf numFmtId="0" fontId="9" fillId="0" borderId="2" xfId="4" applyFont="1" applyFill="1" applyBorder="1" applyAlignment="1">
      <alignment vertical="center" wrapText="1"/>
    </xf>
    <xf numFmtId="0" fontId="4" fillId="0" borderId="2" xfId="4" applyFont="1" applyFill="1" applyBorder="1" applyAlignment="1">
      <alignment vertical="center" wrapText="1"/>
    </xf>
    <xf numFmtId="14" fontId="4" fillId="0" borderId="2" xfId="1" applyNumberFormat="1" applyFont="1" applyFill="1" applyBorder="1" applyAlignment="1">
      <alignment vertical="center" wrapText="1"/>
    </xf>
    <xf numFmtId="0" fontId="31" fillId="0" borderId="2" xfId="1" applyFont="1" applyFill="1" applyBorder="1" applyAlignment="1">
      <alignment vertical="center" wrapText="1"/>
    </xf>
    <xf numFmtId="0" fontId="9" fillId="0" borderId="0" xfId="4" applyFont="1" applyFill="1" applyBorder="1" applyAlignment="1">
      <alignment horizontal="left" vertical="center" wrapText="1"/>
    </xf>
    <xf numFmtId="0" fontId="9" fillId="0" borderId="0" xfId="4" applyFont="1" applyFill="1" applyBorder="1" applyAlignment="1">
      <alignment vertical="center" wrapText="1"/>
    </xf>
    <xf numFmtId="0" fontId="4" fillId="0" borderId="0" xfId="4" applyFont="1" applyFill="1" applyBorder="1" applyAlignment="1">
      <alignment vertical="center" wrapText="1"/>
    </xf>
    <xf numFmtId="3" fontId="6" fillId="0" borderId="0" xfId="1" applyNumberFormat="1" applyFont="1" applyFill="1" applyAlignment="1">
      <alignment vertical="center" wrapText="1"/>
    </xf>
    <xf numFmtId="4" fontId="6" fillId="0" borderId="0" xfId="1" applyNumberFormat="1" applyFont="1" applyFill="1" applyAlignment="1">
      <alignment vertical="center" wrapText="1"/>
    </xf>
    <xf numFmtId="0" fontId="31" fillId="0" borderId="0" xfId="1" applyFont="1" applyFill="1" applyAlignment="1">
      <alignment vertical="center" wrapText="1"/>
    </xf>
    <xf numFmtId="9" fontId="6" fillId="0" borderId="0" xfId="1" applyNumberFormat="1" applyFont="1" applyFill="1" applyAlignment="1">
      <alignment vertical="center" wrapText="1"/>
    </xf>
    <xf numFmtId="0" fontId="9" fillId="0" borderId="0" xfId="4" applyFont="1" applyFill="1" applyBorder="1" applyAlignment="1">
      <alignment horizontal="center" vertical="center" wrapText="1"/>
    </xf>
    <xf numFmtId="0" fontId="47" fillId="0" borderId="0" xfId="4" applyFont="1" applyFill="1" applyBorder="1" applyAlignment="1">
      <alignment vertical="center" wrapText="1"/>
    </xf>
    <xf numFmtId="4" fontId="31" fillId="0" borderId="0" xfId="1" applyNumberFormat="1" applyFont="1" applyFill="1" applyAlignment="1">
      <alignment vertical="center" wrapText="1"/>
    </xf>
    <xf numFmtId="165" fontId="19" fillId="0" borderId="0" xfId="4" applyNumberFormat="1" applyFont="1" applyFill="1" applyBorder="1" applyAlignment="1">
      <alignment horizontal="center" vertical="center" wrapText="1"/>
    </xf>
    <xf numFmtId="0" fontId="9" fillId="0" borderId="16" xfId="4" applyFont="1" applyFill="1" applyBorder="1" applyAlignment="1">
      <alignment horizontal="center" vertical="center" wrapText="1"/>
    </xf>
    <xf numFmtId="0" fontId="9" fillId="0" borderId="13" xfId="4" applyFont="1" applyFill="1" applyBorder="1" applyAlignment="1">
      <alignment horizontal="center" vertical="center" wrapText="1"/>
    </xf>
    <xf numFmtId="4" fontId="9" fillId="0" borderId="0" xfId="1" applyNumberFormat="1" applyFont="1" applyFill="1" applyBorder="1" applyAlignment="1">
      <alignment horizontal="left" vertical="center" wrapText="1"/>
    </xf>
    <xf numFmtId="4" fontId="9" fillId="0" borderId="0" xfId="1" applyNumberFormat="1" applyFont="1" applyFill="1" applyBorder="1" applyAlignment="1">
      <alignment vertical="center" wrapText="1"/>
    </xf>
    <xf numFmtId="4" fontId="13" fillId="0" borderId="0" xfId="1" applyNumberFormat="1" applyFont="1" applyFill="1" applyBorder="1" applyAlignment="1">
      <alignment vertical="center" wrapText="1"/>
    </xf>
    <xf numFmtId="3" fontId="9" fillId="0" borderId="0" xfId="10" applyNumberFormat="1" applyFont="1" applyFill="1" applyBorder="1" applyAlignment="1">
      <alignment horizontal="left" vertical="center" wrapText="1"/>
    </xf>
    <xf numFmtId="3" fontId="9" fillId="0" borderId="0" xfId="10" applyNumberFormat="1" applyFont="1" applyFill="1" applyBorder="1" applyAlignment="1">
      <alignment vertical="center" wrapText="1"/>
    </xf>
    <xf numFmtId="3" fontId="3" fillId="0" borderId="0" xfId="10" applyNumberFormat="1" applyFont="1" applyFill="1" applyBorder="1" applyAlignment="1">
      <alignment vertical="center" wrapText="1"/>
    </xf>
    <xf numFmtId="0" fontId="48" fillId="0" borderId="13" xfId="0" applyFont="1" applyBorder="1" applyAlignment="1">
      <alignment horizontal="center" vertical="center" wrapText="1"/>
    </xf>
    <xf numFmtId="4" fontId="49" fillId="0" borderId="13" xfId="0" applyNumberFormat="1" applyFont="1" applyBorder="1" applyAlignment="1">
      <alignment horizontal="center" vertical="center" wrapText="1"/>
    </xf>
    <xf numFmtId="0" fontId="9" fillId="0" borderId="0" xfId="9" applyFont="1" applyFill="1" applyBorder="1" applyAlignment="1">
      <alignment horizontal="center" vertical="center" wrapText="1"/>
    </xf>
    <xf numFmtId="4" fontId="9" fillId="0" borderId="0" xfId="4" applyNumberFormat="1" applyFont="1" applyFill="1" applyBorder="1" applyAlignment="1">
      <alignment vertical="center" wrapText="1"/>
    </xf>
    <xf numFmtId="4" fontId="19" fillId="0" borderId="0" xfId="4" applyNumberFormat="1" applyFont="1" applyFill="1" applyBorder="1" applyAlignment="1">
      <alignment vertical="center" wrapText="1"/>
    </xf>
    <xf numFmtId="0" fontId="4" fillId="0" borderId="0" xfId="1" applyFont="1" applyFill="1" applyBorder="1" applyAlignment="1">
      <alignment vertical="center" wrapText="1"/>
    </xf>
    <xf numFmtId="0" fontId="50" fillId="0" borderId="0" xfId="4" applyFont="1" applyFill="1" applyBorder="1" applyAlignment="1">
      <alignment vertical="center" wrapText="1"/>
    </xf>
    <xf numFmtId="0" fontId="51" fillId="0" borderId="0" xfId="4" applyFont="1" applyFill="1" applyBorder="1" applyAlignment="1">
      <alignment vertical="center" wrapText="1"/>
    </xf>
    <xf numFmtId="0" fontId="47" fillId="0" borderId="0" xfId="4" applyFont="1" applyFill="1" applyBorder="1" applyAlignment="1">
      <alignment horizontal="left" vertical="center" wrapText="1"/>
    </xf>
    <xf numFmtId="0" fontId="50" fillId="0" borderId="0" xfId="3" applyFont="1" applyFill="1" applyBorder="1" applyAlignment="1">
      <alignment vertical="center" wrapText="1"/>
    </xf>
    <xf numFmtId="0" fontId="9" fillId="0" borderId="0" xfId="3" applyFont="1" applyFill="1" applyBorder="1" applyAlignment="1">
      <alignment horizontal="left" vertical="center" wrapText="1"/>
    </xf>
    <xf numFmtId="0" fontId="47" fillId="0" borderId="0" xfId="3" applyFont="1" applyFill="1" applyBorder="1" applyAlignment="1">
      <alignment horizontal="left" vertical="center" wrapText="1"/>
    </xf>
    <xf numFmtId="0" fontId="9" fillId="0" borderId="0" xfId="11" applyFont="1" applyFill="1" applyBorder="1" applyAlignment="1">
      <alignment horizontal="left" vertical="center" wrapText="1"/>
    </xf>
    <xf numFmtId="0" fontId="9" fillId="0" borderId="0" xfId="11" applyFont="1" applyFill="1" applyBorder="1" applyAlignment="1">
      <alignment horizontal="center" vertical="center" wrapText="1"/>
    </xf>
    <xf numFmtId="0" fontId="13" fillId="0" borderId="0" xfId="11" applyFont="1" applyFill="1" applyBorder="1" applyAlignment="1">
      <alignment horizontal="center" vertical="center" wrapText="1"/>
    </xf>
    <xf numFmtId="4" fontId="52" fillId="0" borderId="0" xfId="4" applyNumberFormat="1" applyFont="1" applyFill="1" applyBorder="1" applyAlignment="1">
      <alignment vertical="center" wrapText="1"/>
    </xf>
    <xf numFmtId="4" fontId="53" fillId="0" borderId="0" xfId="4" applyNumberFormat="1" applyFont="1" applyFill="1" applyBorder="1" applyAlignment="1">
      <alignment vertical="center" wrapText="1"/>
    </xf>
    <xf numFmtId="4" fontId="9" fillId="0" borderId="0" xfId="11" applyNumberFormat="1" applyFont="1" applyFill="1" applyBorder="1" applyAlignment="1">
      <alignment horizontal="center" vertical="center" wrapText="1"/>
    </xf>
    <xf numFmtId="4" fontId="13" fillId="0" borderId="0" xfId="11" applyNumberFormat="1" applyFont="1" applyFill="1" applyBorder="1" applyAlignment="1">
      <alignment horizontal="center" vertical="center" wrapText="1"/>
    </xf>
    <xf numFmtId="14" fontId="7" fillId="0" borderId="0" xfId="1" applyNumberFormat="1" applyFont="1" applyFill="1" applyAlignment="1">
      <alignment vertical="center" wrapText="1"/>
    </xf>
    <xf numFmtId="0" fontId="6" fillId="4" borderId="0" xfId="1" applyFont="1" applyFill="1" applyAlignment="1">
      <alignment vertical="center" wrapText="1"/>
    </xf>
  </cellXfs>
  <cellStyles count="108">
    <cellStyle name="Euro" xfId="12"/>
    <cellStyle name="Euro 2" xfId="13"/>
    <cellStyle name="Euro 3" xfId="14"/>
    <cellStyle name="Euro 4" xfId="15"/>
    <cellStyle name="Euro 5" xfId="16"/>
    <cellStyle name="Euro 6" xfId="17"/>
    <cellStyle name="Milliers 2" xfId="18"/>
    <cellStyle name="Milliers 2 10" xfId="19"/>
    <cellStyle name="Milliers 2 11" xfId="20"/>
    <cellStyle name="Milliers 2 11 2" xfId="21"/>
    <cellStyle name="Milliers 2 2" xfId="22"/>
    <cellStyle name="Milliers 2 3" xfId="23"/>
    <cellStyle name="Milliers 2 3 2" xfId="24"/>
    <cellStyle name="Milliers 2 4" xfId="25"/>
    <cellStyle name="Milliers 2 5" xfId="26"/>
    <cellStyle name="Milliers 2 6" xfId="27"/>
    <cellStyle name="Milliers 2 7" xfId="28"/>
    <cellStyle name="Milliers 2 8" xfId="29"/>
    <cellStyle name="Milliers 2 9" xfId="30"/>
    <cellStyle name="Milliers 3" xfId="31"/>
    <cellStyle name="Milliers 3 2" xfId="32"/>
    <cellStyle name="Milliers 3 2 2" xfId="33"/>
    <cellStyle name="Milliers 4" xfId="34"/>
    <cellStyle name="Milliers 4 2" xfId="35"/>
    <cellStyle name="Milliers 4 2 2" xfId="36"/>
    <cellStyle name="Milliers 4 3" xfId="37"/>
    <cellStyle name="Milliers 4 4" xfId="38"/>
    <cellStyle name="Milliers 4 5" xfId="39"/>
    <cellStyle name="Milliers 4 6" xfId="40"/>
    <cellStyle name="Milliers 4 7" xfId="41"/>
    <cellStyle name="Milliers 4 8" xfId="42"/>
    <cellStyle name="Milliers 5" xfId="43"/>
    <cellStyle name="Milliers 5 2" xfId="44"/>
    <cellStyle name="Milliers 6" xfId="45"/>
    <cellStyle name="Milliers 7" xfId="46"/>
    <cellStyle name="Normal" xfId="0" builtinId="0"/>
    <cellStyle name="Normal 10" xfId="47"/>
    <cellStyle name="Normal 10 2" xfId="5"/>
    <cellStyle name="Normal 10 3" xfId="48"/>
    <cellStyle name="Normal 11" xfId="49"/>
    <cellStyle name="Normal 12" xfId="50"/>
    <cellStyle name="Normal 12 2" xfId="8"/>
    <cellStyle name="Normal 12 2 2" xfId="10"/>
    <cellStyle name="Normal 13" xfId="51"/>
    <cellStyle name="Normal 14" xfId="52"/>
    <cellStyle name="Normal 15" xfId="53"/>
    <cellStyle name="Normal 16" xfId="54"/>
    <cellStyle name="Normal 2" xfId="3"/>
    <cellStyle name="Normal 2 2" xfId="55"/>
    <cellStyle name="Normal 2 2 2" xfId="4"/>
    <cellStyle name="Normal 2 2 3" xfId="56"/>
    <cellStyle name="Normal 2 3" xfId="57"/>
    <cellStyle name="Normal 2 3 2" xfId="58"/>
    <cellStyle name="Normal 2 4" xfId="59"/>
    <cellStyle name="Normal 2 4 2" xfId="60"/>
    <cellStyle name="Normal 2 5" xfId="61"/>
    <cellStyle name="Normal 3" xfId="62"/>
    <cellStyle name="Normal 3 10" xfId="2"/>
    <cellStyle name="Normal 3 10 2" xfId="63"/>
    <cellStyle name="Normal 3 2" xfId="64"/>
    <cellStyle name="Normal 3 2 2" xfId="65"/>
    <cellStyle name="Normal 3 3" xfId="66"/>
    <cellStyle name="Normal 3 4" xfId="67"/>
    <cellStyle name="Normal 3 5" xfId="68"/>
    <cellStyle name="Normal 3 6" xfId="69"/>
    <cellStyle name="Normal 3 7" xfId="70"/>
    <cellStyle name="Normal 3 8" xfId="71"/>
    <cellStyle name="Normal 3 9" xfId="72"/>
    <cellStyle name="Normal 3_DPAT" xfId="73"/>
    <cellStyle name="Normal 4" xfId="74"/>
    <cellStyle name="Normal 4 10" xfId="75"/>
    <cellStyle name="Normal 4 10 2" xfId="76"/>
    <cellStyle name="Normal 4 11" xfId="77"/>
    <cellStyle name="Normal 4 11 2" xfId="78"/>
    <cellStyle name="Normal 4 12" xfId="79"/>
    <cellStyle name="Normal 4 2" xfId="80"/>
    <cellStyle name="Normal 4 3" xfId="81"/>
    <cellStyle name="Normal 4 4" xfId="82"/>
    <cellStyle name="Normal 4 5" xfId="83"/>
    <cellStyle name="Normal 4 6" xfId="84"/>
    <cellStyle name="Normal 4 7" xfId="85"/>
    <cellStyle name="Normal 4 8" xfId="86"/>
    <cellStyle name="Normal 4 9" xfId="87"/>
    <cellStyle name="Normal 4_PA 2011 tab 05" xfId="88"/>
    <cellStyle name="Normal 5" xfId="89"/>
    <cellStyle name="Normal 5 2" xfId="90"/>
    <cellStyle name="Normal 6" xfId="91"/>
    <cellStyle name="Normal 7" xfId="92"/>
    <cellStyle name="Normal 7 2" xfId="11"/>
    <cellStyle name="Normal 7 2 2" xfId="93"/>
    <cellStyle name="Normal 7 3" xfId="94"/>
    <cellStyle name="Normal 7 3 2" xfId="95"/>
    <cellStyle name="Normal 8" xfId="7"/>
    <cellStyle name="Normal 8 2" xfId="6"/>
    <cellStyle name="Normal 8 2 2" xfId="96"/>
    <cellStyle name="Normal 8 2 3" xfId="97"/>
    <cellStyle name="Normal 8 3" xfId="98"/>
    <cellStyle name="Normal 8 4" xfId="99"/>
    <cellStyle name="Normal 9" xfId="100"/>
    <cellStyle name="Normal 9 2" xfId="101"/>
    <cellStyle name="Normal_EXERCICE 2009- NOMENCLATURE PSD 01-10" xfId="1"/>
    <cellStyle name="Normal_EXERCICE 2009- NOMENCLATURE PSD 01-10 2" xfId="9"/>
    <cellStyle name="Pourcentage 2" xfId="102"/>
    <cellStyle name="Pourcentage 2 2" xfId="103"/>
    <cellStyle name="Pourcentage 2 2 2" xfId="104"/>
    <cellStyle name="Pourcentage 3" xfId="105"/>
    <cellStyle name="Pourcentage 3 2" xfId="106"/>
    <cellStyle name="Style 1" xfId="1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ngagement%20et%20paiement%2005-04-2020/engagement%20et%20paiements%2031-03-2020/SITUATION%20FINANCIERE%202019/SITUATION%20FINANCIERE%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2017 sans clôtuire"/>
      <sheetName val="CF2018 avec clôture"/>
      <sheetName val="annexe02"/>
      <sheetName val="annexe03+04"/>
      <sheetName val="paiementb 2018"/>
      <sheetName val="engagement comptable"/>
      <sheetName val="santé 2020"/>
      <sheetName val="clôture 2020"/>
      <sheetName val="DPAT20-02-2020 Avec prévision d"/>
      <sheetName val="MSPRH 15-30"/>
      <sheetName val="MSPRH"/>
      <sheetName val="bw 2017"/>
      <sheetName val="BESOINS 2020"/>
      <sheetName val="localisation"/>
    </sheetNames>
    <sheetDataSet>
      <sheetData sheetId="0"/>
      <sheetData sheetId="1"/>
      <sheetData sheetId="2"/>
      <sheetData sheetId="3"/>
      <sheetData sheetId="4">
        <row r="16">
          <cell r="S16">
            <v>2713200</v>
          </cell>
        </row>
        <row r="17">
          <cell r="S17">
            <v>2713200</v>
          </cell>
        </row>
        <row r="18">
          <cell r="S18">
            <v>0</v>
          </cell>
        </row>
        <row r="19">
          <cell r="S19">
            <v>0</v>
          </cell>
        </row>
        <row r="20">
          <cell r="S20">
            <v>0</v>
          </cell>
        </row>
        <row r="22">
          <cell r="S22">
            <v>0</v>
          </cell>
        </row>
        <row r="23">
          <cell r="S23">
            <v>0</v>
          </cell>
        </row>
        <row r="24">
          <cell r="S24">
            <v>0</v>
          </cell>
        </row>
        <row r="33">
          <cell r="S33">
            <v>0</v>
          </cell>
        </row>
        <row r="34">
          <cell r="S34">
            <v>0</v>
          </cell>
        </row>
        <row r="35">
          <cell r="S35">
            <v>0</v>
          </cell>
        </row>
        <row r="36">
          <cell r="S36">
            <v>0</v>
          </cell>
        </row>
        <row r="37">
          <cell r="S37">
            <v>0</v>
          </cell>
        </row>
        <row r="38">
          <cell r="S38">
            <v>0</v>
          </cell>
        </row>
        <row r="39">
          <cell r="S39">
            <v>0</v>
          </cell>
        </row>
        <row r="51">
          <cell r="S51">
            <v>0</v>
          </cell>
        </row>
        <row r="52">
          <cell r="S52">
            <v>0</v>
          </cell>
        </row>
        <row r="53">
          <cell r="S53">
            <v>0</v>
          </cell>
        </row>
        <row r="54">
          <cell r="S54">
            <v>0</v>
          </cell>
        </row>
        <row r="55">
          <cell r="S55">
            <v>0</v>
          </cell>
        </row>
        <row r="56">
          <cell r="S56">
            <v>0</v>
          </cell>
        </row>
        <row r="57">
          <cell r="S57">
            <v>0</v>
          </cell>
        </row>
        <row r="58">
          <cell r="S58">
            <v>0</v>
          </cell>
        </row>
        <row r="59">
          <cell r="S59">
            <v>0</v>
          </cell>
        </row>
        <row r="61">
          <cell r="S61">
            <v>0</v>
          </cell>
        </row>
        <row r="62">
          <cell r="S62">
            <v>0</v>
          </cell>
        </row>
        <row r="63">
          <cell r="S63">
            <v>0</v>
          </cell>
        </row>
        <row r="70">
          <cell r="S70">
            <v>0</v>
          </cell>
        </row>
        <row r="71">
          <cell r="S71">
            <v>0</v>
          </cell>
        </row>
      </sheetData>
      <sheetData sheetId="5"/>
      <sheetData sheetId="6">
        <row r="7">
          <cell r="I7">
            <v>1500000000</v>
          </cell>
          <cell r="AD7">
            <v>19728383.169999998</v>
          </cell>
          <cell r="BE7">
            <v>14526433.16</v>
          </cell>
          <cell r="BF7">
            <v>0</v>
          </cell>
        </row>
        <row r="8">
          <cell r="I8">
            <v>2200000000</v>
          </cell>
          <cell r="AD8">
            <v>20065041.68</v>
          </cell>
          <cell r="BE8">
            <v>14084700.25</v>
          </cell>
          <cell r="BF8">
            <v>0</v>
          </cell>
        </row>
        <row r="9">
          <cell r="I9">
            <v>1500000000</v>
          </cell>
          <cell r="AD9">
            <v>771264</v>
          </cell>
          <cell r="BE9">
            <v>771264</v>
          </cell>
          <cell r="BF9">
            <v>0</v>
          </cell>
        </row>
        <row r="16">
          <cell r="I16">
            <v>3346000000</v>
          </cell>
          <cell r="AD16">
            <v>1361339554.3000002</v>
          </cell>
          <cell r="BE16">
            <v>1339692555.6099999</v>
          </cell>
          <cell r="BF16">
            <v>0</v>
          </cell>
          <cell r="CF16">
            <v>2713200</v>
          </cell>
        </row>
        <row r="17">
          <cell r="I17">
            <v>3614854000</v>
          </cell>
          <cell r="AD17">
            <v>2885304224.2600002</v>
          </cell>
          <cell r="BE17">
            <v>1747105576.45</v>
          </cell>
          <cell r="BF17">
            <v>0</v>
          </cell>
          <cell r="CF17">
            <v>2713200</v>
          </cell>
        </row>
        <row r="18">
          <cell r="I18">
            <v>93114000</v>
          </cell>
          <cell r="AD18">
            <v>81355888.400000006</v>
          </cell>
          <cell r="BE18">
            <v>55225304.409999996</v>
          </cell>
          <cell r="BF18">
            <v>0</v>
          </cell>
        </row>
        <row r="19">
          <cell r="I19">
            <v>3122146000</v>
          </cell>
          <cell r="AD19">
            <v>2633253510.54</v>
          </cell>
          <cell r="BE19">
            <v>1511914692.28</v>
          </cell>
          <cell r="BF19">
            <v>0</v>
          </cell>
        </row>
        <row r="20">
          <cell r="I20">
            <v>328000000</v>
          </cell>
          <cell r="AD20">
            <v>321236909.76999998</v>
          </cell>
          <cell r="BE20">
            <v>567929.88</v>
          </cell>
          <cell r="BF20">
            <v>0</v>
          </cell>
        </row>
        <row r="22">
          <cell r="I22">
            <v>2100000000</v>
          </cell>
          <cell r="AD22">
            <v>0</v>
          </cell>
          <cell r="BE22">
            <v>0</v>
          </cell>
          <cell r="BF22">
            <v>0</v>
          </cell>
        </row>
        <row r="23">
          <cell r="I23">
            <v>60000000</v>
          </cell>
          <cell r="AD23">
            <v>0</v>
          </cell>
          <cell r="BE23">
            <v>0</v>
          </cell>
          <cell r="BF23">
            <v>0</v>
          </cell>
        </row>
        <row r="24">
          <cell r="I24">
            <v>60000000</v>
          </cell>
          <cell r="AD24">
            <v>0</v>
          </cell>
          <cell r="BE24">
            <v>0</v>
          </cell>
          <cell r="BF24">
            <v>0</v>
          </cell>
        </row>
        <row r="25">
          <cell r="I25">
            <v>30000000</v>
          </cell>
          <cell r="AD25">
            <v>0</v>
          </cell>
          <cell r="BE25">
            <v>0</v>
          </cell>
          <cell r="BF25">
            <v>0</v>
          </cell>
        </row>
        <row r="26">
          <cell r="I26">
            <v>300000000</v>
          </cell>
          <cell r="AD26">
            <v>0</v>
          </cell>
          <cell r="BE26">
            <v>0</v>
          </cell>
          <cell r="BF26">
            <v>0</v>
          </cell>
        </row>
        <row r="28">
          <cell r="CE28">
            <v>0</v>
          </cell>
        </row>
        <row r="35">
          <cell r="I35">
            <v>264341000</v>
          </cell>
          <cell r="AD35">
            <v>222009313.03</v>
          </cell>
          <cell r="BE35">
            <v>2644090.23</v>
          </cell>
          <cell r="BF35">
            <v>0</v>
          </cell>
        </row>
        <row r="36">
          <cell r="I36">
            <v>253410000</v>
          </cell>
          <cell r="AD36">
            <v>220406245.06999999</v>
          </cell>
          <cell r="BE36">
            <v>3173755.84</v>
          </cell>
          <cell r="BF36">
            <v>0</v>
          </cell>
        </row>
        <row r="37">
          <cell r="I37">
            <v>290821000</v>
          </cell>
          <cell r="AD37">
            <v>8637002</v>
          </cell>
          <cell r="BE37">
            <v>2188983.86</v>
          </cell>
          <cell r="BF37">
            <v>0</v>
          </cell>
        </row>
        <row r="38">
          <cell r="I38">
            <v>237297000</v>
          </cell>
          <cell r="AD38">
            <v>184756851.88999999</v>
          </cell>
          <cell r="BE38">
            <v>2982665.9299999997</v>
          </cell>
          <cell r="BF38">
            <v>0</v>
          </cell>
        </row>
        <row r="39">
          <cell r="I39">
            <v>255994000</v>
          </cell>
          <cell r="AD39">
            <v>218583498.13999999</v>
          </cell>
          <cell r="BE39">
            <v>40930798.57</v>
          </cell>
          <cell r="BF39">
            <v>0</v>
          </cell>
        </row>
        <row r="40">
          <cell r="I40">
            <v>238000000</v>
          </cell>
          <cell r="AD40">
            <v>204779949.29000002</v>
          </cell>
          <cell r="BE40">
            <v>26474392.640000001</v>
          </cell>
          <cell r="BF40">
            <v>0</v>
          </cell>
        </row>
        <row r="41">
          <cell r="I41">
            <v>239414000</v>
          </cell>
          <cell r="AD41">
            <v>10068503.83</v>
          </cell>
          <cell r="BE41">
            <v>3279927.96</v>
          </cell>
          <cell r="BF41">
            <v>0</v>
          </cell>
        </row>
        <row r="53">
          <cell r="I53">
            <v>252356000</v>
          </cell>
          <cell r="AD53">
            <v>214343316.66</v>
          </cell>
          <cell r="BE53">
            <v>32480814.520000003</v>
          </cell>
          <cell r="BF53">
            <v>0</v>
          </cell>
        </row>
        <row r="54">
          <cell r="I54">
            <v>263215000</v>
          </cell>
          <cell r="AD54">
            <v>225210549.13999999</v>
          </cell>
          <cell r="BE54">
            <v>39462271.68</v>
          </cell>
          <cell r="BF54">
            <v>0</v>
          </cell>
        </row>
        <row r="55">
          <cell r="I55">
            <v>246627000</v>
          </cell>
          <cell r="AD55">
            <v>206624841.86000001</v>
          </cell>
          <cell r="BE55">
            <v>46423919.670000002</v>
          </cell>
          <cell r="BF55">
            <v>0</v>
          </cell>
        </row>
        <row r="56">
          <cell r="I56">
            <v>267334000</v>
          </cell>
          <cell r="AD56">
            <v>227437782.53</v>
          </cell>
          <cell r="BE56">
            <v>51617521.530000001</v>
          </cell>
          <cell r="BF56">
            <v>0</v>
          </cell>
        </row>
        <row r="57">
          <cell r="I57">
            <v>300000000</v>
          </cell>
          <cell r="AD57">
            <v>234725794.19</v>
          </cell>
          <cell r="BE57">
            <v>49797704.689999998</v>
          </cell>
          <cell r="BF57">
            <v>0</v>
          </cell>
        </row>
        <row r="58">
          <cell r="I58">
            <v>227712000</v>
          </cell>
          <cell r="AD58">
            <v>194707557.20000002</v>
          </cell>
          <cell r="BE58">
            <v>3578910.43</v>
          </cell>
          <cell r="BF58">
            <v>0</v>
          </cell>
        </row>
        <row r="59">
          <cell r="I59">
            <v>203574000</v>
          </cell>
          <cell r="AD59">
            <v>165806870.98000002</v>
          </cell>
          <cell r="BE59">
            <v>19892373.299999997</v>
          </cell>
          <cell r="BF59">
            <v>0</v>
          </cell>
        </row>
        <row r="60">
          <cell r="I60">
            <v>293234000</v>
          </cell>
          <cell r="AD60">
            <v>226229814.62</v>
          </cell>
          <cell r="BE60">
            <v>3042109.1</v>
          </cell>
          <cell r="BF60">
            <v>0</v>
          </cell>
        </row>
        <row r="61">
          <cell r="I61">
            <v>208441000</v>
          </cell>
          <cell r="AD61">
            <v>8566463.879999999</v>
          </cell>
          <cell r="BE61">
            <v>3074424.75</v>
          </cell>
          <cell r="BF61">
            <v>0</v>
          </cell>
        </row>
        <row r="68">
          <cell r="I68">
            <v>90000000</v>
          </cell>
          <cell r="AD68">
            <v>6288611.6899999995</v>
          </cell>
          <cell r="BE68">
            <v>351811.69</v>
          </cell>
          <cell r="BF68">
            <v>0</v>
          </cell>
        </row>
        <row r="69">
          <cell r="I69">
            <v>2862000000</v>
          </cell>
          <cell r="AD69">
            <v>3221062.35</v>
          </cell>
          <cell r="BE69">
            <v>0</v>
          </cell>
          <cell r="BF69">
            <v>0</v>
          </cell>
        </row>
        <row r="72">
          <cell r="CF72">
            <v>5426400</v>
          </cell>
        </row>
        <row r="81">
          <cell r="CE81">
            <v>0</v>
          </cell>
        </row>
        <row r="88">
          <cell r="AD88">
            <v>14292337116.700001</v>
          </cell>
          <cell r="BE88">
            <v>9190656384.4500008</v>
          </cell>
          <cell r="BF88">
            <v>0</v>
          </cell>
          <cell r="BG88">
            <v>9190656384.4500008</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DB140"/>
  <sheetViews>
    <sheetView tabSelected="1" topLeftCell="A34" zoomScale="25" zoomScaleNormal="25" workbookViewId="0">
      <pane xSplit="10215" topLeftCell="V1" activePane="topRight"/>
      <selection activeCell="B38" sqref="B38"/>
      <selection pane="topRight" activeCell="V39" sqref="V39"/>
    </sheetView>
  </sheetViews>
  <sheetFormatPr defaultColWidth="11.42578125" defaultRowHeight="60.75" x14ac:dyDescent="0.25"/>
  <cols>
    <col min="1" max="1" width="5.7109375" style="3" customWidth="1"/>
    <col min="2" max="2" width="94.42578125" style="206" customWidth="1"/>
    <col min="3" max="3" width="59.7109375" style="205" customWidth="1"/>
    <col min="4" max="4" width="25.7109375" style="2" customWidth="1"/>
    <col min="5" max="5" width="30.85546875" style="2" customWidth="1"/>
    <col min="6" max="6" width="29" style="208" customWidth="1"/>
    <col min="7" max="7" width="21.140625" style="209" customWidth="1"/>
    <col min="8" max="8" width="48.85546875" style="3" customWidth="1"/>
    <col min="9" max="9" width="2.28515625" style="210" hidden="1" customWidth="1"/>
    <col min="10" max="10" width="25.140625" style="3" hidden="1" customWidth="1"/>
    <col min="11" max="11" width="32.5703125" style="407" hidden="1" customWidth="1"/>
    <col min="12" max="12" width="64" style="407" customWidth="1"/>
    <col min="13" max="13" width="1.140625" style="407" hidden="1" customWidth="1"/>
    <col min="14" max="14" width="68" style="408" customWidth="1"/>
    <col min="15" max="15" width="63" style="409" customWidth="1"/>
    <col min="16" max="16" width="61.140625" style="209" customWidth="1"/>
    <col min="17" max="17" width="61.85546875" style="209" customWidth="1"/>
    <col min="18" max="18" width="0.42578125" style="209" hidden="1" customWidth="1"/>
    <col min="19" max="19" width="46.85546875" style="443" customWidth="1"/>
    <col min="20" max="20" width="70.28515625" style="209" customWidth="1"/>
    <col min="21" max="21" width="22.7109375" style="410" customWidth="1"/>
    <col min="22" max="22" width="165" style="210" customWidth="1"/>
    <col min="23" max="23" width="24.28515625" style="2" customWidth="1"/>
    <col min="24" max="24" width="71.42578125" style="3" customWidth="1"/>
    <col min="25" max="26" width="74.85546875" style="4" customWidth="1"/>
    <col min="27" max="16384" width="11.42578125" style="3"/>
  </cols>
  <sheetData>
    <row r="1" spans="1:26" ht="26.25" customHeight="1" x14ac:dyDescent="0.25">
      <c r="A1" s="1" t="s">
        <v>0</v>
      </c>
      <c r="B1" s="1"/>
      <c r="C1" s="1"/>
      <c r="D1" s="1"/>
      <c r="E1" s="1"/>
      <c r="F1" s="1"/>
      <c r="G1" s="1"/>
      <c r="H1" s="1"/>
      <c r="I1" s="1"/>
      <c r="J1" s="1"/>
      <c r="K1" s="1"/>
      <c r="L1" s="1"/>
      <c r="M1" s="1"/>
      <c r="N1" s="1"/>
      <c r="O1" s="1"/>
      <c r="P1" s="1"/>
      <c r="Q1" s="1"/>
      <c r="R1" s="1"/>
      <c r="S1" s="1"/>
      <c r="T1" s="1"/>
      <c r="U1" s="1"/>
      <c r="V1" s="1"/>
    </row>
    <row r="2" spans="1:26" s="7" customFormat="1" ht="26.25" customHeight="1" x14ac:dyDescent="0.25">
      <c r="A2" s="5" t="s">
        <v>1</v>
      </c>
      <c r="B2" s="5"/>
      <c r="C2" s="5"/>
      <c r="D2" s="5"/>
      <c r="E2" s="5"/>
      <c r="F2" s="5"/>
      <c r="G2" s="5"/>
      <c r="H2" s="5"/>
      <c r="I2" s="5"/>
      <c r="J2" s="5"/>
      <c r="K2" s="5"/>
      <c r="L2" s="5"/>
      <c r="M2" s="5"/>
      <c r="N2" s="5"/>
      <c r="O2" s="5"/>
      <c r="P2" s="5"/>
      <c r="Q2" s="5"/>
      <c r="R2" s="5"/>
      <c r="S2" s="5"/>
      <c r="T2" s="5"/>
      <c r="U2" s="5"/>
      <c r="V2" s="5"/>
      <c r="W2" s="6"/>
      <c r="Y2" s="8"/>
      <c r="Z2" s="8"/>
    </row>
    <row r="3" spans="1:26" s="7" customFormat="1" ht="26.25" customHeight="1" x14ac:dyDescent="0.25">
      <c r="A3" s="5" t="s">
        <v>2</v>
      </c>
      <c r="B3" s="5"/>
      <c r="C3" s="5"/>
      <c r="D3" s="5"/>
      <c r="E3" s="5"/>
      <c r="F3" s="5"/>
      <c r="G3" s="5"/>
      <c r="H3" s="5"/>
      <c r="I3" s="5"/>
      <c r="J3" s="5"/>
      <c r="K3" s="5"/>
      <c r="L3" s="5"/>
      <c r="M3" s="5"/>
      <c r="N3" s="5"/>
      <c r="O3" s="5"/>
      <c r="P3" s="5"/>
      <c r="Q3" s="5"/>
      <c r="R3" s="5"/>
      <c r="S3" s="5"/>
      <c r="T3" s="5"/>
      <c r="U3" s="5"/>
      <c r="V3" s="5"/>
      <c r="W3" s="6"/>
      <c r="Y3" s="8"/>
      <c r="Z3" s="8"/>
    </row>
    <row r="4" spans="1:26" s="11" customFormat="1" ht="30" customHeight="1" x14ac:dyDescent="0.25">
      <c r="A4" s="9" t="s">
        <v>3</v>
      </c>
      <c r="B4" s="9"/>
      <c r="C4" s="9"/>
      <c r="D4" s="9"/>
      <c r="E4" s="9"/>
      <c r="F4" s="9"/>
      <c r="G4" s="9"/>
      <c r="H4" s="9"/>
      <c r="I4" s="9"/>
      <c r="J4" s="9"/>
      <c r="K4" s="9"/>
      <c r="L4" s="9"/>
      <c r="M4" s="9"/>
      <c r="N4" s="9"/>
      <c r="O4" s="9"/>
      <c r="P4" s="9"/>
      <c r="Q4" s="9"/>
      <c r="R4" s="9"/>
      <c r="S4" s="9"/>
      <c r="T4" s="9"/>
      <c r="U4" s="9"/>
      <c r="V4" s="9"/>
      <c r="W4" s="10"/>
      <c r="Y4" s="12"/>
      <c r="Z4" s="12"/>
    </row>
    <row r="5" spans="1:26" s="15" customFormat="1" ht="54.75" customHeight="1" thickBot="1" x14ac:dyDescent="0.3">
      <c r="A5" s="13" t="s">
        <v>0</v>
      </c>
      <c r="B5" s="13"/>
      <c r="C5" s="13"/>
      <c r="D5" s="13"/>
      <c r="E5" s="13"/>
      <c r="F5" s="13"/>
      <c r="G5" s="13"/>
      <c r="H5" s="13"/>
      <c r="I5" s="13"/>
      <c r="J5" s="13"/>
      <c r="K5" s="13"/>
      <c r="L5" s="13"/>
      <c r="M5" s="13"/>
      <c r="N5" s="13"/>
      <c r="O5" s="13"/>
      <c r="P5" s="13"/>
      <c r="Q5" s="13"/>
      <c r="R5" s="13"/>
      <c r="S5" s="13"/>
      <c r="T5" s="13"/>
      <c r="U5" s="13"/>
      <c r="V5" s="13"/>
      <c r="W5" s="14"/>
      <c r="Y5" s="4"/>
      <c r="Z5" s="4"/>
    </row>
    <row r="6" spans="1:26" s="36" customFormat="1" ht="195" customHeight="1" thickBot="1" x14ac:dyDescent="0.3">
      <c r="A6" s="16" t="s">
        <v>4</v>
      </c>
      <c r="B6" s="17" t="s">
        <v>5</v>
      </c>
      <c r="C6" s="18" t="s">
        <v>6</v>
      </c>
      <c r="D6" s="19" t="s">
        <v>7</v>
      </c>
      <c r="E6" s="20" t="s">
        <v>8</v>
      </c>
      <c r="F6" s="21" t="s">
        <v>9</v>
      </c>
      <c r="G6" s="22" t="s">
        <v>10</v>
      </c>
      <c r="H6" s="23" t="s">
        <v>11</v>
      </c>
      <c r="I6" s="24" t="s">
        <v>12</v>
      </c>
      <c r="J6" s="25" t="s">
        <v>13</v>
      </c>
      <c r="K6" s="26" t="s">
        <v>14</v>
      </c>
      <c r="L6" s="26" t="s">
        <v>15</v>
      </c>
      <c r="M6" s="27" t="s">
        <v>16</v>
      </c>
      <c r="N6" s="28" t="s">
        <v>17</v>
      </c>
      <c r="O6" s="29" t="s">
        <v>18</v>
      </c>
      <c r="P6" s="30" t="s">
        <v>19</v>
      </c>
      <c r="Q6" s="30" t="s">
        <v>20</v>
      </c>
      <c r="R6" s="27" t="s">
        <v>21</v>
      </c>
      <c r="S6" s="27" t="s">
        <v>21</v>
      </c>
      <c r="T6" s="31" t="s">
        <v>22</v>
      </c>
      <c r="U6" s="32" t="s">
        <v>23</v>
      </c>
      <c r="V6" s="33" t="s">
        <v>24</v>
      </c>
      <c r="W6" s="2"/>
      <c r="X6" s="34"/>
      <c r="Y6" s="35" t="s">
        <v>25</v>
      </c>
      <c r="Z6" s="31" t="s">
        <v>26</v>
      </c>
    </row>
    <row r="7" spans="1:26" s="56" customFormat="1" ht="409.6" customHeight="1" thickBot="1" x14ac:dyDescent="0.3">
      <c r="A7" s="37"/>
      <c r="B7" s="38" t="s">
        <v>27</v>
      </c>
      <c r="C7" s="38" t="s">
        <v>28</v>
      </c>
      <c r="D7" s="39" t="s">
        <v>29</v>
      </c>
      <c r="E7" s="40">
        <v>40470</v>
      </c>
      <c r="F7" s="41" t="s">
        <v>30</v>
      </c>
      <c r="G7" s="42" t="s">
        <v>30</v>
      </c>
      <c r="H7" s="43" t="s">
        <v>30</v>
      </c>
      <c r="I7" s="44">
        <v>1500000000</v>
      </c>
      <c r="J7" s="45">
        <v>1500000000</v>
      </c>
      <c r="K7" s="46"/>
      <c r="L7" s="47">
        <f>'[1]santé 2020'!I7</f>
        <v>1500000000</v>
      </c>
      <c r="M7" s="47">
        <f>+L7-I7</f>
        <v>0</v>
      </c>
      <c r="N7" s="48">
        <f>'[1]santé 2020'!AD7</f>
        <v>19728383.169999998</v>
      </c>
      <c r="O7" s="49">
        <f>'[1]santé 2020'!BE7</f>
        <v>14526433.16</v>
      </c>
      <c r="P7" s="50">
        <f>'[1]santé 2020'!BF7</f>
        <v>0</v>
      </c>
      <c r="Q7" s="50">
        <f>+O7+P7</f>
        <v>14526433.16</v>
      </c>
      <c r="R7" s="50">
        <f>'[1]paiementb 2018'!S61</f>
        <v>0</v>
      </c>
      <c r="S7" s="50">
        <f>'[1]santé 2020'!CF7</f>
        <v>0</v>
      </c>
      <c r="T7" s="50">
        <f>L7-Q7</f>
        <v>1485473566.8399999</v>
      </c>
      <c r="U7" s="51" t="s">
        <v>30</v>
      </c>
      <c r="V7" s="52" t="s">
        <v>31</v>
      </c>
      <c r="W7" s="53" t="s">
        <v>32</v>
      </c>
      <c r="X7" s="54" t="s">
        <v>33</v>
      </c>
      <c r="Y7" s="55">
        <v>19729</v>
      </c>
      <c r="Z7" s="55">
        <v>14527</v>
      </c>
    </row>
    <row r="8" spans="1:26" s="56" customFormat="1" ht="409.6" customHeight="1" thickBot="1" x14ac:dyDescent="0.3">
      <c r="A8" s="37"/>
      <c r="B8" s="38" t="s">
        <v>34</v>
      </c>
      <c r="C8" s="38" t="s">
        <v>35</v>
      </c>
      <c r="D8" s="57"/>
      <c r="E8" s="40">
        <v>40668</v>
      </c>
      <c r="F8" s="41" t="s">
        <v>30</v>
      </c>
      <c r="G8" s="42" t="s">
        <v>30</v>
      </c>
      <c r="H8" s="43" t="s">
        <v>30</v>
      </c>
      <c r="I8" s="44">
        <v>1500000000</v>
      </c>
      <c r="J8" s="45">
        <v>2200000000</v>
      </c>
      <c r="K8" s="46"/>
      <c r="L8" s="47">
        <f>'[1]santé 2020'!I8</f>
        <v>2200000000</v>
      </c>
      <c r="M8" s="47">
        <f t="shared" ref="M8:M28" si="0">+L8-I8</f>
        <v>700000000</v>
      </c>
      <c r="N8" s="48">
        <f>'[1]santé 2020'!AD8</f>
        <v>20065041.68</v>
      </c>
      <c r="O8" s="49">
        <f>'[1]santé 2020'!BE8</f>
        <v>14084700.25</v>
      </c>
      <c r="P8" s="50">
        <f>'[1]santé 2020'!BF8</f>
        <v>0</v>
      </c>
      <c r="Q8" s="50">
        <f>+O8+P8</f>
        <v>14084700.25</v>
      </c>
      <c r="R8" s="50">
        <f>'[1]paiementb 2018'!S62</f>
        <v>0</v>
      </c>
      <c r="S8" s="50">
        <f>'[1]santé 2020'!CF8</f>
        <v>0</v>
      </c>
      <c r="T8" s="50">
        <f>L8-Q8</f>
        <v>2185915299.75</v>
      </c>
      <c r="U8" s="51" t="s">
        <v>30</v>
      </c>
      <c r="V8" s="52" t="s">
        <v>31</v>
      </c>
      <c r="W8" s="53" t="s">
        <v>36</v>
      </c>
      <c r="X8" s="54" t="s">
        <v>37</v>
      </c>
      <c r="Y8" s="55">
        <v>20066</v>
      </c>
      <c r="Z8" s="55">
        <v>14085</v>
      </c>
    </row>
    <row r="9" spans="1:26" s="56" customFormat="1" ht="409.5" customHeight="1" thickBot="1" x14ac:dyDescent="0.3">
      <c r="A9" s="37"/>
      <c r="B9" s="38" t="s">
        <v>38</v>
      </c>
      <c r="C9" s="58" t="s">
        <v>39</v>
      </c>
      <c r="D9" s="59"/>
      <c r="E9" s="40">
        <v>40906</v>
      </c>
      <c r="F9" s="60" t="s">
        <v>30</v>
      </c>
      <c r="G9" s="42" t="s">
        <v>30</v>
      </c>
      <c r="H9" s="43" t="s">
        <v>30</v>
      </c>
      <c r="I9" s="61">
        <v>1500000000</v>
      </c>
      <c r="J9" s="62">
        <v>1500000000</v>
      </c>
      <c r="K9" s="63"/>
      <c r="L9" s="64">
        <f>'[1]santé 2020'!I9</f>
        <v>1500000000</v>
      </c>
      <c r="M9" s="47">
        <f t="shared" si="0"/>
        <v>0</v>
      </c>
      <c r="N9" s="48">
        <f>'[1]santé 2020'!AD9</f>
        <v>771264</v>
      </c>
      <c r="O9" s="65">
        <f>'[1]santé 2020'!BE9</f>
        <v>771264</v>
      </c>
      <c r="P9" s="66">
        <f>'[1]santé 2020'!BF9</f>
        <v>0</v>
      </c>
      <c r="Q9" s="66">
        <f>+O9+P9</f>
        <v>771264</v>
      </c>
      <c r="R9" s="66">
        <f>'[1]paiementb 2018'!S63</f>
        <v>0</v>
      </c>
      <c r="S9" s="66">
        <f>'[1]santé 2020'!CF9</f>
        <v>0</v>
      </c>
      <c r="T9" s="50">
        <f>L9-Q9</f>
        <v>1499228736</v>
      </c>
      <c r="U9" s="67" t="s">
        <v>30</v>
      </c>
      <c r="V9" s="52" t="s">
        <v>31</v>
      </c>
      <c r="W9" s="53">
        <f>J9+K9-L9</f>
        <v>0</v>
      </c>
      <c r="X9" s="54" t="s">
        <v>40</v>
      </c>
      <c r="Y9" s="55">
        <v>772</v>
      </c>
      <c r="Z9" s="55">
        <v>772</v>
      </c>
    </row>
    <row r="10" spans="1:26" s="81" customFormat="1" ht="126.75" customHeight="1" thickBot="1" x14ac:dyDescent="0.3">
      <c r="A10" s="68"/>
      <c r="B10" s="69" t="s">
        <v>41</v>
      </c>
      <c r="C10" s="70"/>
      <c r="D10" s="71"/>
      <c r="E10" s="71"/>
      <c r="F10" s="72"/>
      <c r="G10" s="73"/>
      <c r="H10" s="73"/>
      <c r="I10" s="74"/>
      <c r="J10" s="75">
        <f>SUM(J7)</f>
        <v>1500000000</v>
      </c>
      <c r="K10" s="75">
        <f>SUM(K7)</f>
        <v>0</v>
      </c>
      <c r="L10" s="76">
        <f t="shared" ref="L10:T10" si="1">SUM(L7:L9)</f>
        <v>5200000000</v>
      </c>
      <c r="M10" s="47">
        <f t="shared" si="0"/>
        <v>5200000000</v>
      </c>
      <c r="N10" s="77">
        <f>SUM(N7:N9)</f>
        <v>40564688.849999994</v>
      </c>
      <c r="O10" s="78">
        <f t="shared" si="1"/>
        <v>29382397.41</v>
      </c>
      <c r="P10" s="77">
        <f t="shared" si="1"/>
        <v>0</v>
      </c>
      <c r="Q10" s="77">
        <f t="shared" si="1"/>
        <v>29382397.41</v>
      </c>
      <c r="R10" s="77">
        <f t="shared" si="1"/>
        <v>0</v>
      </c>
      <c r="S10" s="77">
        <f t="shared" si="1"/>
        <v>0</v>
      </c>
      <c r="T10" s="77">
        <f t="shared" si="1"/>
        <v>5170617602.5900002</v>
      </c>
      <c r="U10" s="73"/>
      <c r="V10" s="73"/>
      <c r="W10" s="79">
        <f>P10-'[1]santé 2020'!CE12</f>
        <v>0</v>
      </c>
      <c r="X10" s="80"/>
      <c r="Y10" s="78"/>
      <c r="Z10" s="78"/>
    </row>
    <row r="11" spans="1:26" s="7" customFormat="1" ht="114" customHeight="1" thickBot="1" x14ac:dyDescent="0.3">
      <c r="A11" s="82"/>
      <c r="B11" s="83"/>
      <c r="C11" s="84"/>
      <c r="D11" s="85"/>
      <c r="E11" s="85"/>
      <c r="F11" s="86"/>
      <c r="G11" s="87"/>
      <c r="H11" s="82"/>
      <c r="I11" s="88"/>
      <c r="J11" s="82"/>
      <c r="K11" s="87"/>
      <c r="L11" s="88"/>
      <c r="M11" s="89">
        <f t="shared" si="0"/>
        <v>0</v>
      </c>
      <c r="N11" s="88"/>
      <c r="O11" s="90"/>
      <c r="P11" s="88"/>
      <c r="Q11" s="88"/>
      <c r="R11" s="88"/>
      <c r="S11" s="91"/>
      <c r="T11" s="88"/>
      <c r="U11" s="87"/>
      <c r="V11" s="88"/>
      <c r="W11" s="53">
        <f t="shared" ref="W11:W17" si="2">J11+K11-L11</f>
        <v>0</v>
      </c>
      <c r="X11" s="92"/>
      <c r="Y11" s="93"/>
      <c r="Z11" s="93"/>
    </row>
    <row r="12" spans="1:26" ht="26.25" customHeight="1" thickBot="1" x14ac:dyDescent="0.3">
      <c r="A12" s="1" t="s">
        <v>0</v>
      </c>
      <c r="B12" s="1"/>
      <c r="C12" s="1"/>
      <c r="D12" s="1"/>
      <c r="E12" s="1"/>
      <c r="F12" s="1"/>
      <c r="G12" s="1"/>
      <c r="H12" s="1"/>
      <c r="I12" s="1"/>
      <c r="J12" s="1"/>
      <c r="K12" s="1"/>
      <c r="L12" s="1"/>
      <c r="M12" s="1"/>
      <c r="N12" s="1"/>
      <c r="O12" s="1"/>
      <c r="P12" s="1"/>
      <c r="Q12" s="1"/>
      <c r="R12" s="1"/>
      <c r="S12" s="1"/>
      <c r="T12" s="1"/>
      <c r="U12" s="1"/>
      <c r="V12" s="1"/>
      <c r="X12" s="94"/>
      <c r="Y12" s="55"/>
      <c r="Z12" s="55"/>
    </row>
    <row r="13" spans="1:26" s="7" customFormat="1" ht="26.25" customHeight="1" thickBot="1" x14ac:dyDescent="0.3">
      <c r="A13" s="5" t="s">
        <v>1</v>
      </c>
      <c r="B13" s="5"/>
      <c r="C13" s="5"/>
      <c r="D13" s="5"/>
      <c r="E13" s="5"/>
      <c r="F13" s="5"/>
      <c r="G13" s="5"/>
      <c r="H13" s="5"/>
      <c r="I13" s="5"/>
      <c r="J13" s="5"/>
      <c r="K13" s="5"/>
      <c r="L13" s="5"/>
      <c r="M13" s="5"/>
      <c r="N13" s="5"/>
      <c r="O13" s="5"/>
      <c r="P13" s="5"/>
      <c r="Q13" s="5"/>
      <c r="R13" s="5"/>
      <c r="S13" s="5"/>
      <c r="T13" s="5"/>
      <c r="U13" s="5"/>
      <c r="V13" s="5"/>
      <c r="W13" s="6"/>
      <c r="X13" s="95"/>
      <c r="Y13" s="93"/>
      <c r="Z13" s="93"/>
    </row>
    <row r="14" spans="1:26" s="7" customFormat="1" ht="26.25" customHeight="1" thickBot="1" x14ac:dyDescent="0.3">
      <c r="A14" s="5" t="s">
        <v>2</v>
      </c>
      <c r="B14" s="5"/>
      <c r="C14" s="5"/>
      <c r="D14" s="5"/>
      <c r="E14" s="5"/>
      <c r="F14" s="5"/>
      <c r="G14" s="5"/>
      <c r="H14" s="5"/>
      <c r="I14" s="5"/>
      <c r="J14" s="5"/>
      <c r="K14" s="5"/>
      <c r="L14" s="5"/>
      <c r="M14" s="5"/>
      <c r="N14" s="5"/>
      <c r="O14" s="5"/>
      <c r="P14" s="5"/>
      <c r="Q14" s="5"/>
      <c r="R14" s="5"/>
      <c r="S14" s="5"/>
      <c r="T14" s="5"/>
      <c r="U14" s="5"/>
      <c r="V14" s="5"/>
      <c r="W14" s="6"/>
      <c r="X14" s="95"/>
      <c r="Y14" s="93"/>
      <c r="Z14" s="93"/>
    </row>
    <row r="15" spans="1:26" s="11" customFormat="1" ht="30" customHeight="1" thickBot="1" x14ac:dyDescent="0.3">
      <c r="A15" s="9" t="str">
        <f>A4</f>
        <v>Situation arrêtée au 19/04/2020</v>
      </c>
      <c r="B15" s="9"/>
      <c r="C15" s="9"/>
      <c r="D15" s="9"/>
      <c r="E15" s="9"/>
      <c r="F15" s="9"/>
      <c r="G15" s="9"/>
      <c r="H15" s="9"/>
      <c r="I15" s="9"/>
      <c r="J15" s="9"/>
      <c r="K15" s="9"/>
      <c r="L15" s="9"/>
      <c r="M15" s="9"/>
      <c r="N15" s="9"/>
      <c r="O15" s="9"/>
      <c r="P15" s="9"/>
      <c r="Q15" s="9"/>
      <c r="R15" s="9"/>
      <c r="S15" s="9"/>
      <c r="T15" s="9"/>
      <c r="U15" s="9"/>
      <c r="V15" s="9"/>
      <c r="W15" s="10"/>
      <c r="X15" s="96"/>
      <c r="Y15" s="97"/>
      <c r="Z15" s="97"/>
    </row>
    <row r="16" spans="1:26" s="15" customFormat="1" ht="54.75" customHeight="1" thickBot="1" x14ac:dyDescent="0.3">
      <c r="A16" s="98" t="s">
        <v>0</v>
      </c>
      <c r="B16" s="98"/>
      <c r="C16" s="98"/>
      <c r="D16" s="98"/>
      <c r="E16" s="98"/>
      <c r="F16" s="98"/>
      <c r="G16" s="98"/>
      <c r="H16" s="98"/>
      <c r="I16" s="98"/>
      <c r="J16" s="98"/>
      <c r="K16" s="98"/>
      <c r="L16" s="98"/>
      <c r="M16" s="98"/>
      <c r="N16" s="98"/>
      <c r="O16" s="98"/>
      <c r="P16" s="98"/>
      <c r="Q16" s="98"/>
      <c r="R16" s="98"/>
      <c r="S16" s="98"/>
      <c r="T16" s="98"/>
      <c r="U16" s="98"/>
      <c r="V16" s="98"/>
      <c r="W16" s="14"/>
      <c r="X16" s="99"/>
      <c r="Y16" s="55"/>
      <c r="Z16" s="55"/>
    </row>
    <row r="17" spans="1:26" s="36" customFormat="1" ht="132" customHeight="1" thickBot="1" x14ac:dyDescent="0.3">
      <c r="A17" s="16" t="s">
        <v>4</v>
      </c>
      <c r="B17" s="17" t="s">
        <v>5</v>
      </c>
      <c r="C17" s="18" t="s">
        <v>6</v>
      </c>
      <c r="D17" s="100"/>
      <c r="E17" s="100"/>
      <c r="F17" s="101" t="s">
        <v>9</v>
      </c>
      <c r="G17" s="22" t="s">
        <v>10</v>
      </c>
      <c r="H17" s="102" t="s">
        <v>11</v>
      </c>
      <c r="I17" s="24"/>
      <c r="J17" s="103"/>
      <c r="K17" s="104"/>
      <c r="L17" s="105" t="str">
        <f>L6</f>
        <v>Autorisation de Programme  Actuelle 12/03/2020</v>
      </c>
      <c r="M17" s="105" t="str">
        <f t="shared" ref="M17:V17" si="3">M6</f>
        <v>REE</v>
      </c>
      <c r="N17" s="105" t="str">
        <f t="shared" si="3"/>
        <v xml:space="preserve"> Engagement cumulé au 30/04/2020 (en DA)</v>
      </c>
      <c r="O17" s="106" t="str">
        <f t="shared" si="3"/>
        <v>Paiements cumulés à fin 2019</v>
      </c>
      <c r="P17" s="105" t="str">
        <f t="shared" si="3"/>
        <v>Paiement de l'année 2020 (en DA)(2)</v>
      </c>
      <c r="Q17" s="105" t="str">
        <f t="shared" si="3"/>
        <v>Paiement cumulés au 30/04/2020 (1+2)(en DA) (3)</v>
      </c>
      <c r="R17" s="105" t="str">
        <f t="shared" si="3"/>
        <v>Situation en cours de paiement (en DA)</v>
      </c>
      <c r="S17" s="105" t="str">
        <f t="shared" si="3"/>
        <v>Situation en cours de paiement (en DA)</v>
      </c>
      <c r="T17" s="105" t="str">
        <f t="shared" si="3"/>
        <v>solde sur le paiement (A-3)</v>
      </c>
      <c r="U17" s="105" t="str">
        <f t="shared" si="3"/>
        <v>Taux d’avancement physique</v>
      </c>
      <c r="V17" s="105" t="str">
        <f t="shared" si="3"/>
        <v xml:space="preserve">Observation </v>
      </c>
      <c r="W17" s="53" t="e">
        <f t="shared" si="2"/>
        <v>#VALUE!</v>
      </c>
      <c r="X17" s="92"/>
      <c r="Y17" s="55"/>
      <c r="Z17" s="55"/>
    </row>
    <row r="18" spans="1:26" ht="409.5" customHeight="1" thickBot="1" x14ac:dyDescent="0.3">
      <c r="A18" s="107">
        <v>732</v>
      </c>
      <c r="B18" s="108" t="s">
        <v>42</v>
      </c>
      <c r="C18" s="109" t="s">
        <v>43</v>
      </c>
      <c r="D18" s="110" t="s">
        <v>44</v>
      </c>
      <c r="E18" s="111">
        <v>39026</v>
      </c>
      <c r="F18" s="112">
        <v>39869</v>
      </c>
      <c r="G18" s="113" t="s">
        <v>45</v>
      </c>
      <c r="H18" s="114">
        <v>43456</v>
      </c>
      <c r="I18" s="115">
        <v>13570000</v>
      </c>
      <c r="J18" s="45">
        <v>2815000000</v>
      </c>
      <c r="K18" s="116">
        <v>175000000</v>
      </c>
      <c r="L18" s="117">
        <f>'[1]santé 2020'!I16</f>
        <v>3346000000</v>
      </c>
      <c r="M18" s="118">
        <v>3156430000</v>
      </c>
      <c r="N18" s="119">
        <f>'[1]santé 2020'!AD16</f>
        <v>1361339554.3000002</v>
      </c>
      <c r="O18" s="120">
        <f>'[1]santé 2020'!BE16</f>
        <v>1339692555.6099999</v>
      </c>
      <c r="P18" s="121">
        <f>'[1]santé 2020'!BF16</f>
        <v>0</v>
      </c>
      <c r="Q18" s="121">
        <f>+O18+P18</f>
        <v>1339692555.6099999</v>
      </c>
      <c r="R18" s="121">
        <f>'[1]paiementb 2018'!S16</f>
        <v>2713200</v>
      </c>
      <c r="S18" s="121">
        <f>'[1]santé 2020'!CF16</f>
        <v>2713200</v>
      </c>
      <c r="T18" s="121">
        <f>L18-Q18</f>
        <v>2006307444.3900001</v>
      </c>
      <c r="U18" s="122">
        <v>0.71509999999999996</v>
      </c>
      <c r="V18" s="123" t="s">
        <v>46</v>
      </c>
      <c r="W18" s="124"/>
      <c r="X18" s="110" t="s">
        <v>47</v>
      </c>
      <c r="Y18" s="55">
        <v>1361340</v>
      </c>
      <c r="Z18" s="55">
        <v>1339693</v>
      </c>
    </row>
    <row r="19" spans="1:26" ht="409.6" customHeight="1" thickBot="1" x14ac:dyDescent="0.3">
      <c r="A19" s="125"/>
      <c r="B19" s="108" t="s">
        <v>48</v>
      </c>
      <c r="C19" s="109" t="s">
        <v>49</v>
      </c>
      <c r="D19" s="126" t="s">
        <v>50</v>
      </c>
      <c r="E19" s="111">
        <v>39219</v>
      </c>
      <c r="F19" s="112">
        <v>40300</v>
      </c>
      <c r="G19" s="113" t="s">
        <v>51</v>
      </c>
      <c r="H19" s="127">
        <v>43528</v>
      </c>
      <c r="I19" s="115">
        <v>50138000</v>
      </c>
      <c r="J19" s="45">
        <v>3614854000</v>
      </c>
      <c r="K19" s="116"/>
      <c r="L19" s="117">
        <f>'[1]santé 2020'!I17</f>
        <v>3614854000</v>
      </c>
      <c r="M19" s="118">
        <f t="shared" si="0"/>
        <v>3564716000</v>
      </c>
      <c r="N19" s="119">
        <f>'[1]santé 2020'!AD17</f>
        <v>2885304224.2600002</v>
      </c>
      <c r="O19" s="120">
        <f>'[1]santé 2020'!BE17</f>
        <v>1747105576.45</v>
      </c>
      <c r="P19" s="121">
        <f>'[1]santé 2020'!BF17</f>
        <v>0</v>
      </c>
      <c r="Q19" s="121">
        <f>+O19+P19</f>
        <v>1747105576.45</v>
      </c>
      <c r="R19" s="121">
        <f>'[1]paiementb 2018'!S17</f>
        <v>2713200</v>
      </c>
      <c r="S19" s="121">
        <f>'[1]santé 2020'!CF17</f>
        <v>2713200</v>
      </c>
      <c r="T19" s="121">
        <f>L19-Q19</f>
        <v>1867748423.55</v>
      </c>
      <c r="U19" s="122">
        <v>0.70499999999999996</v>
      </c>
      <c r="V19" s="123" t="s">
        <v>52</v>
      </c>
      <c r="W19" s="124"/>
      <c r="X19" s="110" t="s">
        <v>53</v>
      </c>
      <c r="Y19" s="55">
        <v>2885305</v>
      </c>
      <c r="Z19" s="55">
        <v>1747106</v>
      </c>
    </row>
    <row r="20" spans="1:26" ht="330.75" customHeight="1" thickBot="1" x14ac:dyDescent="0.3">
      <c r="A20" s="125"/>
      <c r="B20" s="108" t="s">
        <v>54</v>
      </c>
      <c r="C20" s="109" t="s">
        <v>55</v>
      </c>
      <c r="D20" s="128"/>
      <c r="E20" s="111">
        <v>39200</v>
      </c>
      <c r="F20" s="129">
        <v>39251</v>
      </c>
      <c r="G20" s="113" t="s">
        <v>56</v>
      </c>
      <c r="H20" s="127">
        <v>43951</v>
      </c>
      <c r="I20" s="115">
        <v>25000000</v>
      </c>
      <c r="J20" s="45">
        <v>83114000</v>
      </c>
      <c r="K20" s="116">
        <v>10000000</v>
      </c>
      <c r="L20" s="117">
        <f>'[1]santé 2020'!I18</f>
        <v>93114000</v>
      </c>
      <c r="M20" s="118">
        <f t="shared" si="0"/>
        <v>68114000</v>
      </c>
      <c r="N20" s="119">
        <f>'[1]santé 2020'!AD18</f>
        <v>81355888.400000006</v>
      </c>
      <c r="O20" s="120">
        <f>'[1]santé 2020'!BE18</f>
        <v>55225304.409999996</v>
      </c>
      <c r="P20" s="121">
        <f>'[1]santé 2020'!BF18</f>
        <v>0</v>
      </c>
      <c r="Q20" s="121">
        <f>+O20+P20</f>
        <v>55225304.409999996</v>
      </c>
      <c r="R20" s="121">
        <f>'[1]paiementb 2018'!S18</f>
        <v>0</v>
      </c>
      <c r="S20" s="121">
        <f>'[1]santé 2020'!CF18</f>
        <v>0</v>
      </c>
      <c r="T20" s="121">
        <f>L20-Q20</f>
        <v>37888695.590000004</v>
      </c>
      <c r="U20" s="130" t="s">
        <v>57</v>
      </c>
      <c r="V20" s="131" t="s">
        <v>58</v>
      </c>
      <c r="W20" s="124"/>
      <c r="X20" s="110" t="s">
        <v>59</v>
      </c>
      <c r="Y20" s="55">
        <v>81356</v>
      </c>
      <c r="Z20" s="55">
        <v>55226</v>
      </c>
    </row>
    <row r="21" spans="1:26" ht="229.5" customHeight="1" thickBot="1" x14ac:dyDescent="0.3">
      <c r="A21" s="125"/>
      <c r="B21" s="108" t="s">
        <v>60</v>
      </c>
      <c r="C21" s="109" t="s">
        <v>61</v>
      </c>
      <c r="D21" s="132" t="s">
        <v>62</v>
      </c>
      <c r="E21" s="111">
        <v>39928</v>
      </c>
      <c r="F21" s="129">
        <v>40769</v>
      </c>
      <c r="G21" s="113" t="s">
        <v>63</v>
      </c>
      <c r="H21" s="127">
        <v>43921</v>
      </c>
      <c r="I21" s="115">
        <v>1000000000</v>
      </c>
      <c r="J21" s="45">
        <v>2652146000</v>
      </c>
      <c r="K21" s="116">
        <v>470000000</v>
      </c>
      <c r="L21" s="117">
        <f>'[1]santé 2020'!I19</f>
        <v>3122146000</v>
      </c>
      <c r="M21" s="118">
        <f t="shared" si="0"/>
        <v>2122146000</v>
      </c>
      <c r="N21" s="119">
        <f>'[1]santé 2020'!AD19</f>
        <v>2633253510.54</v>
      </c>
      <c r="O21" s="120">
        <f>'[1]santé 2020'!BE19</f>
        <v>1511914692.28</v>
      </c>
      <c r="P21" s="121">
        <f>'[1]santé 2020'!BF19</f>
        <v>0</v>
      </c>
      <c r="Q21" s="121">
        <f>+O21+P21</f>
        <v>1511914692.28</v>
      </c>
      <c r="R21" s="121">
        <f>'[1]paiementb 2018'!S19</f>
        <v>0</v>
      </c>
      <c r="S21" s="121">
        <f>'[1]santé 2020'!CF19</f>
        <v>0</v>
      </c>
      <c r="T21" s="121">
        <f>L21-Q21</f>
        <v>1610231307.72</v>
      </c>
      <c r="U21" s="130">
        <v>0.65</v>
      </c>
      <c r="V21" s="131"/>
      <c r="W21" s="124"/>
      <c r="X21" s="133" t="s">
        <v>64</v>
      </c>
      <c r="Y21" s="55">
        <v>2633254</v>
      </c>
      <c r="Z21" s="55">
        <v>1511915</v>
      </c>
    </row>
    <row r="22" spans="1:26" ht="264.75" customHeight="1" thickBot="1" x14ac:dyDescent="0.3">
      <c r="A22" s="134"/>
      <c r="B22" s="135" t="s">
        <v>65</v>
      </c>
      <c r="C22" s="109" t="s">
        <v>66</v>
      </c>
      <c r="D22" s="132" t="s">
        <v>67</v>
      </c>
      <c r="E22" s="136">
        <v>43783</v>
      </c>
      <c r="F22" s="129">
        <v>43856</v>
      </c>
      <c r="G22" s="113" t="s">
        <v>68</v>
      </c>
      <c r="H22" s="127">
        <v>44073</v>
      </c>
      <c r="I22" s="115">
        <v>328000000</v>
      </c>
      <c r="J22" s="137"/>
      <c r="K22" s="116">
        <v>328000000</v>
      </c>
      <c r="L22" s="117">
        <f>'[1]santé 2020'!I20</f>
        <v>328000000</v>
      </c>
      <c r="M22" s="118">
        <f t="shared" si="0"/>
        <v>0</v>
      </c>
      <c r="N22" s="119">
        <f>'[1]santé 2020'!AD20</f>
        <v>321236909.76999998</v>
      </c>
      <c r="O22" s="120">
        <f>'[1]santé 2020'!BE20</f>
        <v>567929.88</v>
      </c>
      <c r="P22" s="121">
        <f>'[1]santé 2020'!BF20</f>
        <v>0</v>
      </c>
      <c r="Q22" s="121">
        <f>+O22+P22</f>
        <v>567929.88</v>
      </c>
      <c r="R22" s="121">
        <f>'[1]paiementb 2018'!S20</f>
        <v>0</v>
      </c>
      <c r="S22" s="121">
        <f>'[1]santé 2020'!CF20</f>
        <v>0</v>
      </c>
      <c r="T22" s="121">
        <f>L22-Q22</f>
        <v>327432070.12</v>
      </c>
      <c r="U22" s="130">
        <v>0.05</v>
      </c>
      <c r="V22" s="138" t="s">
        <v>69</v>
      </c>
      <c r="W22" s="124"/>
      <c r="X22" s="139" t="s">
        <v>65</v>
      </c>
      <c r="Y22" s="55">
        <v>321237</v>
      </c>
      <c r="Z22" s="55">
        <v>568</v>
      </c>
    </row>
    <row r="23" spans="1:26" s="154" customFormat="1" ht="54.75" customHeight="1" thickBot="1" x14ac:dyDescent="0.3">
      <c r="A23" s="140"/>
      <c r="B23" s="141" t="s">
        <v>70</v>
      </c>
      <c r="C23" s="142"/>
      <c r="D23" s="143"/>
      <c r="E23" s="143"/>
      <c r="F23" s="144"/>
      <c r="G23" s="145"/>
      <c r="H23" s="145"/>
      <c r="I23" s="146">
        <v>1416708000</v>
      </c>
      <c r="J23" s="147">
        <f>SUM(J18:J22)</f>
        <v>9165114000</v>
      </c>
      <c r="K23" s="147">
        <f>SUM(K18:K22)</f>
        <v>983000000</v>
      </c>
      <c r="L23" s="148">
        <f>SUM(L18:L22)</f>
        <v>10504114000</v>
      </c>
      <c r="M23" s="118">
        <f t="shared" si="0"/>
        <v>9087406000</v>
      </c>
      <c r="N23" s="149">
        <f>SUM(N18:N22)</f>
        <v>7282490087.2700005</v>
      </c>
      <c r="O23" s="150">
        <f t="shared" ref="O23:T23" si="4">SUM(O18:O22)</f>
        <v>4654506058.6300001</v>
      </c>
      <c r="P23" s="149">
        <f t="shared" si="4"/>
        <v>0</v>
      </c>
      <c r="Q23" s="149">
        <f t="shared" si="4"/>
        <v>4654506058.6300001</v>
      </c>
      <c r="R23" s="149">
        <f t="shared" si="4"/>
        <v>5426400</v>
      </c>
      <c r="S23" s="149">
        <f t="shared" si="4"/>
        <v>5426400</v>
      </c>
      <c r="T23" s="149">
        <f t="shared" si="4"/>
        <v>5849607941.3699999</v>
      </c>
      <c r="U23" s="149"/>
      <c r="V23" s="151"/>
      <c r="W23" s="79">
        <f>P23-'[1]santé 2020'!CE28</f>
        <v>0</v>
      </c>
      <c r="X23" s="152" t="s">
        <v>70</v>
      </c>
      <c r="Y23" s="153"/>
      <c r="Z23" s="153"/>
    </row>
    <row r="24" spans="1:26" s="167" customFormat="1" ht="336.75" customHeight="1" thickBot="1" x14ac:dyDescent="0.3">
      <c r="A24" s="155">
        <v>732</v>
      </c>
      <c r="B24" s="156" t="s">
        <v>71</v>
      </c>
      <c r="C24" s="157"/>
      <c r="D24" s="158" t="s">
        <v>72</v>
      </c>
      <c r="E24" s="159"/>
      <c r="F24" s="160"/>
      <c r="G24" s="161"/>
      <c r="H24" s="162"/>
      <c r="I24" s="115">
        <v>300000000</v>
      </c>
      <c r="J24" s="45">
        <v>300000000</v>
      </c>
      <c r="K24" s="116">
        <v>1800000000</v>
      </c>
      <c r="L24" s="117">
        <f>'[1]santé 2020'!I22</f>
        <v>2100000000</v>
      </c>
      <c r="M24" s="118">
        <f t="shared" si="0"/>
        <v>1800000000</v>
      </c>
      <c r="N24" s="119">
        <f>'[1]santé 2020'!AD22</f>
        <v>0</v>
      </c>
      <c r="O24" s="120">
        <f>'[1]santé 2020'!BE22</f>
        <v>0</v>
      </c>
      <c r="P24" s="121">
        <f>'[1]santé 2020'!BF22</f>
        <v>0</v>
      </c>
      <c r="Q24" s="121">
        <f>+O24+P24</f>
        <v>0</v>
      </c>
      <c r="R24" s="121">
        <f>'[1]paiementb 2018'!S22</f>
        <v>0</v>
      </c>
      <c r="S24" s="121">
        <f>'[1]santé 2020'!CF22</f>
        <v>0</v>
      </c>
      <c r="T24" s="121">
        <f>L24-Q24</f>
        <v>2100000000</v>
      </c>
      <c r="U24" s="163">
        <v>0</v>
      </c>
      <c r="V24" s="164" t="s">
        <v>73</v>
      </c>
      <c r="W24" s="53">
        <f>J24+K24-L24</f>
        <v>0</v>
      </c>
      <c r="X24" s="165" t="s">
        <v>71</v>
      </c>
      <c r="Y24" s="166"/>
      <c r="Z24" s="166"/>
    </row>
    <row r="25" spans="1:26" s="167" customFormat="1" ht="237.75" customHeight="1" thickBot="1" x14ac:dyDescent="0.3">
      <c r="A25" s="168"/>
      <c r="B25" s="135" t="s">
        <v>74</v>
      </c>
      <c r="C25" s="157"/>
      <c r="D25" s="169" t="s">
        <v>67</v>
      </c>
      <c r="E25" s="159"/>
      <c r="F25" s="160"/>
      <c r="G25" s="161"/>
      <c r="H25" s="162"/>
      <c r="I25" s="115">
        <v>60000000</v>
      </c>
      <c r="J25" s="162"/>
      <c r="K25" s="116">
        <v>60000000</v>
      </c>
      <c r="L25" s="117">
        <f>'[1]santé 2020'!I23</f>
        <v>60000000</v>
      </c>
      <c r="M25" s="118">
        <f t="shared" si="0"/>
        <v>0</v>
      </c>
      <c r="N25" s="119">
        <f>'[1]santé 2020'!AD23</f>
        <v>0</v>
      </c>
      <c r="O25" s="120">
        <f>'[1]santé 2020'!BE23</f>
        <v>0</v>
      </c>
      <c r="P25" s="121">
        <f>'[1]santé 2020'!BF23</f>
        <v>0</v>
      </c>
      <c r="Q25" s="121">
        <f>+O25+P25</f>
        <v>0</v>
      </c>
      <c r="R25" s="121">
        <f>'[1]paiementb 2018'!S23</f>
        <v>0</v>
      </c>
      <c r="S25" s="121">
        <f>'[1]santé 2020'!CF23</f>
        <v>0</v>
      </c>
      <c r="T25" s="121">
        <f>L25-Q25</f>
        <v>60000000</v>
      </c>
      <c r="U25" s="163">
        <v>0</v>
      </c>
      <c r="V25" s="164" t="s">
        <v>73</v>
      </c>
      <c r="W25" s="53">
        <f>J25+K25-L25</f>
        <v>0</v>
      </c>
      <c r="X25" s="170" t="s">
        <v>74</v>
      </c>
      <c r="Y25" s="166"/>
      <c r="Z25" s="166"/>
    </row>
    <row r="26" spans="1:26" s="167" customFormat="1" ht="273.75" customHeight="1" thickBot="1" x14ac:dyDescent="0.3">
      <c r="A26" s="171"/>
      <c r="B26" s="135" t="s">
        <v>75</v>
      </c>
      <c r="C26" s="157"/>
      <c r="D26" s="172"/>
      <c r="E26" s="159"/>
      <c r="F26" s="160"/>
      <c r="G26" s="161"/>
      <c r="H26" s="162"/>
      <c r="I26" s="115">
        <v>60000000</v>
      </c>
      <c r="J26" s="162"/>
      <c r="K26" s="116">
        <v>60000000</v>
      </c>
      <c r="L26" s="117">
        <f>'[1]santé 2020'!I24</f>
        <v>60000000</v>
      </c>
      <c r="M26" s="118">
        <f t="shared" si="0"/>
        <v>0</v>
      </c>
      <c r="N26" s="119">
        <f>'[1]santé 2020'!AD24</f>
        <v>0</v>
      </c>
      <c r="O26" s="120">
        <f>'[1]santé 2020'!BE24</f>
        <v>0</v>
      </c>
      <c r="P26" s="121">
        <f>'[1]santé 2020'!BF24</f>
        <v>0</v>
      </c>
      <c r="Q26" s="121">
        <f>+O26+P26</f>
        <v>0</v>
      </c>
      <c r="R26" s="121">
        <f>'[1]paiementb 2018'!S24</f>
        <v>0</v>
      </c>
      <c r="S26" s="121">
        <f>'[1]santé 2020'!CF24</f>
        <v>0</v>
      </c>
      <c r="T26" s="121">
        <f>L26-Q26</f>
        <v>60000000</v>
      </c>
      <c r="U26" s="163">
        <v>0</v>
      </c>
      <c r="V26" s="164" t="s">
        <v>73</v>
      </c>
      <c r="W26" s="53">
        <f>J26+K26-L26</f>
        <v>0</v>
      </c>
      <c r="X26" s="170" t="s">
        <v>75</v>
      </c>
      <c r="Y26" s="166"/>
      <c r="Z26" s="166"/>
    </row>
    <row r="27" spans="1:26" s="167" customFormat="1" ht="273.75" customHeight="1" thickBot="1" x14ac:dyDescent="0.3">
      <c r="A27" s="171"/>
      <c r="B27" s="135" t="s">
        <v>76</v>
      </c>
      <c r="C27" s="173"/>
      <c r="D27" s="174" t="s">
        <v>77</v>
      </c>
      <c r="E27" s="174"/>
      <c r="F27" s="160"/>
      <c r="G27" s="161"/>
      <c r="H27" s="162"/>
      <c r="I27" s="115">
        <v>30000000</v>
      </c>
      <c r="J27" s="162"/>
      <c r="K27" s="116"/>
      <c r="L27" s="117">
        <f>'[1]santé 2020'!I25</f>
        <v>30000000</v>
      </c>
      <c r="M27" s="118">
        <f t="shared" si="0"/>
        <v>0</v>
      </c>
      <c r="N27" s="119">
        <f>'[1]santé 2020'!AD25</f>
        <v>0</v>
      </c>
      <c r="O27" s="120">
        <f>'[1]santé 2020'!BE25</f>
        <v>0</v>
      </c>
      <c r="P27" s="121">
        <f>'[1]santé 2020'!BF25</f>
        <v>0</v>
      </c>
      <c r="Q27" s="121">
        <f>+O27+P27</f>
        <v>0</v>
      </c>
      <c r="R27" s="121"/>
      <c r="S27" s="121">
        <f>'[1]santé 2020'!CF25</f>
        <v>0</v>
      </c>
      <c r="T27" s="121">
        <f>L27-Q27</f>
        <v>30000000</v>
      </c>
      <c r="U27" s="163">
        <v>0</v>
      </c>
      <c r="V27" s="164" t="s">
        <v>73</v>
      </c>
      <c r="W27" s="53"/>
      <c r="X27" s="170"/>
      <c r="Y27" s="166"/>
      <c r="Z27" s="166"/>
    </row>
    <row r="28" spans="1:26" s="167" customFormat="1" ht="315.75" customHeight="1" thickBot="1" x14ac:dyDescent="0.3">
      <c r="A28" s="171"/>
      <c r="B28" s="135" t="s">
        <v>78</v>
      </c>
      <c r="C28" s="173"/>
      <c r="D28" s="174" t="s">
        <v>77</v>
      </c>
      <c r="E28" s="174"/>
      <c r="F28" s="160"/>
      <c r="G28" s="161"/>
      <c r="H28" s="162"/>
      <c r="I28" s="115">
        <v>300000000</v>
      </c>
      <c r="J28" s="162"/>
      <c r="K28" s="116"/>
      <c r="L28" s="117">
        <f>'[1]santé 2020'!I26</f>
        <v>300000000</v>
      </c>
      <c r="M28" s="118">
        <f t="shared" si="0"/>
        <v>0</v>
      </c>
      <c r="N28" s="119">
        <f>'[1]santé 2020'!AD26</f>
        <v>0</v>
      </c>
      <c r="O28" s="120">
        <f>'[1]santé 2020'!BE26</f>
        <v>0</v>
      </c>
      <c r="P28" s="121">
        <f>'[1]santé 2020'!BF26</f>
        <v>0</v>
      </c>
      <c r="Q28" s="121">
        <f>+O28+P28</f>
        <v>0</v>
      </c>
      <c r="R28" s="121"/>
      <c r="S28" s="121">
        <f>'[1]santé 2020'!CF26</f>
        <v>0</v>
      </c>
      <c r="T28" s="121">
        <f>L28-Q28</f>
        <v>300000000</v>
      </c>
      <c r="U28" s="163">
        <v>0</v>
      </c>
      <c r="V28" s="164" t="s">
        <v>73</v>
      </c>
      <c r="W28" s="53"/>
      <c r="X28" s="170"/>
      <c r="Y28" s="166"/>
      <c r="Z28" s="166"/>
    </row>
    <row r="29" spans="1:26" s="191" customFormat="1" ht="59.25" customHeight="1" thickBot="1" x14ac:dyDescent="0.3">
      <c r="A29" s="175"/>
      <c r="B29" s="176" t="s">
        <v>79</v>
      </c>
      <c r="C29" s="177"/>
      <c r="D29" s="178"/>
      <c r="E29" s="178"/>
      <c r="F29" s="179"/>
      <c r="G29" s="180"/>
      <c r="H29" s="181"/>
      <c r="I29" s="182">
        <v>420000000</v>
      </c>
      <c r="J29" s="183">
        <f t="shared" ref="J29:T29" si="5">SUM(J24:J26)</f>
        <v>300000000</v>
      </c>
      <c r="K29" s="180">
        <f t="shared" si="5"/>
        <v>1920000000</v>
      </c>
      <c r="L29" s="184">
        <f t="shared" si="5"/>
        <v>2220000000</v>
      </c>
      <c r="M29" s="184"/>
      <c r="N29" s="184">
        <f>SUM(N24:N26)</f>
        <v>0</v>
      </c>
      <c r="O29" s="185">
        <f t="shared" si="5"/>
        <v>0</v>
      </c>
      <c r="P29" s="184">
        <f t="shared" si="5"/>
        <v>0</v>
      </c>
      <c r="Q29" s="184">
        <f t="shared" si="5"/>
        <v>0</v>
      </c>
      <c r="R29" s="184">
        <f t="shared" si="5"/>
        <v>0</v>
      </c>
      <c r="S29" s="184">
        <f t="shared" si="5"/>
        <v>0</v>
      </c>
      <c r="T29" s="184">
        <f t="shared" si="5"/>
        <v>2220000000</v>
      </c>
      <c r="U29" s="186"/>
      <c r="V29" s="187"/>
      <c r="W29" s="188">
        <f>J29+K29-L29</f>
        <v>0</v>
      </c>
      <c r="X29" s="189" t="s">
        <v>80</v>
      </c>
      <c r="Y29" s="190"/>
      <c r="Z29" s="190"/>
    </row>
    <row r="30" spans="1:26" s="204" customFormat="1" ht="63.75" customHeight="1" thickBot="1" x14ac:dyDescent="0.3">
      <c r="A30" s="192"/>
      <c r="B30" s="193" t="s">
        <v>81</v>
      </c>
      <c r="C30" s="194"/>
      <c r="D30" s="195"/>
      <c r="E30" s="195"/>
      <c r="F30" s="196"/>
      <c r="G30" s="197"/>
      <c r="H30" s="197"/>
      <c r="I30" s="146">
        <v>1836708000</v>
      </c>
      <c r="J30" s="198">
        <f>J23+J29</f>
        <v>9465114000</v>
      </c>
      <c r="K30" s="197">
        <f>K23+K29</f>
        <v>2903000000</v>
      </c>
      <c r="L30" s="199">
        <f>L23+L29</f>
        <v>12724114000</v>
      </c>
      <c r="M30" s="199"/>
      <c r="N30" s="199">
        <f>N23+N29</f>
        <v>7282490087.2700005</v>
      </c>
      <c r="O30" s="200">
        <f t="shared" ref="O30:S30" si="6">O23+O29</f>
        <v>4654506058.6300001</v>
      </c>
      <c r="P30" s="199">
        <f t="shared" si="6"/>
        <v>0</v>
      </c>
      <c r="Q30" s="199">
        <f t="shared" si="6"/>
        <v>4654506058.6300001</v>
      </c>
      <c r="R30" s="199">
        <f t="shared" si="6"/>
        <v>5426400</v>
      </c>
      <c r="S30" s="199">
        <f t="shared" si="6"/>
        <v>5426400</v>
      </c>
      <c r="T30" s="199">
        <f>T23+T29</f>
        <v>8069607941.3699999</v>
      </c>
      <c r="U30" s="199"/>
      <c r="V30" s="201"/>
      <c r="W30" s="188">
        <f>J30+K30-L30</f>
        <v>-356000000</v>
      </c>
      <c r="X30" s="202" t="s">
        <v>70</v>
      </c>
      <c r="Y30" s="203"/>
      <c r="Z30" s="203"/>
    </row>
    <row r="31" spans="1:26" ht="26.25" customHeight="1" thickBot="1" x14ac:dyDescent="0.3">
      <c r="A31" s="82"/>
      <c r="B31" s="205"/>
      <c r="C31" s="206"/>
      <c r="D31" s="207"/>
      <c r="E31" s="207"/>
      <c r="K31" s="211"/>
      <c r="L31" s="211"/>
      <c r="M31" s="211"/>
      <c r="N31" s="212"/>
      <c r="O31" s="213"/>
      <c r="P31" s="87"/>
      <c r="Q31" s="212"/>
      <c r="R31" s="212"/>
      <c r="S31" s="212"/>
      <c r="T31" s="212"/>
      <c r="U31" s="87"/>
      <c r="V31" s="88"/>
      <c r="W31" s="53">
        <f>J31+K31-L31</f>
        <v>0</v>
      </c>
      <c r="X31" s="92"/>
      <c r="Y31" s="55"/>
      <c r="Z31" s="55"/>
    </row>
    <row r="32" spans="1:26" ht="26.25" customHeight="1" thickBot="1" x14ac:dyDescent="0.3">
      <c r="A32" s="1" t="s">
        <v>0</v>
      </c>
      <c r="B32" s="1"/>
      <c r="C32" s="1"/>
      <c r="D32" s="1"/>
      <c r="E32" s="1"/>
      <c r="F32" s="1"/>
      <c r="G32" s="1"/>
      <c r="H32" s="1"/>
      <c r="I32" s="1"/>
      <c r="J32" s="1"/>
      <c r="K32" s="1"/>
      <c r="L32" s="1"/>
      <c r="M32" s="1"/>
      <c r="N32" s="1"/>
      <c r="O32" s="1"/>
      <c r="P32" s="1"/>
      <c r="Q32" s="1"/>
      <c r="R32" s="1"/>
      <c r="S32" s="1"/>
      <c r="T32" s="1"/>
      <c r="U32" s="1"/>
      <c r="V32" s="1"/>
      <c r="X32" s="94"/>
      <c r="Y32" s="55"/>
      <c r="Z32" s="55"/>
    </row>
    <row r="33" spans="1:26" s="7" customFormat="1" ht="26.25" customHeight="1" thickBot="1" x14ac:dyDescent="0.3">
      <c r="A33" s="5" t="s">
        <v>1</v>
      </c>
      <c r="B33" s="5"/>
      <c r="C33" s="5"/>
      <c r="D33" s="5"/>
      <c r="E33" s="5"/>
      <c r="F33" s="5"/>
      <c r="G33" s="5"/>
      <c r="H33" s="5"/>
      <c r="I33" s="5"/>
      <c r="J33" s="5"/>
      <c r="K33" s="5"/>
      <c r="L33" s="5"/>
      <c r="M33" s="5"/>
      <c r="N33" s="5"/>
      <c r="O33" s="5"/>
      <c r="P33" s="5"/>
      <c r="Q33" s="5"/>
      <c r="R33" s="5"/>
      <c r="S33" s="5"/>
      <c r="T33" s="5"/>
      <c r="U33" s="5"/>
      <c r="V33" s="5"/>
      <c r="W33" s="6"/>
      <c r="X33" s="95"/>
      <c r="Y33" s="93"/>
      <c r="Z33" s="93"/>
    </row>
    <row r="34" spans="1:26" s="7" customFormat="1" ht="26.25" customHeight="1" thickBot="1" x14ac:dyDescent="0.3">
      <c r="A34" s="5" t="s">
        <v>2</v>
      </c>
      <c r="B34" s="5"/>
      <c r="C34" s="5"/>
      <c r="D34" s="5"/>
      <c r="E34" s="5"/>
      <c r="F34" s="5"/>
      <c r="G34" s="5"/>
      <c r="H34" s="5"/>
      <c r="I34" s="5"/>
      <c r="J34" s="5"/>
      <c r="K34" s="5"/>
      <c r="L34" s="5"/>
      <c r="M34" s="5"/>
      <c r="N34" s="5"/>
      <c r="O34" s="5"/>
      <c r="P34" s="5"/>
      <c r="Q34" s="5"/>
      <c r="R34" s="5"/>
      <c r="S34" s="5"/>
      <c r="T34" s="5"/>
      <c r="U34" s="5"/>
      <c r="V34" s="5"/>
      <c r="W34" s="6"/>
      <c r="X34" s="95"/>
      <c r="Y34" s="93"/>
      <c r="Z34" s="93"/>
    </row>
    <row r="35" spans="1:26" s="11" customFormat="1" ht="30" customHeight="1" thickBot="1" x14ac:dyDescent="0.3">
      <c r="A35" s="9" t="str">
        <f>A4</f>
        <v>Situation arrêtée au 19/04/2020</v>
      </c>
      <c r="B35" s="9"/>
      <c r="C35" s="9"/>
      <c r="D35" s="9"/>
      <c r="E35" s="9"/>
      <c r="F35" s="9"/>
      <c r="G35" s="9"/>
      <c r="H35" s="9"/>
      <c r="I35" s="9"/>
      <c r="J35" s="9"/>
      <c r="K35" s="9"/>
      <c r="L35" s="9"/>
      <c r="M35" s="9"/>
      <c r="N35" s="9"/>
      <c r="O35" s="9"/>
      <c r="P35" s="9"/>
      <c r="Q35" s="9"/>
      <c r="R35" s="9"/>
      <c r="S35" s="9"/>
      <c r="T35" s="9"/>
      <c r="U35" s="9"/>
      <c r="V35" s="9"/>
      <c r="W35" s="10"/>
      <c r="X35" s="96"/>
      <c r="Y35" s="97"/>
      <c r="Z35" s="97"/>
    </row>
    <row r="36" spans="1:26" s="15" customFormat="1" ht="54.75" customHeight="1" thickBot="1" x14ac:dyDescent="0.3">
      <c r="A36" s="98" t="s">
        <v>0</v>
      </c>
      <c r="B36" s="98"/>
      <c r="C36" s="98"/>
      <c r="D36" s="98"/>
      <c r="E36" s="98"/>
      <c r="F36" s="98"/>
      <c r="G36" s="98"/>
      <c r="H36" s="98"/>
      <c r="I36" s="98"/>
      <c r="J36" s="98"/>
      <c r="K36" s="98"/>
      <c r="L36" s="98"/>
      <c r="M36" s="98"/>
      <c r="N36" s="98"/>
      <c r="O36" s="98"/>
      <c r="P36" s="98"/>
      <c r="Q36" s="98"/>
      <c r="R36" s="98"/>
      <c r="S36" s="98"/>
      <c r="T36" s="98"/>
      <c r="U36" s="98"/>
      <c r="V36" s="98"/>
      <c r="W36" s="14"/>
      <c r="X36" s="99"/>
      <c r="Y36" s="55"/>
      <c r="Z36" s="55"/>
    </row>
    <row r="37" spans="1:26" s="36" customFormat="1" ht="130.5" customHeight="1" thickBot="1" x14ac:dyDescent="0.3">
      <c r="A37" s="16" t="s">
        <v>4</v>
      </c>
      <c r="B37" s="17" t="s">
        <v>5</v>
      </c>
      <c r="C37" s="18" t="s">
        <v>6</v>
      </c>
      <c r="D37" s="214" t="s">
        <v>7</v>
      </c>
      <c r="E37" s="215" t="s">
        <v>8</v>
      </c>
      <c r="F37" s="101" t="s">
        <v>9</v>
      </c>
      <c r="G37" s="22" t="s">
        <v>10</v>
      </c>
      <c r="H37" s="216" t="s">
        <v>11</v>
      </c>
      <c r="I37" s="24" t="s">
        <v>12</v>
      </c>
      <c r="J37" s="103" t="s">
        <v>13</v>
      </c>
      <c r="K37" s="26" t="s">
        <v>14</v>
      </c>
      <c r="L37" s="26" t="str">
        <f>L6</f>
        <v>Autorisation de Programme  Actuelle 12/03/2020</v>
      </c>
      <c r="M37" s="27" t="s">
        <v>16</v>
      </c>
      <c r="N37" s="217" t="str">
        <f t="shared" ref="N37:T37" si="7">N6</f>
        <v xml:space="preserve"> Engagement cumulé au 30/04/2020 (en DA)</v>
      </c>
      <c r="O37" s="218" t="str">
        <f t="shared" si="7"/>
        <v>Paiements cumulés à fin 2019</v>
      </c>
      <c r="P37" s="217" t="str">
        <f t="shared" si="7"/>
        <v>Paiement de l'année 2020 (en DA)(2)</v>
      </c>
      <c r="Q37" s="217" t="str">
        <f t="shared" si="7"/>
        <v>Paiement cumulés au 30/04/2020 (1+2)(en DA) (3)</v>
      </c>
      <c r="R37" s="217" t="str">
        <f t="shared" si="7"/>
        <v>Situation en cours de paiement (en DA)</v>
      </c>
      <c r="S37" s="217" t="str">
        <f t="shared" si="7"/>
        <v>Situation en cours de paiement (en DA)</v>
      </c>
      <c r="T37" s="217" t="str">
        <f t="shared" si="7"/>
        <v>solde sur le paiement (A-3)</v>
      </c>
      <c r="U37" s="219" t="s">
        <v>23</v>
      </c>
      <c r="V37" s="220" t="s">
        <v>24</v>
      </c>
      <c r="W37" s="2"/>
      <c r="X37" s="221"/>
      <c r="Y37" s="55"/>
      <c r="Z37" s="55"/>
    </row>
    <row r="38" spans="1:26" s="56" customFormat="1" ht="272.25" customHeight="1" thickBot="1" x14ac:dyDescent="0.3">
      <c r="A38" s="222">
        <v>733</v>
      </c>
      <c r="B38" s="223" t="s">
        <v>82</v>
      </c>
      <c r="C38" s="224" t="s">
        <v>83</v>
      </c>
      <c r="D38" s="225" t="s">
        <v>29</v>
      </c>
      <c r="E38" s="226">
        <v>40819</v>
      </c>
      <c r="F38" s="227">
        <v>43915</v>
      </c>
      <c r="G38" s="228" t="s">
        <v>84</v>
      </c>
      <c r="H38" s="229" t="s">
        <v>85</v>
      </c>
      <c r="I38" s="115">
        <v>93286000</v>
      </c>
      <c r="J38" s="45">
        <v>93286000</v>
      </c>
      <c r="K38" s="46"/>
      <c r="L38" s="230">
        <f>'[1]santé 2020'!I35</f>
        <v>264341000</v>
      </c>
      <c r="M38" s="231">
        <f t="shared" ref="M38:M46" si="8">+L38-I38</f>
        <v>171055000</v>
      </c>
      <c r="N38" s="232">
        <f>'[1]santé 2020'!AD35</f>
        <v>222009313.03</v>
      </c>
      <c r="O38" s="233">
        <f>'[1]santé 2020'!BE35</f>
        <v>2644090.23</v>
      </c>
      <c r="P38" s="234">
        <f>'[1]santé 2020'!BF35</f>
        <v>0</v>
      </c>
      <c r="Q38" s="234">
        <f>+O38+P38</f>
        <v>2644090.23</v>
      </c>
      <c r="R38" s="234">
        <f>'[1]paiementb 2018'!S33</f>
        <v>0</v>
      </c>
      <c r="S38" s="234">
        <f>'[1]santé 2020'!CF35</f>
        <v>0</v>
      </c>
      <c r="T38" s="234">
        <f t="shared" ref="T38:T46" si="9">L38-Q38</f>
        <v>261696909.77000001</v>
      </c>
      <c r="U38" s="235">
        <v>0</v>
      </c>
      <c r="V38" s="236" t="s">
        <v>86</v>
      </c>
      <c r="W38" s="53">
        <f>J38+K38-L38</f>
        <v>-171055000</v>
      </c>
      <c r="X38" s="54" t="s">
        <v>87</v>
      </c>
      <c r="Y38" s="55">
        <v>222010</v>
      </c>
      <c r="Z38" s="55">
        <v>2648</v>
      </c>
    </row>
    <row r="39" spans="1:26" s="56" customFormat="1" ht="231.75" customHeight="1" thickBot="1" x14ac:dyDescent="0.3">
      <c r="A39" s="37"/>
      <c r="B39" s="223" t="s">
        <v>88</v>
      </c>
      <c r="C39" s="224" t="s">
        <v>89</v>
      </c>
      <c r="D39" s="237"/>
      <c r="E39" s="226">
        <v>40819</v>
      </c>
      <c r="F39" s="227">
        <v>43905</v>
      </c>
      <c r="G39" s="238" t="s">
        <v>90</v>
      </c>
      <c r="H39" s="229" t="s">
        <v>85</v>
      </c>
      <c r="I39" s="115">
        <v>94055000</v>
      </c>
      <c r="J39" s="45">
        <v>94055000</v>
      </c>
      <c r="K39" s="46"/>
      <c r="L39" s="230">
        <f>'[1]santé 2020'!I36</f>
        <v>253410000</v>
      </c>
      <c r="M39" s="231">
        <f t="shared" si="8"/>
        <v>159355000</v>
      </c>
      <c r="N39" s="232">
        <f>'[1]santé 2020'!AD36</f>
        <v>220406245.06999999</v>
      </c>
      <c r="O39" s="233">
        <f>'[1]santé 2020'!BE36</f>
        <v>3173755.84</v>
      </c>
      <c r="P39" s="234">
        <f>'[1]santé 2020'!BF36</f>
        <v>0</v>
      </c>
      <c r="Q39" s="234">
        <f t="shared" ref="Q39:Q44" si="10">+O39+P39</f>
        <v>3173755.84</v>
      </c>
      <c r="R39" s="234">
        <f>'[1]paiementb 2018'!S34</f>
        <v>0</v>
      </c>
      <c r="S39" s="234">
        <f>'[1]santé 2020'!CF36</f>
        <v>0</v>
      </c>
      <c r="T39" s="234">
        <f t="shared" si="9"/>
        <v>250236244.16</v>
      </c>
      <c r="U39" s="235">
        <v>0</v>
      </c>
      <c r="V39" s="236" t="s">
        <v>91</v>
      </c>
      <c r="W39" s="53" t="s">
        <v>36</v>
      </c>
      <c r="X39" s="54" t="s">
        <v>92</v>
      </c>
      <c r="Y39" s="55">
        <v>220407</v>
      </c>
      <c r="Z39" s="55">
        <v>3174</v>
      </c>
    </row>
    <row r="40" spans="1:26" s="56" customFormat="1" ht="399.75" customHeight="1" thickBot="1" x14ac:dyDescent="0.3">
      <c r="A40" s="37"/>
      <c r="B40" s="223" t="s">
        <v>93</v>
      </c>
      <c r="C40" s="224" t="s">
        <v>94</v>
      </c>
      <c r="D40" s="237"/>
      <c r="E40" s="226">
        <v>40906</v>
      </c>
      <c r="F40" s="227" t="s">
        <v>30</v>
      </c>
      <c r="G40" s="239">
        <v>0</v>
      </c>
      <c r="H40" s="229" t="s">
        <v>30</v>
      </c>
      <c r="I40" s="115">
        <v>95721000</v>
      </c>
      <c r="J40" s="45">
        <v>95721000</v>
      </c>
      <c r="K40" s="46"/>
      <c r="L40" s="230">
        <f>'[1]santé 2020'!I37</f>
        <v>290821000</v>
      </c>
      <c r="M40" s="231">
        <f t="shared" si="8"/>
        <v>195100000</v>
      </c>
      <c r="N40" s="240">
        <f>'[1]santé 2020'!AD37</f>
        <v>8637002</v>
      </c>
      <c r="O40" s="233">
        <f>'[1]santé 2020'!BE37</f>
        <v>2188983.86</v>
      </c>
      <c r="P40" s="234">
        <f>'[1]santé 2020'!BF37</f>
        <v>0</v>
      </c>
      <c r="Q40" s="234">
        <f t="shared" si="10"/>
        <v>2188983.86</v>
      </c>
      <c r="R40" s="234">
        <f>'[1]paiementb 2018'!S35</f>
        <v>0</v>
      </c>
      <c r="S40" s="234">
        <f>'[1]santé 2020'!CF37</f>
        <v>0</v>
      </c>
      <c r="T40" s="234">
        <f t="shared" si="9"/>
        <v>288632016.13999999</v>
      </c>
      <c r="U40" s="235">
        <v>0</v>
      </c>
      <c r="V40" s="236" t="s">
        <v>95</v>
      </c>
      <c r="W40" s="53">
        <f t="shared" ref="W40:W47" si="11">J40+K40-L40</f>
        <v>-195100000</v>
      </c>
      <c r="X40" s="54" t="s">
        <v>96</v>
      </c>
      <c r="Y40" s="55">
        <v>8638</v>
      </c>
      <c r="Z40" s="55">
        <v>2189</v>
      </c>
    </row>
    <row r="41" spans="1:26" s="56" customFormat="1" ht="300.75" customHeight="1" thickBot="1" x14ac:dyDescent="0.3">
      <c r="A41" s="37"/>
      <c r="B41" s="223" t="s">
        <v>97</v>
      </c>
      <c r="C41" s="224" t="s">
        <v>98</v>
      </c>
      <c r="D41" s="237"/>
      <c r="E41" s="226">
        <v>40906</v>
      </c>
      <c r="F41" s="227">
        <v>43556</v>
      </c>
      <c r="G41" s="241" t="s">
        <v>99</v>
      </c>
      <c r="H41" s="229" t="s">
        <v>100</v>
      </c>
      <c r="I41" s="115">
        <v>97797000</v>
      </c>
      <c r="J41" s="45">
        <v>102797000</v>
      </c>
      <c r="K41" s="116">
        <v>98000000</v>
      </c>
      <c r="L41" s="230">
        <f>'[1]santé 2020'!I38</f>
        <v>237297000</v>
      </c>
      <c r="M41" s="231">
        <f t="shared" si="8"/>
        <v>139500000</v>
      </c>
      <c r="N41" s="232">
        <f>'[1]santé 2020'!AD38</f>
        <v>184756851.88999999</v>
      </c>
      <c r="O41" s="233">
        <f>'[1]santé 2020'!BE38</f>
        <v>2982665.9299999997</v>
      </c>
      <c r="P41" s="234">
        <f>'[1]santé 2020'!BF38</f>
        <v>0</v>
      </c>
      <c r="Q41" s="234">
        <f t="shared" si="10"/>
        <v>2982665.9299999997</v>
      </c>
      <c r="R41" s="234">
        <f>'[1]paiementb 2018'!S36</f>
        <v>0</v>
      </c>
      <c r="S41" s="234">
        <f>'[1]santé 2020'!CF38</f>
        <v>0</v>
      </c>
      <c r="T41" s="234">
        <f t="shared" si="9"/>
        <v>234314334.06999999</v>
      </c>
      <c r="U41" s="235">
        <v>0</v>
      </c>
      <c r="V41" s="236" t="s">
        <v>101</v>
      </c>
      <c r="W41" s="53">
        <f t="shared" si="11"/>
        <v>-36500000</v>
      </c>
      <c r="X41" s="54" t="s">
        <v>102</v>
      </c>
      <c r="Y41" s="55">
        <v>184757</v>
      </c>
      <c r="Z41" s="55">
        <v>2983</v>
      </c>
    </row>
    <row r="42" spans="1:26" s="56" customFormat="1" ht="230.25" customHeight="1" thickBot="1" x14ac:dyDescent="0.3">
      <c r="A42" s="37"/>
      <c r="B42" s="223" t="s">
        <v>103</v>
      </c>
      <c r="C42" s="224" t="s">
        <v>104</v>
      </c>
      <c r="D42" s="237"/>
      <c r="E42" s="226">
        <v>41536</v>
      </c>
      <c r="F42" s="242">
        <v>43555</v>
      </c>
      <c r="G42" s="228" t="s">
        <v>84</v>
      </c>
      <c r="H42" s="243">
        <v>44129</v>
      </c>
      <c r="I42" s="115">
        <v>100000000</v>
      </c>
      <c r="J42" s="45">
        <v>110000000</v>
      </c>
      <c r="K42" s="244">
        <v>112994000</v>
      </c>
      <c r="L42" s="230">
        <f>'[1]santé 2020'!I39</f>
        <v>255994000</v>
      </c>
      <c r="M42" s="231">
        <f t="shared" si="8"/>
        <v>155994000</v>
      </c>
      <c r="N42" s="232">
        <f>'[1]santé 2020'!AD39</f>
        <v>218583498.13999999</v>
      </c>
      <c r="O42" s="233">
        <f>'[1]santé 2020'!BE39</f>
        <v>40930798.57</v>
      </c>
      <c r="P42" s="234">
        <f>'[1]santé 2020'!BF39</f>
        <v>0</v>
      </c>
      <c r="Q42" s="234">
        <f t="shared" si="10"/>
        <v>40930798.57</v>
      </c>
      <c r="R42" s="234">
        <f>'[1]paiementb 2018'!S37</f>
        <v>0</v>
      </c>
      <c r="S42" s="234">
        <f>'[1]santé 2020'!CF39</f>
        <v>0</v>
      </c>
      <c r="T42" s="234">
        <f t="shared" si="9"/>
        <v>215063201.43000001</v>
      </c>
      <c r="U42" s="245">
        <v>0.65</v>
      </c>
      <c r="V42" s="246" t="s">
        <v>105</v>
      </c>
      <c r="W42" s="53">
        <f t="shared" si="11"/>
        <v>-33000000</v>
      </c>
      <c r="X42" s="54" t="s">
        <v>106</v>
      </c>
      <c r="Y42" s="55">
        <v>218584</v>
      </c>
      <c r="Z42" s="55">
        <v>40931</v>
      </c>
    </row>
    <row r="43" spans="1:26" s="56" customFormat="1" ht="230.25" customHeight="1" thickBot="1" x14ac:dyDescent="0.3">
      <c r="A43" s="37"/>
      <c r="B43" s="223" t="s">
        <v>107</v>
      </c>
      <c r="C43" s="224" t="s">
        <v>108</v>
      </c>
      <c r="D43" s="237"/>
      <c r="E43" s="226">
        <v>41536</v>
      </c>
      <c r="F43" s="242">
        <v>43691</v>
      </c>
      <c r="G43" s="229" t="s">
        <v>109</v>
      </c>
      <c r="H43" s="247">
        <v>44339</v>
      </c>
      <c r="I43" s="115">
        <v>100000000</v>
      </c>
      <c r="J43" s="45">
        <v>120000000</v>
      </c>
      <c r="K43" s="248">
        <v>85000000</v>
      </c>
      <c r="L43" s="230">
        <f>'[1]santé 2020'!I40</f>
        <v>238000000</v>
      </c>
      <c r="M43" s="231">
        <f t="shared" si="8"/>
        <v>138000000</v>
      </c>
      <c r="N43" s="232">
        <f>'[1]santé 2020'!AD40</f>
        <v>204779949.29000002</v>
      </c>
      <c r="O43" s="233">
        <f>'[1]santé 2020'!BE40</f>
        <v>26474392.640000001</v>
      </c>
      <c r="P43" s="234">
        <f>'[1]santé 2020'!BF40</f>
        <v>0</v>
      </c>
      <c r="Q43" s="234">
        <f t="shared" si="10"/>
        <v>26474392.640000001</v>
      </c>
      <c r="R43" s="234">
        <f>'[1]paiementb 2018'!S38</f>
        <v>0</v>
      </c>
      <c r="S43" s="234">
        <f>'[1]santé 2020'!CF40</f>
        <v>0</v>
      </c>
      <c r="T43" s="234">
        <f t="shared" si="9"/>
        <v>211525607.36000001</v>
      </c>
      <c r="U43" s="245">
        <v>0.2</v>
      </c>
      <c r="V43" s="246" t="s">
        <v>110</v>
      </c>
      <c r="W43" s="53">
        <f t="shared" si="11"/>
        <v>-33000000</v>
      </c>
      <c r="X43" s="54" t="s">
        <v>111</v>
      </c>
      <c r="Y43" s="55">
        <v>204780</v>
      </c>
      <c r="Z43" s="55">
        <v>26475</v>
      </c>
    </row>
    <row r="44" spans="1:26" s="56" customFormat="1" ht="281.25" customHeight="1" thickBot="1" x14ac:dyDescent="0.3">
      <c r="A44" s="37"/>
      <c r="B44" s="249" t="s">
        <v>112</v>
      </c>
      <c r="C44" s="250" t="s">
        <v>113</v>
      </c>
      <c r="D44" s="237"/>
      <c r="E44" s="226">
        <v>41536</v>
      </c>
      <c r="F44" s="251" t="s">
        <v>30</v>
      </c>
      <c r="G44" s="229" t="s">
        <v>30</v>
      </c>
      <c r="H44" s="229" t="s">
        <v>30</v>
      </c>
      <c r="I44" s="115">
        <v>100000000</v>
      </c>
      <c r="J44" s="45">
        <v>100000000</v>
      </c>
      <c r="K44" s="63"/>
      <c r="L44" s="252">
        <f>'[1]santé 2020'!I41</f>
        <v>239414000</v>
      </c>
      <c r="M44" s="231">
        <f t="shared" si="8"/>
        <v>139414000</v>
      </c>
      <c r="N44" s="253">
        <f>'[1]santé 2020'!AD41</f>
        <v>10068503.83</v>
      </c>
      <c r="O44" s="254">
        <f>'[1]santé 2020'!BE41</f>
        <v>3279927.96</v>
      </c>
      <c r="P44" s="255">
        <f>'[1]santé 2020'!BF41</f>
        <v>0</v>
      </c>
      <c r="Q44" s="255">
        <f t="shared" si="10"/>
        <v>3279927.96</v>
      </c>
      <c r="R44" s="255">
        <f>'[1]paiementb 2018'!S39</f>
        <v>0</v>
      </c>
      <c r="S44" s="255">
        <f>'[1]santé 2020'!CF41</f>
        <v>0</v>
      </c>
      <c r="T44" s="234">
        <f t="shared" si="9"/>
        <v>236134072.03999999</v>
      </c>
      <c r="U44" s="256">
        <v>0</v>
      </c>
      <c r="V44" s="236" t="s">
        <v>114</v>
      </c>
      <c r="W44" s="53">
        <f t="shared" si="11"/>
        <v>-139414000</v>
      </c>
      <c r="X44" s="54" t="s">
        <v>115</v>
      </c>
      <c r="Y44" s="55">
        <v>10069</v>
      </c>
      <c r="Z44" s="55">
        <v>3280</v>
      </c>
    </row>
    <row r="45" spans="1:26" s="56" customFormat="1" ht="230.25" customHeight="1" thickBot="1" x14ac:dyDescent="0.3">
      <c r="A45" s="37"/>
      <c r="B45" s="223" t="s">
        <v>116</v>
      </c>
      <c r="C45" s="224" t="s">
        <v>117</v>
      </c>
      <c r="D45" s="237"/>
      <c r="E45" s="226">
        <v>41557</v>
      </c>
      <c r="F45" s="242">
        <v>43555</v>
      </c>
      <c r="G45" s="228" t="s">
        <v>118</v>
      </c>
      <c r="H45" s="243">
        <v>44227</v>
      </c>
      <c r="I45" s="257">
        <v>100000000</v>
      </c>
      <c r="J45" s="45">
        <v>109100000</v>
      </c>
      <c r="K45" s="258">
        <v>110256000</v>
      </c>
      <c r="L45" s="230">
        <f>'[1]santé 2020'!I53</f>
        <v>252356000</v>
      </c>
      <c r="M45" s="231">
        <f t="shared" si="8"/>
        <v>152356000</v>
      </c>
      <c r="N45" s="232">
        <f>'[1]santé 2020'!AD53</f>
        <v>214343316.66</v>
      </c>
      <c r="O45" s="233">
        <f>'[1]santé 2020'!BE53</f>
        <v>32480814.520000003</v>
      </c>
      <c r="P45" s="234">
        <f>'[1]santé 2020'!BF53</f>
        <v>0</v>
      </c>
      <c r="Q45" s="234">
        <f>+O45+P45</f>
        <v>32480814.520000003</v>
      </c>
      <c r="R45" s="234">
        <f>'[1]paiementb 2018'!S51</f>
        <v>0</v>
      </c>
      <c r="S45" s="234">
        <f>'[1]santé 2020'!CF53</f>
        <v>0</v>
      </c>
      <c r="T45" s="234">
        <f t="shared" si="9"/>
        <v>219875185.47999999</v>
      </c>
      <c r="U45" s="245">
        <v>0.5</v>
      </c>
      <c r="V45" s="246" t="s">
        <v>105</v>
      </c>
      <c r="W45" s="53">
        <f t="shared" si="11"/>
        <v>-33000000</v>
      </c>
      <c r="X45" s="259" t="s">
        <v>119</v>
      </c>
      <c r="Y45" s="55">
        <v>214344</v>
      </c>
      <c r="Z45" s="55">
        <v>32481</v>
      </c>
    </row>
    <row r="46" spans="1:26" s="56" customFormat="1" ht="230.25" customHeight="1" thickBot="1" x14ac:dyDescent="0.3">
      <c r="A46" s="37"/>
      <c r="B46" s="223" t="s">
        <v>120</v>
      </c>
      <c r="C46" s="224" t="s">
        <v>121</v>
      </c>
      <c r="D46" s="260"/>
      <c r="E46" s="226">
        <v>41933</v>
      </c>
      <c r="F46" s="242">
        <v>43555</v>
      </c>
      <c r="G46" s="228" t="s">
        <v>84</v>
      </c>
      <c r="H46" s="243">
        <v>44043</v>
      </c>
      <c r="I46" s="257">
        <v>100000000</v>
      </c>
      <c r="J46" s="45">
        <v>100000000</v>
      </c>
      <c r="K46" s="258">
        <v>130215000</v>
      </c>
      <c r="L46" s="230">
        <f>'[1]santé 2020'!I54</f>
        <v>263215000</v>
      </c>
      <c r="M46" s="231">
        <f t="shared" si="8"/>
        <v>163215000</v>
      </c>
      <c r="N46" s="232">
        <f>'[1]santé 2020'!AD54</f>
        <v>225210549.13999999</v>
      </c>
      <c r="O46" s="233">
        <f>'[1]santé 2020'!BE54</f>
        <v>39462271.68</v>
      </c>
      <c r="P46" s="234">
        <f>'[1]santé 2020'!BF54</f>
        <v>0</v>
      </c>
      <c r="Q46" s="234">
        <f>+O46+P46</f>
        <v>39462271.68</v>
      </c>
      <c r="R46" s="234">
        <f>'[1]paiementb 2018'!S52</f>
        <v>0</v>
      </c>
      <c r="S46" s="234">
        <f>'[1]santé 2020'!CF54</f>
        <v>0</v>
      </c>
      <c r="T46" s="234">
        <f t="shared" si="9"/>
        <v>223752728.31999999</v>
      </c>
      <c r="U46" s="245">
        <v>0.65</v>
      </c>
      <c r="V46" s="246" t="s">
        <v>105</v>
      </c>
      <c r="W46" s="53">
        <f t="shared" si="11"/>
        <v>-33000000</v>
      </c>
      <c r="X46" s="54" t="s">
        <v>122</v>
      </c>
      <c r="Y46" s="55">
        <v>225211</v>
      </c>
      <c r="Z46" s="55">
        <v>39463</v>
      </c>
    </row>
    <row r="47" spans="1:26" s="272" customFormat="1" ht="98.25" customHeight="1" thickBot="1" x14ac:dyDescent="0.3">
      <c r="A47" s="261"/>
      <c r="B47" s="262" t="s">
        <v>123</v>
      </c>
      <c r="C47" s="262"/>
      <c r="D47" s="263"/>
      <c r="E47" s="263"/>
      <c r="F47" s="264"/>
      <c r="G47" s="265"/>
      <c r="H47" s="265"/>
      <c r="I47" s="266"/>
      <c r="J47" s="267">
        <f>SUM(J38:J44)</f>
        <v>715859000</v>
      </c>
      <c r="K47" s="267">
        <f>SUM(K38:K44)</f>
        <v>295994000</v>
      </c>
      <c r="L47" s="268">
        <f t="shared" ref="L47:T47" si="12">SUM(L38:L46)</f>
        <v>2294848000</v>
      </c>
      <c r="M47" s="268"/>
      <c r="N47" s="269">
        <f>SUM(N38:N46)</f>
        <v>1508795229.0500002</v>
      </c>
      <c r="O47" s="270">
        <f t="shared" si="12"/>
        <v>153617701.22999999</v>
      </c>
      <c r="P47" s="269">
        <f t="shared" si="12"/>
        <v>0</v>
      </c>
      <c r="Q47" s="269">
        <f t="shared" si="12"/>
        <v>153617701.22999999</v>
      </c>
      <c r="R47" s="269">
        <f t="shared" si="12"/>
        <v>0</v>
      </c>
      <c r="S47" s="269">
        <f t="shared" si="12"/>
        <v>0</v>
      </c>
      <c r="T47" s="269">
        <f t="shared" si="12"/>
        <v>2141230298.7699997</v>
      </c>
      <c r="U47" s="269"/>
      <c r="V47" s="266"/>
      <c r="W47" s="188">
        <f t="shared" si="11"/>
        <v>-1282995000</v>
      </c>
      <c r="X47" s="271"/>
      <c r="Y47" s="203"/>
      <c r="Z47" s="203"/>
    </row>
    <row r="48" spans="1:26" ht="26.25" customHeight="1" thickBot="1" x14ac:dyDescent="0.3">
      <c r="A48" s="273" t="s">
        <v>0</v>
      </c>
      <c r="B48" s="273"/>
      <c r="C48" s="273"/>
      <c r="D48" s="273"/>
      <c r="E48" s="273"/>
      <c r="F48" s="273"/>
      <c r="G48" s="273"/>
      <c r="H48" s="273"/>
      <c r="I48" s="273"/>
      <c r="J48" s="273"/>
      <c r="K48" s="273"/>
      <c r="L48" s="273"/>
      <c r="M48" s="273"/>
      <c r="N48" s="273"/>
      <c r="O48" s="273"/>
      <c r="P48" s="273"/>
      <c r="Q48" s="273"/>
      <c r="R48" s="273"/>
      <c r="S48" s="273"/>
      <c r="T48" s="273"/>
      <c r="U48" s="273"/>
      <c r="V48" s="273"/>
      <c r="X48" s="94"/>
      <c r="Y48" s="55"/>
      <c r="Z48" s="55"/>
    </row>
    <row r="49" spans="1:26" s="7" customFormat="1" ht="26.25" customHeight="1" thickBot="1" x14ac:dyDescent="0.3">
      <c r="A49" s="274" t="s">
        <v>1</v>
      </c>
      <c r="B49" s="274"/>
      <c r="C49" s="274"/>
      <c r="D49" s="274"/>
      <c r="E49" s="274"/>
      <c r="F49" s="274"/>
      <c r="G49" s="274"/>
      <c r="H49" s="274"/>
      <c r="I49" s="274"/>
      <c r="J49" s="274"/>
      <c r="K49" s="274"/>
      <c r="L49" s="274"/>
      <c r="M49" s="274"/>
      <c r="N49" s="274"/>
      <c r="O49" s="274"/>
      <c r="P49" s="274"/>
      <c r="Q49" s="274"/>
      <c r="R49" s="274"/>
      <c r="S49" s="274"/>
      <c r="T49" s="274"/>
      <c r="U49" s="274"/>
      <c r="V49" s="274"/>
      <c r="W49" s="6"/>
      <c r="X49" s="95"/>
      <c r="Y49" s="93"/>
      <c r="Z49" s="93"/>
    </row>
    <row r="50" spans="1:26" s="7" customFormat="1" ht="26.25" customHeight="1" thickBot="1" x14ac:dyDescent="0.3">
      <c r="A50" s="274" t="s">
        <v>2</v>
      </c>
      <c r="B50" s="274"/>
      <c r="C50" s="274"/>
      <c r="D50" s="274"/>
      <c r="E50" s="274"/>
      <c r="F50" s="274"/>
      <c r="G50" s="274"/>
      <c r="H50" s="274"/>
      <c r="I50" s="274"/>
      <c r="J50" s="274"/>
      <c r="K50" s="274"/>
      <c r="L50" s="274"/>
      <c r="M50" s="274"/>
      <c r="N50" s="274"/>
      <c r="O50" s="274"/>
      <c r="P50" s="274"/>
      <c r="Q50" s="274"/>
      <c r="R50" s="274"/>
      <c r="S50" s="274"/>
      <c r="T50" s="274"/>
      <c r="U50" s="274"/>
      <c r="V50" s="274"/>
      <c r="W50" s="6"/>
      <c r="X50" s="95"/>
      <c r="Y50" s="93"/>
      <c r="Z50" s="93"/>
    </row>
    <row r="51" spans="1:26" s="11" customFormat="1" ht="30" customHeight="1" thickBot="1" x14ac:dyDescent="0.3">
      <c r="A51" s="275" t="str">
        <f>A4</f>
        <v>Situation arrêtée au 19/04/2020</v>
      </c>
      <c r="B51" s="275"/>
      <c r="C51" s="275"/>
      <c r="D51" s="275"/>
      <c r="E51" s="275"/>
      <c r="F51" s="275"/>
      <c r="G51" s="275"/>
      <c r="H51" s="275"/>
      <c r="I51" s="275"/>
      <c r="J51" s="275"/>
      <c r="K51" s="275"/>
      <c r="L51" s="275"/>
      <c r="M51" s="275"/>
      <c r="N51" s="275"/>
      <c r="O51" s="275"/>
      <c r="P51" s="275"/>
      <c r="Q51" s="275"/>
      <c r="R51" s="275"/>
      <c r="S51" s="275"/>
      <c r="T51" s="275"/>
      <c r="U51" s="275"/>
      <c r="V51" s="275"/>
      <c r="W51" s="10"/>
      <c r="X51" s="96"/>
      <c r="Y51" s="97"/>
      <c r="Z51" s="97"/>
    </row>
    <row r="52" spans="1:26" s="15" customFormat="1" ht="54.75" customHeight="1" thickBot="1" x14ac:dyDescent="0.3">
      <c r="A52" s="98" t="s">
        <v>0</v>
      </c>
      <c r="B52" s="98"/>
      <c r="C52" s="98"/>
      <c r="D52" s="98"/>
      <c r="E52" s="98"/>
      <c r="F52" s="98"/>
      <c r="G52" s="98"/>
      <c r="H52" s="98"/>
      <c r="I52" s="98"/>
      <c r="J52" s="98"/>
      <c r="K52" s="98"/>
      <c r="L52" s="98"/>
      <c r="M52" s="98"/>
      <c r="N52" s="98"/>
      <c r="O52" s="98"/>
      <c r="P52" s="98"/>
      <c r="Q52" s="98"/>
      <c r="R52" s="98"/>
      <c r="S52" s="98"/>
      <c r="T52" s="98"/>
      <c r="U52" s="98"/>
      <c r="V52" s="98"/>
      <c r="W52" s="14"/>
      <c r="X52" s="99"/>
      <c r="Y52" s="55"/>
      <c r="Z52" s="55"/>
    </row>
    <row r="53" spans="1:26" s="36" customFormat="1" ht="130.5" customHeight="1" thickBot="1" x14ac:dyDescent="0.3">
      <c r="A53" s="16" t="s">
        <v>4</v>
      </c>
      <c r="B53" s="17" t="s">
        <v>5</v>
      </c>
      <c r="C53" s="18" t="s">
        <v>6</v>
      </c>
      <c r="D53" s="214" t="s">
        <v>7</v>
      </c>
      <c r="E53" s="215" t="s">
        <v>8</v>
      </c>
      <c r="F53" s="101" t="s">
        <v>9</v>
      </c>
      <c r="G53" s="22" t="s">
        <v>10</v>
      </c>
      <c r="H53" s="23" t="s">
        <v>11</v>
      </c>
      <c r="I53" s="24" t="s">
        <v>12</v>
      </c>
      <c r="J53" s="103" t="s">
        <v>13</v>
      </c>
      <c r="K53" s="26" t="s">
        <v>14</v>
      </c>
      <c r="L53" s="26" t="str">
        <f>L6</f>
        <v>Autorisation de Programme  Actuelle 12/03/2020</v>
      </c>
      <c r="M53" s="27"/>
      <c r="N53" s="217" t="str">
        <f>N6</f>
        <v xml:space="preserve"> Engagement cumulé au 30/04/2020 (en DA)</v>
      </c>
      <c r="O53" s="218" t="s">
        <v>124</v>
      </c>
      <c r="P53" s="217" t="s">
        <v>124</v>
      </c>
      <c r="Q53" s="217" t="str">
        <f>Q6</f>
        <v>Paiement cumulés au 30/04/2020 (1+2)(en DA) (3)</v>
      </c>
      <c r="R53" s="217" t="str">
        <f>R6</f>
        <v>Situation en cours de paiement (en DA)</v>
      </c>
      <c r="S53" s="217" t="str">
        <f>S6</f>
        <v>Situation en cours de paiement (en DA)</v>
      </c>
      <c r="T53" s="217" t="str">
        <f>T6</f>
        <v>solde sur le paiement (A-3)</v>
      </c>
      <c r="U53" s="219" t="s">
        <v>23</v>
      </c>
      <c r="V53" s="33" t="s">
        <v>24</v>
      </c>
      <c r="W53" s="2"/>
      <c r="X53" s="221"/>
      <c r="Y53" s="55"/>
      <c r="Z53" s="55"/>
    </row>
    <row r="54" spans="1:26" s="56" customFormat="1" ht="168.75" customHeight="1" thickBot="1" x14ac:dyDescent="0.3">
      <c r="A54" s="222">
        <v>733</v>
      </c>
      <c r="B54" s="276" t="s">
        <v>125</v>
      </c>
      <c r="C54" s="277" t="s">
        <v>126</v>
      </c>
      <c r="D54" s="39" t="s">
        <v>29</v>
      </c>
      <c r="E54" s="278">
        <v>41933</v>
      </c>
      <c r="F54" s="279">
        <v>43555</v>
      </c>
      <c r="G54" s="280" t="s">
        <v>118</v>
      </c>
      <c r="H54" s="279">
        <v>44227</v>
      </c>
      <c r="I54" s="257">
        <v>100000000</v>
      </c>
      <c r="J54" s="45">
        <v>100000000</v>
      </c>
      <c r="K54" s="258">
        <v>113627000</v>
      </c>
      <c r="L54" s="230">
        <f>'[1]santé 2020'!I55</f>
        <v>246627000</v>
      </c>
      <c r="M54" s="231">
        <f t="shared" ref="M54:M62" si="13">+L54-I54</f>
        <v>146627000</v>
      </c>
      <c r="N54" s="232">
        <f>'[1]santé 2020'!AD55</f>
        <v>206624841.86000001</v>
      </c>
      <c r="O54" s="233">
        <f>'[1]santé 2020'!BE55</f>
        <v>46423919.670000002</v>
      </c>
      <c r="P54" s="234">
        <f>'[1]santé 2020'!BF55</f>
        <v>0</v>
      </c>
      <c r="Q54" s="234">
        <f t="shared" ref="Q54:Q60" si="14">+O54+P54</f>
        <v>46423919.670000002</v>
      </c>
      <c r="R54" s="234">
        <f>'[1]paiementb 2018'!S53</f>
        <v>0</v>
      </c>
      <c r="S54" s="234">
        <f>'[1]santé 2020'!CF55</f>
        <v>0</v>
      </c>
      <c r="T54" s="234">
        <f t="shared" ref="T54:T62" si="15">L54-Q54</f>
        <v>200203080.32999998</v>
      </c>
      <c r="U54" s="256">
        <v>0.65</v>
      </c>
      <c r="V54" s="246" t="s">
        <v>127</v>
      </c>
      <c r="W54" s="53">
        <f>J54+K54-L54</f>
        <v>-33000000</v>
      </c>
      <c r="X54" s="54" t="s">
        <v>128</v>
      </c>
      <c r="Y54" s="55">
        <v>207625</v>
      </c>
      <c r="Z54" s="55">
        <v>46424</v>
      </c>
    </row>
    <row r="55" spans="1:26" s="56" customFormat="1" ht="168.75" customHeight="1" thickBot="1" x14ac:dyDescent="0.3">
      <c r="A55" s="37"/>
      <c r="B55" s="276" t="s">
        <v>129</v>
      </c>
      <c r="C55" s="277" t="s">
        <v>130</v>
      </c>
      <c r="D55" s="57"/>
      <c r="E55" s="278">
        <v>41933</v>
      </c>
      <c r="F55" s="279">
        <v>43555</v>
      </c>
      <c r="G55" s="280" t="s">
        <v>90</v>
      </c>
      <c r="H55" s="279">
        <v>44105</v>
      </c>
      <c r="I55" s="257">
        <v>100000000</v>
      </c>
      <c r="J55" s="45">
        <v>100000000</v>
      </c>
      <c r="K55" s="258">
        <v>134334000</v>
      </c>
      <c r="L55" s="230">
        <f>'[1]santé 2020'!I56</f>
        <v>267334000</v>
      </c>
      <c r="M55" s="231">
        <f t="shared" si="13"/>
        <v>167334000</v>
      </c>
      <c r="N55" s="232">
        <f>'[1]santé 2020'!AD56</f>
        <v>227437782.53</v>
      </c>
      <c r="O55" s="233">
        <f>'[1]santé 2020'!BE56</f>
        <v>51617521.530000001</v>
      </c>
      <c r="P55" s="234">
        <f>'[1]santé 2020'!BF56</f>
        <v>0</v>
      </c>
      <c r="Q55" s="234">
        <f t="shared" si="14"/>
        <v>51617521.530000001</v>
      </c>
      <c r="R55" s="234">
        <f>'[1]paiementb 2018'!S54</f>
        <v>0</v>
      </c>
      <c r="S55" s="234">
        <f>'[1]santé 2020'!CF56</f>
        <v>0</v>
      </c>
      <c r="T55" s="234">
        <f t="shared" si="15"/>
        <v>215716478.47</v>
      </c>
      <c r="U55" s="245">
        <v>0.65</v>
      </c>
      <c r="V55" s="246" t="s">
        <v>105</v>
      </c>
      <c r="W55" s="53">
        <f>J55+K55-L55</f>
        <v>-33000000</v>
      </c>
      <c r="X55" s="54" t="s">
        <v>131</v>
      </c>
      <c r="Y55" s="55">
        <v>227438</v>
      </c>
      <c r="Z55" s="55">
        <v>51618</v>
      </c>
    </row>
    <row r="56" spans="1:26" s="56" customFormat="1" ht="199.5" customHeight="1" thickBot="1" x14ac:dyDescent="0.3">
      <c r="A56" s="37"/>
      <c r="B56" s="276" t="s">
        <v>132</v>
      </c>
      <c r="C56" s="277" t="s">
        <v>133</v>
      </c>
      <c r="D56" s="57"/>
      <c r="E56" s="278">
        <v>41996</v>
      </c>
      <c r="F56" s="279">
        <v>43415</v>
      </c>
      <c r="G56" s="280" t="s">
        <v>134</v>
      </c>
      <c r="H56" s="279">
        <v>44432</v>
      </c>
      <c r="I56" s="257">
        <v>100000000</v>
      </c>
      <c r="J56" s="45">
        <v>240000000</v>
      </c>
      <c r="K56" s="46"/>
      <c r="L56" s="230">
        <f>'[1]santé 2020'!I57</f>
        <v>300000000</v>
      </c>
      <c r="M56" s="231">
        <f t="shared" si="13"/>
        <v>200000000</v>
      </c>
      <c r="N56" s="232">
        <f>'[1]santé 2020'!AD57</f>
        <v>234725794.19</v>
      </c>
      <c r="O56" s="233">
        <f>'[1]santé 2020'!BE57</f>
        <v>49797704.689999998</v>
      </c>
      <c r="P56" s="234">
        <f>'[1]santé 2020'!BF57</f>
        <v>0</v>
      </c>
      <c r="Q56" s="234">
        <f t="shared" si="14"/>
        <v>49797704.689999998</v>
      </c>
      <c r="R56" s="234">
        <f>'[1]paiementb 2018'!S55</f>
        <v>0</v>
      </c>
      <c r="S56" s="234">
        <f>'[1]santé 2020'!CF57</f>
        <v>0</v>
      </c>
      <c r="T56" s="234">
        <f t="shared" si="15"/>
        <v>250202295.31</v>
      </c>
      <c r="U56" s="245">
        <v>0.17</v>
      </c>
      <c r="V56" s="246" t="s">
        <v>105</v>
      </c>
      <c r="W56" s="53">
        <f>J56+K56-L56</f>
        <v>-60000000</v>
      </c>
      <c r="X56" s="54" t="s">
        <v>135</v>
      </c>
      <c r="Y56" s="55">
        <v>234726</v>
      </c>
      <c r="Z56" s="55">
        <v>49798</v>
      </c>
    </row>
    <row r="57" spans="1:26" s="56" customFormat="1" ht="240" customHeight="1" thickBot="1" x14ac:dyDescent="0.3">
      <c r="A57" s="37"/>
      <c r="B57" s="276" t="s">
        <v>136</v>
      </c>
      <c r="C57" s="277" t="s">
        <v>137</v>
      </c>
      <c r="D57" s="57"/>
      <c r="E57" s="278">
        <v>42004</v>
      </c>
      <c r="F57" s="279">
        <v>43915</v>
      </c>
      <c r="G57" s="281" t="s">
        <v>138</v>
      </c>
      <c r="H57" s="42" t="s">
        <v>139</v>
      </c>
      <c r="I57" s="44">
        <v>90000000</v>
      </c>
      <c r="J57" s="45">
        <v>90000000</v>
      </c>
      <c r="K57" s="46"/>
      <c r="L57" s="230">
        <f>'[1]santé 2020'!I58</f>
        <v>227712000</v>
      </c>
      <c r="M57" s="231">
        <f t="shared" si="13"/>
        <v>137712000</v>
      </c>
      <c r="N57" s="232">
        <f>'[1]santé 2020'!AD58</f>
        <v>194707557.20000002</v>
      </c>
      <c r="O57" s="233">
        <f>'[1]santé 2020'!BE58</f>
        <v>3578910.43</v>
      </c>
      <c r="P57" s="234">
        <f>'[1]santé 2020'!BF58</f>
        <v>0</v>
      </c>
      <c r="Q57" s="234">
        <f t="shared" si="14"/>
        <v>3578910.43</v>
      </c>
      <c r="R57" s="234">
        <f>'[1]paiementb 2018'!S56</f>
        <v>0</v>
      </c>
      <c r="S57" s="234">
        <f>'[1]santé 2020'!CF58</f>
        <v>0</v>
      </c>
      <c r="T57" s="234">
        <f t="shared" si="15"/>
        <v>224133089.56999999</v>
      </c>
      <c r="U57" s="245">
        <v>0</v>
      </c>
      <c r="V57" s="236" t="s">
        <v>86</v>
      </c>
      <c r="W57" s="53" t="s">
        <v>36</v>
      </c>
      <c r="X57" s="54" t="s">
        <v>140</v>
      </c>
      <c r="Y57" s="55">
        <v>194708</v>
      </c>
      <c r="Z57" s="55">
        <v>3579</v>
      </c>
    </row>
    <row r="58" spans="1:26" s="56" customFormat="1" ht="162" customHeight="1" thickBot="1" x14ac:dyDescent="0.3">
      <c r="A58" s="37"/>
      <c r="B58" s="276" t="s">
        <v>141</v>
      </c>
      <c r="C58" s="277" t="s">
        <v>142</v>
      </c>
      <c r="D58" s="57"/>
      <c r="E58" s="278">
        <v>42004</v>
      </c>
      <c r="F58" s="279">
        <v>43555</v>
      </c>
      <c r="G58" s="280" t="s">
        <v>109</v>
      </c>
      <c r="H58" s="282">
        <v>44235</v>
      </c>
      <c r="I58" s="44">
        <v>90000000</v>
      </c>
      <c r="J58" s="45">
        <v>90000000</v>
      </c>
      <c r="K58" s="258">
        <v>80574000</v>
      </c>
      <c r="L58" s="230">
        <f>'[1]santé 2020'!I59</f>
        <v>203574000</v>
      </c>
      <c r="M58" s="231">
        <f t="shared" si="13"/>
        <v>113574000</v>
      </c>
      <c r="N58" s="232">
        <f>'[1]santé 2020'!AD59</f>
        <v>165806870.98000002</v>
      </c>
      <c r="O58" s="233">
        <f>'[1]santé 2020'!BE59</f>
        <v>19892373.299999997</v>
      </c>
      <c r="P58" s="234">
        <f>'[1]santé 2020'!BF59</f>
        <v>0</v>
      </c>
      <c r="Q58" s="234">
        <f t="shared" si="14"/>
        <v>19892373.299999997</v>
      </c>
      <c r="R58" s="234">
        <f>'[1]paiementb 2018'!S57</f>
        <v>0</v>
      </c>
      <c r="S58" s="234">
        <f>'[1]santé 2020'!CF59</f>
        <v>0</v>
      </c>
      <c r="T58" s="234">
        <f t="shared" si="15"/>
        <v>183681626.69999999</v>
      </c>
      <c r="U58" s="245">
        <v>0.25</v>
      </c>
      <c r="V58" s="246" t="s">
        <v>105</v>
      </c>
      <c r="W58" s="53" t="s">
        <v>36</v>
      </c>
      <c r="X58" s="54" t="s">
        <v>143</v>
      </c>
      <c r="Y58" s="55">
        <v>165807</v>
      </c>
      <c r="Z58" s="55">
        <v>19893</v>
      </c>
    </row>
    <row r="59" spans="1:26" s="56" customFormat="1" ht="252.75" customHeight="1" thickBot="1" x14ac:dyDescent="0.3">
      <c r="A59" s="37"/>
      <c r="B59" s="276" t="s">
        <v>144</v>
      </c>
      <c r="C59" s="277" t="s">
        <v>145</v>
      </c>
      <c r="D59" s="57"/>
      <c r="E59" s="278">
        <v>42004</v>
      </c>
      <c r="F59" s="282">
        <v>43905</v>
      </c>
      <c r="G59" s="283" t="s">
        <v>99</v>
      </c>
      <c r="H59" s="42" t="s">
        <v>100</v>
      </c>
      <c r="I59" s="44">
        <v>90000000</v>
      </c>
      <c r="J59" s="45">
        <v>90000000</v>
      </c>
      <c r="K59" s="46"/>
      <c r="L59" s="230">
        <f>'[1]santé 2020'!I60</f>
        <v>293234000</v>
      </c>
      <c r="M59" s="231">
        <f t="shared" si="13"/>
        <v>203234000</v>
      </c>
      <c r="N59" s="232">
        <f>'[1]santé 2020'!AD60</f>
        <v>226229814.62</v>
      </c>
      <c r="O59" s="233">
        <f>'[1]santé 2020'!BE60</f>
        <v>3042109.1</v>
      </c>
      <c r="P59" s="234">
        <f>'[1]santé 2020'!BF60</f>
        <v>0</v>
      </c>
      <c r="Q59" s="234">
        <f t="shared" si="14"/>
        <v>3042109.1</v>
      </c>
      <c r="R59" s="234">
        <f>'[1]paiementb 2018'!S58</f>
        <v>0</v>
      </c>
      <c r="S59" s="234">
        <f>'[1]santé 2020'!CF60</f>
        <v>0</v>
      </c>
      <c r="T59" s="234">
        <f t="shared" si="15"/>
        <v>290191890.89999998</v>
      </c>
      <c r="U59" s="245">
        <v>0</v>
      </c>
      <c r="V59" s="236" t="s">
        <v>146</v>
      </c>
      <c r="W59" s="53">
        <f t="shared" ref="W59:W65" si="16">J59+K59-L59</f>
        <v>-203234000</v>
      </c>
      <c r="X59" s="54" t="s">
        <v>147</v>
      </c>
      <c r="Y59" s="55">
        <v>226230</v>
      </c>
      <c r="Z59" s="55">
        <v>3043</v>
      </c>
    </row>
    <row r="60" spans="1:26" s="56" customFormat="1" ht="302.25" customHeight="1" thickBot="1" x14ac:dyDescent="0.3">
      <c r="A60" s="37"/>
      <c r="B60" s="276" t="s">
        <v>148</v>
      </c>
      <c r="C60" s="277" t="s">
        <v>149</v>
      </c>
      <c r="D60" s="59"/>
      <c r="E60" s="278">
        <v>42004</v>
      </c>
      <c r="F60" s="279" t="s">
        <v>30</v>
      </c>
      <c r="G60" s="280" t="s">
        <v>150</v>
      </c>
      <c r="H60" s="42" t="s">
        <v>30</v>
      </c>
      <c r="I60" s="44">
        <v>91811000</v>
      </c>
      <c r="J60" s="45">
        <v>91811000</v>
      </c>
      <c r="K60" s="248">
        <v>80000000</v>
      </c>
      <c r="L60" s="230">
        <f>'[1]santé 2020'!I61</f>
        <v>208441000</v>
      </c>
      <c r="M60" s="231">
        <f t="shared" si="13"/>
        <v>116630000</v>
      </c>
      <c r="N60" s="232">
        <f>'[1]santé 2020'!AD61</f>
        <v>8566463.879999999</v>
      </c>
      <c r="O60" s="233">
        <f>'[1]santé 2020'!BE61</f>
        <v>3074424.75</v>
      </c>
      <c r="P60" s="234">
        <f>'[1]santé 2020'!BF61</f>
        <v>0</v>
      </c>
      <c r="Q60" s="234">
        <f t="shared" si="14"/>
        <v>3074424.75</v>
      </c>
      <c r="R60" s="234">
        <f>'[1]paiementb 2018'!S59</f>
        <v>0</v>
      </c>
      <c r="S60" s="234">
        <f>'[1]santé 2020'!CF61</f>
        <v>0</v>
      </c>
      <c r="T60" s="234">
        <f t="shared" si="15"/>
        <v>205366575.25</v>
      </c>
      <c r="U60" s="245">
        <v>0</v>
      </c>
      <c r="V60" s="236" t="s">
        <v>151</v>
      </c>
      <c r="W60" s="53">
        <f t="shared" si="16"/>
        <v>-36630000</v>
      </c>
      <c r="X60" s="54" t="s">
        <v>152</v>
      </c>
      <c r="Y60" s="55">
        <v>8567</v>
      </c>
      <c r="Z60" s="55">
        <v>3075</v>
      </c>
    </row>
    <row r="61" spans="1:26" s="293" customFormat="1" ht="255" customHeight="1" thickBot="1" x14ac:dyDescent="0.3">
      <c r="A61" s="37"/>
      <c r="B61" s="284" t="s">
        <v>153</v>
      </c>
      <c r="C61" s="285" t="s">
        <v>154</v>
      </c>
      <c r="D61" s="286" t="s">
        <v>155</v>
      </c>
      <c r="E61" s="287">
        <v>41877</v>
      </c>
      <c r="F61" s="282" t="s">
        <v>30</v>
      </c>
      <c r="G61" s="42" t="s">
        <v>30</v>
      </c>
      <c r="H61" s="42" t="s">
        <v>30</v>
      </c>
      <c r="I61" s="288">
        <v>90000000</v>
      </c>
      <c r="J61" s="289">
        <v>90000000</v>
      </c>
      <c r="K61" s="290"/>
      <c r="L61" s="291">
        <f>'[1]santé 2020'!I68</f>
        <v>90000000</v>
      </c>
      <c r="M61" s="231">
        <f t="shared" si="13"/>
        <v>0</v>
      </c>
      <c r="N61" s="232">
        <f>'[1]santé 2020'!AD68</f>
        <v>6288611.6899999995</v>
      </c>
      <c r="O61" s="233">
        <f>'[1]santé 2020'!BE68</f>
        <v>351811.69</v>
      </c>
      <c r="P61" s="234">
        <f>'[1]santé 2020'!BF68</f>
        <v>0</v>
      </c>
      <c r="Q61" s="234">
        <f>+O61+P61</f>
        <v>351811.69</v>
      </c>
      <c r="R61" s="234">
        <f>'[1]paiementb 2018'!S70</f>
        <v>0</v>
      </c>
      <c r="S61" s="234">
        <f>'[1]santé 2020'!CF68</f>
        <v>0</v>
      </c>
      <c r="T61" s="234">
        <f t="shared" si="15"/>
        <v>89648188.310000002</v>
      </c>
      <c r="U61" s="235">
        <v>0</v>
      </c>
      <c r="V61" s="236" t="s">
        <v>156</v>
      </c>
      <c r="W61" s="53">
        <f t="shared" si="16"/>
        <v>0</v>
      </c>
      <c r="X61" s="292" t="s">
        <v>157</v>
      </c>
      <c r="Y61" s="166">
        <v>6289</v>
      </c>
      <c r="Z61" s="166">
        <v>352</v>
      </c>
    </row>
    <row r="62" spans="1:26" s="302" customFormat="1" ht="226.5" customHeight="1" thickBot="1" x14ac:dyDescent="0.3">
      <c r="A62" s="294"/>
      <c r="B62" s="295" t="s">
        <v>158</v>
      </c>
      <c r="C62" s="296" t="s">
        <v>66</v>
      </c>
      <c r="D62" s="286" t="s">
        <v>159</v>
      </c>
      <c r="E62" s="297">
        <v>43864</v>
      </c>
      <c r="F62" s="282" t="s">
        <v>30</v>
      </c>
      <c r="G62" s="42" t="s">
        <v>30</v>
      </c>
      <c r="H62" s="298"/>
      <c r="I62" s="44">
        <v>200000000</v>
      </c>
      <c r="J62" s="299">
        <v>890000000</v>
      </c>
      <c r="K62" s="290"/>
      <c r="L62" s="291">
        <f>'[1]santé 2020'!I69</f>
        <v>2862000000</v>
      </c>
      <c r="M62" s="231">
        <f t="shared" si="13"/>
        <v>2662000000</v>
      </c>
      <c r="N62" s="232">
        <f>'[1]santé 2020'!AD69</f>
        <v>3221062.35</v>
      </c>
      <c r="O62" s="233">
        <f>'[1]santé 2020'!BE69</f>
        <v>0</v>
      </c>
      <c r="P62" s="234">
        <f>'[1]santé 2020'!BF69</f>
        <v>0</v>
      </c>
      <c r="Q62" s="234">
        <f>+O62+P62</f>
        <v>0</v>
      </c>
      <c r="R62" s="234">
        <f>'[1]paiementb 2018'!S71</f>
        <v>0</v>
      </c>
      <c r="S62" s="234">
        <f>'[1]santé 2020'!CF69</f>
        <v>0</v>
      </c>
      <c r="T62" s="234">
        <f t="shared" si="15"/>
        <v>2862000000</v>
      </c>
      <c r="U62" s="235">
        <v>0</v>
      </c>
      <c r="V62" s="300" t="s">
        <v>160</v>
      </c>
      <c r="W62" s="53">
        <f t="shared" si="16"/>
        <v>-1972000000</v>
      </c>
      <c r="X62" s="301" t="s">
        <v>158</v>
      </c>
      <c r="Y62" s="166">
        <v>0</v>
      </c>
      <c r="Z62" s="166">
        <v>0</v>
      </c>
    </row>
    <row r="63" spans="1:26" s="191" customFormat="1" ht="66" customHeight="1" thickBot="1" x14ac:dyDescent="0.3">
      <c r="A63" s="303"/>
      <c r="B63" s="304" t="s">
        <v>161</v>
      </c>
      <c r="C63" s="305"/>
      <c r="D63" s="306"/>
      <c r="E63" s="306"/>
      <c r="F63" s="307"/>
      <c r="G63" s="180"/>
      <c r="H63" s="180"/>
      <c r="I63" s="308"/>
      <c r="J63" s="309">
        <f>SUM(J61:J62)</f>
        <v>980000000</v>
      </c>
      <c r="K63" s="309">
        <f>SUM(K61:K62)</f>
        <v>0</v>
      </c>
      <c r="L63" s="310">
        <f t="shared" ref="L63:T63" si="17">SUM(L54:L62)</f>
        <v>4698922000</v>
      </c>
      <c r="M63" s="310"/>
      <c r="N63" s="311">
        <f>SUM(N54:N62)</f>
        <v>1273608799.3000002</v>
      </c>
      <c r="O63" s="312">
        <f t="shared" si="17"/>
        <v>177778775.16</v>
      </c>
      <c r="P63" s="311">
        <f t="shared" si="17"/>
        <v>0</v>
      </c>
      <c r="Q63" s="311">
        <f t="shared" si="17"/>
        <v>177778775.16</v>
      </c>
      <c r="R63" s="311">
        <f t="shared" si="17"/>
        <v>0</v>
      </c>
      <c r="S63" s="311">
        <f t="shared" si="17"/>
        <v>0</v>
      </c>
      <c r="T63" s="311">
        <f t="shared" si="17"/>
        <v>4521143224.8400002</v>
      </c>
      <c r="U63" s="311"/>
      <c r="V63" s="313"/>
      <c r="W63" s="188">
        <f t="shared" si="16"/>
        <v>-3718922000</v>
      </c>
      <c r="X63" s="271"/>
      <c r="Y63" s="190"/>
      <c r="Z63" s="190"/>
    </row>
    <row r="64" spans="1:26" s="316" customFormat="1" ht="69" customHeight="1" thickBot="1" x14ac:dyDescent="0.3">
      <c r="A64" s="314"/>
      <c r="B64" s="193" t="s">
        <v>162</v>
      </c>
      <c r="C64" s="194"/>
      <c r="D64" s="195"/>
      <c r="E64" s="195"/>
      <c r="F64" s="196"/>
      <c r="G64" s="197"/>
      <c r="H64" s="197"/>
      <c r="I64" s="266"/>
      <c r="J64" s="267" t="e">
        <f>J47+#REF!+J63</f>
        <v>#REF!</v>
      </c>
      <c r="K64" s="267" t="e">
        <f>K47+#REF!+K63</f>
        <v>#REF!</v>
      </c>
      <c r="L64" s="268">
        <f>L47+L63</f>
        <v>6993770000</v>
      </c>
      <c r="M64" s="268"/>
      <c r="N64" s="269">
        <f>N47+N63</f>
        <v>2782404028.3500004</v>
      </c>
      <c r="O64" s="270">
        <f>O47+O63</f>
        <v>331396476.38999999</v>
      </c>
      <c r="P64" s="269">
        <f t="shared" ref="P64:T64" si="18">P47+P63</f>
        <v>0</v>
      </c>
      <c r="Q64" s="269">
        <f t="shared" si="18"/>
        <v>331396476.38999999</v>
      </c>
      <c r="R64" s="269">
        <f t="shared" si="18"/>
        <v>0</v>
      </c>
      <c r="S64" s="269">
        <f t="shared" si="18"/>
        <v>0</v>
      </c>
      <c r="T64" s="269">
        <f t="shared" si="18"/>
        <v>6662373523.6099997</v>
      </c>
      <c r="U64" s="269"/>
      <c r="V64" s="313"/>
      <c r="W64" s="188" t="e">
        <f t="shared" si="16"/>
        <v>#REF!</v>
      </c>
      <c r="X64" s="315">
        <f>+P64+P8</f>
        <v>0</v>
      </c>
      <c r="Y64" s="203"/>
      <c r="Z64" s="203"/>
    </row>
    <row r="65" spans="1:26" s="316" customFormat="1" ht="69" customHeight="1" thickBot="1" x14ac:dyDescent="0.3">
      <c r="A65" s="314"/>
      <c r="B65" s="193" t="s">
        <v>163</v>
      </c>
      <c r="C65" s="194"/>
      <c r="D65" s="195"/>
      <c r="E65" s="195"/>
      <c r="F65" s="196"/>
      <c r="G65" s="197"/>
      <c r="H65" s="197"/>
      <c r="I65" s="266"/>
      <c r="J65" s="267" t="e">
        <f>J48+#REF!+J64</f>
        <v>#REF!</v>
      </c>
      <c r="K65" s="267" t="e">
        <f>K48+#REF!+K64</f>
        <v>#REF!</v>
      </c>
      <c r="L65" s="268">
        <f>L10+L30+L64</f>
        <v>24917884000</v>
      </c>
      <c r="M65" s="268"/>
      <c r="N65" s="269">
        <f t="shared" ref="N65:T65" si="19">N10+N30+N64</f>
        <v>10105458804.470001</v>
      </c>
      <c r="O65" s="270">
        <f t="shared" si="19"/>
        <v>5015284932.4300003</v>
      </c>
      <c r="P65" s="269">
        <f t="shared" si="19"/>
        <v>0</v>
      </c>
      <c r="Q65" s="269">
        <f t="shared" si="19"/>
        <v>5015284932.4300003</v>
      </c>
      <c r="R65" s="269">
        <f t="shared" si="19"/>
        <v>5426400</v>
      </c>
      <c r="S65" s="269">
        <f t="shared" si="19"/>
        <v>5426400</v>
      </c>
      <c r="T65" s="269">
        <f t="shared" si="19"/>
        <v>19902599067.57</v>
      </c>
      <c r="U65" s="269"/>
      <c r="V65" s="313"/>
      <c r="W65" s="188" t="e">
        <f t="shared" si="16"/>
        <v>#REF!</v>
      </c>
      <c r="X65" s="182">
        <f>S65-'[1]santé 2020'!CF72</f>
        <v>0</v>
      </c>
      <c r="Y65" s="203">
        <f>SUM(Y54:Y64)</f>
        <v>1271390</v>
      </c>
      <c r="Z65" s="203">
        <f>SUM(Z54:Z64)</f>
        <v>177782</v>
      </c>
    </row>
    <row r="66" spans="1:26" s="7" customFormat="1" ht="55.5" customHeight="1" x14ac:dyDescent="0.25">
      <c r="A66" s="317" t="s">
        <v>1</v>
      </c>
      <c r="B66" s="317"/>
      <c r="C66" s="317"/>
      <c r="D66" s="317"/>
      <c r="E66" s="317"/>
      <c r="F66" s="317"/>
      <c r="G66" s="317"/>
      <c r="H66" s="317"/>
      <c r="I66" s="317"/>
      <c r="J66" s="317"/>
      <c r="K66" s="317"/>
      <c r="L66" s="317"/>
      <c r="M66" s="317"/>
      <c r="N66" s="317"/>
      <c r="O66" s="317"/>
      <c r="P66" s="317"/>
      <c r="Q66" s="317"/>
      <c r="R66" s="317"/>
      <c r="S66" s="317"/>
      <c r="T66" s="317"/>
      <c r="U66" s="317"/>
      <c r="V66" s="317"/>
      <c r="W66" s="53">
        <f>S65-'[1]santé 2020'!CF72</f>
        <v>0</v>
      </c>
      <c r="X66" s="293"/>
      <c r="Y66" s="8"/>
      <c r="Z66" s="8"/>
    </row>
    <row r="67" spans="1:26" s="7" customFormat="1" ht="50.25" customHeight="1" x14ac:dyDescent="0.25">
      <c r="A67" s="5" t="s">
        <v>164</v>
      </c>
      <c r="B67" s="5"/>
      <c r="C67" s="5"/>
      <c r="D67" s="5"/>
      <c r="E67" s="5"/>
      <c r="F67" s="5"/>
      <c r="G67" s="5"/>
      <c r="H67" s="5"/>
      <c r="I67" s="5"/>
      <c r="J67" s="5"/>
      <c r="K67" s="5"/>
      <c r="L67" s="5"/>
      <c r="M67" s="5"/>
      <c r="N67" s="5"/>
      <c r="O67" s="5"/>
      <c r="P67" s="5"/>
      <c r="Q67" s="5"/>
      <c r="R67" s="5"/>
      <c r="S67" s="5"/>
      <c r="T67" s="5"/>
      <c r="U67" s="5"/>
      <c r="V67" s="5"/>
      <c r="W67" s="53">
        <f t="shared" ref="W67:W70" si="20">J67+K67-L67</f>
        <v>0</v>
      </c>
      <c r="X67" s="293"/>
      <c r="Y67" s="8"/>
      <c r="Z67" s="8"/>
    </row>
    <row r="68" spans="1:26" s="11" customFormat="1" ht="40.5" customHeight="1" x14ac:dyDescent="0.25">
      <c r="A68" s="9" t="s">
        <v>165</v>
      </c>
      <c r="B68" s="9"/>
      <c r="C68" s="9"/>
      <c r="D68" s="9"/>
      <c r="E68" s="9"/>
      <c r="F68" s="9"/>
      <c r="G68" s="9"/>
      <c r="H68" s="9"/>
      <c r="I68" s="9"/>
      <c r="J68" s="9"/>
      <c r="K68" s="9"/>
      <c r="L68" s="9"/>
      <c r="M68" s="9"/>
      <c r="N68" s="9"/>
      <c r="O68" s="9"/>
      <c r="P68" s="9"/>
      <c r="Q68" s="9"/>
      <c r="R68" s="9"/>
      <c r="S68" s="9"/>
      <c r="T68" s="9"/>
      <c r="U68" s="9"/>
      <c r="V68" s="9"/>
      <c r="W68" s="53">
        <f t="shared" si="20"/>
        <v>0</v>
      </c>
      <c r="X68" s="293"/>
      <c r="Y68" s="12"/>
      <c r="Z68" s="12"/>
    </row>
    <row r="69" spans="1:26" s="15" customFormat="1" ht="43.5" customHeight="1" thickBot="1" x14ac:dyDescent="0.3">
      <c r="A69" s="318" t="s">
        <v>0</v>
      </c>
      <c r="B69" s="318"/>
      <c r="C69" s="318"/>
      <c r="D69" s="318"/>
      <c r="E69" s="318"/>
      <c r="F69" s="318"/>
      <c r="G69" s="318"/>
      <c r="H69" s="318"/>
      <c r="I69" s="318"/>
      <c r="J69" s="318"/>
      <c r="K69" s="318"/>
      <c r="L69" s="318"/>
      <c r="M69" s="318"/>
      <c r="N69" s="318"/>
      <c r="O69" s="318"/>
      <c r="P69" s="318"/>
      <c r="Q69" s="318"/>
      <c r="R69" s="318"/>
      <c r="S69" s="318"/>
      <c r="T69" s="318"/>
      <c r="U69" s="318"/>
      <c r="V69" s="318"/>
      <c r="W69" s="53">
        <f t="shared" si="20"/>
        <v>0</v>
      </c>
      <c r="X69" s="293"/>
      <c r="Y69" s="4"/>
      <c r="Z69" s="4"/>
    </row>
    <row r="70" spans="1:26" s="36" customFormat="1" ht="111" customHeight="1" thickBot="1" x14ac:dyDescent="0.3">
      <c r="A70" s="319" t="s">
        <v>4</v>
      </c>
      <c r="B70" s="17" t="s">
        <v>5</v>
      </c>
      <c r="C70" s="18" t="s">
        <v>6</v>
      </c>
      <c r="D70" s="320"/>
      <c r="E70" s="320"/>
      <c r="F70" s="321" t="s">
        <v>9</v>
      </c>
      <c r="G70" s="22" t="s">
        <v>10</v>
      </c>
      <c r="H70" s="322" t="s">
        <v>11</v>
      </c>
      <c r="I70" s="24" t="s">
        <v>12</v>
      </c>
      <c r="J70" s="323"/>
      <c r="K70" s="26" t="s">
        <v>14</v>
      </c>
      <c r="L70" s="26" t="str">
        <f>L6</f>
        <v>Autorisation de Programme  Actuelle 12/03/2020</v>
      </c>
      <c r="M70" s="27" t="s">
        <v>16</v>
      </c>
      <c r="N70" s="324" t="str">
        <f t="shared" ref="N70:T70" si="21">N6</f>
        <v xml:space="preserve"> Engagement cumulé au 30/04/2020 (en DA)</v>
      </c>
      <c r="O70" s="218" t="str">
        <f t="shared" si="21"/>
        <v>Paiements cumulés à fin 2019</v>
      </c>
      <c r="P70" s="324" t="str">
        <f t="shared" si="21"/>
        <v>Paiement de l'année 2020 (en DA)(2)</v>
      </c>
      <c r="Q70" s="324" t="str">
        <f t="shared" si="21"/>
        <v>Paiement cumulés au 30/04/2020 (1+2)(en DA) (3)</v>
      </c>
      <c r="R70" s="324" t="str">
        <f t="shared" si="21"/>
        <v>Situation en cours de paiement (en DA)</v>
      </c>
      <c r="S70" s="324" t="str">
        <f t="shared" si="21"/>
        <v>Situation en cours de paiement (en DA)</v>
      </c>
      <c r="T70" s="324" t="str">
        <f t="shared" si="21"/>
        <v>solde sur le paiement (A-3)</v>
      </c>
      <c r="U70" s="219" t="s">
        <v>166</v>
      </c>
      <c r="V70" s="325" t="s">
        <v>24</v>
      </c>
      <c r="W70" s="53" t="e">
        <f t="shared" si="20"/>
        <v>#VALUE!</v>
      </c>
      <c r="X70" s="293"/>
      <c r="Y70" s="4"/>
      <c r="Z70" s="4"/>
    </row>
    <row r="71" spans="1:26" s="293" customFormat="1" ht="210.75" customHeight="1" thickBot="1" x14ac:dyDescent="0.3">
      <c r="A71" s="326"/>
      <c r="B71" s="327"/>
      <c r="C71" s="285"/>
      <c r="D71" s="328"/>
      <c r="E71" s="287"/>
      <c r="F71" s="329"/>
      <c r="G71" s="330"/>
      <c r="H71" s="330"/>
      <c r="I71" s="331"/>
      <c r="J71" s="115"/>
      <c r="K71" s="115"/>
      <c r="L71" s="115"/>
      <c r="M71" s="89"/>
      <c r="N71" s="332"/>
      <c r="O71" s="333"/>
      <c r="P71" s="334"/>
      <c r="Q71" s="334"/>
      <c r="R71" s="334"/>
      <c r="S71" s="334"/>
      <c r="T71" s="334"/>
      <c r="U71" s="335"/>
      <c r="V71" s="336"/>
      <c r="W71" s="53"/>
      <c r="X71" s="337"/>
      <c r="Y71" s="338"/>
      <c r="Z71" s="338"/>
    </row>
    <row r="72" spans="1:26" s="167" customFormat="1" ht="227.25" customHeight="1" thickBot="1" x14ac:dyDescent="0.3">
      <c r="A72" s="339"/>
      <c r="B72" s="327"/>
      <c r="C72" s="340"/>
      <c r="D72" s="341"/>
      <c r="E72" s="342"/>
      <c r="F72" s="329"/>
      <c r="G72" s="330"/>
      <c r="H72" s="330"/>
      <c r="I72" s="331"/>
      <c r="J72" s="115"/>
      <c r="K72" s="115"/>
      <c r="L72" s="115"/>
      <c r="M72" s="89"/>
      <c r="N72" s="332"/>
      <c r="O72" s="333"/>
      <c r="P72" s="334"/>
      <c r="Q72" s="334"/>
      <c r="R72" s="334"/>
      <c r="S72" s="334"/>
      <c r="T72" s="334"/>
      <c r="U72" s="343"/>
      <c r="V72" s="344"/>
      <c r="W72" s="53"/>
      <c r="X72" s="345"/>
      <c r="Y72" s="338"/>
      <c r="Z72" s="338"/>
    </row>
    <row r="73" spans="1:26" s="167" customFormat="1" ht="255.75" customHeight="1" thickBot="1" x14ac:dyDescent="0.3">
      <c r="A73" s="346"/>
      <c r="B73" s="347"/>
      <c r="C73" s="348"/>
      <c r="D73" s="341"/>
      <c r="E73" s="342"/>
      <c r="F73" s="329"/>
      <c r="G73" s="330"/>
      <c r="H73" s="330"/>
      <c r="I73" s="331"/>
      <c r="J73" s="115"/>
      <c r="K73" s="115"/>
      <c r="L73" s="115"/>
      <c r="M73" s="89"/>
      <c r="N73" s="332"/>
      <c r="O73" s="333"/>
      <c r="P73" s="334"/>
      <c r="Q73" s="334"/>
      <c r="R73" s="334"/>
      <c r="S73" s="334"/>
      <c r="T73" s="334"/>
      <c r="U73" s="343"/>
      <c r="V73" s="344"/>
      <c r="W73" s="53"/>
      <c r="X73" s="174"/>
      <c r="Y73" s="338"/>
      <c r="Z73" s="338"/>
    </row>
    <row r="74" spans="1:26" s="191" customFormat="1" ht="65.25" customHeight="1" thickBot="1" x14ac:dyDescent="0.3">
      <c r="A74" s="349"/>
      <c r="B74" s="305" t="s">
        <v>41</v>
      </c>
      <c r="C74" s="350"/>
      <c r="D74" s="351"/>
      <c r="E74" s="351"/>
      <c r="F74" s="307"/>
      <c r="G74" s="180"/>
      <c r="H74" s="180"/>
      <c r="I74" s="182">
        <f>SUM(I71:I73)</f>
        <v>0</v>
      </c>
      <c r="J74" s="182">
        <f>SUM(J71:J73)</f>
        <v>0</v>
      </c>
      <c r="K74" s="182"/>
      <c r="L74" s="182">
        <f>SUM(L71:L73)</f>
        <v>0</v>
      </c>
      <c r="M74" s="89">
        <f t="shared" ref="M74:M81" si="22">+L74-I74</f>
        <v>0</v>
      </c>
      <c r="N74" s="308">
        <f>SUM(N71:N73)</f>
        <v>0</v>
      </c>
      <c r="O74" s="352">
        <f t="shared" ref="O74:T74" si="23">SUM(O71:O73)</f>
        <v>0</v>
      </c>
      <c r="P74" s="308">
        <f>SUM(P71:P73)</f>
        <v>0</v>
      </c>
      <c r="Q74" s="308">
        <f t="shared" si="23"/>
        <v>0</v>
      </c>
      <c r="R74" s="308">
        <f t="shared" si="23"/>
        <v>0</v>
      </c>
      <c r="S74" s="308">
        <f t="shared" si="23"/>
        <v>0</v>
      </c>
      <c r="T74" s="308">
        <f t="shared" si="23"/>
        <v>0</v>
      </c>
      <c r="U74" s="180"/>
      <c r="V74" s="313"/>
      <c r="W74" s="188">
        <f>P74-'[1]santé 2020'!CE81</f>
        <v>0</v>
      </c>
      <c r="X74" s="353"/>
      <c r="Y74" s="354"/>
      <c r="Z74" s="354"/>
    </row>
    <row r="75" spans="1:26" s="167" customFormat="1" ht="267.75" customHeight="1" thickBot="1" x14ac:dyDescent="0.3">
      <c r="A75" s="355"/>
      <c r="B75" s="356"/>
      <c r="C75" s="357"/>
      <c r="D75" s="330"/>
      <c r="E75" s="329"/>
      <c r="F75" s="282"/>
      <c r="G75" s="42"/>
      <c r="H75" s="42"/>
      <c r="I75" s="44"/>
      <c r="J75" s="358"/>
      <c r="K75" s="115"/>
      <c r="L75" s="115"/>
      <c r="M75" s="89"/>
      <c r="N75" s="332"/>
      <c r="O75" s="333"/>
      <c r="P75" s="334"/>
      <c r="Q75" s="334"/>
      <c r="R75" s="334"/>
      <c r="S75" s="334"/>
      <c r="T75" s="334"/>
      <c r="U75" s="359"/>
      <c r="V75" s="336"/>
      <c r="W75" s="53"/>
      <c r="X75" s="360"/>
      <c r="Y75" s="338"/>
      <c r="Z75" s="338"/>
    </row>
    <row r="76" spans="1:26" s="191" customFormat="1" ht="86.25" customHeight="1" thickBot="1" x14ac:dyDescent="0.3">
      <c r="A76" s="349"/>
      <c r="B76" s="305" t="s">
        <v>167</v>
      </c>
      <c r="C76" s="350"/>
      <c r="D76" s="351"/>
      <c r="E76" s="351"/>
      <c r="F76" s="307"/>
      <c r="G76" s="180"/>
      <c r="H76" s="180"/>
      <c r="I76" s="182">
        <f>SUM(I75)</f>
        <v>0</v>
      </c>
      <c r="J76" s="182">
        <f>SUM(J75)</f>
        <v>0</v>
      </c>
      <c r="K76" s="182"/>
      <c r="L76" s="182">
        <f>SUM(L75)</f>
        <v>0</v>
      </c>
      <c r="M76" s="89">
        <f t="shared" si="22"/>
        <v>0</v>
      </c>
      <c r="N76" s="308">
        <f>SUM(N75)</f>
        <v>0</v>
      </c>
      <c r="O76" s="352">
        <f t="shared" ref="O76:T76" si="24">SUM(O75)</f>
        <v>0</v>
      </c>
      <c r="P76" s="308">
        <f t="shared" si="24"/>
        <v>0</v>
      </c>
      <c r="Q76" s="308">
        <f t="shared" si="24"/>
        <v>0</v>
      </c>
      <c r="R76" s="308">
        <f t="shared" si="24"/>
        <v>0</v>
      </c>
      <c r="S76" s="308">
        <f t="shared" si="24"/>
        <v>0</v>
      </c>
      <c r="T76" s="308">
        <f t="shared" si="24"/>
        <v>0</v>
      </c>
      <c r="U76" s="180"/>
      <c r="V76" s="313"/>
      <c r="W76" s="188">
        <f>J76+K76-L76</f>
        <v>0</v>
      </c>
      <c r="X76" s="353"/>
      <c r="Y76" s="354"/>
      <c r="Z76" s="354"/>
    </row>
    <row r="77" spans="1:26" ht="204" customHeight="1" thickBot="1" x14ac:dyDescent="0.3">
      <c r="A77" s="209"/>
      <c r="B77" s="277"/>
      <c r="C77" s="277"/>
      <c r="D77" s="361"/>
      <c r="E77" s="278"/>
      <c r="F77" s="362"/>
      <c r="G77" s="363"/>
      <c r="H77" s="362"/>
      <c r="I77" s="364"/>
      <c r="J77" s="365"/>
      <c r="K77" s="115"/>
      <c r="L77" s="364"/>
      <c r="M77" s="89"/>
      <c r="N77" s="201"/>
      <c r="O77" s="366"/>
      <c r="P77" s="367"/>
      <c r="Q77" s="334"/>
      <c r="R77" s="367"/>
      <c r="S77" s="367"/>
      <c r="T77" s="334"/>
      <c r="U77" s="368"/>
      <c r="V77" s="336"/>
      <c r="X77" s="369"/>
    </row>
    <row r="78" spans="1:26" s="56" customFormat="1" ht="252" customHeight="1" thickBot="1" x14ac:dyDescent="0.3">
      <c r="A78" s="370"/>
      <c r="B78" s="371"/>
      <c r="C78" s="277"/>
      <c r="D78" s="372"/>
      <c r="E78" s="278"/>
      <c r="F78" s="362"/>
      <c r="G78" s="373"/>
      <c r="H78" s="362"/>
      <c r="I78" s="364"/>
      <c r="J78" s="358"/>
      <c r="K78" s="115"/>
      <c r="L78" s="115"/>
      <c r="M78" s="89"/>
      <c r="N78" s="332"/>
      <c r="O78" s="333"/>
      <c r="P78" s="334"/>
      <c r="Q78" s="334"/>
      <c r="R78" s="334"/>
      <c r="S78" s="334"/>
      <c r="T78" s="334"/>
      <c r="U78" s="42"/>
      <c r="V78" s="374"/>
      <c r="W78" s="53"/>
      <c r="X78" s="54"/>
      <c r="Y78" s="4"/>
      <c r="Z78" s="4"/>
    </row>
    <row r="79" spans="1:26" s="191" customFormat="1" ht="86.25" customHeight="1" thickBot="1" x14ac:dyDescent="0.3">
      <c r="A79" s="349"/>
      <c r="B79" s="305" t="s">
        <v>168</v>
      </c>
      <c r="C79" s="350"/>
      <c r="D79" s="351"/>
      <c r="E79" s="351"/>
      <c r="F79" s="307"/>
      <c r="G79" s="180"/>
      <c r="H79" s="180"/>
      <c r="I79" s="182">
        <f>SUM(I77:I78)</f>
        <v>0</v>
      </c>
      <c r="J79" s="309">
        <f>SUM(J77:J78)</f>
        <v>0</v>
      </c>
      <c r="K79" s="309"/>
      <c r="L79" s="375">
        <f>SUM(L77:L78)</f>
        <v>0</v>
      </c>
      <c r="M79" s="89">
        <f t="shared" si="22"/>
        <v>0</v>
      </c>
      <c r="N79" s="376">
        <f>SUM(N77:N78)</f>
        <v>0</v>
      </c>
      <c r="O79" s="377">
        <f>SUM(O77:O78)</f>
        <v>0</v>
      </c>
      <c r="P79" s="376">
        <f t="shared" ref="P79:T79" si="25">SUM(P77:P78)</f>
        <v>0</v>
      </c>
      <c r="Q79" s="376">
        <f t="shared" si="25"/>
        <v>0</v>
      </c>
      <c r="R79" s="376">
        <f t="shared" si="25"/>
        <v>0</v>
      </c>
      <c r="S79" s="376">
        <f t="shared" si="25"/>
        <v>0</v>
      </c>
      <c r="T79" s="376">
        <f t="shared" si="25"/>
        <v>0</v>
      </c>
      <c r="U79" s="180"/>
      <c r="V79" s="313">
        <f>+Q79+S79</f>
        <v>0</v>
      </c>
      <c r="W79" s="188">
        <f>J79+K79-L79</f>
        <v>0</v>
      </c>
      <c r="X79" s="353"/>
      <c r="Y79" s="354"/>
      <c r="Z79" s="354"/>
    </row>
    <row r="80" spans="1:26" ht="238.5" hidden="1" customHeight="1" thickBot="1" x14ac:dyDescent="0.3">
      <c r="A80" s="209"/>
      <c r="B80" s="378"/>
      <c r="C80" s="378"/>
      <c r="D80" s="361"/>
      <c r="E80" s="361"/>
      <c r="F80" s="362"/>
      <c r="G80" s="379"/>
      <c r="H80" s="379"/>
      <c r="I80" s="364"/>
      <c r="J80" s="379"/>
      <c r="K80" s="380"/>
      <c r="L80" s="381"/>
      <c r="M80" s="89">
        <f t="shared" si="22"/>
        <v>0</v>
      </c>
      <c r="N80" s="382"/>
      <c r="O80" s="383"/>
      <c r="P80" s="384"/>
      <c r="Q80" s="384"/>
      <c r="R80" s="384"/>
      <c r="S80" s="385"/>
      <c r="T80" s="384"/>
      <c r="U80" s="368"/>
      <c r="V80" s="313">
        <f t="shared" ref="V80:V82" si="26">+Q80+S80</f>
        <v>0</v>
      </c>
      <c r="X80" s="293"/>
    </row>
    <row r="81" spans="1:26" s="204" customFormat="1" ht="69" customHeight="1" thickBot="1" x14ac:dyDescent="0.3">
      <c r="A81" s="386"/>
      <c r="B81" s="387" t="s">
        <v>169</v>
      </c>
      <c r="C81" s="388"/>
      <c r="D81" s="389"/>
      <c r="E81" s="389"/>
      <c r="F81" s="390"/>
      <c r="G81" s="389"/>
      <c r="H81" s="389"/>
      <c r="I81" s="391">
        <f>+I74+I76+I79</f>
        <v>0</v>
      </c>
      <c r="J81" s="392">
        <f t="shared" ref="J81:L81" si="27">+J74+J76+J79</f>
        <v>0</v>
      </c>
      <c r="K81" s="392">
        <f t="shared" si="27"/>
        <v>0</v>
      </c>
      <c r="L81" s="392">
        <f t="shared" si="27"/>
        <v>0</v>
      </c>
      <c r="M81" s="89">
        <f t="shared" si="22"/>
        <v>0</v>
      </c>
      <c r="N81" s="393">
        <f>N74+N76+N79</f>
        <v>0</v>
      </c>
      <c r="O81" s="394">
        <f>O74+O76+O79</f>
        <v>0</v>
      </c>
      <c r="P81" s="393">
        <f t="shared" ref="P81:T81" si="28">P74+P76+P79</f>
        <v>0</v>
      </c>
      <c r="Q81" s="393">
        <f t="shared" si="28"/>
        <v>0</v>
      </c>
      <c r="R81" s="393">
        <f t="shared" si="28"/>
        <v>0</v>
      </c>
      <c r="S81" s="393">
        <f t="shared" si="28"/>
        <v>0</v>
      </c>
      <c r="T81" s="393">
        <f t="shared" si="28"/>
        <v>0</v>
      </c>
      <c r="U81" s="395"/>
      <c r="V81" s="313">
        <f t="shared" si="26"/>
        <v>0</v>
      </c>
      <c r="W81" s="396"/>
      <c r="X81" s="353"/>
      <c r="Y81" s="397"/>
      <c r="Z81" s="397"/>
    </row>
    <row r="82" spans="1:26" s="204" customFormat="1" ht="60.75" customHeight="1" thickBot="1" x14ac:dyDescent="0.3">
      <c r="A82" s="386"/>
      <c r="B82" s="387" t="s">
        <v>170</v>
      </c>
      <c r="C82" s="388"/>
      <c r="D82" s="389"/>
      <c r="E82" s="389"/>
      <c r="F82" s="390"/>
      <c r="G82" s="389"/>
      <c r="H82" s="389"/>
      <c r="I82" s="398"/>
      <c r="J82" s="389" t="e">
        <f>#REF!+J80</f>
        <v>#REF!</v>
      </c>
      <c r="K82" s="389" t="e">
        <f>#REF!+K80</f>
        <v>#REF!</v>
      </c>
      <c r="L82" s="393">
        <f t="shared" ref="L82:T82" si="29">L81+L65</f>
        <v>24917884000</v>
      </c>
      <c r="M82" s="393"/>
      <c r="N82" s="393">
        <f>N81+N65</f>
        <v>10105458804.470001</v>
      </c>
      <c r="O82" s="394">
        <f t="shared" si="29"/>
        <v>5015284932.4300003</v>
      </c>
      <c r="P82" s="393">
        <f t="shared" si="29"/>
        <v>0</v>
      </c>
      <c r="Q82" s="393">
        <f t="shared" si="29"/>
        <v>5015284932.4300003</v>
      </c>
      <c r="R82" s="393">
        <f t="shared" si="29"/>
        <v>5426400</v>
      </c>
      <c r="S82" s="393">
        <f t="shared" si="29"/>
        <v>5426400</v>
      </c>
      <c r="T82" s="393">
        <f t="shared" si="29"/>
        <v>19902599067.57</v>
      </c>
      <c r="U82" s="395"/>
      <c r="V82" s="313">
        <f t="shared" si="26"/>
        <v>5020711332.4300003</v>
      </c>
      <c r="W82" s="396"/>
      <c r="X82" s="353"/>
      <c r="Y82" s="397"/>
      <c r="Z82" s="397"/>
    </row>
    <row r="83" spans="1:26" ht="61.5" thickBot="1" x14ac:dyDescent="0.3">
      <c r="B83" s="399"/>
      <c r="C83" s="400"/>
      <c r="D83" s="401"/>
      <c r="E83" s="401"/>
      <c r="F83" s="402"/>
      <c r="G83" s="379"/>
      <c r="H83" s="94"/>
      <c r="I83" s="367"/>
      <c r="J83" s="94"/>
      <c r="K83" s="380"/>
      <c r="L83" s="380"/>
      <c r="M83" s="380"/>
      <c r="N83" s="116"/>
      <c r="O83" s="403"/>
      <c r="P83" s="379"/>
      <c r="Q83" s="379"/>
      <c r="R83" s="379"/>
      <c r="S83" s="379"/>
      <c r="T83" s="379"/>
      <c r="U83" s="368"/>
      <c r="V83" s="367"/>
      <c r="X83" s="293"/>
    </row>
    <row r="84" spans="1:26" x14ac:dyDescent="0.25">
      <c r="B84" s="404"/>
      <c r="C84" s="405"/>
      <c r="D84" s="406"/>
      <c r="E84" s="406"/>
      <c r="P84" s="408"/>
      <c r="S84" s="209"/>
      <c r="X84" s="293"/>
    </row>
    <row r="85" spans="1:26" x14ac:dyDescent="0.25">
      <c r="B85" s="411"/>
      <c r="C85" s="411"/>
      <c r="D85" s="412"/>
      <c r="E85" s="412"/>
      <c r="N85" s="408">
        <f>N82-'[1]santé 2020'!AD88</f>
        <v>-4186878312.2299995</v>
      </c>
      <c r="O85" s="413">
        <f>O82-'[1]santé 2020'!BE88</f>
        <v>-4175371452.0200005</v>
      </c>
      <c r="P85" s="408">
        <f>P82-'[1]santé 2020'!BF88</f>
        <v>0</v>
      </c>
      <c r="Q85" s="408">
        <f>Q82-'[1]santé 2020'!BG88</f>
        <v>-4175371452.0200005</v>
      </c>
      <c r="S85" s="209"/>
      <c r="T85" s="408"/>
      <c r="X85" s="293"/>
    </row>
    <row r="86" spans="1:26" ht="115.5" customHeight="1" thickBot="1" x14ac:dyDescent="0.3">
      <c r="B86" s="411" t="s">
        <v>171</v>
      </c>
      <c r="C86" s="411"/>
      <c r="D86" s="10"/>
      <c r="E86" s="10"/>
      <c r="S86" s="209"/>
      <c r="X86" s="293"/>
    </row>
    <row r="87" spans="1:26" ht="83.25" customHeight="1" thickBot="1" x14ac:dyDescent="0.3">
      <c r="B87" s="378" t="s">
        <v>172</v>
      </c>
      <c r="C87" s="378" t="s">
        <v>173</v>
      </c>
      <c r="D87" s="414"/>
      <c r="E87" s="414"/>
      <c r="S87" s="209"/>
      <c r="X87" s="293"/>
    </row>
    <row r="88" spans="1:26" ht="98.25" customHeight="1" thickBot="1" x14ac:dyDescent="0.3">
      <c r="B88" s="415" t="s">
        <v>174</v>
      </c>
      <c r="C88" s="416"/>
      <c r="D88" s="10"/>
      <c r="E88" s="10"/>
      <c r="S88" s="209"/>
      <c r="X88" s="293"/>
    </row>
    <row r="89" spans="1:26" ht="84.75" customHeight="1" x14ac:dyDescent="0.25">
      <c r="B89" s="411"/>
      <c r="C89" s="411"/>
      <c r="D89" s="10"/>
      <c r="E89" s="10"/>
      <c r="S89" s="209"/>
      <c r="X89" s="293"/>
    </row>
    <row r="90" spans="1:26" ht="78" customHeight="1" thickBot="1" x14ac:dyDescent="0.3">
      <c r="B90" s="411" t="s">
        <v>175</v>
      </c>
      <c r="C90" s="411"/>
      <c r="D90" s="10"/>
      <c r="E90" s="10"/>
      <c r="S90" s="209"/>
      <c r="X90" s="293"/>
    </row>
    <row r="91" spans="1:26" ht="74.25" customHeight="1" thickBot="1" x14ac:dyDescent="0.3">
      <c r="B91" s="378" t="s">
        <v>172</v>
      </c>
      <c r="C91" s="378" t="s">
        <v>173</v>
      </c>
      <c r="D91" s="414"/>
      <c r="E91" s="414"/>
      <c r="S91" s="209"/>
      <c r="X91" s="293"/>
    </row>
    <row r="92" spans="1:26" ht="113.25" customHeight="1" thickBot="1" x14ac:dyDescent="0.3">
      <c r="B92" s="415" t="s">
        <v>174</v>
      </c>
      <c r="C92" s="416"/>
      <c r="D92" s="10"/>
      <c r="E92" s="10"/>
      <c r="S92" s="209"/>
      <c r="X92" s="293"/>
    </row>
    <row r="93" spans="1:26" x14ac:dyDescent="0.25">
      <c r="B93" s="404"/>
      <c r="C93" s="411"/>
      <c r="D93" s="10"/>
      <c r="E93" s="10"/>
      <c r="S93" s="209"/>
      <c r="X93" s="293"/>
    </row>
    <row r="94" spans="1:26" ht="61.5" thickBot="1" x14ac:dyDescent="0.3">
      <c r="B94" s="417"/>
      <c r="C94" s="418"/>
      <c r="D94" s="419"/>
      <c r="E94" s="419"/>
      <c r="S94" s="209"/>
      <c r="X94" s="293"/>
    </row>
    <row r="95" spans="1:26" ht="61.5" thickBot="1" x14ac:dyDescent="0.3">
      <c r="B95" s="420"/>
      <c r="C95" s="421"/>
      <c r="D95" s="422"/>
      <c r="E95" s="422"/>
      <c r="S95" s="209"/>
      <c r="X95" s="423" t="s">
        <v>176</v>
      </c>
      <c r="Y95" s="424" t="s">
        <v>177</v>
      </c>
    </row>
    <row r="96" spans="1:26" x14ac:dyDescent="0.25">
      <c r="B96" s="425"/>
      <c r="C96" s="418"/>
      <c r="D96" s="419"/>
      <c r="E96" s="419"/>
      <c r="S96" s="209"/>
      <c r="X96" s="293"/>
    </row>
    <row r="97" spans="1:106" s="428" customFormat="1" x14ac:dyDescent="0.25">
      <c r="A97" s="3"/>
      <c r="B97" s="425"/>
      <c r="C97" s="426"/>
      <c r="D97" s="427"/>
      <c r="E97" s="427"/>
      <c r="F97" s="208"/>
      <c r="G97" s="209"/>
      <c r="H97" s="3"/>
      <c r="I97" s="210"/>
      <c r="J97" s="3"/>
      <c r="K97" s="407"/>
      <c r="L97" s="407"/>
      <c r="M97" s="407"/>
      <c r="N97" s="408"/>
      <c r="O97" s="409"/>
      <c r="P97" s="209"/>
      <c r="Q97" s="209"/>
      <c r="R97" s="209"/>
      <c r="S97" s="209"/>
      <c r="T97" s="209"/>
      <c r="U97" s="410"/>
      <c r="V97" s="210"/>
      <c r="W97" s="2"/>
      <c r="X97" s="293"/>
      <c r="Y97" s="4"/>
      <c r="Z97" s="4"/>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row>
    <row r="98" spans="1:106" s="428" customFormat="1" x14ac:dyDescent="0.25">
      <c r="A98" s="3"/>
      <c r="B98" s="425"/>
      <c r="C98" s="426"/>
      <c r="D98" s="427"/>
      <c r="E98" s="427"/>
      <c r="F98" s="208"/>
      <c r="G98" s="209"/>
      <c r="H98" s="3"/>
      <c r="I98" s="210"/>
      <c r="J98" s="3"/>
      <c r="K98" s="407"/>
      <c r="L98" s="407"/>
      <c r="M98" s="407"/>
      <c r="N98" s="408"/>
      <c r="O98" s="409"/>
      <c r="P98" s="209"/>
      <c r="Q98" s="209"/>
      <c r="R98" s="209"/>
      <c r="S98" s="209"/>
      <c r="T98" s="209"/>
      <c r="U98" s="410"/>
      <c r="V98" s="210"/>
      <c r="W98" s="2"/>
      <c r="X98" s="293"/>
      <c r="Y98" s="4"/>
      <c r="Z98" s="4"/>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row>
    <row r="99" spans="1:106" s="428" customFormat="1" x14ac:dyDescent="0.25">
      <c r="A99" s="3"/>
      <c r="B99" s="404"/>
      <c r="C99" s="429"/>
      <c r="D99" s="430"/>
      <c r="E99" s="430"/>
      <c r="F99" s="208"/>
      <c r="G99" s="209"/>
      <c r="H99" s="3"/>
      <c r="I99" s="210"/>
      <c r="J99" s="3"/>
      <c r="K99" s="407"/>
      <c r="L99" s="407"/>
      <c r="M99" s="407"/>
      <c r="N99" s="408"/>
      <c r="O99" s="409"/>
      <c r="P99" s="209"/>
      <c r="Q99" s="209"/>
      <c r="R99" s="209"/>
      <c r="S99" s="209"/>
      <c r="T99" s="209"/>
      <c r="U99" s="410"/>
      <c r="V99" s="210"/>
      <c r="W99" s="2"/>
      <c r="X99" s="293"/>
      <c r="Y99" s="4"/>
      <c r="Z99" s="4"/>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row>
    <row r="100" spans="1:106" s="428" customFormat="1" x14ac:dyDescent="0.25">
      <c r="A100" s="3"/>
      <c r="B100" s="404"/>
      <c r="C100" s="411"/>
      <c r="D100" s="10"/>
      <c r="E100" s="10"/>
      <c r="F100" s="208"/>
      <c r="G100" s="209"/>
      <c r="H100" s="3"/>
      <c r="I100" s="210"/>
      <c r="J100" s="3"/>
      <c r="K100" s="407"/>
      <c r="L100" s="407"/>
      <c r="M100" s="407"/>
      <c r="N100" s="408"/>
      <c r="O100" s="409"/>
      <c r="P100" s="209"/>
      <c r="Q100" s="209"/>
      <c r="R100" s="209"/>
      <c r="S100" s="209"/>
      <c r="T100" s="209"/>
      <c r="U100" s="410"/>
      <c r="V100" s="210"/>
      <c r="W100" s="2"/>
      <c r="X100" s="293"/>
      <c r="Y100" s="4"/>
      <c r="Z100" s="4"/>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row>
    <row r="101" spans="1:106" s="428" customFormat="1" x14ac:dyDescent="0.25">
      <c r="A101" s="3"/>
      <c r="B101" s="417"/>
      <c r="C101" s="418"/>
      <c r="D101" s="419"/>
      <c r="E101" s="419"/>
      <c r="F101" s="208"/>
      <c r="G101" s="209"/>
      <c r="H101" s="3"/>
      <c r="I101" s="210"/>
      <c r="J101" s="3"/>
      <c r="K101" s="407"/>
      <c r="L101" s="407"/>
      <c r="M101" s="407"/>
      <c r="N101" s="408"/>
      <c r="O101" s="409"/>
      <c r="P101" s="209"/>
      <c r="Q101" s="209"/>
      <c r="R101" s="209"/>
      <c r="S101" s="209"/>
      <c r="T101" s="209"/>
      <c r="U101" s="410"/>
      <c r="V101" s="210"/>
      <c r="W101" s="2"/>
      <c r="X101" s="293"/>
      <c r="Y101" s="4"/>
      <c r="Z101" s="4"/>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row>
    <row r="102" spans="1:106" s="428" customFormat="1" x14ac:dyDescent="0.25">
      <c r="A102" s="3"/>
      <c r="B102" s="420"/>
      <c r="C102" s="421"/>
      <c r="D102" s="422"/>
      <c r="E102" s="422"/>
      <c r="F102" s="208"/>
      <c r="G102" s="209"/>
      <c r="H102" s="3"/>
      <c r="I102" s="210"/>
      <c r="J102" s="3"/>
      <c r="K102" s="407"/>
      <c r="L102" s="407"/>
      <c r="M102" s="407"/>
      <c r="N102" s="408"/>
      <c r="O102" s="409"/>
      <c r="P102" s="209"/>
      <c r="Q102" s="209"/>
      <c r="R102" s="209"/>
      <c r="S102" s="209"/>
      <c r="T102" s="209"/>
      <c r="U102" s="410"/>
      <c r="V102" s="210"/>
      <c r="W102" s="2"/>
      <c r="X102" s="293"/>
      <c r="Y102" s="4"/>
      <c r="Z102" s="4"/>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row>
    <row r="103" spans="1:106" s="428" customFormat="1" x14ac:dyDescent="0.25">
      <c r="A103" s="3"/>
      <c r="B103" s="425"/>
      <c r="C103" s="418"/>
      <c r="D103" s="419"/>
      <c r="E103" s="419"/>
      <c r="F103" s="208"/>
      <c r="G103" s="209"/>
      <c r="H103" s="3"/>
      <c r="I103" s="210"/>
      <c r="J103" s="3"/>
      <c r="K103" s="407"/>
      <c r="L103" s="407"/>
      <c r="M103" s="407"/>
      <c r="N103" s="408"/>
      <c r="O103" s="409"/>
      <c r="P103" s="209"/>
      <c r="Q103" s="209"/>
      <c r="R103" s="209"/>
      <c r="S103" s="209"/>
      <c r="T103" s="209"/>
      <c r="U103" s="410"/>
      <c r="V103" s="210"/>
      <c r="W103" s="2"/>
      <c r="X103" s="293"/>
      <c r="Y103" s="4"/>
      <c r="Z103" s="4"/>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row>
    <row r="104" spans="1:106" s="428" customFormat="1" x14ac:dyDescent="0.25">
      <c r="A104" s="3"/>
      <c r="B104" s="425"/>
      <c r="C104" s="426"/>
      <c r="D104" s="427"/>
      <c r="E104" s="427"/>
      <c r="F104" s="208"/>
      <c r="G104" s="209"/>
      <c r="H104" s="3"/>
      <c r="I104" s="210"/>
      <c r="J104" s="3"/>
      <c r="K104" s="407"/>
      <c r="L104" s="407"/>
      <c r="M104" s="407"/>
      <c r="N104" s="408"/>
      <c r="O104" s="409"/>
      <c r="P104" s="209"/>
      <c r="Q104" s="209"/>
      <c r="R104" s="209"/>
      <c r="S104" s="209"/>
      <c r="T104" s="209"/>
      <c r="U104" s="410"/>
      <c r="V104" s="210"/>
      <c r="W104" s="2"/>
      <c r="X104" s="293"/>
      <c r="Y104" s="4"/>
      <c r="Z104" s="4"/>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row>
    <row r="105" spans="1:106" s="428" customFormat="1" x14ac:dyDescent="0.25">
      <c r="A105" s="3"/>
      <c r="B105" s="425"/>
      <c r="C105" s="426"/>
      <c r="D105" s="427"/>
      <c r="E105" s="427"/>
      <c r="F105" s="208"/>
      <c r="G105" s="209"/>
      <c r="H105" s="3"/>
      <c r="I105" s="210"/>
      <c r="J105" s="3"/>
      <c r="K105" s="407"/>
      <c r="L105" s="407"/>
      <c r="M105" s="407"/>
      <c r="N105" s="408"/>
      <c r="O105" s="409"/>
      <c r="P105" s="209"/>
      <c r="Q105" s="209"/>
      <c r="R105" s="209"/>
      <c r="S105" s="209"/>
      <c r="T105" s="209"/>
      <c r="U105" s="410"/>
      <c r="V105" s="210"/>
      <c r="W105" s="2"/>
      <c r="X105" s="293"/>
      <c r="Y105" s="4"/>
      <c r="Z105" s="4"/>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row>
    <row r="106" spans="1:106" s="428" customFormat="1" x14ac:dyDescent="0.25">
      <c r="A106" s="3"/>
      <c r="B106" s="429"/>
      <c r="C106" s="404"/>
      <c r="D106" s="431"/>
      <c r="E106" s="431"/>
      <c r="F106" s="208"/>
      <c r="G106" s="209"/>
      <c r="H106" s="3"/>
      <c r="I106" s="210"/>
      <c r="J106" s="3"/>
      <c r="K106" s="407"/>
      <c r="L106" s="407"/>
      <c r="M106" s="407"/>
      <c r="N106" s="408"/>
      <c r="O106" s="409"/>
      <c r="P106" s="209"/>
      <c r="Q106" s="209"/>
      <c r="R106" s="209"/>
      <c r="S106" s="209"/>
      <c r="T106" s="209"/>
      <c r="U106" s="410"/>
      <c r="V106" s="210"/>
      <c r="W106" s="2"/>
      <c r="X106" s="293"/>
      <c r="Y106" s="4"/>
      <c r="Z106" s="4"/>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row>
    <row r="107" spans="1:106" s="428" customFormat="1" x14ac:dyDescent="0.25">
      <c r="A107" s="3"/>
      <c r="B107" s="432"/>
      <c r="C107" s="433"/>
      <c r="D107" s="434"/>
      <c r="E107" s="434"/>
      <c r="F107" s="208"/>
      <c r="G107" s="209"/>
      <c r="H107" s="3"/>
      <c r="I107" s="210"/>
      <c r="J107" s="3"/>
      <c r="K107" s="407"/>
      <c r="L107" s="407"/>
      <c r="M107" s="407"/>
      <c r="N107" s="408"/>
      <c r="O107" s="409"/>
      <c r="P107" s="209"/>
      <c r="Q107" s="209"/>
      <c r="R107" s="209"/>
      <c r="S107" s="209"/>
      <c r="T107" s="209"/>
      <c r="U107" s="410"/>
      <c r="V107" s="210"/>
      <c r="W107" s="2"/>
      <c r="X107" s="293"/>
      <c r="Y107" s="4"/>
      <c r="Z107" s="4"/>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row>
    <row r="108" spans="1:106" s="428" customFormat="1" x14ac:dyDescent="0.25">
      <c r="A108" s="3"/>
      <c r="B108" s="435"/>
      <c r="C108" s="436"/>
      <c r="D108" s="437"/>
      <c r="E108" s="437"/>
      <c r="F108" s="208"/>
      <c r="G108" s="209"/>
      <c r="H108" s="3"/>
      <c r="I108" s="210"/>
      <c r="J108" s="3"/>
      <c r="K108" s="407"/>
      <c r="L108" s="407"/>
      <c r="M108" s="407"/>
      <c r="N108" s="408"/>
      <c r="O108" s="409"/>
      <c r="P108" s="209"/>
      <c r="Q108" s="209"/>
      <c r="R108" s="209"/>
      <c r="S108" s="209"/>
      <c r="T108" s="209"/>
      <c r="U108" s="410"/>
      <c r="V108" s="210"/>
      <c r="W108" s="2"/>
      <c r="X108" s="293"/>
      <c r="Y108" s="4"/>
      <c r="Z108" s="4"/>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row>
    <row r="109" spans="1:106" s="428" customFormat="1" x14ac:dyDescent="0.25">
      <c r="A109" s="3"/>
      <c r="B109" s="435"/>
      <c r="C109" s="436"/>
      <c r="D109" s="437"/>
      <c r="E109" s="437"/>
      <c r="F109" s="208"/>
      <c r="G109" s="209"/>
      <c r="H109" s="3"/>
      <c r="I109" s="210"/>
      <c r="J109" s="3"/>
      <c r="K109" s="407"/>
      <c r="L109" s="407"/>
      <c r="M109" s="407"/>
      <c r="N109" s="408"/>
      <c r="O109" s="409"/>
      <c r="P109" s="209"/>
      <c r="Q109" s="209"/>
      <c r="R109" s="209"/>
      <c r="S109" s="209"/>
      <c r="T109" s="209"/>
      <c r="U109" s="410"/>
      <c r="V109" s="210"/>
      <c r="W109" s="2"/>
      <c r="X109" s="293"/>
      <c r="Y109" s="4"/>
      <c r="Z109" s="4"/>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row>
    <row r="110" spans="1:106" s="428" customFormat="1" x14ac:dyDescent="0.25">
      <c r="A110" s="3"/>
      <c r="B110" s="435"/>
      <c r="C110" s="436"/>
      <c r="D110" s="437"/>
      <c r="E110" s="437"/>
      <c r="F110" s="208"/>
      <c r="G110" s="209"/>
      <c r="H110" s="3"/>
      <c r="I110" s="210"/>
      <c r="J110" s="3"/>
      <c r="K110" s="407"/>
      <c r="L110" s="407"/>
      <c r="M110" s="407"/>
      <c r="N110" s="408"/>
      <c r="O110" s="409"/>
      <c r="P110" s="209"/>
      <c r="Q110" s="209"/>
      <c r="R110" s="209"/>
      <c r="S110" s="209"/>
      <c r="T110" s="209"/>
      <c r="U110" s="410"/>
      <c r="V110" s="210"/>
      <c r="W110" s="2"/>
      <c r="X110" s="293"/>
      <c r="Y110" s="4"/>
      <c r="Z110" s="4"/>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row>
    <row r="111" spans="1:106" s="428" customFormat="1" x14ac:dyDescent="0.25">
      <c r="A111" s="3"/>
      <c r="B111" s="438"/>
      <c r="C111" s="438"/>
      <c r="D111" s="439"/>
      <c r="E111" s="439"/>
      <c r="F111" s="208"/>
      <c r="G111" s="209"/>
      <c r="H111" s="3"/>
      <c r="I111" s="210"/>
      <c r="J111" s="3"/>
      <c r="K111" s="407"/>
      <c r="L111" s="407"/>
      <c r="M111" s="407"/>
      <c r="N111" s="408"/>
      <c r="O111" s="409"/>
      <c r="P111" s="209"/>
      <c r="Q111" s="209"/>
      <c r="R111" s="209"/>
      <c r="S111" s="209"/>
      <c r="T111" s="209"/>
      <c r="U111" s="410"/>
      <c r="V111" s="210"/>
      <c r="W111" s="2"/>
      <c r="X111" s="293"/>
      <c r="Y111" s="4"/>
      <c r="Z111" s="4"/>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row>
    <row r="112" spans="1:106" s="428" customFormat="1" x14ac:dyDescent="0.25">
      <c r="A112" s="3"/>
      <c r="B112" s="440"/>
      <c r="C112" s="440"/>
      <c r="D112" s="441"/>
      <c r="E112" s="441"/>
      <c r="F112" s="208"/>
      <c r="G112" s="209"/>
      <c r="H112" s="3"/>
      <c r="I112" s="210"/>
      <c r="J112" s="3"/>
      <c r="K112" s="407"/>
      <c r="L112" s="407"/>
      <c r="M112" s="407"/>
      <c r="N112" s="408"/>
      <c r="O112" s="409"/>
      <c r="P112" s="209"/>
      <c r="Q112" s="209"/>
      <c r="R112" s="209"/>
      <c r="S112" s="209"/>
      <c r="T112" s="209"/>
      <c r="U112" s="410"/>
      <c r="V112" s="210"/>
      <c r="W112" s="2"/>
      <c r="X112" s="293"/>
      <c r="Y112" s="4"/>
      <c r="Z112" s="4"/>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row>
    <row r="113" spans="2:26" x14ac:dyDescent="0.25">
      <c r="S113" s="209"/>
      <c r="X113" s="293"/>
    </row>
    <row r="114" spans="2:26" s="15" customFormat="1" x14ac:dyDescent="0.25">
      <c r="B114" s="206"/>
      <c r="C114" s="205"/>
      <c r="F114" s="442"/>
      <c r="G114" s="209"/>
      <c r="I114" s="210"/>
      <c r="K114" s="407"/>
      <c r="L114" s="407"/>
      <c r="M114" s="407"/>
      <c r="N114" s="408"/>
      <c r="O114" s="409"/>
      <c r="P114" s="209"/>
      <c r="Q114" s="209"/>
      <c r="R114" s="209"/>
      <c r="S114" s="443"/>
      <c r="T114" s="209"/>
      <c r="U114" s="410"/>
      <c r="V114" s="210"/>
      <c r="W114" s="2"/>
      <c r="X114" s="293"/>
      <c r="Y114" s="4"/>
      <c r="Z114" s="4"/>
    </row>
    <row r="115" spans="2:26" s="15" customFormat="1" x14ac:dyDescent="0.25">
      <c r="B115" s="206"/>
      <c r="C115" s="205"/>
      <c r="F115" s="442"/>
      <c r="G115" s="209"/>
      <c r="I115" s="210"/>
      <c r="K115" s="407"/>
      <c r="L115" s="407"/>
      <c r="M115" s="407"/>
      <c r="N115" s="408"/>
      <c r="O115" s="409"/>
      <c r="P115" s="209"/>
      <c r="Q115" s="209"/>
      <c r="R115" s="209"/>
      <c r="S115" s="443"/>
      <c r="T115" s="209"/>
      <c r="U115" s="410"/>
      <c r="V115" s="210"/>
      <c r="W115" s="2"/>
      <c r="X115" s="293"/>
      <c r="Y115" s="4"/>
      <c r="Z115" s="4"/>
    </row>
    <row r="116" spans="2:26" s="15" customFormat="1" x14ac:dyDescent="0.25">
      <c r="B116" s="206"/>
      <c r="C116" s="205"/>
      <c r="F116" s="442"/>
      <c r="G116" s="209"/>
      <c r="I116" s="210"/>
      <c r="K116" s="407"/>
      <c r="L116" s="407"/>
      <c r="M116" s="407"/>
      <c r="N116" s="408"/>
      <c r="O116" s="409"/>
      <c r="P116" s="209"/>
      <c r="Q116" s="209"/>
      <c r="R116" s="209"/>
      <c r="S116" s="443"/>
      <c r="T116" s="209"/>
      <c r="U116" s="410"/>
      <c r="V116" s="210"/>
      <c r="W116" s="2"/>
      <c r="X116" s="293"/>
      <c r="Y116" s="4"/>
      <c r="Z116" s="4"/>
    </row>
    <row r="117" spans="2:26" s="15" customFormat="1" x14ac:dyDescent="0.25">
      <c r="B117" s="206"/>
      <c r="C117" s="205"/>
      <c r="F117" s="442"/>
      <c r="G117" s="209"/>
      <c r="I117" s="210"/>
      <c r="K117" s="407"/>
      <c r="L117" s="407"/>
      <c r="M117" s="407"/>
      <c r="N117" s="408"/>
      <c r="O117" s="409"/>
      <c r="P117" s="209"/>
      <c r="Q117" s="209"/>
      <c r="R117" s="209"/>
      <c r="S117" s="443"/>
      <c r="T117" s="209"/>
      <c r="U117" s="410"/>
      <c r="V117" s="210"/>
      <c r="W117" s="2"/>
      <c r="X117" s="293"/>
      <c r="Y117" s="4"/>
      <c r="Z117" s="4"/>
    </row>
    <row r="118" spans="2:26" s="15" customFormat="1" x14ac:dyDescent="0.25">
      <c r="B118" s="206"/>
      <c r="C118" s="205"/>
      <c r="F118" s="442"/>
      <c r="G118" s="209"/>
      <c r="I118" s="210"/>
      <c r="K118" s="407"/>
      <c r="L118" s="407"/>
      <c r="M118" s="407"/>
      <c r="N118" s="408"/>
      <c r="O118" s="409"/>
      <c r="P118" s="209"/>
      <c r="Q118" s="209"/>
      <c r="R118" s="209"/>
      <c r="S118" s="443"/>
      <c r="T118" s="209"/>
      <c r="U118" s="410"/>
      <c r="V118" s="210"/>
      <c r="W118" s="2"/>
      <c r="X118" s="293"/>
      <c r="Y118" s="4"/>
      <c r="Z118" s="4"/>
    </row>
    <row r="119" spans="2:26" s="15" customFormat="1" x14ac:dyDescent="0.25">
      <c r="B119" s="206"/>
      <c r="C119" s="205"/>
      <c r="F119" s="442"/>
      <c r="G119" s="209"/>
      <c r="I119" s="210"/>
      <c r="K119" s="407"/>
      <c r="L119" s="407"/>
      <c r="M119" s="407"/>
      <c r="N119" s="408"/>
      <c r="O119" s="409"/>
      <c r="P119" s="209"/>
      <c r="Q119" s="209"/>
      <c r="R119" s="209"/>
      <c r="S119" s="443"/>
      <c r="T119" s="209"/>
      <c r="U119" s="410"/>
      <c r="V119" s="210"/>
      <c r="W119" s="2"/>
      <c r="X119" s="293"/>
      <c r="Y119" s="4"/>
      <c r="Z119" s="4"/>
    </row>
    <row r="120" spans="2:26" s="15" customFormat="1" x14ac:dyDescent="0.25">
      <c r="B120" s="206"/>
      <c r="C120" s="205"/>
      <c r="F120" s="442"/>
      <c r="G120" s="209"/>
      <c r="I120" s="210"/>
      <c r="K120" s="407"/>
      <c r="L120" s="407"/>
      <c r="M120" s="407"/>
      <c r="N120" s="408"/>
      <c r="O120" s="409"/>
      <c r="P120" s="209"/>
      <c r="Q120" s="209"/>
      <c r="R120" s="209"/>
      <c r="S120" s="443"/>
      <c r="T120" s="209"/>
      <c r="U120" s="410"/>
      <c r="V120" s="210"/>
      <c r="W120" s="2"/>
      <c r="X120" s="293"/>
      <c r="Y120" s="4"/>
      <c r="Z120" s="4"/>
    </row>
    <row r="121" spans="2:26" s="15" customFormat="1" ht="51.75" customHeight="1" x14ac:dyDescent="0.25">
      <c r="B121" s="206"/>
      <c r="C121" s="205"/>
      <c r="F121" s="442"/>
      <c r="G121" s="209"/>
      <c r="I121" s="210"/>
      <c r="K121" s="407"/>
      <c r="L121" s="407"/>
      <c r="M121" s="407"/>
      <c r="N121" s="408"/>
      <c r="O121" s="409"/>
      <c r="P121" s="209"/>
      <c r="Q121" s="209"/>
      <c r="R121" s="209"/>
      <c r="S121" s="443"/>
      <c r="T121" s="209"/>
      <c r="U121" s="410"/>
      <c r="V121" s="210"/>
      <c r="W121" s="2"/>
      <c r="X121" s="293"/>
      <c r="Y121" s="4"/>
      <c r="Z121" s="4"/>
    </row>
    <row r="122" spans="2:26" s="15" customFormat="1" ht="46.5" customHeight="1" x14ac:dyDescent="0.25">
      <c r="B122" s="206"/>
      <c r="C122" s="205"/>
      <c r="F122" s="442"/>
      <c r="G122" s="209"/>
      <c r="I122" s="210"/>
      <c r="K122" s="407"/>
      <c r="L122" s="407"/>
      <c r="M122" s="407"/>
      <c r="N122" s="408"/>
      <c r="O122" s="409"/>
      <c r="P122" s="209"/>
      <c r="Q122" s="209"/>
      <c r="R122" s="209"/>
      <c r="S122" s="443"/>
      <c r="T122" s="209"/>
      <c r="U122" s="410"/>
      <c r="V122" s="210"/>
      <c r="W122" s="2"/>
      <c r="X122" s="293"/>
      <c r="Y122" s="4"/>
      <c r="Z122" s="4"/>
    </row>
    <row r="123" spans="2:26" s="15" customFormat="1" x14ac:dyDescent="0.25">
      <c r="B123" s="206"/>
      <c r="C123" s="205"/>
      <c r="F123" s="442"/>
      <c r="G123" s="209"/>
      <c r="I123" s="210"/>
      <c r="K123" s="407"/>
      <c r="L123" s="407"/>
      <c r="M123" s="407"/>
      <c r="N123" s="408"/>
      <c r="O123" s="409"/>
      <c r="P123" s="209"/>
      <c r="Q123" s="209"/>
      <c r="R123" s="209"/>
      <c r="S123" s="443"/>
      <c r="T123" s="209"/>
      <c r="U123" s="410"/>
      <c r="V123" s="210"/>
      <c r="W123" s="2"/>
      <c r="X123" s="293"/>
      <c r="Y123" s="4"/>
      <c r="Z123" s="4"/>
    </row>
    <row r="124" spans="2:26" s="15" customFormat="1" x14ac:dyDescent="0.25">
      <c r="B124" s="206"/>
      <c r="C124" s="205"/>
      <c r="F124" s="442"/>
      <c r="G124" s="209"/>
      <c r="I124" s="210"/>
      <c r="K124" s="407"/>
      <c r="L124" s="407"/>
      <c r="M124" s="407"/>
      <c r="N124" s="408"/>
      <c r="O124" s="409"/>
      <c r="P124" s="209"/>
      <c r="Q124" s="209"/>
      <c r="R124" s="209"/>
      <c r="S124" s="443"/>
      <c r="T124" s="209"/>
      <c r="U124" s="410"/>
      <c r="V124" s="210"/>
      <c r="W124" s="2"/>
      <c r="X124" s="293"/>
      <c r="Y124" s="4"/>
      <c r="Z124" s="4"/>
    </row>
    <row r="125" spans="2:26" s="15" customFormat="1" x14ac:dyDescent="0.25">
      <c r="B125" s="206"/>
      <c r="C125" s="205"/>
      <c r="F125" s="442"/>
      <c r="G125" s="209"/>
      <c r="I125" s="210"/>
      <c r="K125" s="407"/>
      <c r="L125" s="407"/>
      <c r="M125" s="407"/>
      <c r="N125" s="408"/>
      <c r="O125" s="409"/>
      <c r="P125" s="209"/>
      <c r="Q125" s="209"/>
      <c r="R125" s="209"/>
      <c r="S125" s="443"/>
      <c r="T125" s="209"/>
      <c r="U125" s="410"/>
      <c r="V125" s="210"/>
      <c r="W125" s="2"/>
      <c r="X125" s="293"/>
      <c r="Y125" s="4"/>
      <c r="Z125" s="4"/>
    </row>
    <row r="126" spans="2:26" s="15" customFormat="1" x14ac:dyDescent="0.25">
      <c r="B126" s="206"/>
      <c r="C126" s="205"/>
      <c r="F126" s="442"/>
      <c r="G126" s="209"/>
      <c r="I126" s="210"/>
      <c r="K126" s="407"/>
      <c r="L126" s="407"/>
      <c r="M126" s="407"/>
      <c r="N126" s="408"/>
      <c r="O126" s="409"/>
      <c r="P126" s="209"/>
      <c r="Q126" s="209"/>
      <c r="R126" s="209"/>
      <c r="S126" s="443"/>
      <c r="T126" s="209"/>
      <c r="U126" s="410"/>
      <c r="V126" s="210"/>
      <c r="W126" s="2"/>
      <c r="X126" s="293"/>
      <c r="Y126" s="4"/>
      <c r="Z126" s="4"/>
    </row>
    <row r="127" spans="2:26" s="15" customFormat="1" x14ac:dyDescent="0.25">
      <c r="B127" s="206"/>
      <c r="C127" s="205"/>
      <c r="F127" s="442"/>
      <c r="G127" s="209"/>
      <c r="I127" s="210"/>
      <c r="K127" s="407"/>
      <c r="L127" s="407"/>
      <c r="M127" s="407"/>
      <c r="N127" s="408"/>
      <c r="O127" s="409"/>
      <c r="P127" s="209"/>
      <c r="Q127" s="209"/>
      <c r="R127" s="209"/>
      <c r="S127" s="443"/>
      <c r="T127" s="209"/>
      <c r="U127" s="410"/>
      <c r="V127" s="210"/>
      <c r="W127" s="2"/>
      <c r="X127" s="293"/>
      <c r="Y127" s="4"/>
      <c r="Z127" s="4"/>
    </row>
    <row r="128" spans="2:26" s="15" customFormat="1" x14ac:dyDescent="0.25">
      <c r="B128" s="206"/>
      <c r="C128" s="205"/>
      <c r="F128" s="442"/>
      <c r="G128" s="209"/>
      <c r="I128" s="210"/>
      <c r="K128" s="407"/>
      <c r="L128" s="407"/>
      <c r="M128" s="407"/>
      <c r="N128" s="408"/>
      <c r="O128" s="409"/>
      <c r="P128" s="209"/>
      <c r="Q128" s="209"/>
      <c r="R128" s="209"/>
      <c r="S128" s="443"/>
      <c r="T128" s="209"/>
      <c r="U128" s="410"/>
      <c r="V128" s="210"/>
      <c r="W128" s="2"/>
      <c r="X128" s="293"/>
      <c r="Y128" s="4"/>
      <c r="Z128" s="4"/>
    </row>
    <row r="129" spans="2:26" s="15" customFormat="1" x14ac:dyDescent="0.25">
      <c r="B129" s="206"/>
      <c r="C129" s="205"/>
      <c r="F129" s="442"/>
      <c r="G129" s="209"/>
      <c r="I129" s="210"/>
      <c r="K129" s="407"/>
      <c r="L129" s="407"/>
      <c r="M129" s="407"/>
      <c r="N129" s="408"/>
      <c r="O129" s="409"/>
      <c r="P129" s="209"/>
      <c r="Q129" s="209"/>
      <c r="R129" s="209"/>
      <c r="S129" s="443"/>
      <c r="T129" s="209"/>
      <c r="U129" s="410"/>
      <c r="V129" s="210"/>
      <c r="W129" s="2"/>
      <c r="X129" s="293"/>
      <c r="Y129" s="4"/>
      <c r="Z129" s="4"/>
    </row>
    <row r="130" spans="2:26" s="15" customFormat="1" x14ac:dyDescent="0.25">
      <c r="B130" s="206"/>
      <c r="C130" s="205"/>
      <c r="F130" s="442"/>
      <c r="G130" s="209"/>
      <c r="I130" s="210"/>
      <c r="K130" s="407"/>
      <c r="L130" s="407"/>
      <c r="M130" s="407"/>
      <c r="N130" s="408"/>
      <c r="O130" s="409"/>
      <c r="P130" s="209"/>
      <c r="Q130" s="209"/>
      <c r="R130" s="209"/>
      <c r="S130" s="443"/>
      <c r="T130" s="209"/>
      <c r="U130" s="410"/>
      <c r="V130" s="210"/>
      <c r="W130" s="2"/>
      <c r="X130" s="293"/>
      <c r="Y130" s="4"/>
      <c r="Z130" s="4"/>
    </row>
    <row r="131" spans="2:26" s="15" customFormat="1" x14ac:dyDescent="0.25">
      <c r="B131" s="206"/>
      <c r="C131" s="205"/>
      <c r="F131" s="442"/>
      <c r="G131" s="209"/>
      <c r="I131" s="210"/>
      <c r="K131" s="407"/>
      <c r="L131" s="407"/>
      <c r="M131" s="407"/>
      <c r="N131" s="408"/>
      <c r="O131" s="409"/>
      <c r="P131" s="209"/>
      <c r="Q131" s="209"/>
      <c r="R131" s="209"/>
      <c r="S131" s="443"/>
      <c r="T131" s="209"/>
      <c r="U131" s="410"/>
      <c r="V131" s="210"/>
      <c r="W131" s="2"/>
      <c r="X131" s="293"/>
      <c r="Y131" s="4"/>
      <c r="Z131" s="4"/>
    </row>
    <row r="132" spans="2:26" s="15" customFormat="1" x14ac:dyDescent="0.25">
      <c r="B132" s="206"/>
      <c r="C132" s="205"/>
      <c r="F132" s="442"/>
      <c r="G132" s="209"/>
      <c r="I132" s="210"/>
      <c r="K132" s="407"/>
      <c r="L132" s="407"/>
      <c r="M132" s="407"/>
      <c r="N132" s="408"/>
      <c r="O132" s="409"/>
      <c r="P132" s="209"/>
      <c r="Q132" s="209"/>
      <c r="R132" s="209"/>
      <c r="S132" s="443"/>
      <c r="T132" s="209"/>
      <c r="U132" s="410"/>
      <c r="V132" s="210"/>
      <c r="W132" s="2"/>
      <c r="X132" s="293"/>
      <c r="Y132" s="4"/>
      <c r="Z132" s="4"/>
    </row>
    <row r="133" spans="2:26" s="15" customFormat="1" x14ac:dyDescent="0.25">
      <c r="B133" s="206"/>
      <c r="C133" s="205"/>
      <c r="F133" s="442"/>
      <c r="G133" s="209"/>
      <c r="I133" s="210"/>
      <c r="K133" s="407"/>
      <c r="L133" s="407"/>
      <c r="M133" s="407"/>
      <c r="N133" s="408"/>
      <c r="O133" s="409"/>
      <c r="P133" s="209"/>
      <c r="Q133" s="209"/>
      <c r="R133" s="209"/>
      <c r="S133" s="443"/>
      <c r="T133" s="209"/>
      <c r="U133" s="410"/>
      <c r="V133" s="210"/>
      <c r="W133" s="2"/>
      <c r="X133" s="293"/>
      <c r="Y133" s="4"/>
      <c r="Z133" s="4"/>
    </row>
    <row r="134" spans="2:26" s="15" customFormat="1" x14ac:dyDescent="0.25">
      <c r="B134" s="206"/>
      <c r="C134" s="205"/>
      <c r="F134" s="442"/>
      <c r="G134" s="209"/>
      <c r="I134" s="210"/>
      <c r="K134" s="407"/>
      <c r="L134" s="407"/>
      <c r="M134" s="407"/>
      <c r="N134" s="408"/>
      <c r="O134" s="409"/>
      <c r="P134" s="209"/>
      <c r="Q134" s="209"/>
      <c r="R134" s="209"/>
      <c r="S134" s="443"/>
      <c r="T134" s="209"/>
      <c r="U134" s="410"/>
      <c r="V134" s="210"/>
      <c r="W134" s="2"/>
      <c r="X134" s="293"/>
      <c r="Y134" s="4"/>
      <c r="Z134" s="4"/>
    </row>
    <row r="135" spans="2:26" s="15" customFormat="1" x14ac:dyDescent="0.25">
      <c r="B135" s="206"/>
      <c r="C135" s="205"/>
      <c r="F135" s="442"/>
      <c r="G135" s="209"/>
      <c r="I135" s="210"/>
      <c r="K135" s="407"/>
      <c r="L135" s="407"/>
      <c r="M135" s="407"/>
      <c r="N135" s="408"/>
      <c r="O135" s="409"/>
      <c r="P135" s="209"/>
      <c r="Q135" s="209"/>
      <c r="R135" s="209"/>
      <c r="S135" s="443"/>
      <c r="T135" s="209"/>
      <c r="U135" s="410"/>
      <c r="V135" s="210"/>
      <c r="W135" s="2"/>
      <c r="X135" s="293"/>
      <c r="Y135" s="4"/>
      <c r="Z135" s="4"/>
    </row>
    <row r="136" spans="2:26" s="15" customFormat="1" x14ac:dyDescent="0.25">
      <c r="B136" s="206"/>
      <c r="C136" s="205"/>
      <c r="F136" s="442"/>
      <c r="G136" s="209"/>
      <c r="I136" s="210"/>
      <c r="K136" s="407"/>
      <c r="L136" s="407"/>
      <c r="M136" s="407"/>
      <c r="N136" s="408"/>
      <c r="O136" s="409"/>
      <c r="P136" s="209"/>
      <c r="Q136" s="209"/>
      <c r="R136" s="209"/>
      <c r="S136" s="443"/>
      <c r="T136" s="209"/>
      <c r="U136" s="410"/>
      <c r="V136" s="210"/>
      <c r="W136" s="2"/>
      <c r="X136" s="293"/>
      <c r="Y136" s="4"/>
      <c r="Z136" s="4"/>
    </row>
    <row r="137" spans="2:26" s="15" customFormat="1" x14ac:dyDescent="0.25">
      <c r="B137" s="206"/>
      <c r="C137" s="205"/>
      <c r="F137" s="442"/>
      <c r="G137" s="209"/>
      <c r="I137" s="210"/>
      <c r="K137" s="407"/>
      <c r="L137" s="407"/>
      <c r="M137" s="407"/>
      <c r="N137" s="408"/>
      <c r="O137" s="409"/>
      <c r="P137" s="209"/>
      <c r="Q137" s="209"/>
      <c r="R137" s="209"/>
      <c r="S137" s="443"/>
      <c r="T137" s="209"/>
      <c r="U137" s="410"/>
      <c r="V137" s="210"/>
      <c r="W137" s="2"/>
      <c r="X137" s="293"/>
      <c r="Y137" s="4"/>
      <c r="Z137" s="4"/>
    </row>
    <row r="138" spans="2:26" s="15" customFormat="1" x14ac:dyDescent="0.25">
      <c r="B138" s="206"/>
      <c r="C138" s="205"/>
      <c r="F138" s="442"/>
      <c r="G138" s="209"/>
      <c r="I138" s="210"/>
      <c r="K138" s="407"/>
      <c r="L138" s="407"/>
      <c r="M138" s="407"/>
      <c r="N138" s="408"/>
      <c r="O138" s="409"/>
      <c r="P138" s="209"/>
      <c r="Q138" s="209"/>
      <c r="R138" s="209"/>
      <c r="S138" s="443"/>
      <c r="T138" s="209"/>
      <c r="U138" s="410"/>
      <c r="V138" s="210"/>
      <c r="W138" s="2"/>
      <c r="X138" s="293"/>
      <c r="Y138" s="4"/>
      <c r="Z138" s="4"/>
    </row>
    <row r="139" spans="2:26" s="15" customFormat="1" x14ac:dyDescent="0.25">
      <c r="B139" s="206"/>
      <c r="C139" s="205"/>
      <c r="F139" s="442"/>
      <c r="G139" s="209"/>
      <c r="I139" s="210"/>
      <c r="K139" s="407"/>
      <c r="L139" s="407"/>
      <c r="M139" s="407"/>
      <c r="N139" s="408"/>
      <c r="O139" s="409"/>
      <c r="P139" s="209"/>
      <c r="Q139" s="209"/>
      <c r="R139" s="209"/>
      <c r="S139" s="443"/>
      <c r="T139" s="209"/>
      <c r="U139" s="410"/>
      <c r="V139" s="210"/>
      <c r="W139" s="2"/>
      <c r="X139" s="293"/>
      <c r="Y139" s="4"/>
      <c r="Z139" s="4"/>
    </row>
    <row r="140" spans="2:26" s="15" customFormat="1" x14ac:dyDescent="0.25">
      <c r="B140" s="206"/>
      <c r="C140" s="205"/>
      <c r="F140" s="442"/>
      <c r="G140" s="209"/>
      <c r="I140" s="210"/>
      <c r="K140" s="407"/>
      <c r="L140" s="407"/>
      <c r="M140" s="407"/>
      <c r="N140" s="408"/>
      <c r="O140" s="409"/>
      <c r="P140" s="209"/>
      <c r="Q140" s="209"/>
      <c r="R140" s="209"/>
      <c r="S140" s="443"/>
      <c r="T140" s="209"/>
      <c r="U140" s="410"/>
      <c r="V140" s="210"/>
      <c r="W140" s="2"/>
      <c r="Y140" s="4"/>
      <c r="Z140" s="4"/>
    </row>
  </sheetData>
  <mergeCells count="25">
    <mergeCell ref="A69:V69"/>
    <mergeCell ref="A50:V50"/>
    <mergeCell ref="A51:V51"/>
    <mergeCell ref="A52:V52"/>
    <mergeCell ref="A66:V66"/>
    <mergeCell ref="A67:V67"/>
    <mergeCell ref="A68:V68"/>
    <mergeCell ref="A33:V33"/>
    <mergeCell ref="A34:V34"/>
    <mergeCell ref="A35:V35"/>
    <mergeCell ref="A36:V36"/>
    <mergeCell ref="A48:V48"/>
    <mergeCell ref="A49:V49"/>
    <mergeCell ref="A13:V13"/>
    <mergeCell ref="A14:V14"/>
    <mergeCell ref="A15:V15"/>
    <mergeCell ref="A16:V16"/>
    <mergeCell ref="V20:V21"/>
    <mergeCell ref="A32:V32"/>
    <mergeCell ref="A1:V1"/>
    <mergeCell ref="A2:V2"/>
    <mergeCell ref="A3:V3"/>
    <mergeCell ref="A4:V4"/>
    <mergeCell ref="A5:V5"/>
    <mergeCell ref="A12:V12"/>
  </mergeCells>
  <pageMargins left="0.23622047244094491" right="0.11811023622047245" top="0.19685039370078741" bottom="0.19685039370078741" header="0.31496062992125984" footer="0.19685039370078741"/>
  <pageSetup paperSize="9" scale="10"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DPAT20-02-2020 Avec prévision d</vt:lpstr>
    </vt:vector>
  </TitlesOfParts>
  <Company>basheer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2020-04-25T18:16:07Z</dcterms:created>
  <dcterms:modified xsi:type="dcterms:W3CDTF">2020-04-25T18:17:02Z</dcterms:modified>
</cp:coreProperties>
</file>