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bnrakkane\Desktop\ASA 2025\CIV\"/>
    </mc:Choice>
  </mc:AlternateContent>
  <xr:revisionPtr revIDLastSave="0" documentId="13_ncr:1_{9517A1B0-A8DF-4029-B868-F6C4FDCEE596}" xr6:coauthVersionLast="47" xr6:coauthVersionMax="47" xr10:uidLastSave="{00000000-0000-0000-0000-000000000000}"/>
  <bookViews>
    <workbookView xWindow="-120" yWindow="-120" windowWidth="29040" windowHeight="15720" tabRatio="804" xr2:uid="{00000000-000D-0000-FFFF-FFFF00000000}"/>
  </bookViews>
  <sheets>
    <sheet name="PTF" sheetId="2" r:id="rId1"/>
    <sheet name="Situation" sheetId="7" r:id="rId2"/>
    <sheet name="Recap" sheetId="12" r:id="rId3"/>
    <sheet name="OPCVM" sheetId="3" r:id="rId4"/>
    <sheet name="Divers" sheetId="4" r:id="rId5"/>
    <sheet name="Transparisation" sheetId="6" r:id="rId6"/>
    <sheet name="SENS" sheetId="8" r:id="rId7"/>
    <sheet name="OPCI ETAT CIV" sheetId="9" r:id="rId8"/>
    <sheet name="obl val" sheetId="11" r:id="rId9"/>
    <sheet name="pond" sheetId="13" r:id="rId10"/>
    <sheet name="Weekly" sheetId="21" r:id="rId11"/>
    <sheet name="1" sheetId="14" r:id="rId12"/>
    <sheet name="1 P" sheetId="15" r:id="rId13"/>
    <sheet name="2" sheetId="16" r:id="rId14"/>
    <sheet name="3" sheetId="17" r:id="rId15"/>
    <sheet name="4" sheetId="18" r:id="rId16"/>
    <sheet name="5" sheetId="19" r:id="rId17"/>
    <sheet name="graphe" sheetId="20" r:id="rId18"/>
  </sheets>
  <externalReferences>
    <externalReference r:id="rId19"/>
    <externalReference r:id="rId20"/>
  </externalReferences>
  <definedNames>
    <definedName name="_xlnm._FilterDatabase" localSheetId="11" hidden="1">'1'!$A$1:$F$1</definedName>
    <definedName name="_xlnm._FilterDatabase" localSheetId="12" hidden="1">'1 P'!$A$2:$J$2</definedName>
    <definedName name="_xlnm._FilterDatabase" localSheetId="13" hidden="1">'2'!$A$1:$E$1</definedName>
    <definedName name="_xlnm._FilterDatabase" localSheetId="14" hidden="1">'3'!$A$1:$F$1</definedName>
    <definedName name="_xlnm._FilterDatabase" localSheetId="15" hidden="1">'4'!$A$1:$E$1</definedName>
    <definedName name="_xlnm._FilterDatabase" localSheetId="16" hidden="1">'5'!$A$1:$D$1</definedName>
    <definedName name="_xlnm._FilterDatabase" localSheetId="8" hidden="1">'obl val'!$A$1:$AC$1</definedName>
    <definedName name="_xlnm._FilterDatabase" localSheetId="3" hidden="1">OPCVM!$A$3:$CF$379</definedName>
    <definedName name="_xlnm._FilterDatabase" localSheetId="9" hidden="1">pond!$D$6:$D$43</definedName>
    <definedName name="_xlnm._FilterDatabase" localSheetId="0" hidden="1">PTF!$A$1:$AG$1</definedName>
    <definedName name="_xlnm._FilterDatabase" localSheetId="2" hidden="1">Recap!$D$3:$D$44</definedName>
    <definedName name="_xlnm._FilterDatabase" localSheetId="10" hidden="1">Weekly!$A$10:$Z$19</definedName>
    <definedName name="_xlnm.Criteria" localSheetId="2">Recap!$D$3:$D$44</definedName>
    <definedName name="DateValo">'[1]Courbe '!$B$1</definedName>
    <definedName name="_xlnm.Extract" localSheetId="2">Recap!$H$49</definedName>
    <definedName name="Settlement_Date">[2]Courbes!$B$4</definedName>
    <definedName name="ValueDate">[2]Courbes!$B$2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8" i="13" l="1"/>
  <c r="BG19" i="12" l="1"/>
  <c r="BG18" i="12"/>
  <c r="BG17" i="12"/>
  <c r="BG16" i="12"/>
  <c r="BG15" i="12"/>
  <c r="BG14" i="12"/>
  <c r="BG13" i="12"/>
  <c r="BG12" i="12"/>
  <c r="BG11" i="12"/>
  <c r="BG10" i="12"/>
  <c r="BG9" i="12"/>
  <c r="BG8" i="12"/>
  <c r="BG6" i="12"/>
  <c r="BG5" i="12"/>
  <c r="BG4" i="12"/>
  <c r="BG3" i="12"/>
  <c r="AD42" i="12"/>
  <c r="AD41" i="12"/>
  <c r="AD40" i="12"/>
  <c r="AD39" i="12"/>
  <c r="AD38" i="12"/>
  <c r="AD37" i="12"/>
  <c r="AD36" i="12"/>
  <c r="AD35" i="12"/>
  <c r="AD34" i="12"/>
  <c r="AD32" i="12"/>
  <c r="AD31" i="12"/>
  <c r="AD30" i="12"/>
  <c r="AD29" i="12"/>
  <c r="AD28" i="12"/>
  <c r="AD27" i="12"/>
  <c r="AD26" i="12"/>
  <c r="AD25" i="12"/>
  <c r="AD24" i="12"/>
  <c r="AD23" i="12"/>
  <c r="AD22" i="12"/>
  <c r="AD21" i="12"/>
  <c r="AD20" i="12"/>
  <c r="AD18" i="12"/>
  <c r="AD17" i="12"/>
  <c r="AD16" i="12"/>
  <c r="AD15" i="12"/>
  <c r="AD14" i="12"/>
  <c r="AD11" i="12"/>
  <c r="AD10" i="12"/>
  <c r="AD9" i="12"/>
  <c r="AD8" i="12"/>
  <c r="AD7" i="12"/>
  <c r="AD6" i="12"/>
  <c r="AD5" i="12"/>
  <c r="AD4" i="12"/>
  <c r="AD3" i="12"/>
  <c r="A123" i="2"/>
  <c r="B123" i="2"/>
  <c r="A124" i="2"/>
  <c r="B124" i="2" s="1"/>
  <c r="A49" i="2"/>
  <c r="B49" i="2" s="1"/>
  <c r="A73" i="2"/>
  <c r="B73" i="2"/>
  <c r="A52" i="2" l="1"/>
  <c r="B52" i="2"/>
  <c r="A18" i="2"/>
  <c r="B18" i="2"/>
  <c r="E29" i="6"/>
  <c r="K31" i="6"/>
  <c r="H30" i="6"/>
  <c r="E30" i="6"/>
  <c r="H31" i="6"/>
  <c r="E31" i="6"/>
  <c r="C31" i="6"/>
  <c r="K30" i="6"/>
  <c r="C30" i="6"/>
  <c r="K29" i="6"/>
  <c r="H29" i="6"/>
  <c r="E32" i="6"/>
  <c r="C29" i="6"/>
  <c r="C32" i="6" s="1"/>
  <c r="A11" i="2" l="1"/>
  <c r="B11" i="2"/>
  <c r="A42" i="2"/>
  <c r="B42" i="2" s="1"/>
  <c r="A12" i="2" l="1"/>
  <c r="B12" i="2" s="1"/>
  <c r="A107" i="2"/>
  <c r="B107" i="2" s="1"/>
  <c r="A31" i="2"/>
  <c r="B31" i="2" s="1"/>
  <c r="A58" i="2" l="1"/>
  <c r="B58" i="2" s="1"/>
  <c r="A153" i="2"/>
  <c r="B153" i="2" s="1"/>
  <c r="BG21" i="12" l="1"/>
  <c r="BG20" i="12"/>
  <c r="AD44" i="12" l="1"/>
  <c r="C14" i="8" l="1"/>
  <c r="G188" i="2" l="1"/>
  <c r="G189" i="2" l="1"/>
  <c r="E12" i="6" s="1"/>
  <c r="AA12" i="2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K986" i="11"/>
  <c r="K985" i="11"/>
  <c r="K984" i="11"/>
  <c r="K983" i="11"/>
  <c r="K982" i="11"/>
  <c r="K981" i="11"/>
  <c r="K980" i="11"/>
  <c r="K979" i="11"/>
  <c r="K978" i="11"/>
  <c r="K977" i="11"/>
  <c r="K976" i="11"/>
  <c r="K975" i="11"/>
  <c r="K974" i="11"/>
  <c r="K973" i="11"/>
  <c r="K972" i="11"/>
  <c r="K971" i="11"/>
  <c r="K970" i="11"/>
  <c r="K969" i="11"/>
  <c r="K968" i="11"/>
  <c r="K967" i="11"/>
  <c r="K966" i="11"/>
  <c r="K965" i="11"/>
  <c r="K964" i="11"/>
  <c r="K963" i="11"/>
  <c r="K962" i="11"/>
  <c r="K961" i="11"/>
  <c r="K960" i="11"/>
  <c r="K959" i="11"/>
  <c r="K958" i="11"/>
  <c r="K957" i="11"/>
  <c r="K956" i="11"/>
  <c r="K955" i="11"/>
  <c r="K954" i="11"/>
  <c r="K953" i="11"/>
  <c r="K952" i="11"/>
  <c r="K951" i="11"/>
  <c r="K950" i="11"/>
  <c r="K949" i="11"/>
  <c r="K948" i="11"/>
  <c r="K947" i="11"/>
  <c r="K946" i="11"/>
  <c r="K945" i="11"/>
  <c r="K944" i="11"/>
  <c r="K943" i="11"/>
  <c r="K942" i="11"/>
  <c r="K941" i="11"/>
  <c r="K940" i="11"/>
  <c r="K939" i="11"/>
  <c r="K938" i="11"/>
  <c r="K937" i="11"/>
  <c r="K936" i="11"/>
  <c r="K935" i="11"/>
  <c r="K934" i="11"/>
  <c r="K933" i="11"/>
  <c r="K932" i="11"/>
  <c r="K931" i="11"/>
  <c r="K930" i="11"/>
  <c r="K929" i="11"/>
  <c r="K928" i="11"/>
  <c r="K927" i="11"/>
  <c r="K926" i="11"/>
  <c r="K925" i="11"/>
  <c r="K924" i="11"/>
  <c r="K923" i="11"/>
  <c r="K922" i="11"/>
  <c r="K921" i="11"/>
  <c r="K920" i="11"/>
  <c r="K919" i="11"/>
  <c r="K918" i="11"/>
  <c r="K917" i="11"/>
  <c r="K916" i="11"/>
  <c r="K915" i="11"/>
  <c r="K914" i="11"/>
  <c r="K913" i="11"/>
  <c r="K912" i="11"/>
  <c r="K911" i="11"/>
  <c r="K910" i="11"/>
  <c r="K909" i="11"/>
  <c r="K908" i="11"/>
  <c r="K907" i="11"/>
  <c r="K906" i="11"/>
  <c r="K905" i="11"/>
  <c r="K904" i="11"/>
  <c r="K903" i="11"/>
  <c r="K902" i="11"/>
  <c r="K901" i="11"/>
  <c r="K900" i="11"/>
  <c r="K899" i="11"/>
  <c r="K898" i="11"/>
  <c r="K897" i="11"/>
  <c r="K896" i="11"/>
  <c r="K895" i="11"/>
  <c r="K894" i="11"/>
  <c r="K893" i="11"/>
  <c r="K892" i="11"/>
  <c r="K891" i="11"/>
  <c r="K890" i="11"/>
  <c r="K889" i="11"/>
  <c r="K888" i="11"/>
  <c r="K887" i="11"/>
  <c r="K886" i="11"/>
  <c r="K885" i="11"/>
  <c r="K884" i="11"/>
  <c r="K883" i="11"/>
  <c r="K882" i="11"/>
  <c r="K881" i="11"/>
  <c r="K880" i="11"/>
  <c r="K879" i="11"/>
  <c r="K878" i="11"/>
  <c r="K877" i="11"/>
  <c r="K876" i="11"/>
  <c r="K875" i="11"/>
  <c r="K874" i="11"/>
  <c r="K873" i="11"/>
  <c r="K872" i="11"/>
  <c r="K871" i="11"/>
  <c r="K870" i="11"/>
  <c r="K869" i="11"/>
  <c r="K868" i="11"/>
  <c r="K867" i="11"/>
  <c r="K866" i="11"/>
  <c r="K865" i="11"/>
  <c r="K864" i="11"/>
  <c r="K863" i="11"/>
  <c r="K862" i="11"/>
  <c r="K861" i="11"/>
  <c r="K860" i="11"/>
  <c r="K859" i="11"/>
  <c r="K858" i="11"/>
  <c r="K857" i="11"/>
  <c r="K856" i="11"/>
  <c r="K855" i="11"/>
  <c r="K854" i="11"/>
  <c r="K853" i="11"/>
  <c r="K852" i="11"/>
  <c r="K851" i="11"/>
  <c r="K850" i="11"/>
  <c r="K849" i="11"/>
  <c r="K848" i="11"/>
  <c r="K847" i="11"/>
  <c r="K846" i="11"/>
  <c r="K845" i="11"/>
  <c r="K844" i="11"/>
  <c r="K843" i="11"/>
  <c r="K842" i="11"/>
  <c r="K841" i="11"/>
  <c r="K840" i="11"/>
  <c r="K839" i="11"/>
  <c r="K838" i="11"/>
  <c r="K837" i="11"/>
  <c r="K836" i="11"/>
  <c r="K835" i="11"/>
  <c r="K834" i="11"/>
  <c r="K833" i="11"/>
  <c r="K832" i="11"/>
  <c r="K831" i="11"/>
  <c r="K830" i="11"/>
  <c r="K829" i="11"/>
  <c r="K828" i="11"/>
  <c r="K827" i="11"/>
  <c r="K826" i="11"/>
  <c r="K825" i="11"/>
  <c r="K824" i="11"/>
  <c r="K823" i="11"/>
  <c r="K822" i="11"/>
  <c r="K821" i="11"/>
  <c r="K820" i="11"/>
  <c r="K819" i="11"/>
  <c r="K818" i="11"/>
  <c r="K817" i="11"/>
  <c r="K816" i="11"/>
  <c r="K815" i="11"/>
  <c r="K814" i="11"/>
  <c r="K813" i="11"/>
  <c r="K812" i="11"/>
  <c r="K811" i="11"/>
  <c r="K810" i="11"/>
  <c r="K809" i="11"/>
  <c r="K808" i="11"/>
  <c r="K807" i="11"/>
  <c r="K806" i="11"/>
  <c r="K805" i="11"/>
  <c r="K804" i="11"/>
  <c r="K803" i="11"/>
  <c r="K802" i="11"/>
  <c r="K801" i="11"/>
  <c r="K800" i="11"/>
  <c r="K799" i="11"/>
  <c r="K798" i="11"/>
  <c r="K797" i="11"/>
  <c r="K796" i="11"/>
  <c r="K795" i="11"/>
  <c r="K794" i="11"/>
  <c r="K793" i="11"/>
  <c r="K792" i="11"/>
  <c r="K791" i="11"/>
  <c r="K790" i="11"/>
  <c r="K789" i="11"/>
  <c r="K788" i="11"/>
  <c r="K787" i="11"/>
  <c r="K786" i="11"/>
  <c r="K785" i="11"/>
  <c r="K784" i="11"/>
  <c r="K783" i="11"/>
  <c r="K782" i="11"/>
  <c r="K781" i="11"/>
  <c r="K780" i="11"/>
  <c r="K779" i="11"/>
  <c r="K778" i="11"/>
  <c r="K777" i="11"/>
  <c r="K776" i="11"/>
  <c r="K775" i="11"/>
  <c r="K774" i="11"/>
  <c r="K773" i="11"/>
  <c r="K772" i="11"/>
  <c r="K771" i="11"/>
  <c r="K770" i="11"/>
  <c r="K769" i="11"/>
  <c r="K768" i="11"/>
  <c r="K767" i="11"/>
  <c r="K766" i="11"/>
  <c r="K765" i="11"/>
  <c r="K764" i="11"/>
  <c r="K763" i="11"/>
  <c r="K762" i="11"/>
  <c r="K761" i="11"/>
  <c r="K760" i="11"/>
  <c r="K759" i="11"/>
  <c r="K758" i="11"/>
  <c r="K757" i="11"/>
  <c r="K756" i="11"/>
  <c r="K755" i="11"/>
  <c r="K754" i="11"/>
  <c r="K753" i="11"/>
  <c r="K752" i="11"/>
  <c r="K751" i="11"/>
  <c r="K750" i="11"/>
  <c r="K749" i="11"/>
  <c r="K748" i="11"/>
  <c r="K747" i="11"/>
  <c r="K746" i="11"/>
  <c r="K745" i="11"/>
  <c r="K744" i="11"/>
  <c r="K743" i="11"/>
  <c r="K742" i="11"/>
  <c r="K741" i="11"/>
  <c r="K740" i="11"/>
  <c r="K739" i="11"/>
  <c r="K738" i="11"/>
  <c r="K737" i="11"/>
  <c r="K736" i="11"/>
  <c r="K735" i="11"/>
  <c r="K734" i="11"/>
  <c r="K733" i="11"/>
  <c r="K732" i="11"/>
  <c r="K731" i="11"/>
  <c r="K730" i="11"/>
  <c r="K729" i="11"/>
  <c r="K728" i="11"/>
  <c r="K727" i="11"/>
  <c r="K726" i="11"/>
  <c r="K725" i="11"/>
  <c r="K724" i="11"/>
  <c r="K723" i="11"/>
  <c r="K722" i="11"/>
  <c r="K721" i="11"/>
  <c r="K720" i="11"/>
  <c r="K719" i="11"/>
  <c r="K718" i="11"/>
  <c r="K717" i="11"/>
  <c r="K716" i="11"/>
  <c r="K715" i="11"/>
  <c r="K714" i="11"/>
  <c r="K713" i="11"/>
  <c r="K712" i="11"/>
  <c r="K711" i="11"/>
  <c r="K710" i="11"/>
  <c r="K709" i="11"/>
  <c r="K708" i="11"/>
  <c r="K707" i="11"/>
  <c r="K706" i="11"/>
  <c r="K705" i="11"/>
  <c r="K704" i="11"/>
  <c r="K703" i="11"/>
  <c r="K702" i="11"/>
  <c r="K701" i="11"/>
  <c r="K700" i="11"/>
  <c r="K699" i="11"/>
  <c r="K698" i="11"/>
  <c r="K697" i="11"/>
  <c r="K696" i="11"/>
  <c r="K695" i="11"/>
  <c r="K694" i="11"/>
  <c r="K693" i="11"/>
  <c r="K692" i="11"/>
  <c r="K691" i="11"/>
  <c r="K690" i="11"/>
  <c r="K689" i="11"/>
  <c r="K688" i="11"/>
  <c r="K687" i="11"/>
  <c r="K686" i="11"/>
  <c r="K685" i="11"/>
  <c r="K684" i="11"/>
  <c r="K683" i="11"/>
  <c r="K682" i="11"/>
  <c r="K681" i="11"/>
  <c r="K680" i="11"/>
  <c r="K679" i="11"/>
  <c r="K678" i="11"/>
  <c r="K677" i="11"/>
  <c r="K676" i="11"/>
  <c r="K675" i="11"/>
  <c r="K674" i="11"/>
  <c r="K673" i="11"/>
  <c r="K672" i="11"/>
  <c r="K671" i="11"/>
  <c r="K670" i="11"/>
  <c r="K669" i="11"/>
  <c r="K668" i="11"/>
  <c r="K667" i="11"/>
  <c r="K666" i="11"/>
  <c r="K665" i="11"/>
  <c r="K664" i="11"/>
  <c r="K663" i="11"/>
  <c r="K662" i="11"/>
  <c r="K661" i="11"/>
  <c r="K660" i="11"/>
  <c r="K659" i="11"/>
  <c r="K658" i="11"/>
  <c r="K657" i="11"/>
  <c r="K656" i="11"/>
  <c r="K655" i="11"/>
  <c r="K654" i="11"/>
  <c r="K653" i="11"/>
  <c r="K652" i="11"/>
  <c r="K651" i="11"/>
  <c r="K650" i="11"/>
  <c r="K649" i="11"/>
  <c r="K648" i="11"/>
  <c r="K647" i="11"/>
  <c r="K646" i="11"/>
  <c r="K645" i="11"/>
  <c r="K644" i="11"/>
  <c r="K643" i="11"/>
  <c r="K642" i="11"/>
  <c r="K641" i="11"/>
  <c r="K640" i="11"/>
  <c r="K639" i="11"/>
  <c r="K638" i="11"/>
  <c r="K637" i="11"/>
  <c r="K636" i="11"/>
  <c r="K635" i="11"/>
  <c r="K634" i="11"/>
  <c r="K633" i="11"/>
  <c r="K632" i="11"/>
  <c r="K631" i="11"/>
  <c r="K630" i="11"/>
  <c r="K629" i="11"/>
  <c r="K628" i="11"/>
  <c r="K627" i="11"/>
  <c r="K626" i="11"/>
  <c r="K625" i="11"/>
  <c r="K624" i="11"/>
  <c r="K623" i="11"/>
  <c r="K622" i="11"/>
  <c r="K621" i="11"/>
  <c r="K620" i="11"/>
  <c r="K619" i="11"/>
  <c r="K618" i="11"/>
  <c r="K617" i="11"/>
  <c r="K616" i="11"/>
  <c r="K615" i="11"/>
  <c r="K614" i="11"/>
  <c r="K613" i="11"/>
  <c r="K612" i="11"/>
  <c r="K611" i="11"/>
  <c r="K610" i="11"/>
  <c r="K609" i="11"/>
  <c r="K608" i="11"/>
  <c r="K607" i="11"/>
  <c r="K606" i="11"/>
  <c r="K605" i="11"/>
  <c r="K604" i="11"/>
  <c r="K603" i="11"/>
  <c r="K602" i="11"/>
  <c r="K601" i="11"/>
  <c r="K600" i="11"/>
  <c r="K599" i="11"/>
  <c r="K598" i="11"/>
  <c r="K597" i="11"/>
  <c r="K596" i="11"/>
  <c r="K595" i="11"/>
  <c r="K594" i="11"/>
  <c r="K593" i="11"/>
  <c r="K592" i="11"/>
  <c r="K591" i="11"/>
  <c r="K590" i="11"/>
  <c r="K589" i="11"/>
  <c r="K588" i="11"/>
  <c r="K587" i="11"/>
  <c r="K586" i="11"/>
  <c r="K585" i="11"/>
  <c r="K584" i="11"/>
  <c r="K583" i="11"/>
  <c r="K582" i="11"/>
  <c r="K581" i="11"/>
  <c r="K580" i="11"/>
  <c r="K579" i="11"/>
  <c r="K578" i="11"/>
  <c r="K577" i="11"/>
  <c r="K576" i="11"/>
  <c r="K575" i="11"/>
  <c r="K574" i="11"/>
  <c r="K573" i="11"/>
  <c r="K572" i="11"/>
  <c r="K571" i="11"/>
  <c r="K570" i="11"/>
  <c r="K569" i="11"/>
  <c r="K568" i="11"/>
  <c r="K567" i="11"/>
  <c r="K566" i="11"/>
  <c r="K565" i="11"/>
  <c r="K564" i="11"/>
  <c r="K563" i="11"/>
  <c r="K562" i="11"/>
  <c r="K561" i="11"/>
  <c r="K560" i="11"/>
  <c r="K559" i="11"/>
  <c r="K558" i="11"/>
  <c r="K557" i="11"/>
  <c r="K556" i="11"/>
  <c r="K555" i="11"/>
  <c r="K554" i="11"/>
  <c r="K553" i="11"/>
  <c r="K552" i="11"/>
  <c r="K551" i="11"/>
  <c r="K550" i="11"/>
  <c r="K549" i="11"/>
  <c r="K548" i="11"/>
  <c r="K547" i="11"/>
  <c r="K546" i="11"/>
  <c r="K545" i="11"/>
  <c r="K544" i="11"/>
  <c r="K543" i="11"/>
  <c r="K542" i="11"/>
  <c r="K541" i="11"/>
  <c r="K540" i="11"/>
  <c r="K539" i="11"/>
  <c r="K538" i="11"/>
  <c r="K537" i="11"/>
  <c r="K536" i="11"/>
  <c r="K535" i="11"/>
  <c r="K534" i="11"/>
  <c r="K533" i="11"/>
  <c r="K532" i="11"/>
  <c r="K531" i="11"/>
  <c r="K530" i="11"/>
  <c r="K529" i="11"/>
  <c r="K528" i="11"/>
  <c r="K527" i="11"/>
  <c r="K526" i="11"/>
  <c r="K525" i="11"/>
  <c r="K524" i="11"/>
  <c r="K523" i="11"/>
  <c r="K522" i="11"/>
  <c r="K521" i="11"/>
  <c r="K520" i="11"/>
  <c r="K519" i="11"/>
  <c r="K518" i="11"/>
  <c r="K517" i="11"/>
  <c r="K516" i="11"/>
  <c r="K515" i="11"/>
  <c r="K514" i="11"/>
  <c r="K513" i="11"/>
  <c r="K512" i="11"/>
  <c r="K511" i="11"/>
  <c r="K510" i="11"/>
  <c r="K509" i="11"/>
  <c r="K508" i="11"/>
  <c r="K507" i="11"/>
  <c r="K506" i="11"/>
  <c r="K505" i="11"/>
  <c r="K504" i="11"/>
  <c r="K503" i="11"/>
  <c r="K502" i="11"/>
  <c r="K501" i="11"/>
  <c r="K500" i="11"/>
  <c r="K499" i="11"/>
  <c r="K498" i="11"/>
  <c r="K497" i="11"/>
  <c r="K496" i="11"/>
  <c r="K495" i="11"/>
  <c r="K494" i="11"/>
  <c r="K493" i="11"/>
  <c r="K492" i="11"/>
  <c r="K491" i="11"/>
  <c r="K490" i="11"/>
  <c r="K489" i="11"/>
  <c r="K488" i="11"/>
  <c r="K487" i="11"/>
  <c r="K486" i="11"/>
  <c r="K485" i="11"/>
  <c r="K484" i="11"/>
  <c r="K483" i="11"/>
  <c r="K482" i="11"/>
  <c r="K481" i="11"/>
  <c r="K480" i="11"/>
  <c r="K479" i="11"/>
  <c r="K478" i="11"/>
  <c r="K477" i="11"/>
  <c r="K476" i="11"/>
  <c r="K475" i="11"/>
  <c r="K474" i="11"/>
  <c r="K473" i="11"/>
  <c r="K472" i="11"/>
  <c r="K471" i="11"/>
  <c r="K470" i="11"/>
  <c r="K469" i="11"/>
  <c r="K468" i="11"/>
  <c r="K467" i="11"/>
  <c r="K466" i="11"/>
  <c r="K465" i="11"/>
  <c r="K464" i="11"/>
  <c r="K463" i="11"/>
  <c r="K462" i="11"/>
  <c r="K461" i="11"/>
  <c r="K460" i="11"/>
  <c r="K459" i="11"/>
  <c r="K458" i="11"/>
  <c r="K457" i="11"/>
  <c r="K456" i="11"/>
  <c r="K455" i="11"/>
  <c r="K454" i="11"/>
  <c r="K453" i="11"/>
  <c r="K452" i="11"/>
  <c r="K451" i="11"/>
  <c r="K450" i="11"/>
  <c r="K449" i="11"/>
  <c r="K448" i="11"/>
  <c r="K447" i="11"/>
  <c r="K446" i="11"/>
  <c r="K445" i="11"/>
  <c r="K444" i="11"/>
  <c r="K443" i="11"/>
  <c r="K442" i="11"/>
  <c r="K441" i="11"/>
  <c r="K440" i="11"/>
  <c r="K439" i="11"/>
  <c r="K438" i="11"/>
  <c r="K437" i="11"/>
  <c r="K436" i="11"/>
  <c r="K435" i="11"/>
  <c r="K434" i="11"/>
  <c r="K433" i="11"/>
  <c r="K432" i="11"/>
  <c r="K431" i="11"/>
  <c r="K430" i="11"/>
  <c r="K429" i="11"/>
  <c r="K428" i="11"/>
  <c r="K427" i="11"/>
  <c r="K426" i="11"/>
  <c r="K425" i="11"/>
  <c r="K424" i="11"/>
  <c r="K423" i="11"/>
  <c r="K422" i="11"/>
  <c r="K421" i="11"/>
  <c r="K420" i="11"/>
  <c r="K419" i="11"/>
  <c r="K418" i="11"/>
  <c r="K417" i="11"/>
  <c r="K416" i="11"/>
  <c r="K415" i="11"/>
  <c r="K414" i="11"/>
  <c r="K413" i="11"/>
  <c r="K412" i="11"/>
  <c r="K411" i="11"/>
  <c r="K410" i="11"/>
  <c r="K409" i="11"/>
  <c r="K408" i="11"/>
  <c r="K407" i="11"/>
  <c r="K406" i="11"/>
  <c r="K405" i="11"/>
  <c r="K404" i="11"/>
  <c r="K403" i="11"/>
  <c r="K402" i="11"/>
  <c r="K401" i="11"/>
  <c r="K400" i="11"/>
  <c r="K399" i="11"/>
  <c r="K398" i="11"/>
  <c r="K397" i="11"/>
  <c r="K396" i="11"/>
  <c r="K395" i="11"/>
  <c r="K394" i="11"/>
  <c r="K393" i="11"/>
  <c r="K392" i="11"/>
  <c r="K391" i="11"/>
  <c r="K390" i="11"/>
  <c r="K389" i="11"/>
  <c r="K388" i="11"/>
  <c r="K387" i="11"/>
  <c r="K386" i="11"/>
  <c r="K385" i="11"/>
  <c r="K384" i="11"/>
  <c r="K383" i="11"/>
  <c r="K382" i="11"/>
  <c r="K381" i="11"/>
  <c r="K380" i="11"/>
  <c r="K379" i="11"/>
  <c r="K378" i="11"/>
  <c r="K377" i="11"/>
  <c r="K376" i="11"/>
  <c r="K375" i="11"/>
  <c r="K374" i="11"/>
  <c r="K373" i="11"/>
  <c r="K372" i="11"/>
  <c r="K371" i="11"/>
  <c r="K370" i="11"/>
  <c r="K369" i="11"/>
  <c r="K368" i="11"/>
  <c r="K367" i="11"/>
  <c r="K366" i="11"/>
  <c r="K365" i="11"/>
  <c r="K364" i="11"/>
  <c r="K363" i="11"/>
  <c r="K362" i="11"/>
  <c r="K361" i="11"/>
  <c r="K360" i="11"/>
  <c r="K359" i="11"/>
  <c r="K358" i="11"/>
  <c r="K357" i="11"/>
  <c r="K356" i="11"/>
  <c r="K355" i="11"/>
  <c r="K354" i="11"/>
  <c r="K353" i="11"/>
  <c r="K352" i="11"/>
  <c r="K351" i="11"/>
  <c r="K350" i="11"/>
  <c r="K349" i="11"/>
  <c r="K348" i="11"/>
  <c r="K347" i="11"/>
  <c r="K346" i="11"/>
  <c r="K345" i="11"/>
  <c r="K344" i="11"/>
  <c r="K343" i="11"/>
  <c r="K342" i="11"/>
  <c r="K341" i="11"/>
  <c r="K340" i="11"/>
  <c r="K339" i="11"/>
  <c r="K338" i="11"/>
  <c r="K337" i="11"/>
  <c r="K336" i="11"/>
  <c r="K335" i="11"/>
  <c r="K334" i="11"/>
  <c r="K333" i="11"/>
  <c r="K332" i="11"/>
  <c r="K331" i="11"/>
  <c r="K330" i="11"/>
  <c r="K329" i="11"/>
  <c r="K328" i="11"/>
  <c r="K327" i="11"/>
  <c r="K326" i="11"/>
  <c r="K325" i="11"/>
  <c r="K324" i="11"/>
  <c r="K323" i="11"/>
  <c r="K322" i="11"/>
  <c r="K321" i="11"/>
  <c r="K320" i="11"/>
  <c r="K319" i="11"/>
  <c r="K318" i="11"/>
  <c r="K317" i="11"/>
  <c r="K316" i="11"/>
  <c r="K315" i="11"/>
  <c r="K314" i="11"/>
  <c r="K313" i="11"/>
  <c r="K312" i="11"/>
  <c r="K311" i="11"/>
  <c r="K310" i="11"/>
  <c r="K309" i="11"/>
  <c r="K308" i="11"/>
  <c r="K307" i="11"/>
  <c r="K306" i="11"/>
  <c r="K305" i="11"/>
  <c r="K304" i="11"/>
  <c r="K303" i="11"/>
  <c r="K302" i="11"/>
  <c r="K301" i="11"/>
  <c r="K300" i="11"/>
  <c r="K299" i="11"/>
  <c r="K298" i="11"/>
  <c r="K297" i="11"/>
  <c r="K296" i="11"/>
  <c r="K295" i="11"/>
  <c r="K294" i="11"/>
  <c r="K293" i="11"/>
  <c r="K292" i="11"/>
  <c r="K291" i="11"/>
  <c r="K290" i="11"/>
  <c r="K289" i="11"/>
  <c r="K288" i="11"/>
  <c r="K287" i="11"/>
  <c r="K286" i="11"/>
  <c r="K285" i="11"/>
  <c r="K284" i="11"/>
  <c r="K283" i="11"/>
  <c r="K282" i="11"/>
  <c r="K281" i="11"/>
  <c r="K280" i="11"/>
  <c r="K279" i="11"/>
  <c r="K278" i="11"/>
  <c r="K277" i="11"/>
  <c r="K276" i="11"/>
  <c r="K275" i="11"/>
  <c r="K274" i="11"/>
  <c r="K273" i="11"/>
  <c r="K272" i="11"/>
  <c r="K271" i="11"/>
  <c r="K270" i="11"/>
  <c r="K269" i="11"/>
  <c r="K268" i="11"/>
  <c r="K267" i="11"/>
  <c r="K266" i="11"/>
  <c r="K265" i="11"/>
  <c r="K264" i="11"/>
  <c r="K263" i="11"/>
  <c r="K262" i="11"/>
  <c r="K261" i="11"/>
  <c r="K260" i="11"/>
  <c r="K259" i="11"/>
  <c r="K258" i="11"/>
  <c r="K257" i="11"/>
  <c r="K256" i="11"/>
  <c r="K255" i="11"/>
  <c r="K254" i="11"/>
  <c r="K253" i="11"/>
  <c r="K252" i="11"/>
  <c r="K251" i="11"/>
  <c r="K250" i="11"/>
  <c r="K249" i="11"/>
  <c r="K248" i="11"/>
  <c r="K247" i="11"/>
  <c r="K246" i="11"/>
  <c r="K245" i="11"/>
  <c r="K244" i="11"/>
  <c r="K243" i="11"/>
  <c r="K242" i="11"/>
  <c r="K241" i="11"/>
  <c r="K240" i="11"/>
  <c r="K239" i="11"/>
  <c r="K238" i="11"/>
  <c r="K237" i="11"/>
  <c r="K236" i="11"/>
  <c r="K235" i="11"/>
  <c r="K234" i="11"/>
  <c r="K233" i="11"/>
  <c r="K232" i="11"/>
  <c r="K231" i="11"/>
  <c r="K230" i="11"/>
  <c r="K229" i="11"/>
  <c r="K228" i="11"/>
  <c r="K227" i="11"/>
  <c r="K226" i="11"/>
  <c r="K225" i="11"/>
  <c r="K224" i="11"/>
  <c r="K223" i="11"/>
  <c r="K222" i="11"/>
  <c r="K221" i="11"/>
  <c r="K220" i="11"/>
  <c r="K219" i="11"/>
  <c r="K218" i="11"/>
  <c r="K217" i="11"/>
  <c r="K216" i="11"/>
  <c r="K215" i="11"/>
  <c r="K214" i="11"/>
  <c r="K213" i="11"/>
  <c r="K212" i="11"/>
  <c r="K211" i="11"/>
  <c r="K210" i="11"/>
  <c r="K209" i="11"/>
  <c r="K208" i="11"/>
  <c r="K207" i="11"/>
  <c r="K206" i="11"/>
  <c r="K205" i="11"/>
  <c r="K204" i="11"/>
  <c r="K203" i="11"/>
  <c r="K202" i="11"/>
  <c r="K201" i="11"/>
  <c r="K200" i="11"/>
  <c r="K199" i="11"/>
  <c r="K198" i="11"/>
  <c r="K197" i="11"/>
  <c r="K196" i="11"/>
  <c r="K195" i="11"/>
  <c r="K194" i="11"/>
  <c r="K193" i="11"/>
  <c r="K192" i="11"/>
  <c r="K191" i="11"/>
  <c r="K190" i="11"/>
  <c r="K189" i="11"/>
  <c r="K188" i="11"/>
  <c r="K187" i="11"/>
  <c r="K186" i="11"/>
  <c r="K185" i="11"/>
  <c r="K184" i="11"/>
  <c r="K183" i="11"/>
  <c r="K182" i="11"/>
  <c r="K181" i="11"/>
  <c r="K180" i="11"/>
  <c r="K179" i="11"/>
  <c r="K178" i="11"/>
  <c r="K177" i="11"/>
  <c r="K176" i="11"/>
  <c r="K175" i="11"/>
  <c r="K174" i="11"/>
  <c r="K173" i="11"/>
  <c r="K172" i="11"/>
  <c r="K171" i="11"/>
  <c r="K170" i="11"/>
  <c r="K169" i="11"/>
  <c r="K168" i="11"/>
  <c r="K167" i="11"/>
  <c r="K166" i="11"/>
  <c r="K165" i="11"/>
  <c r="K164" i="11"/>
  <c r="K163" i="11"/>
  <c r="K162" i="11"/>
  <c r="K161" i="11"/>
  <c r="K160" i="11"/>
  <c r="K159" i="11"/>
  <c r="K158" i="11"/>
  <c r="K157" i="11"/>
  <c r="K156" i="11"/>
  <c r="K155" i="11"/>
  <c r="K154" i="11"/>
  <c r="K153" i="11"/>
  <c r="K152" i="11"/>
  <c r="K151" i="11"/>
  <c r="K150" i="11"/>
  <c r="K149" i="11"/>
  <c r="K148" i="11"/>
  <c r="K147" i="11"/>
  <c r="K146" i="11"/>
  <c r="K145" i="11"/>
  <c r="K144" i="11"/>
  <c r="K143" i="11"/>
  <c r="K142" i="11"/>
  <c r="K141" i="11"/>
  <c r="K140" i="11"/>
  <c r="K139" i="11"/>
  <c r="K138" i="11"/>
  <c r="K137" i="11"/>
  <c r="K136" i="11"/>
  <c r="K135" i="11"/>
  <c r="K134" i="11"/>
  <c r="K133" i="11"/>
  <c r="K132" i="11"/>
  <c r="K131" i="11"/>
  <c r="K130" i="11"/>
  <c r="K129" i="11"/>
  <c r="K128" i="11"/>
  <c r="K127" i="11"/>
  <c r="K126" i="11"/>
  <c r="K125" i="11"/>
  <c r="K124" i="11"/>
  <c r="K123" i="11"/>
  <c r="K122" i="11"/>
  <c r="K121" i="11"/>
  <c r="K120" i="11"/>
  <c r="K119" i="11"/>
  <c r="K118" i="11"/>
  <c r="K117" i="11"/>
  <c r="K116" i="11"/>
  <c r="K115" i="11"/>
  <c r="K114" i="11"/>
  <c r="K113" i="11"/>
  <c r="K112" i="11"/>
  <c r="K111" i="11"/>
  <c r="K110" i="11"/>
  <c r="K109" i="11"/>
  <c r="K108" i="11"/>
  <c r="K10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I132" i="12"/>
  <c r="F26" i="7" l="1"/>
  <c r="I9" i="6"/>
  <c r="I12" i="6"/>
  <c r="I6" i="6"/>
  <c r="I4" i="6"/>
  <c r="I11" i="6"/>
  <c r="I8" i="6"/>
  <c r="I10" i="6"/>
  <c r="I7" i="6"/>
  <c r="I5" i="6"/>
  <c r="I3" i="6"/>
  <c r="C4" i="6"/>
  <c r="E4" i="6"/>
  <c r="AA13" i="21"/>
  <c r="AA14" i="21"/>
  <c r="AA15" i="21"/>
  <c r="AA16" i="21"/>
  <c r="AA17" i="21"/>
  <c r="AA18" i="21"/>
  <c r="AA19" i="21"/>
  <c r="D14" i="8" l="1"/>
  <c r="T51" i="12"/>
  <c r="T50" i="12"/>
  <c r="T53" i="12"/>
  <c r="T54" i="12"/>
  <c r="T55" i="12"/>
  <c r="T56" i="12"/>
  <c r="T57" i="12"/>
  <c r="T49" i="12"/>
  <c r="O69" i="12"/>
  <c r="O68" i="12"/>
  <c r="O67" i="12"/>
  <c r="O66" i="12"/>
  <c r="K49" i="12"/>
  <c r="AH1" i="12"/>
  <c r="AI1" i="12"/>
  <c r="AJ1" i="12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  <c r="AZ1" i="12" s="1"/>
  <c r="BA1" i="12" s="1"/>
  <c r="BB1" i="12" s="1"/>
  <c r="BC1" i="12" s="1"/>
  <c r="BD1" i="12" s="1"/>
  <c r="BE1" i="12" s="1"/>
  <c r="AG1" i="12"/>
  <c r="AJ57" i="12" l="1"/>
  <c r="F134" i="12" s="1"/>
  <c r="W71" i="12"/>
  <c r="W69" i="12"/>
  <c r="W74" i="12"/>
  <c r="W70" i="12"/>
  <c r="W72" i="12"/>
  <c r="W55" i="12"/>
  <c r="W68" i="12"/>
  <c r="W67" i="12"/>
  <c r="W65" i="12"/>
  <c r="W73" i="12"/>
  <c r="W64" i="12"/>
  <c r="W66" i="12"/>
  <c r="W63" i="12"/>
  <c r="W62" i="12"/>
  <c r="W61" i="12"/>
  <c r="W60" i="12"/>
  <c r="W79" i="12"/>
  <c r="W59" i="12"/>
  <c r="W78" i="12"/>
  <c r="W58" i="12"/>
  <c r="W77" i="12"/>
  <c r="W57" i="12"/>
  <c r="W76" i="12"/>
  <c r="W56" i="12"/>
  <c r="W75" i="12"/>
  <c r="W49" i="12"/>
  <c r="W54" i="12"/>
  <c r="W53" i="12"/>
  <c r="W52" i="12"/>
  <c r="W51" i="12"/>
  <c r="W50" i="12"/>
  <c r="E118" i="12"/>
  <c r="E115" i="12"/>
  <c r="E108" i="12"/>
  <c r="E111" i="12"/>
  <c r="D98" i="12"/>
  <c r="E117" i="12"/>
  <c r="E116" i="12"/>
  <c r="E112" i="12"/>
  <c r="E110" i="12"/>
  <c r="E109" i="12"/>
  <c r="E128" i="12"/>
  <c r="E98" i="12"/>
  <c r="E114" i="12"/>
  <c r="E127" i="12"/>
  <c r="E107" i="12"/>
  <c r="E126" i="12"/>
  <c r="E106" i="12"/>
  <c r="E125" i="12"/>
  <c r="E105" i="12"/>
  <c r="E113" i="12"/>
  <c r="E124" i="12"/>
  <c r="E104" i="12"/>
  <c r="E123" i="12"/>
  <c r="E103" i="12"/>
  <c r="E122" i="12"/>
  <c r="E102" i="12"/>
  <c r="E121" i="12"/>
  <c r="E101" i="12"/>
  <c r="E120" i="12"/>
  <c r="E100" i="12"/>
  <c r="E119" i="12"/>
  <c r="E99" i="12"/>
  <c r="D117" i="12"/>
  <c r="D115" i="12"/>
  <c r="D118" i="12"/>
  <c r="D99" i="12"/>
  <c r="D116" i="12"/>
  <c r="D113" i="12"/>
  <c r="D108" i="12"/>
  <c r="D127" i="12"/>
  <c r="D125" i="12"/>
  <c r="D105" i="12"/>
  <c r="D124" i="12"/>
  <c r="D104" i="12"/>
  <c r="D123" i="12"/>
  <c r="D103" i="12"/>
  <c r="D126" i="12"/>
  <c r="D122" i="12"/>
  <c r="D102" i="12"/>
  <c r="D121" i="12"/>
  <c r="D101" i="12"/>
  <c r="D114" i="12"/>
  <c r="D110" i="12"/>
  <c r="D109" i="12"/>
  <c r="D128" i="12"/>
  <c r="D107" i="12"/>
  <c r="D120" i="12"/>
  <c r="D100" i="12"/>
  <c r="D112" i="12"/>
  <c r="D111" i="12"/>
  <c r="D106" i="12"/>
  <c r="D119" i="12"/>
  <c r="D59" i="12"/>
  <c r="D57" i="12"/>
  <c r="D50" i="12"/>
  <c r="D79" i="12"/>
  <c r="D78" i="12"/>
  <c r="D68" i="12"/>
  <c r="D58" i="12"/>
  <c r="D77" i="12"/>
  <c r="D67" i="12"/>
  <c r="D76" i="12"/>
  <c r="D66" i="12"/>
  <c r="D56" i="12"/>
  <c r="D69" i="12"/>
  <c r="D75" i="12"/>
  <c r="D65" i="12"/>
  <c r="D55" i="12"/>
  <c r="D74" i="12"/>
  <c r="D64" i="12"/>
  <c r="D54" i="12"/>
  <c r="D73" i="12"/>
  <c r="D63" i="12"/>
  <c r="D53" i="12"/>
  <c r="D72" i="12"/>
  <c r="D62" i="12"/>
  <c r="D52" i="12"/>
  <c r="D71" i="12"/>
  <c r="D61" i="12"/>
  <c r="D51" i="12"/>
  <c r="D70" i="12"/>
  <c r="D60" i="12"/>
  <c r="D49" i="12"/>
  <c r="L69" i="12"/>
  <c r="L50" i="12"/>
  <c r="L68" i="12"/>
  <c r="L67" i="12"/>
  <c r="L66" i="12"/>
  <c r="L65" i="12"/>
  <c r="L63" i="12"/>
  <c r="L62" i="12"/>
  <c r="L61" i="12"/>
  <c r="L49" i="12"/>
  <c r="L60" i="12"/>
  <c r="L64" i="12"/>
  <c r="L79" i="12"/>
  <c r="L78" i="12"/>
  <c r="L58" i="12"/>
  <c r="L77" i="12"/>
  <c r="L76" i="12"/>
  <c r="L56" i="12"/>
  <c r="L59" i="12"/>
  <c r="L57" i="12"/>
  <c r="L75" i="12"/>
  <c r="L55" i="12"/>
  <c r="L74" i="12"/>
  <c r="L54" i="12"/>
  <c r="L73" i="12"/>
  <c r="L53" i="12"/>
  <c r="L72" i="12"/>
  <c r="L52" i="12"/>
  <c r="L71" i="12"/>
  <c r="L51" i="12"/>
  <c r="L70" i="12"/>
  <c r="V80" i="12" l="1"/>
  <c r="E129" i="12"/>
  <c r="F132" i="12" s="1"/>
  <c r="D129" i="12"/>
  <c r="AI72" i="12"/>
  <c r="AV72" i="12" l="1"/>
  <c r="BC72" i="12"/>
  <c r="AO72" i="12"/>
  <c r="AP72" i="12"/>
  <c r="AW72" i="12"/>
  <c r="AX72" i="12"/>
  <c r="AZ72" i="12"/>
  <c r="BD72" i="12"/>
  <c r="AU72" i="12"/>
  <c r="AY72" i="12"/>
  <c r="AT72" i="12"/>
  <c r="BA72" i="12"/>
  <c r="AJ72" i="12"/>
  <c r="AQ72" i="12"/>
  <c r="AS72" i="12"/>
  <c r="AK72" i="12"/>
  <c r="Q75" i="12" s="1"/>
  <c r="BE72" i="12"/>
  <c r="AR72" i="12"/>
  <c r="BB72" i="12"/>
  <c r="AL72" i="12"/>
  <c r="AM72" i="12"/>
  <c r="AN72" i="12"/>
  <c r="AX81" i="12"/>
  <c r="BC81" i="12"/>
  <c r="AK81" i="12"/>
  <c r="Q73" i="12" s="1"/>
  <c r="AQ81" i="12"/>
  <c r="AR81" i="12"/>
  <c r="AU81" i="12"/>
  <c r="AY81" i="12"/>
  <c r="AI81" i="12"/>
  <c r="AZ81" i="12"/>
  <c r="BA81" i="12"/>
  <c r="BE81" i="12"/>
  <c r="AW81" i="12"/>
  <c r="BB81" i="12"/>
  <c r="AS81" i="12"/>
  <c r="AV81" i="12"/>
  <c r="AM81" i="12"/>
  <c r="AT81" i="12"/>
  <c r="AJ81" i="12"/>
  <c r="BD81" i="12"/>
  <c r="AL81" i="12"/>
  <c r="AN81" i="12"/>
  <c r="AO81" i="12"/>
  <c r="AP81" i="12"/>
  <c r="AZ80" i="12"/>
  <c r="AI80" i="12"/>
  <c r="AS80" i="12"/>
  <c r="BA80" i="12"/>
  <c r="BB80" i="12"/>
  <c r="AJ80" i="12"/>
  <c r="BD80" i="12"/>
  <c r="BE80" i="12"/>
  <c r="AM80" i="12"/>
  <c r="AY80" i="12"/>
  <c r="BC80" i="12"/>
  <c r="AK80" i="12"/>
  <c r="Q71" i="12" s="1"/>
  <c r="AN80" i="12"/>
  <c r="AU80" i="12"/>
  <c r="AW80" i="12"/>
  <c r="AO80" i="12"/>
  <c r="AT80" i="12"/>
  <c r="AV80" i="12"/>
  <c r="AX80" i="12"/>
  <c r="AL80" i="12"/>
  <c r="AP80" i="12"/>
  <c r="AQ80" i="12"/>
  <c r="AR80" i="12"/>
  <c r="AJ78" i="12"/>
  <c r="BD78" i="12"/>
  <c r="AQ78" i="12"/>
  <c r="AX78" i="12"/>
  <c r="BA78" i="12"/>
  <c r="AK78" i="12"/>
  <c r="BE78" i="12"/>
  <c r="AL78" i="12"/>
  <c r="Q68" i="12" s="1"/>
  <c r="S68" i="12" s="1"/>
  <c r="AM78" i="12"/>
  <c r="AN78" i="12"/>
  <c r="AR78" i="12"/>
  <c r="AS78" i="12"/>
  <c r="AZ78" i="12"/>
  <c r="BB78" i="12"/>
  <c r="AI78" i="12"/>
  <c r="AO78" i="12"/>
  <c r="AW78" i="12"/>
  <c r="AY78" i="12"/>
  <c r="BC78" i="12"/>
  <c r="AP78" i="12"/>
  <c r="AT78" i="12"/>
  <c r="AU78" i="12"/>
  <c r="AV78" i="12"/>
  <c r="BB79" i="12"/>
  <c r="AO79" i="12"/>
  <c r="AY79" i="12"/>
  <c r="BC79" i="12"/>
  <c r="AL79" i="12"/>
  <c r="AJ79" i="12"/>
  <c r="BD79" i="12"/>
  <c r="AK79" i="12"/>
  <c r="Q70" i="12" s="1"/>
  <c r="BE79" i="12"/>
  <c r="AP79" i="12"/>
  <c r="AV79" i="12"/>
  <c r="BA79" i="12"/>
  <c r="AU79" i="12"/>
  <c r="AZ79" i="12"/>
  <c r="AM79" i="12"/>
  <c r="AX79" i="12"/>
  <c r="AQ79" i="12"/>
  <c r="AW79" i="12"/>
  <c r="AI79" i="12"/>
  <c r="AN79" i="12"/>
  <c r="AR79" i="12"/>
  <c r="AS79" i="12"/>
  <c r="AT79" i="12"/>
  <c r="AL77" i="12"/>
  <c r="AY77" i="12"/>
  <c r="AZ77" i="12"/>
  <c r="AI77" i="12"/>
  <c r="AJ77" i="12"/>
  <c r="AM77" i="12"/>
  <c r="AN77" i="12"/>
  <c r="AO77" i="12"/>
  <c r="AS77" i="12"/>
  <c r="AT77" i="12"/>
  <c r="AK77" i="12"/>
  <c r="BE77" i="12"/>
  <c r="BD77" i="12"/>
  <c r="AP77" i="12"/>
  <c r="AQ77" i="12"/>
  <c r="BA77" i="12"/>
  <c r="BC77" i="12"/>
  <c r="BB77" i="12"/>
  <c r="AR77" i="12"/>
  <c r="AU77" i="12"/>
  <c r="AV77" i="12"/>
  <c r="AW77" i="12"/>
  <c r="AX77" i="12"/>
  <c r="AR74" i="12"/>
  <c r="AY74" i="12"/>
  <c r="BE74" i="12"/>
  <c r="AL74" i="12"/>
  <c r="AI74" i="12"/>
  <c r="AO74" i="12"/>
  <c r="AS74" i="12"/>
  <c r="AT74" i="12"/>
  <c r="AU74" i="12"/>
  <c r="AZ74" i="12"/>
  <c r="AQ74" i="12"/>
  <c r="AV74" i="12"/>
  <c r="AP74" i="12"/>
  <c r="AW74" i="12"/>
  <c r="AK74" i="12"/>
  <c r="Q72" i="12" s="1"/>
  <c r="AM74" i="12"/>
  <c r="BA74" i="12"/>
  <c r="AN74" i="12"/>
  <c r="AX74" i="12"/>
  <c r="BB74" i="12"/>
  <c r="BC74" i="12"/>
  <c r="AJ74" i="12"/>
  <c r="BD74" i="12"/>
  <c r="AT73" i="12"/>
  <c r="AM73" i="12"/>
  <c r="AI73" i="12"/>
  <c r="AU73" i="12"/>
  <c r="AV73" i="12"/>
  <c r="AW73" i="12"/>
  <c r="AX73" i="12"/>
  <c r="BA73" i="12"/>
  <c r="BB73" i="12"/>
  <c r="AN73" i="12"/>
  <c r="AS73" i="12"/>
  <c r="AR73" i="12"/>
  <c r="AY73" i="12"/>
  <c r="AQ73" i="12"/>
  <c r="BC73" i="12"/>
  <c r="AO73" i="12"/>
  <c r="AP73" i="12"/>
  <c r="AZ73" i="12"/>
  <c r="AJ73" i="12"/>
  <c r="BD73" i="12"/>
  <c r="AK73" i="12"/>
  <c r="Q74" i="12" s="1"/>
  <c r="BE73" i="12"/>
  <c r="AL73" i="12"/>
  <c r="AN76" i="12"/>
  <c r="AU76" i="12"/>
  <c r="BB76" i="12"/>
  <c r="AK76" i="12"/>
  <c r="Q76" i="12" s="1"/>
  <c r="AO76" i="12"/>
  <c r="AP76" i="12"/>
  <c r="AQ76" i="12"/>
  <c r="AR76" i="12"/>
  <c r="AM76" i="12"/>
  <c r="AL76" i="12"/>
  <c r="AS76" i="12"/>
  <c r="AV76" i="12"/>
  <c r="BC76" i="12"/>
  <c r="AW76" i="12"/>
  <c r="BA76" i="12"/>
  <c r="BD76" i="12"/>
  <c r="BE76" i="12"/>
  <c r="AT76" i="12"/>
  <c r="AJ76" i="12"/>
  <c r="AI76" i="12"/>
  <c r="AX76" i="12"/>
  <c r="AY76" i="12"/>
  <c r="AZ76" i="12"/>
  <c r="AT83" i="12"/>
  <c r="AR83" i="12"/>
  <c r="AU83" i="12"/>
  <c r="AI83" i="12"/>
  <c r="AV83" i="12"/>
  <c r="AW83" i="12"/>
  <c r="AX83" i="12"/>
  <c r="BB83" i="12"/>
  <c r="AS83" i="12"/>
  <c r="AY83" i="12"/>
  <c r="AN83" i="12"/>
  <c r="AO83" i="12"/>
  <c r="AQ83" i="12"/>
  <c r="BC83" i="12"/>
  <c r="AM83" i="12"/>
  <c r="AP83" i="12"/>
  <c r="AZ83" i="12"/>
  <c r="BA83" i="12"/>
  <c r="AJ83" i="12"/>
  <c r="BD83" i="12"/>
  <c r="AK83" i="12"/>
  <c r="Q79" i="12" s="1"/>
  <c r="BE83" i="12"/>
  <c r="AL83" i="12"/>
  <c r="A156" i="2"/>
  <c r="B156" i="2" s="1"/>
  <c r="A23" i="2"/>
  <c r="B23" i="2" s="1"/>
  <c r="AP75" i="12" l="1"/>
  <c r="AW75" i="12"/>
  <c r="BC75" i="12"/>
  <c r="AJ75" i="12"/>
  <c r="AQ75" i="12"/>
  <c r="BD75" i="12"/>
  <c r="AR75" i="12"/>
  <c r="AS75" i="12"/>
  <c r="AT75" i="12"/>
  <c r="AU75" i="12"/>
  <c r="AX75" i="12"/>
  <c r="AO75" i="12"/>
  <c r="BE75" i="12"/>
  <c r="AN75" i="12"/>
  <c r="AY75" i="12"/>
  <c r="AK75" i="12"/>
  <c r="AI75" i="12"/>
  <c r="AM75" i="12"/>
  <c r="AL75" i="12"/>
  <c r="Q67" i="12" s="1"/>
  <c r="AV75" i="12"/>
  <c r="AZ75" i="12"/>
  <c r="BA75" i="12"/>
  <c r="BB75" i="12"/>
  <c r="AV82" i="12"/>
  <c r="BC82" i="12"/>
  <c r="AP82" i="12"/>
  <c r="AS82" i="12"/>
  <c r="AW82" i="12"/>
  <c r="AX82" i="12"/>
  <c r="AI82" i="12"/>
  <c r="AY82" i="12"/>
  <c r="AZ82" i="12"/>
  <c r="AJ82" i="12"/>
  <c r="AQ82" i="12"/>
  <c r="AT82" i="12"/>
  <c r="BA82" i="12"/>
  <c r="AO82" i="12"/>
  <c r="AK82" i="12"/>
  <c r="AR82" i="12"/>
  <c r="BB82" i="12"/>
  <c r="BD82" i="12"/>
  <c r="AU82" i="12"/>
  <c r="BE82" i="12"/>
  <c r="AL82" i="12"/>
  <c r="Q69" i="12" s="1"/>
  <c r="S69" i="12" s="1"/>
  <c r="AM82" i="12"/>
  <c r="AN82" i="12"/>
  <c r="P73" i="12"/>
  <c r="A10" i="19"/>
  <c r="A9" i="19"/>
  <c r="A8" i="19"/>
  <c r="A7" i="19"/>
  <c r="A6" i="19"/>
  <c r="A5" i="19"/>
  <c r="A4" i="19"/>
  <c r="A3" i="19"/>
  <c r="A2" i="19"/>
  <c r="D1" i="19"/>
  <c r="C1" i="19"/>
  <c r="B1" i="19"/>
  <c r="A1" i="19"/>
  <c r="A32" i="18"/>
  <c r="D34" i="20" s="1"/>
  <c r="A31" i="18"/>
  <c r="A30" i="18"/>
  <c r="A29" i="18"/>
  <c r="A28" i="18"/>
  <c r="A27" i="18"/>
  <c r="A26" i="18"/>
  <c r="D28" i="20" s="1"/>
  <c r="A25" i="18"/>
  <c r="D27" i="20" s="1"/>
  <c r="A24" i="18"/>
  <c r="D26" i="20" s="1"/>
  <c r="A23" i="18"/>
  <c r="D25" i="20" s="1"/>
  <c r="A22" i="18"/>
  <c r="D24" i="20" s="1"/>
  <c r="A21" i="18"/>
  <c r="D23" i="20" s="1"/>
  <c r="A20" i="18"/>
  <c r="D22" i="20" s="1"/>
  <c r="A19" i="18"/>
  <c r="D21" i="20" s="1"/>
  <c r="A18" i="18"/>
  <c r="D20" i="20" s="1"/>
  <c r="A17" i="18"/>
  <c r="D19" i="20" s="1"/>
  <c r="A16" i="18"/>
  <c r="D18" i="20" s="1"/>
  <c r="A15" i="18"/>
  <c r="D17" i="20" s="1"/>
  <c r="A14" i="18"/>
  <c r="D16" i="20" s="1"/>
  <c r="A13" i="18"/>
  <c r="D15" i="20" s="1"/>
  <c r="A12" i="18"/>
  <c r="D14" i="20" s="1"/>
  <c r="A11" i="18"/>
  <c r="D13" i="20" s="1"/>
  <c r="A10" i="18"/>
  <c r="D12" i="20" s="1"/>
  <c r="A9" i="18"/>
  <c r="D11" i="20" s="1"/>
  <c r="A8" i="18"/>
  <c r="D10" i="20" s="1"/>
  <c r="A7" i="18"/>
  <c r="D9" i="20" s="1"/>
  <c r="A6" i="18"/>
  <c r="D8" i="20" s="1"/>
  <c r="A5" i="18"/>
  <c r="D7" i="20" s="1"/>
  <c r="A4" i="18"/>
  <c r="D6" i="20" s="1"/>
  <c r="A3" i="18"/>
  <c r="D5" i="20" s="1"/>
  <c r="A2" i="18"/>
  <c r="E1" i="18"/>
  <c r="D1" i="18"/>
  <c r="C1" i="18"/>
  <c r="B1" i="18"/>
  <c r="A1" i="18"/>
  <c r="B10" i="17"/>
  <c r="D45" i="20" s="1"/>
  <c r="A10" i="17"/>
  <c r="B9" i="17"/>
  <c r="D44" i="20" s="1"/>
  <c r="A9" i="17"/>
  <c r="B8" i="17"/>
  <c r="D43" i="20" s="1"/>
  <c r="A8" i="17"/>
  <c r="B7" i="17"/>
  <c r="D42" i="20" s="1"/>
  <c r="A7" i="17"/>
  <c r="B6" i="17"/>
  <c r="D41" i="20" s="1"/>
  <c r="A6" i="17"/>
  <c r="B5" i="17"/>
  <c r="D40" i="20" s="1"/>
  <c r="A5" i="17"/>
  <c r="F4" i="17"/>
  <c r="B4" i="17"/>
  <c r="D39" i="20" s="1"/>
  <c r="A4" i="17"/>
  <c r="B3" i="17"/>
  <c r="D38" i="20" s="1"/>
  <c r="A3" i="17"/>
  <c r="B2" i="17"/>
  <c r="D37" i="20" s="1"/>
  <c r="A2" i="17"/>
  <c r="F1" i="17"/>
  <c r="E1" i="17"/>
  <c r="D1" i="17"/>
  <c r="C1" i="17"/>
  <c r="B1" i="17"/>
  <c r="A1" i="17"/>
  <c r="B32" i="16"/>
  <c r="D143" i="20" s="1"/>
  <c r="A32" i="16"/>
  <c r="B31" i="16"/>
  <c r="D142" i="20" s="1"/>
  <c r="A31" i="16"/>
  <c r="B30" i="16"/>
  <c r="D141" i="20" s="1"/>
  <c r="A30" i="16"/>
  <c r="B29" i="16"/>
  <c r="D140" i="20" s="1"/>
  <c r="A29" i="16"/>
  <c r="B28" i="16"/>
  <c r="D139" i="20" s="1"/>
  <c r="A28" i="16"/>
  <c r="B27" i="16"/>
  <c r="D138" i="20" s="1"/>
  <c r="A27" i="16"/>
  <c r="B26" i="16"/>
  <c r="D137" i="20" s="1"/>
  <c r="A26" i="16"/>
  <c r="B25" i="16"/>
  <c r="D136" i="20" s="1"/>
  <c r="A25" i="16"/>
  <c r="B24" i="16"/>
  <c r="D135" i="20" s="1"/>
  <c r="A24" i="16"/>
  <c r="B23" i="16"/>
  <c r="D134" i="20" s="1"/>
  <c r="A23" i="16"/>
  <c r="B22" i="16"/>
  <c r="D133" i="20" s="1"/>
  <c r="A22" i="16"/>
  <c r="B21" i="16"/>
  <c r="D132" i="20" s="1"/>
  <c r="A21" i="16"/>
  <c r="B20" i="16"/>
  <c r="D131" i="20" s="1"/>
  <c r="A20" i="16"/>
  <c r="B19" i="16"/>
  <c r="D130" i="20" s="1"/>
  <c r="A19" i="16"/>
  <c r="B18" i="16"/>
  <c r="D129" i="20" s="1"/>
  <c r="A18" i="16"/>
  <c r="B17" i="16"/>
  <c r="D128" i="20" s="1"/>
  <c r="A17" i="16"/>
  <c r="B16" i="16"/>
  <c r="D127" i="20" s="1"/>
  <c r="A16" i="16"/>
  <c r="C16" i="16" s="1"/>
  <c r="B15" i="16"/>
  <c r="D126" i="20" s="1"/>
  <c r="A15" i="16"/>
  <c r="B14" i="16"/>
  <c r="D125" i="20" s="1"/>
  <c r="A14" i="16"/>
  <c r="B13" i="16"/>
  <c r="D124" i="20" s="1"/>
  <c r="A13" i="16"/>
  <c r="B12" i="16"/>
  <c r="D123" i="20" s="1"/>
  <c r="A12" i="16"/>
  <c r="B11" i="16"/>
  <c r="D122" i="20" s="1"/>
  <c r="A11" i="16"/>
  <c r="B10" i="16"/>
  <c r="D121" i="20" s="1"/>
  <c r="A10" i="16"/>
  <c r="B9" i="16"/>
  <c r="D120" i="20" s="1"/>
  <c r="A9" i="16"/>
  <c r="B8" i="16"/>
  <c r="D119" i="20" s="1"/>
  <c r="A8" i="16"/>
  <c r="B7" i="16"/>
  <c r="D118" i="20" s="1"/>
  <c r="A7" i="16"/>
  <c r="B6" i="16"/>
  <c r="D117" i="20" s="1"/>
  <c r="A6" i="16"/>
  <c r="B5" i="16"/>
  <c r="D116" i="20" s="1"/>
  <c r="A5" i="16"/>
  <c r="B4" i="16"/>
  <c r="D115" i="20" s="1"/>
  <c r="A4" i="16"/>
  <c r="B3" i="16"/>
  <c r="D114" i="20" s="1"/>
  <c r="A3" i="16"/>
  <c r="B2" i="16"/>
  <c r="A2" i="16"/>
  <c r="E1" i="16"/>
  <c r="D1" i="16"/>
  <c r="C1" i="16"/>
  <c r="B1" i="16"/>
  <c r="A1" i="16"/>
  <c r="B33" i="15"/>
  <c r="A33" i="15"/>
  <c r="B32" i="15"/>
  <c r="D110" i="20" s="1"/>
  <c r="A32" i="15"/>
  <c r="B31" i="15"/>
  <c r="D109" i="20" s="1"/>
  <c r="A31" i="15"/>
  <c r="B30" i="15"/>
  <c r="D108" i="20" s="1"/>
  <c r="A30" i="15"/>
  <c r="B29" i="15"/>
  <c r="D107" i="20" s="1"/>
  <c r="A29" i="15"/>
  <c r="B28" i="15"/>
  <c r="D106" i="20" s="1"/>
  <c r="B27" i="15"/>
  <c r="D105" i="20" s="1"/>
  <c r="A27" i="15"/>
  <c r="B26" i="15"/>
  <c r="D104" i="20" s="1"/>
  <c r="A26" i="15"/>
  <c r="B25" i="15"/>
  <c r="D103" i="20" s="1"/>
  <c r="A25" i="15"/>
  <c r="B24" i="15"/>
  <c r="D102" i="20" s="1"/>
  <c r="A24" i="15"/>
  <c r="B23" i="15"/>
  <c r="D101" i="20" s="1"/>
  <c r="A23" i="15"/>
  <c r="B22" i="15"/>
  <c r="D100" i="20" s="1"/>
  <c r="A22" i="15"/>
  <c r="B21" i="15"/>
  <c r="D99" i="20" s="1"/>
  <c r="A21" i="15"/>
  <c r="B20" i="15"/>
  <c r="D98" i="20" s="1"/>
  <c r="A20" i="15"/>
  <c r="B19" i="15"/>
  <c r="D97" i="20" s="1"/>
  <c r="A19" i="15"/>
  <c r="B18" i="15"/>
  <c r="D96" i="20" s="1"/>
  <c r="A18" i="15"/>
  <c r="B17" i="15"/>
  <c r="D95" i="20" s="1"/>
  <c r="A17" i="15"/>
  <c r="B16" i="15"/>
  <c r="D94" i="20" s="1"/>
  <c r="A16" i="15"/>
  <c r="B15" i="15"/>
  <c r="D93" i="20" s="1"/>
  <c r="A15" i="15"/>
  <c r="B14" i="15"/>
  <c r="D92" i="20" s="1"/>
  <c r="A14" i="15"/>
  <c r="B13" i="15"/>
  <c r="D91" i="20" s="1"/>
  <c r="A13" i="15"/>
  <c r="B12" i="15"/>
  <c r="D90" i="20" s="1"/>
  <c r="A12" i="15"/>
  <c r="B11" i="15"/>
  <c r="D89" i="20" s="1"/>
  <c r="A11" i="15"/>
  <c r="B10" i="15"/>
  <c r="D88" i="20" s="1"/>
  <c r="A10" i="15"/>
  <c r="B9" i="15"/>
  <c r="D87" i="20" s="1"/>
  <c r="A9" i="15"/>
  <c r="B8" i="15"/>
  <c r="D86" i="20" s="1"/>
  <c r="A8" i="15"/>
  <c r="B7" i="15"/>
  <c r="D85" i="20" s="1"/>
  <c r="A7" i="15"/>
  <c r="B6" i="15"/>
  <c r="D84" i="20" s="1"/>
  <c r="A6" i="15"/>
  <c r="B5" i="15"/>
  <c r="D83" i="20" s="1"/>
  <c r="A5" i="15"/>
  <c r="B4" i="15"/>
  <c r="D82" i="20" s="1"/>
  <c r="A4" i="15"/>
  <c r="B3" i="15"/>
  <c r="A3" i="15"/>
  <c r="J2" i="15"/>
  <c r="I2" i="15"/>
  <c r="H2" i="15"/>
  <c r="G2" i="15"/>
  <c r="F2" i="15"/>
  <c r="E2" i="15"/>
  <c r="D2" i="15"/>
  <c r="C2" i="15"/>
  <c r="I1" i="15"/>
  <c r="G1" i="15"/>
  <c r="E1" i="15"/>
  <c r="C1" i="15"/>
  <c r="B1" i="15"/>
  <c r="A1" i="15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F1" i="14"/>
  <c r="E1" i="14"/>
  <c r="D1" i="14"/>
  <c r="C1" i="14"/>
  <c r="B1" i="14"/>
  <c r="A1" i="14"/>
  <c r="B103" i="12"/>
  <c r="Z79" i="12"/>
  <c r="K79" i="12"/>
  <c r="Z78" i="12"/>
  <c r="K78" i="12"/>
  <c r="Z77" i="12"/>
  <c r="K77" i="12"/>
  <c r="Z76" i="12"/>
  <c r="K76" i="12"/>
  <c r="C21" i="16" s="1"/>
  <c r="Z75" i="12"/>
  <c r="P75" i="12"/>
  <c r="K75" i="12"/>
  <c r="Z74" i="12"/>
  <c r="K74" i="12"/>
  <c r="Z73" i="12"/>
  <c r="K73" i="12"/>
  <c r="Z72" i="12"/>
  <c r="P72" i="12"/>
  <c r="K72" i="12"/>
  <c r="Z71" i="12"/>
  <c r="P71" i="12"/>
  <c r="K71" i="12"/>
  <c r="Z70" i="12"/>
  <c r="P70" i="12"/>
  <c r="K70" i="12"/>
  <c r="Z69" i="12"/>
  <c r="K69" i="12"/>
  <c r="Z68" i="12"/>
  <c r="P68" i="12"/>
  <c r="K68" i="12"/>
  <c r="P67" i="12"/>
  <c r="K67" i="12"/>
  <c r="Z66" i="12"/>
  <c r="P66" i="12"/>
  <c r="K66" i="12"/>
  <c r="C24" i="16" s="1"/>
  <c r="Z65" i="12"/>
  <c r="K65" i="12"/>
  <c r="Z64" i="12"/>
  <c r="K64" i="12"/>
  <c r="Z63" i="12"/>
  <c r="K63" i="12"/>
  <c r="Z62" i="12"/>
  <c r="K62" i="12"/>
  <c r="Z61" i="12"/>
  <c r="K61" i="12"/>
  <c r="Z60" i="12"/>
  <c r="K60" i="12"/>
  <c r="Z59" i="12"/>
  <c r="K59" i="12"/>
  <c r="Z58" i="12"/>
  <c r="K58" i="12"/>
  <c r="C4" i="16" s="1"/>
  <c r="Z57" i="12"/>
  <c r="F3" i="17"/>
  <c r="K57" i="12"/>
  <c r="Z56" i="12"/>
  <c r="F5" i="17"/>
  <c r="K56" i="12"/>
  <c r="Z55" i="12"/>
  <c r="F10" i="17"/>
  <c r="K55" i="12"/>
  <c r="C13" i="16" s="1"/>
  <c r="Z54" i="12"/>
  <c r="F8" i="17"/>
  <c r="K54" i="12"/>
  <c r="B54" i="12"/>
  <c r="Z53" i="12"/>
  <c r="F2" i="17"/>
  <c r="K53" i="12"/>
  <c r="Z52" i="12"/>
  <c r="K52" i="12"/>
  <c r="Z51" i="12"/>
  <c r="F6" i="17"/>
  <c r="K51" i="12"/>
  <c r="Z50" i="12"/>
  <c r="F7" i="17"/>
  <c r="K50" i="12"/>
  <c r="Z49" i="12"/>
  <c r="Z80" i="12" l="1"/>
  <c r="W85" i="12"/>
  <c r="W86" i="12"/>
  <c r="W84" i="12"/>
  <c r="W83" i="12"/>
  <c r="W87" i="12"/>
  <c r="W88" i="12"/>
  <c r="W91" i="12"/>
  <c r="W90" i="12"/>
  <c r="W89" i="12"/>
  <c r="Q49" i="12"/>
  <c r="C9" i="17" s="1"/>
  <c r="I86" i="12"/>
  <c r="R57" i="12"/>
  <c r="R51" i="12"/>
  <c r="R49" i="12"/>
  <c r="R56" i="12"/>
  <c r="R53" i="12"/>
  <c r="R55" i="12"/>
  <c r="R54" i="12"/>
  <c r="R50" i="12"/>
  <c r="Q66" i="12"/>
  <c r="S66" i="12" s="1"/>
  <c r="C12" i="16"/>
  <c r="C17" i="16"/>
  <c r="F122" i="12"/>
  <c r="G102" i="12"/>
  <c r="F102" i="12"/>
  <c r="G107" i="12"/>
  <c r="G111" i="12"/>
  <c r="F119" i="12"/>
  <c r="G101" i="12"/>
  <c r="F114" i="12"/>
  <c r="F124" i="12"/>
  <c r="G123" i="12"/>
  <c r="G122" i="12"/>
  <c r="G104" i="12"/>
  <c r="G116" i="12"/>
  <c r="G124" i="12"/>
  <c r="G120" i="12"/>
  <c r="G126" i="12"/>
  <c r="F128" i="12"/>
  <c r="F100" i="12"/>
  <c r="G118" i="12"/>
  <c r="G112" i="12"/>
  <c r="F107" i="12"/>
  <c r="F105" i="12"/>
  <c r="G128" i="12"/>
  <c r="G114" i="12"/>
  <c r="G99" i="12"/>
  <c r="G117" i="12"/>
  <c r="G105" i="12"/>
  <c r="G127" i="12"/>
  <c r="G109" i="12"/>
  <c r="F108" i="12"/>
  <c r="G121" i="12"/>
  <c r="F112" i="12"/>
  <c r="G115" i="12"/>
  <c r="G113" i="12"/>
  <c r="F104" i="12"/>
  <c r="G106" i="12"/>
  <c r="G110" i="12"/>
  <c r="G100" i="12"/>
  <c r="F99" i="12"/>
  <c r="G108" i="12"/>
  <c r="G103" i="12"/>
  <c r="F115" i="12"/>
  <c r="F123" i="12"/>
  <c r="F127" i="12"/>
  <c r="F118" i="12"/>
  <c r="F117" i="12"/>
  <c r="F106" i="12"/>
  <c r="F126" i="12"/>
  <c r="F111" i="12"/>
  <c r="F125" i="12"/>
  <c r="F103" i="12"/>
  <c r="F110" i="12"/>
  <c r="F116" i="12"/>
  <c r="F121" i="12"/>
  <c r="F120" i="12"/>
  <c r="F113" i="12"/>
  <c r="F101" i="12"/>
  <c r="F109" i="12"/>
  <c r="G119" i="12"/>
  <c r="G125" i="12"/>
  <c r="G98" i="12"/>
  <c r="E68" i="12"/>
  <c r="E69" i="12"/>
  <c r="E77" i="12"/>
  <c r="E67" i="12"/>
  <c r="E75" i="12"/>
  <c r="E57" i="12"/>
  <c r="E71" i="12"/>
  <c r="E60" i="12"/>
  <c r="E53" i="12"/>
  <c r="E59" i="12"/>
  <c r="F98" i="12"/>
  <c r="E79" i="12"/>
  <c r="E76" i="12"/>
  <c r="E61" i="12"/>
  <c r="E62" i="12"/>
  <c r="E63" i="12"/>
  <c r="E55" i="12"/>
  <c r="E58" i="12"/>
  <c r="E50" i="12"/>
  <c r="E52" i="12"/>
  <c r="E72" i="12"/>
  <c r="E54" i="12"/>
  <c r="E66" i="12"/>
  <c r="E49" i="12"/>
  <c r="E51" i="12"/>
  <c r="E56" i="12"/>
  <c r="E64" i="12"/>
  <c r="E73" i="12"/>
  <c r="E70" i="12"/>
  <c r="E65" i="12"/>
  <c r="E74" i="12"/>
  <c r="E78" i="12"/>
  <c r="F9" i="17"/>
  <c r="C5" i="16"/>
  <c r="C25" i="16"/>
  <c r="S67" i="12"/>
  <c r="Q57" i="12"/>
  <c r="C3" i="17" s="1"/>
  <c r="Q50" i="12"/>
  <c r="C7" i="17" s="1"/>
  <c r="C9" i="16"/>
  <c r="C29" i="16"/>
  <c r="C20" i="16"/>
  <c r="C8" i="16"/>
  <c r="C28" i="16"/>
  <c r="C32" i="16"/>
  <c r="E28" i="18"/>
  <c r="F30" i="20" s="1"/>
  <c r="B33" i="16"/>
  <c r="B31" i="14"/>
  <c r="Q52" i="12"/>
  <c r="Q55" i="12"/>
  <c r="C10" i="17" s="1"/>
  <c r="Q51" i="12"/>
  <c r="C6" i="17" s="1"/>
  <c r="Q53" i="12"/>
  <c r="C2" i="17" s="1"/>
  <c r="A20" i="14"/>
  <c r="Q54" i="12"/>
  <c r="C8" i="17" s="1"/>
  <c r="Q56" i="12"/>
  <c r="C5" i="17" s="1"/>
  <c r="A28" i="15"/>
  <c r="D81" i="20"/>
  <c r="B34" i="15"/>
  <c r="C2" i="16"/>
  <c r="C10" i="16"/>
  <c r="C27" i="16"/>
  <c r="C7" i="16"/>
  <c r="C15" i="16"/>
  <c r="C23" i="16"/>
  <c r="C6" i="16"/>
  <c r="C14" i="16"/>
  <c r="C19" i="16"/>
  <c r="C3" i="16"/>
  <c r="C11" i="16"/>
  <c r="C31" i="16"/>
  <c r="C18" i="16"/>
  <c r="C22" i="16"/>
  <c r="C26" i="16"/>
  <c r="C30" i="16"/>
  <c r="A33" i="18"/>
  <c r="D4" i="20"/>
  <c r="E2" i="18"/>
  <c r="F4" i="20" s="1"/>
  <c r="E6" i="18"/>
  <c r="F8" i="20" s="1"/>
  <c r="E10" i="18"/>
  <c r="F12" i="20" s="1"/>
  <c r="E14" i="18"/>
  <c r="F16" i="20" s="1"/>
  <c r="E18" i="18"/>
  <c r="F20" i="20" s="1"/>
  <c r="E22" i="18"/>
  <c r="F24" i="20" s="1"/>
  <c r="E26" i="18"/>
  <c r="F28" i="20" s="1"/>
  <c r="D32" i="20"/>
  <c r="D61" i="20"/>
  <c r="E3" i="18"/>
  <c r="F5" i="20" s="1"/>
  <c r="E7" i="18"/>
  <c r="F9" i="20" s="1"/>
  <c r="E11" i="18"/>
  <c r="F13" i="20" s="1"/>
  <c r="E15" i="18"/>
  <c r="F17" i="20" s="1"/>
  <c r="E19" i="18"/>
  <c r="F21" i="20" s="1"/>
  <c r="E23" i="18"/>
  <c r="F25" i="20" s="1"/>
  <c r="E27" i="18"/>
  <c r="F29" i="20" s="1"/>
  <c r="D29" i="20"/>
  <c r="D30" i="20"/>
  <c r="E29" i="18"/>
  <c r="F31" i="20" s="1"/>
  <c r="D62" i="20"/>
  <c r="B14" i="17"/>
  <c r="E4" i="18"/>
  <c r="F6" i="20" s="1"/>
  <c r="E8" i="18"/>
  <c r="F10" i="20" s="1"/>
  <c r="E12" i="18"/>
  <c r="F14" i="20" s="1"/>
  <c r="E16" i="18"/>
  <c r="F18" i="20" s="1"/>
  <c r="E20" i="18"/>
  <c r="F22" i="20" s="1"/>
  <c r="E24" i="18"/>
  <c r="F26" i="20" s="1"/>
  <c r="E30" i="18"/>
  <c r="F32" i="20" s="1"/>
  <c r="D63" i="20"/>
  <c r="E5" i="18"/>
  <c r="F7" i="20" s="1"/>
  <c r="E9" i="18"/>
  <c r="F11" i="20" s="1"/>
  <c r="E13" i="18"/>
  <c r="F15" i="20" s="1"/>
  <c r="E17" i="18"/>
  <c r="F19" i="20" s="1"/>
  <c r="E21" i="18"/>
  <c r="F23" i="20" s="1"/>
  <c r="E25" i="18"/>
  <c r="F27" i="20" s="1"/>
  <c r="D60" i="20"/>
  <c r="A18" i="19"/>
  <c r="D64" i="20"/>
  <c r="D33" i="20"/>
  <c r="D66" i="20"/>
  <c r="D68" i="20"/>
  <c r="E31" i="18"/>
  <c r="F33" i="20" s="1"/>
  <c r="E32" i="18"/>
  <c r="F34" i="20" s="1"/>
  <c r="D31" i="20"/>
  <c r="D65" i="20"/>
  <c r="D67" i="20"/>
  <c r="W96" i="12" l="1"/>
  <c r="F133" i="12" s="1"/>
  <c r="T66" i="12"/>
  <c r="R52" i="12" s="1"/>
  <c r="C4" i="17"/>
  <c r="D6" i="9" l="1"/>
  <c r="AE136" i="2" l="1"/>
  <c r="AE43" i="2"/>
  <c r="AE149" i="2"/>
  <c r="AE68" i="2"/>
  <c r="AE69" i="2"/>
  <c r="AE7" i="2"/>
  <c r="AE139" i="2"/>
  <c r="AE133" i="2"/>
  <c r="AE4" i="2"/>
  <c r="AE55" i="2"/>
  <c r="AE109" i="2"/>
  <c r="AE137" i="2"/>
  <c r="AE142" i="2"/>
  <c r="AE41" i="2"/>
  <c r="AE32" i="2"/>
  <c r="AE2" i="2"/>
  <c r="AE8" i="2"/>
  <c r="AE121" i="2"/>
  <c r="AE134" i="2"/>
  <c r="AE20" i="2"/>
  <c r="AE3" i="2"/>
  <c r="AE66" i="2"/>
  <c r="AE21" i="2"/>
  <c r="AE89" i="2"/>
  <c r="AE17" i="2"/>
  <c r="AE36" i="2"/>
  <c r="AE95" i="2"/>
  <c r="AE72" i="2"/>
  <c r="AE83" i="2"/>
  <c r="AE81" i="2"/>
  <c r="AE145" i="2"/>
  <c r="AE152" i="2"/>
  <c r="AE6" i="2"/>
  <c r="AE103" i="2"/>
  <c r="AE104" i="2"/>
  <c r="AE80" i="2"/>
  <c r="AE51" i="2"/>
  <c r="AE44" i="2"/>
  <c r="AE75" i="2"/>
  <c r="AE28" i="2"/>
  <c r="AE14" i="2"/>
  <c r="AE157" i="2"/>
  <c r="AE19" i="2"/>
  <c r="AE128" i="2"/>
  <c r="AE106" i="2"/>
  <c r="AE125" i="2"/>
  <c r="AE150" i="2"/>
  <c r="AE48" i="2"/>
  <c r="AE35" i="2"/>
  <c r="AE146" i="2"/>
  <c r="AE130" i="2"/>
  <c r="AE115" i="2"/>
  <c r="AE27" i="2"/>
  <c r="AE33" i="2"/>
  <c r="AE29" i="2"/>
  <c r="AE158" i="2"/>
  <c r="AE154" i="2"/>
  <c r="AE85" i="2"/>
  <c r="AE93" i="2"/>
  <c r="AE25" i="2"/>
  <c r="AE10" i="2"/>
  <c r="AE96" i="2"/>
  <c r="AE148" i="2"/>
  <c r="AE39" i="2"/>
  <c r="AE84" i="2"/>
  <c r="AE13" i="2"/>
  <c r="AE92" i="2"/>
  <c r="AE54" i="2"/>
  <c r="AE151" i="2"/>
  <c r="AE63" i="2"/>
  <c r="AE34" i="2"/>
  <c r="AE70" i="2"/>
  <c r="AE135" i="2"/>
  <c r="AE16" i="2"/>
  <c r="AE132" i="2"/>
  <c r="AE53" i="2"/>
  <c r="AE111" i="2"/>
  <c r="AE138" i="2"/>
  <c r="AE46" i="2"/>
  <c r="AE78" i="2"/>
  <c r="AE105" i="2"/>
  <c r="AE112" i="2"/>
  <c r="AE141" i="2"/>
  <c r="AE30" i="2"/>
  <c r="AE71" i="2"/>
  <c r="AE119" i="2"/>
  <c r="AE74" i="2"/>
  <c r="AE77" i="2"/>
  <c r="AE147" i="2"/>
  <c r="AE118" i="2"/>
  <c r="AE122" i="2"/>
  <c r="AE97" i="2"/>
  <c r="AE120" i="2"/>
  <c r="AE117" i="2"/>
  <c r="AE37" i="2"/>
  <c r="AE91" i="2"/>
  <c r="AE45" i="2"/>
  <c r="AE108" i="2"/>
  <c r="AE114" i="2"/>
  <c r="AE47" i="2"/>
  <c r="AE88" i="2"/>
  <c r="AE64" i="2"/>
  <c r="AE144" i="2"/>
  <c r="AE38" i="2"/>
  <c r="AE98" i="2"/>
  <c r="AE62" i="2"/>
  <c r="AE110" i="2"/>
  <c r="AE40" i="2"/>
  <c r="AE61" i="2"/>
  <c r="AE65" i="2"/>
  <c r="AE50" i="2"/>
  <c r="AE79" i="2"/>
  <c r="AE9" i="2"/>
  <c r="AE143" i="2"/>
  <c r="AE86" i="2"/>
  <c r="AE116" i="2"/>
  <c r="AE127" i="2"/>
  <c r="AE82" i="2"/>
  <c r="AE102" i="2"/>
  <c r="AE129" i="2"/>
  <c r="AE5" i="2"/>
  <c r="AE67" i="2"/>
  <c r="AE155" i="2"/>
  <c r="AE15" i="2"/>
  <c r="AE131" i="2"/>
  <c r="AE22" i="2"/>
  <c r="AE100" i="2"/>
  <c r="AE140" i="2"/>
  <c r="AE87" i="2"/>
  <c r="AE113" i="2"/>
  <c r="AE99" i="2"/>
  <c r="AE24" i="2"/>
  <c r="AE101" i="2"/>
  <c r="AE59" i="2"/>
  <c r="AE76" i="2"/>
  <c r="AE57" i="2"/>
  <c r="AE26" i="2"/>
  <c r="AE90" i="2"/>
  <c r="AE94" i="2"/>
  <c r="AE60" i="2"/>
  <c r="AE56" i="2"/>
  <c r="AE156" i="2"/>
  <c r="AE23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H188" i="2"/>
  <c r="AE126" i="2"/>
  <c r="J8" i="6" l="1"/>
  <c r="J10" i="6"/>
  <c r="J9" i="6"/>
  <c r="J12" i="6"/>
  <c r="J11" i="6"/>
  <c r="J3" i="6"/>
  <c r="D4" i="6"/>
  <c r="J7" i="6"/>
  <c r="J4" i="6"/>
  <c r="J6" i="6"/>
  <c r="J5" i="6"/>
  <c r="AE188" i="2"/>
  <c r="G26" i="7"/>
  <c r="G132" i="12" s="1"/>
  <c r="H132" i="12" s="1"/>
  <c r="J132" i="12" s="1"/>
  <c r="G12" i="6"/>
  <c r="H12" i="6"/>
  <c r="F12" i="6"/>
  <c r="D12" i="6"/>
  <c r="C12" i="6"/>
  <c r="F9" i="7"/>
  <c r="G9" i="7" s="1"/>
  <c r="I9" i="7" s="1"/>
  <c r="C17" i="6"/>
  <c r="F18" i="6"/>
  <c r="E18" i="6"/>
  <c r="F17" i="6"/>
  <c r="E17" i="6"/>
  <c r="C18" i="6"/>
  <c r="D18" i="6"/>
  <c r="D17" i="6"/>
  <c r="C8" i="6"/>
  <c r="D8" i="6"/>
  <c r="E8" i="6"/>
  <c r="F8" i="6"/>
  <c r="C9" i="6"/>
  <c r="D9" i="6"/>
  <c r="E9" i="6"/>
  <c r="F9" i="6"/>
  <c r="C10" i="6"/>
  <c r="D10" i="6"/>
  <c r="E10" i="6"/>
  <c r="F10" i="6"/>
  <c r="C11" i="6"/>
  <c r="D11" i="6"/>
  <c r="E11" i="6"/>
  <c r="F11" i="6"/>
  <c r="F7" i="6"/>
  <c r="E7" i="6"/>
  <c r="D7" i="6"/>
  <c r="C7" i="6"/>
  <c r="F6" i="6"/>
  <c r="E6" i="6"/>
  <c r="D6" i="6"/>
  <c r="C6" i="6"/>
  <c r="H5" i="6"/>
  <c r="G5" i="6"/>
  <c r="F5" i="6"/>
  <c r="E5" i="6"/>
  <c r="D5" i="6"/>
  <c r="C5" i="6"/>
  <c r="H4" i="6"/>
  <c r="G4" i="6"/>
  <c r="K4" i="6" s="1"/>
  <c r="F4" i="6"/>
  <c r="H3" i="6"/>
  <c r="G3" i="6"/>
  <c r="F3" i="6"/>
  <c r="E3" i="6"/>
  <c r="C3" i="6"/>
  <c r="D3" i="6"/>
  <c r="L3" i="6" l="1"/>
  <c r="J13" i="6"/>
  <c r="L4" i="6"/>
  <c r="K3" i="6"/>
  <c r="L7" i="6"/>
  <c r="L9" i="6"/>
  <c r="L8" i="6"/>
  <c r="L10" i="6"/>
  <c r="L11" i="6"/>
  <c r="L5" i="6"/>
  <c r="L6" i="6"/>
  <c r="K6" i="6"/>
  <c r="K7" i="6"/>
  <c r="K10" i="6"/>
  <c r="K11" i="6"/>
  <c r="K8" i="6"/>
  <c r="K5" i="6"/>
  <c r="K9" i="6"/>
  <c r="C13" i="6"/>
  <c r="G13" i="6"/>
  <c r="H30" i="7" s="1"/>
  <c r="H13" i="6"/>
  <c r="I30" i="7" s="1"/>
  <c r="D13" i="6"/>
  <c r="E13" i="6"/>
  <c r="H20" i="7" s="1"/>
  <c r="F13" i="6"/>
  <c r="I20" i="7" s="1"/>
  <c r="H26" i="7"/>
  <c r="H9" i="7"/>
  <c r="D19" i="6"/>
  <c r="F19" i="6"/>
  <c r="I37" i="7" s="1"/>
  <c r="E19" i="6"/>
  <c r="H37" i="7" s="1"/>
  <c r="C19" i="6"/>
  <c r="I13" i="6" l="1"/>
  <c r="I10" i="7"/>
  <c r="H10" i="7"/>
  <c r="A115" i="2"/>
  <c r="B115" i="2" s="1"/>
  <c r="A130" i="2"/>
  <c r="B130" i="2" s="1"/>
  <c r="A33" i="2"/>
  <c r="B33" i="2" s="1"/>
  <c r="A27" i="2"/>
  <c r="B27" i="2" s="1"/>
  <c r="A146" i="2"/>
  <c r="A35" i="2"/>
  <c r="A46" i="2"/>
  <c r="B46" i="2" s="1"/>
  <c r="A39" i="2"/>
  <c r="B39" i="2" s="1"/>
  <c r="A111" i="2"/>
  <c r="B111" i="2" s="1"/>
  <c r="A132" i="2"/>
  <c r="B132" i="2" s="1"/>
  <c r="A157" i="2"/>
  <c r="B157" i="2" s="1"/>
  <c r="A14" i="2"/>
  <c r="B14" i="2" s="1"/>
  <c r="A30" i="2"/>
  <c r="B30" i="2" s="1"/>
  <c r="A141" i="2"/>
  <c r="B141" i="2" s="1"/>
  <c r="A53" i="2"/>
  <c r="B53" i="2" s="1"/>
  <c r="A63" i="2"/>
  <c r="B63" i="2" s="1"/>
  <c r="A154" i="2"/>
  <c r="B154" i="2" s="1"/>
  <c r="A48" i="2"/>
  <c r="B48" i="2" s="1"/>
  <c r="A16" i="2"/>
  <c r="B16" i="2" s="1"/>
  <c r="A44" i="2"/>
  <c r="B44" i="2" s="1"/>
  <c r="A105" i="2"/>
  <c r="B105" i="2" s="1"/>
  <c r="A78" i="2"/>
  <c r="B78" i="2" s="1"/>
  <c r="A135" i="2"/>
  <c r="B135" i="2" s="1"/>
  <c r="A85" i="2"/>
  <c r="B85" i="2" s="1"/>
  <c r="A128" i="2"/>
  <c r="B128" i="2" s="1"/>
  <c r="A25" i="2"/>
  <c r="B25" i="2" s="1"/>
  <c r="A93" i="2"/>
  <c r="B93" i="2" s="1"/>
  <c r="A112" i="2"/>
  <c r="B112" i="2" s="1"/>
  <c r="A92" i="2"/>
  <c r="B92" i="2" s="1"/>
  <c r="A13" i="2"/>
  <c r="B13" i="2" s="1"/>
  <c r="A148" i="2"/>
  <c r="B148" i="2" s="1"/>
  <c r="A67" i="2"/>
  <c r="B67" i="2" s="1"/>
  <c r="A82" i="2"/>
  <c r="A102" i="2"/>
  <c r="B102" i="2" s="1"/>
  <c r="A9" i="2"/>
  <c r="B9" i="2" s="1"/>
  <c r="A116" i="2"/>
  <c r="B116" i="2" s="1"/>
  <c r="A127" i="2"/>
  <c r="B127" i="2" s="1"/>
  <c r="A86" i="2"/>
  <c r="B86" i="2" s="1"/>
  <c r="A143" i="2"/>
  <c r="B143" i="2" s="1"/>
  <c r="A129" i="2"/>
  <c r="B129" i="2" s="1"/>
  <c r="A51" i="2"/>
  <c r="B51" i="2" s="1"/>
  <c r="A151" i="2"/>
  <c r="B151" i="2" s="1"/>
  <c r="A45" i="2"/>
  <c r="B45" i="2" s="1"/>
  <c r="A114" i="2"/>
  <c r="B114" i="2" s="1"/>
  <c r="A144" i="2"/>
  <c r="B144" i="2" s="1"/>
  <c r="A110" i="2"/>
  <c r="B110" i="2" s="1"/>
  <c r="A62" i="2"/>
  <c r="B62" i="2" s="1"/>
  <c r="A37" i="2"/>
  <c r="B37" i="2" s="1"/>
  <c r="A88" i="2"/>
  <c r="B88" i="2" s="1"/>
  <c r="A5" i="2"/>
  <c r="B5" i="2" s="1"/>
  <c r="A155" i="2"/>
  <c r="B155" i="2" s="1"/>
  <c r="A131" i="2"/>
  <c r="B131" i="2" s="1"/>
  <c r="A15" i="2"/>
  <c r="A26" i="2"/>
  <c r="A57" i="2"/>
  <c r="A101" i="2"/>
  <c r="A24" i="2"/>
  <c r="A76" i="2"/>
  <c r="A59" i="2"/>
  <c r="A90" i="2"/>
  <c r="A140" i="2"/>
  <c r="A100" i="2"/>
  <c r="A99" i="2"/>
  <c r="A113" i="2"/>
  <c r="A22" i="2"/>
  <c r="A87" i="2"/>
  <c r="A118" i="2"/>
  <c r="A56" i="2"/>
  <c r="A74" i="2"/>
  <c r="A77" i="2"/>
  <c r="A60" i="2"/>
  <c r="A97" i="2"/>
  <c r="A119" i="2"/>
  <c r="A71" i="2"/>
  <c r="A147" i="2"/>
  <c r="A122" i="2"/>
  <c r="A91" i="2"/>
  <c r="A64" i="2"/>
  <c r="A120" i="2"/>
  <c r="A38" i="2"/>
  <c r="A98" i="2"/>
  <c r="A47" i="2"/>
  <c r="A40" i="2"/>
  <c r="B40" i="2" s="1"/>
  <c r="A50" i="2"/>
  <c r="B50" i="2" s="1"/>
  <c r="A65" i="2"/>
  <c r="B65" i="2" s="1"/>
  <c r="A79" i="2"/>
  <c r="B79" i="2" s="1"/>
  <c r="A108" i="2"/>
  <c r="B108" i="2" s="1"/>
  <c r="A117" i="2"/>
  <c r="B117" i="2" s="1"/>
  <c r="A61" i="2"/>
  <c r="A84" i="2"/>
  <c r="A10" i="2"/>
  <c r="B10" i="2" s="1"/>
  <c r="A138" i="2"/>
  <c r="A54" i="2"/>
  <c r="A106" i="2"/>
  <c r="B106" i="2" s="1"/>
  <c r="A75" i="2"/>
  <c r="B75" i="2" s="1"/>
  <c r="A96" i="2"/>
  <c r="A28" i="2"/>
  <c r="A34" i="2"/>
  <c r="B34" i="2" s="1"/>
  <c r="A19" i="2"/>
  <c r="B19" i="2" s="1"/>
  <c r="A125" i="2"/>
  <c r="B125" i="2" s="1"/>
  <c r="A158" i="2"/>
  <c r="B158" i="2" s="1"/>
  <c r="A29" i="2"/>
  <c r="B29" i="2" s="1"/>
  <c r="A70" i="2"/>
  <c r="B70" i="2" s="1"/>
  <c r="A150" i="2"/>
  <c r="B150" i="2" s="1"/>
  <c r="A7" i="2"/>
  <c r="B7" i="2" s="1"/>
  <c r="A66" i="2"/>
  <c r="B66" i="2" s="1"/>
  <c r="A3" i="2"/>
  <c r="B3" i="2" s="1"/>
  <c r="A17" i="2"/>
  <c r="B17" i="2" s="1"/>
  <c r="A89" i="2"/>
  <c r="B89" i="2" s="1"/>
  <c r="A68" i="2"/>
  <c r="B68" i="2" s="1"/>
  <c r="A149" i="2"/>
  <c r="B149" i="2" s="1"/>
  <c r="A95" i="2"/>
  <c r="B95" i="2" s="1"/>
  <c r="A41" i="2"/>
  <c r="B41" i="2" s="1"/>
  <c r="A4" i="2"/>
  <c r="B4" i="2" s="1"/>
  <c r="A134" i="2"/>
  <c r="B134" i="2" s="1"/>
  <c r="A121" i="2"/>
  <c r="B121" i="2" s="1"/>
  <c r="A36" i="2"/>
  <c r="B36" i="2" s="1"/>
  <c r="A32" i="2"/>
  <c r="B32" i="2" s="1"/>
  <c r="A20" i="2"/>
  <c r="B20" i="2" s="1"/>
  <c r="A94" i="2"/>
  <c r="B94" i="2" s="1"/>
  <c r="A109" i="2"/>
  <c r="B109" i="2" s="1"/>
  <c r="A55" i="2"/>
  <c r="B55" i="2" s="1"/>
  <c r="A103" i="2"/>
  <c r="B103" i="2" s="1"/>
  <c r="A137" i="2"/>
  <c r="B137" i="2" s="1"/>
  <c r="A21" i="2"/>
  <c r="B21" i="2" s="1"/>
  <c r="A80" i="2"/>
  <c r="B80" i="2" s="1"/>
  <c r="A43" i="2"/>
  <c r="B43" i="2" s="1"/>
  <c r="A136" i="2"/>
  <c r="B136" i="2" s="1"/>
  <c r="A104" i="2"/>
  <c r="B104" i="2" s="1"/>
  <c r="A126" i="2"/>
  <c r="B126" i="2" s="1"/>
  <c r="A69" i="2"/>
  <c r="B69" i="2" s="1"/>
  <c r="A8" i="2"/>
  <c r="B8" i="2" s="1"/>
  <c r="A83" i="2"/>
  <c r="B83" i="2" s="1"/>
  <c r="A72" i="2"/>
  <c r="B72" i="2" s="1"/>
  <c r="A133" i="2"/>
  <c r="B133" i="2" s="1"/>
  <c r="A145" i="2"/>
  <c r="B145" i="2" s="1"/>
  <c r="A81" i="2"/>
  <c r="B81" i="2" s="1"/>
  <c r="A142" i="2"/>
  <c r="B142" i="2" s="1"/>
  <c r="A152" i="2"/>
  <c r="B152" i="2" s="1"/>
  <c r="A2" i="2"/>
  <c r="A6" i="2"/>
  <c r="A139" i="2"/>
  <c r="B122" i="2" l="1"/>
  <c r="B22" i="2"/>
  <c r="B76" i="2"/>
  <c r="B47" i="2"/>
  <c r="B74" i="2"/>
  <c r="B87" i="2"/>
  <c r="B113" i="2"/>
  <c r="B59" i="2"/>
  <c r="B98" i="2"/>
  <c r="B100" i="2"/>
  <c r="B77" i="2"/>
  <c r="B82" i="2"/>
  <c r="B24" i="2"/>
  <c r="B60" i="2" l="1"/>
  <c r="B26" i="2"/>
  <c r="B118" i="2"/>
  <c r="B147" i="2"/>
  <c r="B97" i="2"/>
  <c r="B90" i="2"/>
  <c r="B140" i="2"/>
  <c r="B56" i="2"/>
  <c r="B15" i="2"/>
  <c r="B38" i="2"/>
  <c r="B99" i="2"/>
  <c r="B146" i="2"/>
  <c r="B91" i="2"/>
  <c r="B35" i="2"/>
  <c r="B3" i="18" l="1"/>
  <c r="B71" i="2"/>
  <c r="B119" i="2"/>
  <c r="B64" i="2"/>
  <c r="B120" i="2"/>
  <c r="B101" i="2"/>
  <c r="B57" i="2"/>
  <c r="B138" i="2"/>
  <c r="B54" i="2"/>
  <c r="B84" i="2"/>
  <c r="B61" i="2"/>
  <c r="B2" i="2"/>
  <c r="B96" i="2"/>
  <c r="B28" i="2"/>
  <c r="B139" i="2"/>
  <c r="B6" i="2"/>
  <c r="F5" i="7" l="1"/>
  <c r="F27" i="7"/>
  <c r="F31" i="7"/>
  <c r="F28" i="7"/>
  <c r="H27" i="7"/>
  <c r="B6" i="8"/>
  <c r="B3" i="8"/>
  <c r="C5" i="8"/>
  <c r="B11" i="8"/>
  <c r="B9" i="8"/>
  <c r="C3" i="8"/>
  <c r="B4" i="8"/>
  <c r="B5" i="8"/>
  <c r="C10" i="8"/>
  <c r="C6" i="8"/>
  <c r="B8" i="8"/>
  <c r="C7" i="8"/>
  <c r="C9" i="8"/>
  <c r="B7" i="8"/>
  <c r="C2" i="8"/>
  <c r="B2" i="8"/>
  <c r="C4" i="8"/>
  <c r="C8" i="8"/>
  <c r="B10" i="8"/>
  <c r="C11" i="8"/>
  <c r="I19" i="7"/>
  <c r="F29" i="7"/>
  <c r="G38" i="7"/>
  <c r="I27" i="7"/>
  <c r="G28" i="7"/>
  <c r="G31" i="7"/>
  <c r="F36" i="7"/>
  <c r="F21" i="7"/>
  <c r="G27" i="7"/>
  <c r="F38" i="7"/>
  <c r="F19" i="7"/>
  <c r="G29" i="7"/>
  <c r="F7" i="7"/>
  <c r="G18" i="7"/>
  <c r="H19" i="7"/>
  <c r="G21" i="7"/>
  <c r="G19" i="7"/>
  <c r="G36" i="7"/>
  <c r="F18" i="7"/>
  <c r="F16" i="7"/>
  <c r="G15" i="7"/>
  <c r="G6" i="7"/>
  <c r="G16" i="7"/>
  <c r="F15" i="7"/>
  <c r="F8" i="7"/>
  <c r="G5" i="7"/>
  <c r="G134" i="12" s="1"/>
  <c r="H134" i="12" s="1"/>
  <c r="F17" i="7"/>
  <c r="G8" i="7"/>
  <c r="G17" i="7"/>
  <c r="G7" i="7"/>
  <c r="F6" i="7"/>
  <c r="G133" i="12" l="1"/>
  <c r="H133" i="12" s="1"/>
  <c r="I6" i="7"/>
  <c r="I15" i="7"/>
  <c r="I31" i="7"/>
  <c r="I38" i="7"/>
  <c r="I36" i="7"/>
  <c r="I29" i="7"/>
  <c r="I16" i="7"/>
  <c r="I8" i="7"/>
  <c r="I17" i="7"/>
  <c r="I18" i="7"/>
  <c r="I5" i="7"/>
  <c r="H29" i="7"/>
  <c r="H18" i="7"/>
  <c r="H8" i="7"/>
  <c r="H36" i="7"/>
  <c r="H16" i="7"/>
  <c r="H31" i="7"/>
  <c r="H38" i="7"/>
  <c r="H6" i="7"/>
  <c r="H17" i="7"/>
  <c r="H15" i="7"/>
  <c r="H5" i="7"/>
  <c r="P69" i="12"/>
  <c r="B12" i="8"/>
  <c r="C12" i="8"/>
  <c r="C28" i="15"/>
  <c r="D16" i="15"/>
  <c r="C11" i="14"/>
  <c r="D13" i="15"/>
  <c r="D9" i="15"/>
  <c r="D17" i="15"/>
  <c r="D22" i="15"/>
  <c r="C8" i="15"/>
  <c r="D31" i="15"/>
  <c r="C19" i="15"/>
  <c r="C25" i="14"/>
  <c r="C21" i="15"/>
  <c r="D21" i="15"/>
  <c r="C26" i="14"/>
  <c r="D14" i="15"/>
  <c r="C24" i="14"/>
  <c r="C12" i="15"/>
  <c r="C18" i="15"/>
  <c r="C6" i="14"/>
  <c r="C3" i="15"/>
  <c r="C32" i="15"/>
  <c r="C6" i="15"/>
  <c r="C18" i="14"/>
  <c r="C9" i="14"/>
  <c r="C23" i="15"/>
  <c r="D30" i="15"/>
  <c r="D3" i="15"/>
  <c r="D7" i="15"/>
  <c r="D18" i="15"/>
  <c r="C14" i="14"/>
  <c r="C4" i="15"/>
  <c r="C14" i="15"/>
  <c r="C13" i="14"/>
  <c r="C20" i="14"/>
  <c r="D28" i="15"/>
  <c r="C5" i="14"/>
  <c r="C26" i="15"/>
  <c r="C22" i="14"/>
  <c r="D25" i="15"/>
  <c r="C4" i="14"/>
  <c r="C21" i="14"/>
  <c r="D29" i="15"/>
  <c r="D26" i="15"/>
  <c r="C7" i="15"/>
  <c r="C17" i="15"/>
  <c r="C8" i="14"/>
  <c r="C15" i="14"/>
  <c r="D6" i="15"/>
  <c r="C25" i="15"/>
  <c r="C30" i="15"/>
  <c r="C16" i="15"/>
  <c r="C7" i="14"/>
  <c r="D33" i="15"/>
  <c r="C15" i="15"/>
  <c r="D15" i="15"/>
  <c r="D4" i="15"/>
  <c r="D5" i="15"/>
  <c r="D32" i="15"/>
  <c r="D10" i="15"/>
  <c r="C24" i="15"/>
  <c r="C2" i="14"/>
  <c r="C10" i="15"/>
  <c r="C13" i="15"/>
  <c r="D27" i="15"/>
  <c r="C19" i="14"/>
  <c r="D8" i="15"/>
  <c r="C17" i="14"/>
  <c r="C23" i="14"/>
  <c r="C33" i="15"/>
  <c r="C22" i="15"/>
  <c r="C12" i="14"/>
  <c r="D24" i="15"/>
  <c r="D20" i="15"/>
  <c r="C29" i="15"/>
  <c r="D12" i="15"/>
  <c r="C27" i="14"/>
  <c r="C31" i="15"/>
  <c r="D19" i="15"/>
  <c r="D23" i="15"/>
  <c r="C20" i="15"/>
  <c r="C5" i="15"/>
  <c r="C9" i="15"/>
  <c r="C3" i="14"/>
  <c r="D11" i="15"/>
  <c r="C16" i="14"/>
  <c r="C27" i="15"/>
  <c r="C10" i="14"/>
  <c r="C11" i="15"/>
  <c r="I7" i="7"/>
  <c r="F6" i="9"/>
  <c r="J6" i="9" s="1"/>
  <c r="H7" i="7"/>
  <c r="E6" i="9"/>
  <c r="G39" i="7"/>
  <c r="I26" i="7"/>
  <c r="G32" i="7"/>
  <c r="F39" i="7"/>
  <c r="F32" i="7"/>
  <c r="F22" i="7"/>
  <c r="F11" i="7"/>
  <c r="G11" i="7"/>
  <c r="G22" i="7"/>
  <c r="I32" i="7" l="1"/>
  <c r="I39" i="7"/>
  <c r="I22" i="7"/>
  <c r="H32" i="7"/>
  <c r="H39" i="7"/>
  <c r="H22" i="7"/>
  <c r="H11" i="7"/>
  <c r="I11" i="7"/>
  <c r="D7" i="16"/>
  <c r="M63" i="12"/>
  <c r="E7" i="16" s="1"/>
  <c r="E118" i="20" s="1"/>
  <c r="B28" i="18"/>
  <c r="B10" i="18"/>
  <c r="B17" i="18"/>
  <c r="D26" i="16"/>
  <c r="M52" i="12"/>
  <c r="E26" i="16" s="1"/>
  <c r="E137" i="20" s="1"/>
  <c r="D20" i="16"/>
  <c r="M56" i="12"/>
  <c r="E20" i="16" s="1"/>
  <c r="E131" i="20" s="1"/>
  <c r="B26" i="18"/>
  <c r="B13" i="18"/>
  <c r="D29" i="16"/>
  <c r="M72" i="12"/>
  <c r="E29" i="16" s="1"/>
  <c r="E140" i="20" s="1"/>
  <c r="D28" i="16"/>
  <c r="M73" i="12"/>
  <c r="E28" i="16" s="1"/>
  <c r="E139" i="20" s="1"/>
  <c r="B27" i="18"/>
  <c r="D16" i="16"/>
  <c r="M49" i="12"/>
  <c r="E16" i="16" s="1"/>
  <c r="E127" i="20" s="1"/>
  <c r="B11" i="18"/>
  <c r="B31" i="18"/>
  <c r="B24" i="18"/>
  <c r="B7" i="18"/>
  <c r="B21" i="18"/>
  <c r="B23" i="18"/>
  <c r="M55" i="12"/>
  <c r="E13" i="16" s="1"/>
  <c r="E124" i="20" s="1"/>
  <c r="D13" i="16"/>
  <c r="B25" i="18"/>
  <c r="B4" i="18"/>
  <c r="B14" i="18"/>
  <c r="B29" i="18"/>
  <c r="D11" i="16"/>
  <c r="M59" i="12"/>
  <c r="E11" i="16" s="1"/>
  <c r="E122" i="20" s="1"/>
  <c r="M51" i="12"/>
  <c r="E5" i="16" s="1"/>
  <c r="E116" i="20" s="1"/>
  <c r="D5" i="16"/>
  <c r="B18" i="18"/>
  <c r="B8" i="18"/>
  <c r="D10" i="16"/>
  <c r="M68" i="12"/>
  <c r="E10" i="16" s="1"/>
  <c r="E121" i="20" s="1"/>
  <c r="D30" i="16"/>
  <c r="M70" i="12"/>
  <c r="E30" i="16" s="1"/>
  <c r="E141" i="20" s="1"/>
  <c r="D27" i="16"/>
  <c r="M77" i="12"/>
  <c r="E27" i="16" s="1"/>
  <c r="E138" i="20" s="1"/>
  <c r="D9" i="16"/>
  <c r="M75" i="12"/>
  <c r="E9" i="16" s="1"/>
  <c r="E120" i="20" s="1"/>
  <c r="D25" i="16"/>
  <c r="M74" i="12"/>
  <c r="E25" i="16" s="1"/>
  <c r="E136" i="20" s="1"/>
  <c r="B32" i="18"/>
  <c r="B2" i="18"/>
  <c r="D24" i="16"/>
  <c r="M66" i="12"/>
  <c r="E24" i="16" s="1"/>
  <c r="E135" i="20" s="1"/>
  <c r="B5" i="18"/>
  <c r="D31" i="16"/>
  <c r="M78" i="12"/>
  <c r="E31" i="16" s="1"/>
  <c r="E142" i="20" s="1"/>
  <c r="M50" i="12"/>
  <c r="E19" i="16" s="1"/>
  <c r="E130" i="20" s="1"/>
  <c r="D19" i="16"/>
  <c r="D3" i="16"/>
  <c r="M65" i="12"/>
  <c r="E3" i="16" s="1"/>
  <c r="E114" i="20" s="1"/>
  <c r="B30" i="18"/>
  <c r="M61" i="12"/>
  <c r="E15" i="16" s="1"/>
  <c r="E126" i="20" s="1"/>
  <c r="D15" i="16"/>
  <c r="B8" i="19"/>
  <c r="B22" i="18"/>
  <c r="D21" i="16"/>
  <c r="M76" i="12"/>
  <c r="E21" i="16" s="1"/>
  <c r="E132" i="20" s="1"/>
  <c r="B15" i="18"/>
  <c r="D4" i="16"/>
  <c r="M58" i="12"/>
  <c r="E4" i="16" s="1"/>
  <c r="E115" i="20" s="1"/>
  <c r="B9" i="18"/>
  <c r="M79" i="12"/>
  <c r="E32" i="16" s="1"/>
  <c r="E143" i="20" s="1"/>
  <c r="D32" i="16"/>
  <c r="M62" i="12"/>
  <c r="E12" i="16" s="1"/>
  <c r="E123" i="20" s="1"/>
  <c r="D12" i="16"/>
  <c r="B19" i="18"/>
  <c r="M54" i="12"/>
  <c r="E22" i="16" s="1"/>
  <c r="E133" i="20" s="1"/>
  <c r="D22" i="16"/>
  <c r="B16" i="18"/>
  <c r="M71" i="12"/>
  <c r="E23" i="16" s="1"/>
  <c r="E134" i="20" s="1"/>
  <c r="D23" i="16"/>
  <c r="B14" i="8"/>
  <c r="D8" i="16"/>
  <c r="M69" i="12"/>
  <c r="E8" i="16" s="1"/>
  <c r="E119" i="20" s="1"/>
  <c r="B12" i="18"/>
  <c r="M53" i="12"/>
  <c r="E14" i="16" s="1"/>
  <c r="E125" i="20" s="1"/>
  <c r="D14" i="16"/>
  <c r="B20" i="18"/>
  <c r="M64" i="12"/>
  <c r="E18" i="16" s="1"/>
  <c r="E129" i="20" s="1"/>
  <c r="D18" i="16"/>
  <c r="M60" i="12"/>
  <c r="E6" i="16" s="1"/>
  <c r="E117" i="20" s="1"/>
  <c r="D6" i="16"/>
  <c r="B6" i="18"/>
  <c r="D2" i="16"/>
  <c r="M67" i="12"/>
  <c r="E2" i="16" s="1"/>
  <c r="M57" i="12"/>
  <c r="E17" i="16" s="1"/>
  <c r="E128" i="20" s="1"/>
  <c r="D17" i="16"/>
  <c r="G41" i="7"/>
  <c r="F41" i="7"/>
  <c r="F129" i="12" l="1"/>
  <c r="F90" i="12"/>
  <c r="G129" i="12" s="1"/>
  <c r="G130" i="12" s="1"/>
  <c r="F12" i="7"/>
  <c r="G6" i="9"/>
  <c r="I6" i="9" s="1"/>
  <c r="G12" i="7"/>
  <c r="G23" i="7"/>
  <c r="F23" i="7"/>
  <c r="H41" i="7"/>
  <c r="H42" i="7" s="1"/>
  <c r="I41" i="7"/>
  <c r="I42" i="7" s="1"/>
  <c r="F13" i="7"/>
  <c r="F40" i="7"/>
  <c r="F33" i="7"/>
  <c r="G33" i="7"/>
  <c r="G40" i="7"/>
  <c r="G13" i="7"/>
  <c r="F130" i="12" l="1"/>
  <c r="H129" i="12"/>
  <c r="X87" i="12"/>
  <c r="C5" i="19" s="1"/>
  <c r="X74" i="12"/>
  <c r="X79" i="12"/>
  <c r="X75" i="12"/>
  <c r="X63" i="12"/>
  <c r="X76" i="12"/>
  <c r="X70" i="12"/>
  <c r="X91" i="12"/>
  <c r="C6" i="19" s="1"/>
  <c r="X58" i="12"/>
  <c r="X53" i="12"/>
  <c r="X86" i="12"/>
  <c r="C2" i="19" s="1"/>
  <c r="X56" i="12"/>
  <c r="X77" i="12"/>
  <c r="X51" i="12"/>
  <c r="X60" i="12"/>
  <c r="X73" i="12"/>
  <c r="X85" i="12"/>
  <c r="C4" i="19" s="1"/>
  <c r="X62" i="12"/>
  <c r="X64" i="12"/>
  <c r="X78" i="12"/>
  <c r="X84" i="12"/>
  <c r="C7" i="19" s="1"/>
  <c r="X67" i="12"/>
  <c r="X57" i="12"/>
  <c r="X61" i="12"/>
  <c r="X66" i="12"/>
  <c r="X55" i="12"/>
  <c r="X54" i="12"/>
  <c r="X50" i="12"/>
  <c r="X49" i="12"/>
  <c r="X72" i="12"/>
  <c r="X65" i="12"/>
  <c r="X88" i="12"/>
  <c r="X83" i="12"/>
  <c r="C10" i="19" s="1"/>
  <c r="X90" i="12"/>
  <c r="C3" i="19" s="1"/>
  <c r="X69" i="12"/>
  <c r="X59" i="12"/>
  <c r="X89" i="12"/>
  <c r="C9" i="19" s="1"/>
  <c r="X52" i="12"/>
  <c r="X68" i="12"/>
  <c r="X71" i="12"/>
  <c r="H13" i="7"/>
  <c r="M39" i="7"/>
  <c r="K39" i="7" s="1"/>
  <c r="I13" i="7"/>
  <c r="L39" i="7"/>
  <c r="J39" i="7" s="1"/>
  <c r="M22" i="7"/>
  <c r="K22" i="7" s="1"/>
  <c r="M32" i="7"/>
  <c r="L22" i="7"/>
  <c r="J22" i="7" s="1"/>
  <c r="L32" i="7"/>
  <c r="I12" i="7"/>
  <c r="M11" i="7"/>
  <c r="H12" i="7"/>
  <c r="L11" i="7"/>
  <c r="H40" i="7"/>
  <c r="H33" i="7"/>
  <c r="H23" i="7"/>
  <c r="I23" i="7"/>
  <c r="I40" i="7"/>
  <c r="I33" i="7"/>
  <c r="C28" i="18" l="1"/>
  <c r="Y71" i="12"/>
  <c r="D28" i="18" s="1"/>
  <c r="E30" i="20" s="1"/>
  <c r="C3" i="18"/>
  <c r="Y62" i="12"/>
  <c r="D3" i="18" s="1"/>
  <c r="E5" i="20" s="1"/>
  <c r="C5" i="18"/>
  <c r="Y64" i="12"/>
  <c r="D5" i="18" s="1"/>
  <c r="E7" i="20" s="1"/>
  <c r="C24" i="18"/>
  <c r="Y65" i="12"/>
  <c r="D24" i="18" s="1"/>
  <c r="E26" i="20" s="1"/>
  <c r="C8" i="18"/>
  <c r="Y58" i="12"/>
  <c r="D8" i="18" s="1"/>
  <c r="E10" i="20" s="1"/>
  <c r="C17" i="18"/>
  <c r="Y73" i="12"/>
  <c r="D17" i="18" s="1"/>
  <c r="E19" i="20" s="1"/>
  <c r="C14" i="18"/>
  <c r="Y69" i="12"/>
  <c r="D14" i="18" s="1"/>
  <c r="E16" i="20" s="1"/>
  <c r="C19" i="18"/>
  <c r="Y51" i="12"/>
  <c r="D19" i="18" s="1"/>
  <c r="E21" i="20" s="1"/>
  <c r="C21" i="18"/>
  <c r="Y77" i="12"/>
  <c r="D21" i="18" s="1"/>
  <c r="E23" i="20" s="1"/>
  <c r="C8" i="19"/>
  <c r="Y88" i="12"/>
  <c r="D8" i="19" s="1"/>
  <c r="E66" i="20" s="1"/>
  <c r="C6" i="18"/>
  <c r="Y56" i="12"/>
  <c r="D6" i="18" s="1"/>
  <c r="E8" i="20" s="1"/>
  <c r="C25" i="18"/>
  <c r="Y72" i="12"/>
  <c r="D25" i="18" s="1"/>
  <c r="E27" i="20" s="1"/>
  <c r="C18" i="18"/>
  <c r="Y49" i="12"/>
  <c r="D18" i="18" s="1"/>
  <c r="E20" i="20" s="1"/>
  <c r="C11" i="18"/>
  <c r="Y50" i="12"/>
  <c r="D11" i="18" s="1"/>
  <c r="E13" i="20" s="1"/>
  <c r="C30" i="18"/>
  <c r="Y54" i="12"/>
  <c r="D30" i="18" s="1"/>
  <c r="E32" i="20" s="1"/>
  <c r="C27" i="18"/>
  <c r="Y57" i="12"/>
  <c r="D27" i="18" s="1"/>
  <c r="E29" i="20" s="1"/>
  <c r="C15" i="18"/>
  <c r="Y79" i="12"/>
  <c r="D15" i="18" s="1"/>
  <c r="E17" i="20" s="1"/>
  <c r="C4" i="18"/>
  <c r="Y68" i="12"/>
  <c r="D4" i="18" s="1"/>
  <c r="E6" i="20" s="1"/>
  <c r="C22" i="18"/>
  <c r="Y70" i="12"/>
  <c r="D22" i="18" s="1"/>
  <c r="E24" i="20" s="1"/>
  <c r="C16" i="18"/>
  <c r="Y76" i="12"/>
  <c r="D16" i="18" s="1"/>
  <c r="E18" i="20" s="1"/>
  <c r="C13" i="18"/>
  <c r="Y63" i="12"/>
  <c r="D13" i="18" s="1"/>
  <c r="E15" i="20" s="1"/>
  <c r="C26" i="18"/>
  <c r="Y61" i="12"/>
  <c r="D26" i="18" s="1"/>
  <c r="E28" i="20" s="1"/>
  <c r="C23" i="18"/>
  <c r="Y75" i="12"/>
  <c r="D23" i="18" s="1"/>
  <c r="E25" i="20" s="1"/>
  <c r="C32" i="18"/>
  <c r="Y67" i="12"/>
  <c r="D32" i="18" s="1"/>
  <c r="E34" i="20" s="1"/>
  <c r="C10" i="18"/>
  <c r="Y74" i="12"/>
  <c r="D10" i="18" s="1"/>
  <c r="E12" i="20" s="1"/>
  <c r="C12" i="18"/>
  <c r="Y78" i="12"/>
  <c r="D12" i="18" s="1"/>
  <c r="E14" i="20" s="1"/>
  <c r="C29" i="18"/>
  <c r="Y52" i="12"/>
  <c r="D29" i="18" s="1"/>
  <c r="E31" i="20" s="1"/>
  <c r="C9" i="18"/>
  <c r="Y59" i="12"/>
  <c r="D9" i="18" s="1"/>
  <c r="E11" i="20" s="1"/>
  <c r="C20" i="18"/>
  <c r="Y60" i="12"/>
  <c r="D20" i="18" s="1"/>
  <c r="E22" i="20" s="1"/>
  <c r="C2" i="18"/>
  <c r="Y53" i="12"/>
  <c r="D2" i="18" s="1"/>
  <c r="E4" i="20" s="1"/>
  <c r="C7" i="18"/>
  <c r="Y55" i="12"/>
  <c r="D7" i="18" s="1"/>
  <c r="E9" i="20" s="1"/>
  <c r="C31" i="18"/>
  <c r="Y66" i="12"/>
  <c r="D31" i="18" s="1"/>
  <c r="E33" i="20" s="1"/>
  <c r="K32" i="7"/>
  <c r="J32" i="7"/>
  <c r="P74" i="12"/>
  <c r="F51" i="12"/>
  <c r="D17" i="14"/>
  <c r="E9" i="15"/>
  <c r="F27" i="15"/>
  <c r="E31" i="15"/>
  <c r="E3" i="15"/>
  <c r="F12" i="15"/>
  <c r="B7" i="19"/>
  <c r="B6" i="19"/>
  <c r="B3" i="19"/>
  <c r="B4" i="19"/>
  <c r="E29" i="15"/>
  <c r="E19" i="15"/>
  <c r="E22" i="15"/>
  <c r="F25" i="15"/>
  <c r="I125" i="12"/>
  <c r="F19" i="15"/>
  <c r="F10" i="15"/>
  <c r="D11" i="14"/>
  <c r="F75" i="12"/>
  <c r="G75" i="12" s="1"/>
  <c r="F5" i="15"/>
  <c r="F3" i="15"/>
  <c r="D14" i="14"/>
  <c r="D5" i="14"/>
  <c r="E33" i="15"/>
  <c r="B9" i="19"/>
  <c r="B10" i="19"/>
  <c r="F79" i="12"/>
  <c r="G79" i="12" s="1"/>
  <c r="F76" i="12"/>
  <c r="G76" i="12" s="1"/>
  <c r="D10" i="14"/>
  <c r="E13" i="15"/>
  <c r="E18" i="15"/>
  <c r="F8" i="15"/>
  <c r="F4" i="15"/>
  <c r="F32" i="15"/>
  <c r="D20" i="14"/>
  <c r="B2" i="19"/>
  <c r="F30" i="15"/>
  <c r="H106" i="12"/>
  <c r="G20" i="15" s="1"/>
  <c r="D8" i="14"/>
  <c r="E6" i="15"/>
  <c r="D18" i="14"/>
  <c r="D2" i="14"/>
  <c r="D23" i="14"/>
  <c r="D3" i="14"/>
  <c r="E10" i="15"/>
  <c r="F7" i="15"/>
  <c r="D9" i="14"/>
  <c r="E12" i="15"/>
  <c r="F24" i="15"/>
  <c r="F15" i="15"/>
  <c r="D16" i="14"/>
  <c r="D7" i="14"/>
  <c r="E21" i="15"/>
  <c r="F52" i="12"/>
  <c r="D25" i="14"/>
  <c r="F28" i="15"/>
  <c r="D24" i="14"/>
  <c r="F14" i="15"/>
  <c r="E16" i="15"/>
  <c r="E27" i="15"/>
  <c r="E25" i="15"/>
  <c r="D19" i="14"/>
  <c r="E14" i="15"/>
  <c r="E15" i="15"/>
  <c r="E30" i="15"/>
  <c r="E4" i="15"/>
  <c r="E11" i="15"/>
  <c r="D6" i="14"/>
  <c r="F6" i="15"/>
  <c r="E26" i="15"/>
  <c r="D21" i="14"/>
  <c r="E24" i="15"/>
  <c r="E32" i="15"/>
  <c r="E5" i="15"/>
  <c r="D13" i="14"/>
  <c r="E28" i="15"/>
  <c r="F33" i="15"/>
  <c r="F18" i="15"/>
  <c r="E23" i="15"/>
  <c r="H105" i="12"/>
  <c r="D12" i="14"/>
  <c r="D4" i="14"/>
  <c r="F13" i="15"/>
  <c r="D26" i="14"/>
  <c r="F31" i="15"/>
  <c r="F26" i="15"/>
  <c r="E7" i="15"/>
  <c r="D27" i="14"/>
  <c r="F29" i="15"/>
  <c r="F9" i="15"/>
  <c r="D6" i="17" l="1"/>
  <c r="I127" i="12"/>
  <c r="K127" i="12" s="1"/>
  <c r="J27" i="15" s="1"/>
  <c r="F105" i="20" s="1"/>
  <c r="F58" i="12"/>
  <c r="E4" i="14" s="1"/>
  <c r="F66" i="12"/>
  <c r="G66" i="12" s="1"/>
  <c r="F23" i="14" s="1"/>
  <c r="H118" i="12"/>
  <c r="J118" i="12" s="1"/>
  <c r="I6" i="15" s="1"/>
  <c r="E84" i="20" s="1"/>
  <c r="H98" i="12"/>
  <c r="J98" i="12" s="1"/>
  <c r="I101" i="12"/>
  <c r="H24" i="15" s="1"/>
  <c r="Y89" i="12"/>
  <c r="D9" i="19" s="1"/>
  <c r="E67" i="20" s="1"/>
  <c r="H120" i="12"/>
  <c r="G26" i="15" s="1"/>
  <c r="I115" i="12"/>
  <c r="H30" i="15" s="1"/>
  <c r="I122" i="12"/>
  <c r="K122" i="12" s="1"/>
  <c r="J25" i="15" s="1"/>
  <c r="F103" i="20" s="1"/>
  <c r="I118" i="12"/>
  <c r="H6" i="15" s="1"/>
  <c r="H117" i="12"/>
  <c r="J117" i="12" s="1"/>
  <c r="I14" i="15" s="1"/>
  <c r="E92" i="20" s="1"/>
  <c r="I98" i="12"/>
  <c r="F62" i="12"/>
  <c r="G62" i="12" s="1"/>
  <c r="F3" i="14" s="1"/>
  <c r="F54" i="12"/>
  <c r="E20" i="14" s="1"/>
  <c r="H116" i="12"/>
  <c r="G33" i="15" s="1"/>
  <c r="F57" i="12"/>
  <c r="E14" i="14" s="1"/>
  <c r="F73" i="12"/>
  <c r="G73" i="12" s="1"/>
  <c r="F12" i="14" s="1"/>
  <c r="H99" i="12"/>
  <c r="G16" i="15" s="1"/>
  <c r="F64" i="12"/>
  <c r="G64" i="12" s="1"/>
  <c r="F7" i="14" s="1"/>
  <c r="I111" i="12"/>
  <c r="I105" i="12"/>
  <c r="E23" i="14"/>
  <c r="I113" i="12"/>
  <c r="H104" i="12"/>
  <c r="G7" i="15" s="1"/>
  <c r="I121" i="12"/>
  <c r="H31" i="15" s="1"/>
  <c r="H128" i="12"/>
  <c r="H101" i="12"/>
  <c r="H122" i="12"/>
  <c r="G25" i="15" s="1"/>
  <c r="I103" i="12"/>
  <c r="F53" i="12"/>
  <c r="G53" i="12" s="1"/>
  <c r="F2" i="14" s="1"/>
  <c r="J106" i="12"/>
  <c r="I20" i="15" s="1"/>
  <c r="E98" i="20" s="1"/>
  <c r="Y86" i="12"/>
  <c r="D2" i="19" s="1"/>
  <c r="E60" i="20" s="1"/>
  <c r="H112" i="12"/>
  <c r="I102" i="12"/>
  <c r="H110" i="12"/>
  <c r="Y90" i="12"/>
  <c r="D3" i="19" s="1"/>
  <c r="E61" i="20" s="1"/>
  <c r="Y84" i="12"/>
  <c r="D7" i="19" s="1"/>
  <c r="E65" i="20" s="1"/>
  <c r="I114" i="12"/>
  <c r="Y85" i="12"/>
  <c r="D4" i="19" s="1"/>
  <c r="E62" i="20" s="1"/>
  <c r="Y91" i="12"/>
  <c r="D7" i="17" s="1"/>
  <c r="E22" i="14"/>
  <c r="G52" i="12"/>
  <c r="F22" i="14" s="1"/>
  <c r="G8" i="15"/>
  <c r="J105" i="12"/>
  <c r="I8" i="15" s="1"/>
  <c r="E86" i="20" s="1"/>
  <c r="F74" i="12"/>
  <c r="H114" i="12"/>
  <c r="E17" i="15"/>
  <c r="H100" i="12"/>
  <c r="F16" i="15"/>
  <c r="I99" i="12"/>
  <c r="B5" i="19"/>
  <c r="Y87" i="12"/>
  <c r="D5" i="19" s="1"/>
  <c r="E63" i="20" s="1"/>
  <c r="D22" i="14"/>
  <c r="I128" i="12"/>
  <c r="E15" i="14"/>
  <c r="G51" i="12"/>
  <c r="F15" i="14" s="1"/>
  <c r="I112" i="12"/>
  <c r="F55" i="12"/>
  <c r="H111" i="12"/>
  <c r="F50" i="12"/>
  <c r="H127" i="12"/>
  <c r="I117" i="12"/>
  <c r="F61" i="12"/>
  <c r="I106" i="12"/>
  <c r="F20" i="15"/>
  <c r="F69" i="12"/>
  <c r="E8" i="15"/>
  <c r="F11" i="15"/>
  <c r="I108" i="12"/>
  <c r="H23" i="15"/>
  <c r="K125" i="12"/>
  <c r="J23" i="15" s="1"/>
  <c r="F101" i="20" s="1"/>
  <c r="I116" i="12"/>
  <c r="H108" i="12"/>
  <c r="H115" i="12"/>
  <c r="H119" i="12"/>
  <c r="F60" i="12"/>
  <c r="F17" i="15"/>
  <c r="I100" i="12"/>
  <c r="F21" i="15"/>
  <c r="I119" i="12"/>
  <c r="F22" i="15"/>
  <c r="I110" i="12"/>
  <c r="I120" i="12"/>
  <c r="I126" i="12"/>
  <c r="F67" i="12"/>
  <c r="F71" i="12"/>
  <c r="H125" i="12"/>
  <c r="I124" i="12"/>
  <c r="H103" i="12"/>
  <c r="F49" i="12"/>
  <c r="H107" i="12"/>
  <c r="F68" i="12"/>
  <c r="H123" i="12"/>
  <c r="F65" i="12"/>
  <c r="I104" i="12"/>
  <c r="F72" i="12"/>
  <c r="H124" i="12"/>
  <c r="F63" i="12"/>
  <c r="Y83" i="12"/>
  <c r="I107" i="12"/>
  <c r="I109" i="12"/>
  <c r="H109" i="12"/>
  <c r="I123" i="12"/>
  <c r="F70" i="12"/>
  <c r="F23" i="15"/>
  <c r="D15" i="14"/>
  <c r="E20" i="15"/>
  <c r="F56" i="12"/>
  <c r="F59" i="12"/>
  <c r="H126" i="12"/>
  <c r="H102" i="12"/>
  <c r="H121" i="12"/>
  <c r="H113" i="12"/>
  <c r="G32" i="15" l="1"/>
  <c r="J128" i="12"/>
  <c r="H15" i="15"/>
  <c r="K98" i="12"/>
  <c r="J15" i="15" s="1"/>
  <c r="F93" i="20" s="1"/>
  <c r="D10" i="19"/>
  <c r="E68" i="20" s="1"/>
  <c r="S50" i="12"/>
  <c r="E7" i="17" s="1"/>
  <c r="E42" i="20" s="1"/>
  <c r="S51" i="12"/>
  <c r="E6" i="17" s="1"/>
  <c r="E41" i="20" s="1"/>
  <c r="D6" i="19"/>
  <c r="E64" i="20" s="1"/>
  <c r="G15" i="15"/>
  <c r="I15" i="15"/>
  <c r="E93" i="20" s="1"/>
  <c r="J104" i="12"/>
  <c r="I7" i="15" s="1"/>
  <c r="E85" i="20" s="1"/>
  <c r="K101" i="12"/>
  <c r="J24" i="15" s="1"/>
  <c r="F102" i="20" s="1"/>
  <c r="H27" i="15"/>
  <c r="H25" i="15"/>
  <c r="G58" i="12"/>
  <c r="F4" i="14" s="1"/>
  <c r="G57" i="12"/>
  <c r="F14" i="14" s="1"/>
  <c r="J122" i="12"/>
  <c r="I25" i="15" s="1"/>
  <c r="E103" i="20" s="1"/>
  <c r="E3" i="14"/>
  <c r="K118" i="12"/>
  <c r="J6" i="15" s="1"/>
  <c r="F84" i="20" s="1"/>
  <c r="I32" i="15"/>
  <c r="E110" i="20" s="1"/>
  <c r="E12" i="14"/>
  <c r="K115" i="12"/>
  <c r="J30" i="15" s="1"/>
  <c r="F108" i="20" s="1"/>
  <c r="G54" i="12"/>
  <c r="F20" i="14" s="1"/>
  <c r="E7" i="14"/>
  <c r="G14" i="15"/>
  <c r="K121" i="12"/>
  <c r="J31" i="15" s="1"/>
  <c r="F109" i="20" s="1"/>
  <c r="J116" i="12"/>
  <c r="I33" i="15" s="1"/>
  <c r="E2" i="14"/>
  <c r="G6" i="15"/>
  <c r="J99" i="12"/>
  <c r="I16" i="15" s="1"/>
  <c r="E94" i="20" s="1"/>
  <c r="J120" i="12"/>
  <c r="I26" i="15" s="1"/>
  <c r="E104" i="20" s="1"/>
  <c r="K105" i="12"/>
  <c r="J8" i="15" s="1"/>
  <c r="F86" i="20" s="1"/>
  <c r="H8" i="15"/>
  <c r="H4" i="15"/>
  <c r="K111" i="12"/>
  <c r="J4" i="15" s="1"/>
  <c r="F82" i="20" s="1"/>
  <c r="H3" i="15"/>
  <c r="K102" i="12"/>
  <c r="J3" i="15" s="1"/>
  <c r="F81" i="20" s="1"/>
  <c r="H28" i="15"/>
  <c r="K103" i="12"/>
  <c r="J28" i="15" s="1"/>
  <c r="F106" i="20" s="1"/>
  <c r="J101" i="12"/>
  <c r="I24" i="15" s="1"/>
  <c r="E102" i="20" s="1"/>
  <c r="G24" i="15"/>
  <c r="H9" i="15"/>
  <c r="K113" i="12"/>
  <c r="J9" i="15" s="1"/>
  <c r="F87" i="20" s="1"/>
  <c r="G13" i="15"/>
  <c r="J112" i="12"/>
  <c r="I13" i="15" s="1"/>
  <c r="E91" i="20" s="1"/>
  <c r="H10" i="15"/>
  <c r="K114" i="12"/>
  <c r="J10" i="15" s="1"/>
  <c r="F88" i="20" s="1"/>
  <c r="G22" i="15"/>
  <c r="J110" i="12"/>
  <c r="I22" i="15" s="1"/>
  <c r="E100" i="20" s="1"/>
  <c r="K124" i="12"/>
  <c r="J18" i="15" s="1"/>
  <c r="F96" i="20" s="1"/>
  <c r="H18" i="15"/>
  <c r="G30" i="15"/>
  <c r="J115" i="12"/>
  <c r="I30" i="15" s="1"/>
  <c r="E108" i="20" s="1"/>
  <c r="E24" i="14"/>
  <c r="G61" i="12"/>
  <c r="F24" i="14" s="1"/>
  <c r="G50" i="12"/>
  <c r="F19" i="14" s="1"/>
  <c r="E19" i="14"/>
  <c r="K112" i="12"/>
  <c r="J13" i="15" s="1"/>
  <c r="F91" i="20" s="1"/>
  <c r="H13" i="15"/>
  <c r="G29" i="15"/>
  <c r="J126" i="12"/>
  <c r="I29" i="15" s="1"/>
  <c r="E107" i="20" s="1"/>
  <c r="J109" i="12"/>
  <c r="I19" i="15" s="1"/>
  <c r="E97" i="20" s="1"/>
  <c r="G19" i="15"/>
  <c r="G72" i="12"/>
  <c r="F18" i="14" s="1"/>
  <c r="E18" i="14"/>
  <c r="G68" i="12"/>
  <c r="F25" i="14" s="1"/>
  <c r="E25" i="14"/>
  <c r="G5" i="15"/>
  <c r="J107" i="12"/>
  <c r="I5" i="15" s="1"/>
  <c r="E83" i="20" s="1"/>
  <c r="G23" i="15"/>
  <c r="J125" i="12"/>
  <c r="I23" i="15" s="1"/>
  <c r="E101" i="20" s="1"/>
  <c r="E27" i="14"/>
  <c r="G67" i="12"/>
  <c r="F27" i="14" s="1"/>
  <c r="G60" i="12"/>
  <c r="F16" i="14" s="1"/>
  <c r="E16" i="14"/>
  <c r="G11" i="15"/>
  <c r="J108" i="12"/>
  <c r="I11" i="15" s="1"/>
  <c r="E89" i="20" s="1"/>
  <c r="E8" i="14"/>
  <c r="G69" i="12"/>
  <c r="F8" i="14" s="1"/>
  <c r="H14" i="15"/>
  <c r="K117" i="12"/>
  <c r="J14" i="15" s="1"/>
  <c r="F92" i="20" s="1"/>
  <c r="J100" i="12"/>
  <c r="I17" i="15" s="1"/>
  <c r="E95" i="20" s="1"/>
  <c r="G17" i="15"/>
  <c r="G10" i="15"/>
  <c r="J114" i="12"/>
  <c r="I10" i="15" s="1"/>
  <c r="E88" i="20" s="1"/>
  <c r="J113" i="12"/>
  <c r="I9" i="15" s="1"/>
  <c r="E87" i="20" s="1"/>
  <c r="G9" i="15"/>
  <c r="G31" i="15"/>
  <c r="J121" i="12"/>
  <c r="I31" i="15" s="1"/>
  <c r="E109" i="20" s="1"/>
  <c r="K123" i="12"/>
  <c r="J12" i="15" s="1"/>
  <c r="F90" i="20" s="1"/>
  <c r="H12" i="15"/>
  <c r="K107" i="12"/>
  <c r="J5" i="15" s="1"/>
  <c r="F83" i="20" s="1"/>
  <c r="H5" i="15"/>
  <c r="J124" i="12"/>
  <c r="I18" i="15" s="1"/>
  <c r="E96" i="20" s="1"/>
  <c r="G18" i="15"/>
  <c r="G12" i="15"/>
  <c r="J123" i="12"/>
  <c r="I12" i="15" s="1"/>
  <c r="E90" i="20" s="1"/>
  <c r="H22" i="15"/>
  <c r="K110" i="12"/>
  <c r="J22" i="15" s="1"/>
  <c r="F100" i="20" s="1"/>
  <c r="G3" i="15"/>
  <c r="J102" i="12"/>
  <c r="I3" i="15" s="1"/>
  <c r="E81" i="20" s="1"/>
  <c r="E11" i="14"/>
  <c r="G59" i="12"/>
  <c r="F11" i="14" s="1"/>
  <c r="E5" i="14"/>
  <c r="G56" i="12"/>
  <c r="F5" i="14" s="1"/>
  <c r="G70" i="12"/>
  <c r="F17" i="14" s="1"/>
  <c r="E17" i="14"/>
  <c r="H7" i="15"/>
  <c r="K104" i="12"/>
  <c r="J7" i="15" s="1"/>
  <c r="F85" i="20" s="1"/>
  <c r="E13" i="14"/>
  <c r="G49" i="12"/>
  <c r="F13" i="14" s="1"/>
  <c r="G71" i="12"/>
  <c r="F26" i="14" s="1"/>
  <c r="E26" i="14"/>
  <c r="K126" i="12"/>
  <c r="J29" i="15" s="1"/>
  <c r="F107" i="20" s="1"/>
  <c r="H29" i="15"/>
  <c r="K119" i="12"/>
  <c r="J21" i="15" s="1"/>
  <c r="F99" i="20" s="1"/>
  <c r="H21" i="15"/>
  <c r="K100" i="12"/>
  <c r="J17" i="15" s="1"/>
  <c r="F95" i="20" s="1"/>
  <c r="H17" i="15"/>
  <c r="H33" i="15"/>
  <c r="K116" i="12"/>
  <c r="J33" i="15" s="1"/>
  <c r="H11" i="15"/>
  <c r="K108" i="12"/>
  <c r="J11" i="15" s="1"/>
  <c r="F89" i="20" s="1"/>
  <c r="J127" i="12"/>
  <c r="I27" i="15" s="1"/>
  <c r="E105" i="20" s="1"/>
  <c r="G27" i="15"/>
  <c r="G4" i="15"/>
  <c r="J111" i="12"/>
  <c r="I4" i="15" s="1"/>
  <c r="E82" i="20" s="1"/>
  <c r="G74" i="12"/>
  <c r="F21" i="14" s="1"/>
  <c r="E21" i="14"/>
  <c r="K109" i="12"/>
  <c r="J19" i="15" s="1"/>
  <c r="F97" i="20" s="1"/>
  <c r="H19" i="15"/>
  <c r="G63" i="12"/>
  <c r="F10" i="14" s="1"/>
  <c r="E10" i="14"/>
  <c r="E9" i="14"/>
  <c r="G65" i="12"/>
  <c r="F9" i="14" s="1"/>
  <c r="G28" i="15"/>
  <c r="J103" i="12"/>
  <c r="I28" i="15" s="1"/>
  <c r="E106" i="20" s="1"/>
  <c r="H26" i="15"/>
  <c r="K120" i="12"/>
  <c r="J26" i="15" s="1"/>
  <c r="F104" i="20" s="1"/>
  <c r="G21" i="15"/>
  <c r="J119" i="12"/>
  <c r="I21" i="15" s="1"/>
  <c r="E99" i="20" s="1"/>
  <c r="H20" i="15"/>
  <c r="K106" i="12"/>
  <c r="J20" i="15" s="1"/>
  <c r="F98" i="20" s="1"/>
  <c r="E6" i="14"/>
  <c r="G55" i="12"/>
  <c r="F6" i="14" s="1"/>
  <c r="H32" i="15"/>
  <c r="K128" i="12"/>
  <c r="J32" i="15" s="1"/>
  <c r="F110" i="20" s="1"/>
  <c r="K99" i="12"/>
  <c r="J16" i="15" s="1"/>
  <c r="F94" i="20" s="1"/>
  <c r="H16" i="15"/>
  <c r="D10" i="17" l="1"/>
  <c r="S55" i="12"/>
  <c r="E10" i="17" s="1"/>
  <c r="S53" i="12"/>
  <c r="E2" i="17" s="1"/>
  <c r="E37" i="20" s="1"/>
  <c r="D2" i="17"/>
  <c r="D4" i="17"/>
  <c r="S52" i="12"/>
  <c r="E4" i="17" s="1"/>
  <c r="E39" i="20" s="1"/>
  <c r="D5" i="17"/>
  <c r="S56" i="12"/>
  <c r="E5" i="17" s="1"/>
  <c r="E40" i="20" s="1"/>
  <c r="D3" i="17"/>
  <c r="S57" i="12"/>
  <c r="E3" i="17" s="1"/>
  <c r="E38" i="20" s="1"/>
  <c r="S54" i="12"/>
  <c r="E8" i="17" s="1"/>
  <c r="E43" i="20" s="1"/>
  <c r="D8" i="17"/>
  <c r="D9" i="17"/>
  <c r="S49" i="12"/>
  <c r="E9" i="17" s="1"/>
  <c r="E44" i="20" s="1"/>
  <c r="E45" i="20" l="1"/>
</calcChain>
</file>

<file path=xl/sharedStrings.xml><?xml version="1.0" encoding="utf-8"?>
<sst xmlns="http://schemas.openxmlformats.org/spreadsheetml/2006/main" count="32244" uniqueCount="7054">
  <si>
    <t>CLASSE</t>
  </si>
  <si>
    <t>DEVISE</t>
  </si>
  <si>
    <t>DESCRIPTION</t>
  </si>
  <si>
    <t>CODE</t>
  </si>
  <si>
    <t>PDR TOTAL NET</t>
  </si>
  <si>
    <t>TOTAL VALO</t>
  </si>
  <si>
    <t>DATE RÉFÉRENCE</t>
  </si>
  <si>
    <t>ACTIF</t>
  </si>
  <si>
    <t>PRÊT</t>
  </si>
  <si>
    <t>EMPRUNT</t>
  </si>
  <si>
    <t>PDR UNIT NET</t>
  </si>
  <si>
    <t>VALO UNITAIRE</t>
  </si>
  <si>
    <t>PMV NETTE</t>
  </si>
  <si>
    <t>TAUX DE CHANGE</t>
  </si>
  <si>
    <t>VALO UNIT CV</t>
  </si>
  <si>
    <t>VALO TOTAL CV</t>
  </si>
  <si>
    <t>% TOTAL TITRE</t>
  </si>
  <si>
    <t>DÉPOSITAIRE</t>
  </si>
  <si>
    <t>% CLASSE ACTIF</t>
  </si>
  <si>
    <t>% EMET TOTAL TITRE</t>
  </si>
  <si>
    <t>% EMET ACTIF NET</t>
  </si>
  <si>
    <t>VALO N-1</t>
  </si>
  <si>
    <t>VARIATION VALO</t>
  </si>
  <si>
    <t>TAUX COURBE</t>
  </si>
  <si>
    <t>SENSIBILITÉ</t>
  </si>
  <si>
    <t>DURATION</t>
  </si>
  <si>
    <t>CONVEXITÉ</t>
  </si>
  <si>
    <t>ACT</t>
  </si>
  <si>
    <t>MAD</t>
  </si>
  <si>
    <t>AFRIQUIA GAZ</t>
  </si>
  <si>
    <t>DBCP</t>
  </si>
  <si>
    <t>AKDITAL</t>
  </si>
  <si>
    <t>DATW</t>
  </si>
  <si>
    <t>ALLIANCES</t>
  </si>
  <si>
    <t>ARADEI CAPITAL</t>
  </si>
  <si>
    <t>ATLANTASANAD</t>
  </si>
  <si>
    <t>ATTIJARIWAFA BANK</t>
  </si>
  <si>
    <t>DCDGK</t>
  </si>
  <si>
    <t>AUTO HALL</t>
  </si>
  <si>
    <t>BANK OF AFRICA</t>
  </si>
  <si>
    <t>BCP</t>
  </si>
  <si>
    <t>BMCI</t>
  </si>
  <si>
    <t>CDM</t>
  </si>
  <si>
    <t>CFG Bank</t>
  </si>
  <si>
    <t>CIMENTS DU MAROC</t>
  </si>
  <si>
    <t>CMGP GROUP</t>
  </si>
  <si>
    <t>COSUMAR</t>
  </si>
  <si>
    <t>DOUJA PROM ADDOHA</t>
  </si>
  <si>
    <t>HPS</t>
  </si>
  <si>
    <t>ITISSALAT AL-MAGHRIB</t>
  </si>
  <si>
    <t>1148_PR</t>
  </si>
  <si>
    <t>JET CONTRACTORS</t>
  </si>
  <si>
    <t>LABEL VIE</t>
  </si>
  <si>
    <t>LAFARGEHOLCIM MAR</t>
  </si>
  <si>
    <t>LESIEUR CRISTAL</t>
  </si>
  <si>
    <t>MAGHREBAIL</t>
  </si>
  <si>
    <t>MINIERE TOUISSIT</t>
  </si>
  <si>
    <t>MUTANDIS SCA</t>
  </si>
  <si>
    <t>SAMIR</t>
  </si>
  <si>
    <t>SODEP-Marsa Maroc</t>
  </si>
  <si>
    <t>TAQA MOROCCO</t>
  </si>
  <si>
    <t>TOTALENERGIES MARKETING MAROC</t>
  </si>
  <si>
    <t>WAFA ASSURANCE</t>
  </si>
  <si>
    <t>OPC</t>
  </si>
  <si>
    <t>FCP CMR Actions.</t>
  </si>
  <si>
    <t>FCP CMR ASHOUM.</t>
  </si>
  <si>
    <t>FCP CMR EQUITIES</t>
  </si>
  <si>
    <t>DIV</t>
  </si>
  <si>
    <t>CAPITAL CROISSANCE</t>
  </si>
  <si>
    <t/>
  </si>
  <si>
    <t>CAPMEZZANINE III</t>
  </si>
  <si>
    <t>COLOMBUS 1</t>
  </si>
  <si>
    <t>EmergingTech Venture Fund I</t>
  </si>
  <si>
    <t>DINTERNE</t>
  </si>
  <si>
    <t>EmergingTech Ventures Fund II</t>
  </si>
  <si>
    <t>PME CROISSANCE</t>
  </si>
  <si>
    <t>VALORIS ALTERNATIVE INVESTMENTS FUND</t>
  </si>
  <si>
    <t>Valoris Equity Fund</t>
  </si>
  <si>
    <t>IIF SECURITE</t>
  </si>
  <si>
    <t>OPCI GLOBAL HEALTH FUND</t>
  </si>
  <si>
    <t>OPCI PATRIMOINE PREMIUM SPI RFA</t>
  </si>
  <si>
    <t>OPCI SOPRIRENT FUND SPI</t>
  </si>
  <si>
    <t>OPCI TERRAMIS SPI RFA</t>
  </si>
  <si>
    <t>ALHIF</t>
  </si>
  <si>
    <t>AMUDI RE Amlak Développement</t>
  </si>
  <si>
    <t>AMWAJ</t>
  </si>
  <si>
    <t>H.PARTNERS</t>
  </si>
  <si>
    <t>Immo Invest Fund</t>
  </si>
  <si>
    <t>LAKHYAYTA PARK INDUSTRIES</t>
  </si>
  <si>
    <t>LPI</t>
  </si>
  <si>
    <t>MSF Hotels</t>
  </si>
  <si>
    <t>MSF Resort</t>
  </si>
  <si>
    <t>SOUALEM PARK INDUSTRIES</t>
  </si>
  <si>
    <t>SPI</t>
  </si>
  <si>
    <t>T-Capital</t>
  </si>
  <si>
    <t>OBL</t>
  </si>
  <si>
    <t>BDT 10 ans du 16/06/2031 à 2,30%</t>
  </si>
  <si>
    <t>BDT 2 ans du 19/05/2025 à 3,7%</t>
  </si>
  <si>
    <t>BDT du 05/08/2030 4,00% à 15 ans</t>
  </si>
  <si>
    <t>VJGE AUTOROUTES DU MAROC (B) du 26/04/2010 4,96% à 20 ans</t>
  </si>
  <si>
    <t>CMR MF STONE SPI-RFA</t>
  </si>
  <si>
    <t>CMR O STONE SPI-RFA</t>
  </si>
  <si>
    <t>IIF RENDEMENT SPI RFA</t>
  </si>
  <si>
    <t>CMR RPATRIMOINE</t>
  </si>
  <si>
    <t>OPCI CMR ASTONE SPI-RFA</t>
  </si>
  <si>
    <t>OPCI CMR LSTONE SPI-RFA</t>
  </si>
  <si>
    <t>OPCI CMR TBINAYAT SPI-RFA</t>
  </si>
  <si>
    <t>FCP CDG OBLIG PLUS</t>
  </si>
  <si>
    <t>ONC FEC 15 ANS 3,84% du 19/07/2033</t>
  </si>
  <si>
    <t>ONC FEC 15 ANS 3,93% du 06/12/2032</t>
  </si>
  <si>
    <t>ONC Nador West Med 15 ans du 26/07/2039 à 5,05%</t>
  </si>
  <si>
    <t>TCN</t>
  </si>
  <si>
    <t>CD CFG BANK du 13/05/2026 3,65%</t>
  </si>
  <si>
    <t>AD COMPACT OBLIGATAIRE</t>
  </si>
  <si>
    <t>AFG Gov Bond Fund</t>
  </si>
  <si>
    <t>EMERGENCE MONETAIRE</t>
  </si>
  <si>
    <t>FCP AD MOROCCAN EQUITY FUND</t>
  </si>
  <si>
    <t>FCP AFG CASH MANAGEMENT</t>
  </si>
  <si>
    <t xml:space="preserve">FCP AFG OPTIMAL FUND </t>
  </si>
  <si>
    <t>FCP AFRICAPITAL BONDS</t>
  </si>
  <si>
    <t>FCP AFRICAPITAL EQUITY</t>
  </si>
  <si>
    <t>FCP ALPHA DYNAMIC FUND</t>
  </si>
  <si>
    <t>FCP ALPHA MONETAIRE PROTECTION</t>
  </si>
  <si>
    <t>FCP ALPHA SECURE FUND</t>
  </si>
  <si>
    <t>FCP ATLAS PERENNITE</t>
  </si>
  <si>
    <t>FCP CAM EPARGNE</t>
  </si>
  <si>
    <t>FCP CAM OBLIGATIONS</t>
  </si>
  <si>
    <t>FCP CAPITAL IMTIYAZ TRESORERIE</t>
  </si>
  <si>
    <t>FCP CAPITAL PARTICIPATIONS</t>
  </si>
  <si>
    <t>FCP Capital Trust Equity</t>
  </si>
  <si>
    <t>FCP Capital Trust Oblig Premium</t>
  </si>
  <si>
    <t>FCP CDG MONEY PREMIUM</t>
  </si>
  <si>
    <t>FCP CFG PERFORMANCE</t>
  </si>
  <si>
    <t xml:space="preserve">FCP IRGAM ACTIONS </t>
  </si>
  <si>
    <t>FCP KENZ ACTIONS</t>
  </si>
  <si>
    <t>FCP MONETAIRE PREMIUM</t>
  </si>
  <si>
    <t xml:space="preserve">FCP SG EPARGNE PLUS ACTIONS </t>
  </si>
  <si>
    <t>FCP UNIVERS OBLIGATIONS</t>
  </si>
  <si>
    <t>FCP UPLINE OBLIG plus</t>
  </si>
  <si>
    <t>FCP UPLINE PERENNITE</t>
  </si>
  <si>
    <t>FCP WG MONETAIRE</t>
  </si>
  <si>
    <t>OBLIGATAIRE PREMIUM</t>
  </si>
  <si>
    <t>SG CASH PLUS</t>
  </si>
  <si>
    <t>TWIN BOND TRESOR</t>
  </si>
  <si>
    <t>TWIN OPPORTUNITY</t>
  </si>
  <si>
    <t>WINEO OBLIG SECURITE</t>
  </si>
  <si>
    <t>CMR BONDS</t>
  </si>
  <si>
    <t>CMR OBLIGATIONS</t>
  </si>
  <si>
    <t>CMR SANADATE</t>
  </si>
  <si>
    <t>Dette pub</t>
  </si>
  <si>
    <t>Dette priv</t>
  </si>
  <si>
    <t>Actions</t>
  </si>
  <si>
    <t>VM</t>
  </si>
  <si>
    <t>VC</t>
  </si>
  <si>
    <t>Actif Etat</t>
  </si>
  <si>
    <t>Actif Privés</t>
  </si>
  <si>
    <t xml:space="preserve">CMR O STONE </t>
  </si>
  <si>
    <t xml:space="preserve">CMR Tbinayat </t>
  </si>
  <si>
    <t>Avant retraitement</t>
  </si>
  <si>
    <t>Après retraitement</t>
  </si>
  <si>
    <t xml:space="preserve">Marge restant de placement </t>
  </si>
  <si>
    <t xml:space="preserve">Marge de placement </t>
  </si>
  <si>
    <t>Classe I</t>
  </si>
  <si>
    <t>Valeurs de l'Etat ou celles jouissant de sa garantie</t>
  </si>
  <si>
    <t>Bons émis par Adjudication</t>
  </si>
  <si>
    <t>Valeurs Jouissants de la Garantie de l'Etat</t>
  </si>
  <si>
    <t>OPCI-Etat</t>
  </si>
  <si>
    <t>OPCVM Obligataires Purs</t>
  </si>
  <si>
    <t>opération encours</t>
  </si>
  <si>
    <t>Total</t>
  </si>
  <si>
    <t>Ratio I</t>
  </si>
  <si>
    <t>Classe II</t>
  </si>
  <si>
    <t>TCN-OPCVM Obligataires et Obligations Cotées</t>
  </si>
  <si>
    <t>Ratio II</t>
  </si>
  <si>
    <t>Classe III</t>
  </si>
  <si>
    <t>Actions OPCVM Actions et Diversifiés</t>
  </si>
  <si>
    <t>OPCVM Actions &amp; Diversifiés</t>
  </si>
  <si>
    <t>FPCT</t>
  </si>
  <si>
    <t>Fonds capital risque</t>
  </si>
  <si>
    <t>Ratio III</t>
  </si>
  <si>
    <t>Classe IV</t>
  </si>
  <si>
    <t>Immobilier</t>
  </si>
  <si>
    <t>OPCI privé</t>
  </si>
  <si>
    <t>Fonds d'investissement</t>
  </si>
  <si>
    <t>Ratio VI</t>
  </si>
  <si>
    <t>Total Portefeuille</t>
  </si>
  <si>
    <t>TRI</t>
  </si>
  <si>
    <t>F</t>
  </si>
  <si>
    <t>VACT</t>
  </si>
  <si>
    <t>Code</t>
  </si>
  <si>
    <t>Catégorie</t>
  </si>
  <si>
    <t>Dépositaire</t>
  </si>
  <si>
    <t>OPCI_Publique</t>
  </si>
  <si>
    <t>OPCIRFA</t>
  </si>
  <si>
    <t>Classification</t>
  </si>
  <si>
    <t xml:space="preserve">FCP IRGAM OBLIGATAIRE </t>
  </si>
  <si>
    <t>DEPOSITAIRE</t>
  </si>
  <si>
    <t>CONTRAT</t>
  </si>
  <si>
    <t>Actions Déd.</t>
  </si>
  <si>
    <t>OMLT Déd.</t>
  </si>
  <si>
    <t>Monétaire</t>
  </si>
  <si>
    <t>OMLT Purs</t>
  </si>
  <si>
    <t>OCT</t>
  </si>
  <si>
    <t>OMLT</t>
  </si>
  <si>
    <t>CODE_ISIN</t>
  </si>
  <si>
    <t>CATEGORIE</t>
  </si>
  <si>
    <t>EMETTEUR</t>
  </si>
  <si>
    <t>GROUPE_4</t>
  </si>
  <si>
    <t>GROUPE_7</t>
  </si>
  <si>
    <t>Société de Gestion</t>
  </si>
  <si>
    <t>Code Maroclear</t>
  </si>
  <si>
    <t>Dénomination OPCVM</t>
  </si>
  <si>
    <t>LIB_COURT</t>
  </si>
  <si>
    <t>FLAG_ACTIF</t>
  </si>
  <si>
    <t>TITRE_PERE</t>
  </si>
  <si>
    <t>FORME_DETENTION</t>
  </si>
  <si>
    <t>SECTEUR_ECONOMIQUE</t>
  </si>
  <si>
    <t>NOMBRE_TITRE_EMIS</t>
  </si>
  <si>
    <t>NOMINAL</t>
  </si>
  <si>
    <t>TYPE_SPREAD_EMISSION</t>
  </si>
  <si>
    <t>SPREAD_EMISSION</t>
  </si>
  <si>
    <t>PRIX_EMISSION</t>
  </si>
  <si>
    <t>PRIME_REMBOU</t>
  </si>
  <si>
    <t>QUOTITE</t>
  </si>
  <si>
    <t>DIVISION</t>
  </si>
  <si>
    <t>TYPE_TAUX</t>
  </si>
  <si>
    <t>VALEUR_TAUX</t>
  </si>
  <si>
    <t>METHODE_COUPON</t>
  </si>
  <si>
    <t>PERIODICITE_COUPON</t>
  </si>
  <si>
    <t>PERIODICITE_REMBOU</t>
  </si>
  <si>
    <t>BASE_CALCUL</t>
  </si>
  <si>
    <t>TYPE_PRECISION</t>
  </si>
  <si>
    <t>DATE_EMISSION</t>
  </si>
  <si>
    <t>DATE_JOUISSANCE</t>
  </si>
  <si>
    <t>DATE_ECHEANCE</t>
  </si>
  <si>
    <t>DATE_MAJ</t>
  </si>
  <si>
    <t>GARANTIE</t>
  </si>
  <si>
    <t>TIERS_GARANT</t>
  </si>
  <si>
    <t>COURBE_TAUX</t>
  </si>
  <si>
    <t>METHODE_VALO</t>
  </si>
  <si>
    <t>TYPE_COTATION</t>
  </si>
  <si>
    <t>PLACE_COTATION</t>
  </si>
  <si>
    <t>MARCHE</t>
  </si>
  <si>
    <t>GROUPE_1</t>
  </si>
  <si>
    <t>GROUPE_2</t>
  </si>
  <si>
    <t>GROUPE_3</t>
  </si>
  <si>
    <t>DEVISE_COTATION</t>
  </si>
  <si>
    <t>CODE_DIFFUSEUR</t>
  </si>
  <si>
    <t>GROUPE_5</t>
  </si>
  <si>
    <t>INDEXE</t>
  </si>
  <si>
    <t>INDEX_SPREAD</t>
  </si>
  <si>
    <t>INDEX_METHODE</t>
  </si>
  <si>
    <t>INDEX_TYPE_FRAME</t>
  </si>
  <si>
    <t>INDEX_FRAME</t>
  </si>
  <si>
    <t>CODE_MARCHE</t>
  </si>
  <si>
    <t>TICKER</t>
  </si>
  <si>
    <t>DEVISE_REGLEMENT</t>
  </si>
  <si>
    <t>S_CATEGORIE</t>
  </si>
  <si>
    <t>FLAG_CLONE</t>
  </si>
  <si>
    <t>GROUPE_6</t>
  </si>
  <si>
    <t>GROUPE_8</t>
  </si>
  <si>
    <t>GROUPE_9</t>
  </si>
  <si>
    <t>GROUPE_10</t>
  </si>
  <si>
    <t>GROUPE_11</t>
  </si>
  <si>
    <t>GROUPE_12</t>
  </si>
  <si>
    <t>GROUPE_13</t>
  </si>
  <si>
    <t>GROUPE_14</t>
  </si>
  <si>
    <t>GROUPE_15</t>
  </si>
  <si>
    <t>TYPE_INTERET</t>
  </si>
  <si>
    <t>DATE_REVISION</t>
  </si>
  <si>
    <t>CHARGE_TAUX</t>
  </si>
  <si>
    <t>DECALAG_AMORT</t>
  </si>
  <si>
    <t>DATE_CREATION</t>
  </si>
  <si>
    <t>COURTAGE1_BAREME</t>
  </si>
  <si>
    <t>COURTAGE2_BAREME</t>
  </si>
  <si>
    <t>COURTAGE3_BAREME</t>
  </si>
  <si>
    <t>COURTAGE4_BAREME</t>
  </si>
  <si>
    <t>COURTAGE5_BAREME</t>
  </si>
  <si>
    <t>COURTAGE6_BAREME</t>
  </si>
  <si>
    <t>COURTAGE7_BAREME</t>
  </si>
  <si>
    <t>OPERATEUR_SAISIE</t>
  </si>
  <si>
    <t>OPERATEUR_MODIFICATION</t>
  </si>
  <si>
    <t>RATING</t>
  </si>
  <si>
    <t>PERIODE_VL</t>
  </si>
  <si>
    <t>DECIMAL_COURS</t>
  </si>
  <si>
    <t>FLAG_VALIDATION</t>
  </si>
  <si>
    <t>MA0000030645</t>
  </si>
  <si>
    <t>ATTIJARI PATRIMOINE VALEURS</t>
  </si>
  <si>
    <t xml:space="preserve">V38  </t>
  </si>
  <si>
    <t>O</t>
  </si>
  <si>
    <t>OPCA</t>
  </si>
  <si>
    <t>EATWB</t>
  </si>
  <si>
    <t>N</t>
  </si>
  <si>
    <t>M</t>
  </si>
  <si>
    <t>xxxxx</t>
  </si>
  <si>
    <t>opcvm_act</t>
  </si>
  <si>
    <t>V</t>
  </si>
  <si>
    <t>MA0000030058</t>
  </si>
  <si>
    <t>BMCI EPARGNE VALEURS</t>
  </si>
  <si>
    <t xml:space="preserve">V6   </t>
  </si>
  <si>
    <t>EBMCI</t>
  </si>
  <si>
    <t>MA0000040701</t>
  </si>
  <si>
    <t xml:space="preserve">CNIA AVENIR </t>
  </si>
  <si>
    <t>CAV</t>
  </si>
  <si>
    <t>ECDG</t>
  </si>
  <si>
    <t>PA234017</t>
  </si>
  <si>
    <t>MA0000037079</t>
  </si>
  <si>
    <t>FCP AD MEF</t>
  </si>
  <si>
    <t>EADCAP</t>
  </si>
  <si>
    <t>AD CAPITAL</t>
  </si>
  <si>
    <t>ADMEF</t>
  </si>
  <si>
    <t>P</t>
  </si>
  <si>
    <t>AMINE</t>
  </si>
  <si>
    <t>MA0000035610</t>
  </si>
  <si>
    <t>FCP AFG DYNAMIC FUND</t>
  </si>
  <si>
    <t xml:space="preserve">F36  </t>
  </si>
  <si>
    <t>ESGMB</t>
  </si>
  <si>
    <t>MA0000040073</t>
  </si>
  <si>
    <t>FCP ALISTITMAR CHAABI ACTIONS</t>
  </si>
  <si>
    <t xml:space="preserve">F99  </t>
  </si>
  <si>
    <t>EBCP</t>
  </si>
  <si>
    <t>MA0000041006</t>
  </si>
  <si>
    <t>FCP ALPHA DF</t>
  </si>
  <si>
    <t>EREDMED</t>
  </si>
  <si>
    <t>RED MED AM</t>
  </si>
  <si>
    <t>FADF</t>
  </si>
  <si>
    <t>DCDM</t>
  </si>
  <si>
    <t>MA0000040651</t>
  </si>
  <si>
    <t>FCP ATLANTA AVENIR</t>
  </si>
  <si>
    <t>FCPCD</t>
  </si>
  <si>
    <t>MA0000035651</t>
  </si>
  <si>
    <t>FCP ATLAS PREMIUM</t>
  </si>
  <si>
    <t xml:space="preserve">F40  </t>
  </si>
  <si>
    <t>TRESOR</t>
  </si>
  <si>
    <t>MA0000040206</t>
  </si>
  <si>
    <t>FCP ATTAKAFOUL</t>
  </si>
  <si>
    <t xml:space="preserve">F115 </t>
  </si>
  <si>
    <t>MA0000036063</t>
  </si>
  <si>
    <t>FCP ATTIJARI ACTIONS</t>
  </si>
  <si>
    <t xml:space="preserve">F86  </t>
  </si>
  <si>
    <t>MA0000036089</t>
  </si>
  <si>
    <t>FCP ATTIJARI FINANCES CORP VALEURS</t>
  </si>
  <si>
    <t xml:space="preserve">F88  </t>
  </si>
  <si>
    <t>MA0000035511</t>
  </si>
  <si>
    <t>FCP AVENIR ACTIONS</t>
  </si>
  <si>
    <t xml:space="preserve">F25  </t>
  </si>
  <si>
    <t>MA0000035552</t>
  </si>
  <si>
    <t>FCP AXA AVENIR</t>
  </si>
  <si>
    <t xml:space="preserve">F29  </t>
  </si>
  <si>
    <t>MA0000035529</t>
  </si>
  <si>
    <t xml:space="preserve">FCP AXA HORIZON </t>
  </si>
  <si>
    <t xml:space="preserve">F26  </t>
  </si>
  <si>
    <t>MA0000035750</t>
  </si>
  <si>
    <t>FCP AXA PERFORMANCE</t>
  </si>
  <si>
    <t xml:space="preserve">F50  </t>
  </si>
  <si>
    <t>ECFG</t>
  </si>
  <si>
    <t>MA0000035081</t>
  </si>
  <si>
    <t>FCP CAM DYNAMIQUE</t>
  </si>
  <si>
    <t xml:space="preserve">FCP CAM DYNAMIQUE   </t>
  </si>
  <si>
    <t>EMAG</t>
  </si>
  <si>
    <t>MAROGEST</t>
  </si>
  <si>
    <t>DCIH</t>
  </si>
  <si>
    <t>LAHMER</t>
  </si>
  <si>
    <t>MA0000035164</t>
  </si>
  <si>
    <t>FCP CAM INVESTISSEMENT</t>
  </si>
  <si>
    <t>MA0000040610</t>
  </si>
  <si>
    <t>FCP CAM STRATEGIE</t>
  </si>
  <si>
    <t>FCPCS</t>
  </si>
  <si>
    <t>ETRES</t>
  </si>
  <si>
    <t>MA0000040156</t>
  </si>
  <si>
    <t>FCP CAP AL MOUCHARAKA</t>
  </si>
  <si>
    <t xml:space="preserve">F110 </t>
  </si>
  <si>
    <t>MA0000036303</t>
  </si>
  <si>
    <t>FCP CAPITAL ACTIONS</t>
  </si>
  <si>
    <t xml:space="preserve">F159 </t>
  </si>
  <si>
    <t>EBMCE</t>
  </si>
  <si>
    <t>MA0000035883</t>
  </si>
  <si>
    <t>FCP CAPITAL IMTIYAZ EXPANSION</t>
  </si>
  <si>
    <t xml:space="preserve">F64  </t>
  </si>
  <si>
    <t>MA0000035958</t>
  </si>
  <si>
    <t>FCP CAPITAL INDICE</t>
  </si>
  <si>
    <t xml:space="preserve">F74  </t>
  </si>
  <si>
    <t>MA0000035875</t>
  </si>
  <si>
    <t xml:space="preserve">F63  </t>
  </si>
  <si>
    <t>EBKG</t>
  </si>
  <si>
    <t>BMCE CAPITAL GESTION</t>
  </si>
  <si>
    <t>FCPCP</t>
  </si>
  <si>
    <t>DBKB</t>
  </si>
  <si>
    <t>MA0000036097</t>
  </si>
  <si>
    <t>FCP CAPITAL PERFORMANCE</t>
  </si>
  <si>
    <t xml:space="preserve">F89  </t>
  </si>
  <si>
    <t>MA0000036220</t>
  </si>
  <si>
    <t>FCP CAPITAL PROTECTION</t>
  </si>
  <si>
    <t xml:space="preserve">F141 </t>
  </si>
  <si>
    <t>MA0000036311</t>
  </si>
  <si>
    <t>FCP CAPITAL SELECTION</t>
  </si>
  <si>
    <t xml:space="preserve">F160 </t>
  </si>
  <si>
    <t>MA0000035503</t>
  </si>
  <si>
    <t>FCP CASACTIONS</t>
  </si>
  <si>
    <t xml:space="preserve">F24  </t>
  </si>
  <si>
    <t>MA0000035487</t>
  </si>
  <si>
    <t>FCP CDG ACTIONS</t>
  </si>
  <si>
    <t xml:space="preserve">F22  </t>
  </si>
  <si>
    <t>MA0000040537</t>
  </si>
  <si>
    <t>FCP CDG PERFORMANCE</t>
  </si>
  <si>
    <t xml:space="preserve">F157 </t>
  </si>
  <si>
    <t>MA0000036162</t>
  </si>
  <si>
    <t>FCP CDM PROFIL DYNAMISME</t>
  </si>
  <si>
    <t xml:space="preserve">F96  </t>
  </si>
  <si>
    <t>ECDM</t>
  </si>
  <si>
    <t>MA0000035768</t>
  </si>
  <si>
    <t>FCP CFG EMERGENCE</t>
  </si>
  <si>
    <t xml:space="preserve">F51  </t>
  </si>
  <si>
    <t>MA0000035743</t>
  </si>
  <si>
    <t xml:space="preserve">F49  </t>
  </si>
  <si>
    <t>MA0000035784</t>
  </si>
  <si>
    <t>FCP CFG VALEURS</t>
  </si>
  <si>
    <t xml:space="preserve">F53  </t>
  </si>
  <si>
    <t>MA0000035537</t>
  </si>
  <si>
    <t>FCP CIMR THARWA</t>
  </si>
  <si>
    <t xml:space="preserve">F27  </t>
  </si>
  <si>
    <t>MA0000037335</t>
  </si>
  <si>
    <t>CMR Actions</t>
  </si>
  <si>
    <t>EWG</t>
  </si>
  <si>
    <t>D</t>
  </si>
  <si>
    <t>KARINE</t>
  </si>
  <si>
    <t>MA0000041113</t>
  </si>
  <si>
    <t>CMR ASHOUM.</t>
  </si>
  <si>
    <t>ECD2G</t>
  </si>
  <si>
    <t>MA0000038218</t>
  </si>
  <si>
    <t>EVALORIS</t>
  </si>
  <si>
    <t>VALORIS MANAGEMENT</t>
  </si>
  <si>
    <t>OUALAALOU</t>
  </si>
  <si>
    <t>MA0000036030</t>
  </si>
  <si>
    <t>FCP CNIA ALMOUSTAKBAL</t>
  </si>
  <si>
    <t xml:space="preserve">F83  </t>
  </si>
  <si>
    <t>PA234011</t>
  </si>
  <si>
    <t>MA0000036105</t>
  </si>
  <si>
    <t>FCP CNIA CROISSANCE</t>
  </si>
  <si>
    <t xml:space="preserve">F90  </t>
  </si>
  <si>
    <t>PA234015</t>
  </si>
  <si>
    <t>MA0000036378</t>
  </si>
  <si>
    <t>FCP CNIA PERFORMANCE</t>
  </si>
  <si>
    <t xml:space="preserve">F169 </t>
  </si>
  <si>
    <t>PA234016</t>
  </si>
  <si>
    <t>MA0000035982</t>
  </si>
  <si>
    <t>FCP EMERGENCE EQUITY FUND</t>
  </si>
  <si>
    <t xml:space="preserve">F72  </t>
  </si>
  <si>
    <t>MA0000036204</t>
  </si>
  <si>
    <t>FCP GENERATIONS PERFORMANCE</t>
  </si>
  <si>
    <t xml:space="preserve">F136 </t>
  </si>
  <si>
    <t>MA0000036923</t>
  </si>
  <si>
    <t>FCP IRGAM ACTIONS</t>
  </si>
  <si>
    <t>IRG</t>
  </si>
  <si>
    <t>VON</t>
  </si>
  <si>
    <t>IRG Asset</t>
  </si>
  <si>
    <t>ABOUABDELA</t>
  </si>
  <si>
    <t>MA0000040081</t>
  </si>
  <si>
    <t xml:space="preserve">F100 </t>
  </si>
  <si>
    <t>Upline CM</t>
  </si>
  <si>
    <t>MA0000040347</t>
  </si>
  <si>
    <t>FCP PATRIMOINE ACTIONS</t>
  </si>
  <si>
    <t xml:space="preserve">F129 </t>
  </si>
  <si>
    <t>MA0000040198</t>
  </si>
  <si>
    <t>FCP PATRIMOINE AL MOUSSAHAMA</t>
  </si>
  <si>
    <t xml:space="preserve">F114 </t>
  </si>
  <si>
    <t>MA0000040255</t>
  </si>
  <si>
    <t>FCP PROFIL DYNAMIQUE</t>
  </si>
  <si>
    <t xml:space="preserve">F120 </t>
  </si>
  <si>
    <t>MA0000040727</t>
  </si>
  <si>
    <t>FCP RMA CAP EQUITY MARKET</t>
  </si>
  <si>
    <t>ERMA</t>
  </si>
  <si>
    <t>VEN</t>
  </si>
  <si>
    <t>100 000</t>
  </si>
  <si>
    <t>MA0000035453</t>
  </si>
  <si>
    <t>FCP SCR INTEGRALE</t>
  </si>
  <si>
    <t xml:space="preserve">F2   </t>
  </si>
  <si>
    <t>MA0000035586</t>
  </si>
  <si>
    <t>FCP SG ACTIONS PLUS</t>
  </si>
  <si>
    <t xml:space="preserve">F33  </t>
  </si>
  <si>
    <t>MA0000035735</t>
  </si>
  <si>
    <t>FCP STAFF ACTION</t>
  </si>
  <si>
    <t xml:space="preserve">F48  </t>
  </si>
  <si>
    <t>MA0000040040</t>
  </si>
  <si>
    <t>FCP UPLINE ACTIONS</t>
  </si>
  <si>
    <t xml:space="preserve">F81  </t>
  </si>
  <si>
    <t>MA0000040370</t>
  </si>
  <si>
    <t>FCP WAFA ASSURANCE EXPANSION</t>
  </si>
  <si>
    <t xml:space="preserve">F132 </t>
  </si>
  <si>
    <t>MA0000040297</t>
  </si>
  <si>
    <t>FCP WAFA ASSURANCE STRATEGIE</t>
  </si>
  <si>
    <t xml:space="preserve">F124 </t>
  </si>
  <si>
    <t>MA0000030462</t>
  </si>
  <si>
    <t>SICAV  AVENIR PERFORMANCE</t>
  </si>
  <si>
    <t xml:space="preserve">V20  </t>
  </si>
  <si>
    <t>MA0000030504</t>
  </si>
  <si>
    <t>SICAV  MAROC VALEURS</t>
  </si>
  <si>
    <t xml:space="preserve">V24  </t>
  </si>
  <si>
    <t>MA0000030447</t>
  </si>
  <si>
    <t>SICAV  SG EXPANSION</t>
  </si>
  <si>
    <t xml:space="preserve">V18  </t>
  </si>
  <si>
    <t>MA0000030744</t>
  </si>
  <si>
    <t>SICAV CDG CROISSANCE</t>
  </si>
  <si>
    <t xml:space="preserve">V48  </t>
  </si>
  <si>
    <t>MA0000030611</t>
  </si>
  <si>
    <t>SICAV CDM EXPANSION</t>
  </si>
  <si>
    <t xml:space="preserve">V35  </t>
  </si>
  <si>
    <t>MA0000030678</t>
  </si>
  <si>
    <t>SICAV PALMARES FINANCIERES</t>
  </si>
  <si>
    <t xml:space="preserve">V41  </t>
  </si>
  <si>
    <t>MA0000035602</t>
  </si>
  <si>
    <t xml:space="preserve"> FCP AFG CASH MANAGEMENT</t>
  </si>
  <si>
    <t xml:space="preserve">F35  </t>
  </si>
  <si>
    <t>OPCM</t>
  </si>
  <si>
    <t>opc_mo_obl</t>
  </si>
  <si>
    <t>MA0000037095</t>
  </si>
  <si>
    <t>AD CASH</t>
  </si>
  <si>
    <t>BENRRAHLA</t>
  </si>
  <si>
    <t>MA0000037632</t>
  </si>
  <si>
    <t>AD FIXED INCOME FUND</t>
  </si>
  <si>
    <t xml:space="preserve">AD FIXED INCOME FUND </t>
  </si>
  <si>
    <t>DBMCE</t>
  </si>
  <si>
    <t>BENTALHA</t>
  </si>
  <si>
    <t>MA0000041022</t>
  </si>
  <si>
    <t>ALPHA MONETAIRE</t>
  </si>
  <si>
    <t xml:space="preserve">ALPHA_MONT </t>
  </si>
  <si>
    <t>REDMED ASSETM</t>
  </si>
  <si>
    <t>BELAHSEN</t>
  </si>
  <si>
    <t>MA0000042145</t>
  </si>
  <si>
    <t>ATTIJARI CASH GARANTI</t>
  </si>
  <si>
    <t>ATTIJARI CG</t>
  </si>
  <si>
    <t>WAFA GESTION</t>
  </si>
  <si>
    <t>KHALKIDRISSI</t>
  </si>
  <si>
    <t>MA0000036659</t>
  </si>
  <si>
    <t>ATTIJARI LIQUIDITE</t>
  </si>
  <si>
    <t>ATTI_LIQUI</t>
  </si>
  <si>
    <t>MA0000040339</t>
  </si>
  <si>
    <t>ATTIJARI MONETAIRE JOUR</t>
  </si>
  <si>
    <t xml:space="preserve">F128 </t>
  </si>
  <si>
    <t>MA0000037012</t>
  </si>
  <si>
    <t xml:space="preserve">BMCI MONETAIRE PLUS </t>
  </si>
  <si>
    <t>BMCIMP</t>
  </si>
  <si>
    <t>MA0000030132</t>
  </si>
  <si>
    <t>BMCI TRESORERIE</t>
  </si>
  <si>
    <t xml:space="preserve">V8   </t>
  </si>
  <si>
    <t>MA0000037327</t>
  </si>
  <si>
    <t>CAPITAL TRUST MONETAIRE</t>
  </si>
  <si>
    <t xml:space="preserve">TRUST_MONT </t>
  </si>
  <si>
    <t>ECATG</t>
  </si>
  <si>
    <t>CT Gestion</t>
  </si>
  <si>
    <t>DBMCI</t>
  </si>
  <si>
    <t>MA0000037954</t>
  </si>
  <si>
    <t>CAPITAL TRUST TRESORERIE</t>
  </si>
  <si>
    <t>CT TRESORERIE</t>
  </si>
  <si>
    <t>MA0000040446</t>
  </si>
  <si>
    <t>CDG CASH</t>
  </si>
  <si>
    <t xml:space="preserve">F144 </t>
  </si>
  <si>
    <t>MA0000041196</t>
  </si>
  <si>
    <t>CDG SERENITE</t>
  </si>
  <si>
    <t>CDG Capital Gestion</t>
  </si>
  <si>
    <t>MA0000030306</t>
  </si>
  <si>
    <t>CDG TRESORERIE</t>
  </si>
  <si>
    <t xml:space="preserve">V4   </t>
  </si>
  <si>
    <t>MA0000041303</t>
  </si>
  <si>
    <t>CDM Monetaire Plus</t>
  </si>
  <si>
    <t>1 000 000</t>
  </si>
  <si>
    <t>1 000</t>
  </si>
  <si>
    <t>Wafa gestion</t>
  </si>
  <si>
    <t>MA0000036147</t>
  </si>
  <si>
    <t>CDM SECURITE PLUS</t>
  </si>
  <si>
    <t>CDM_SECUR</t>
  </si>
  <si>
    <t>MA0000038895</t>
  </si>
  <si>
    <t>CFG INSTICASH</t>
  </si>
  <si>
    <t>CFG Gestion</t>
  </si>
  <si>
    <t>DCFG</t>
  </si>
  <si>
    <t>MA0000042178</t>
  </si>
  <si>
    <t>Valoris MNG</t>
  </si>
  <si>
    <t>MA0000037863</t>
  </si>
  <si>
    <t>MA0000038127</t>
  </si>
  <si>
    <t>EMERGENCE TRESOR</t>
  </si>
  <si>
    <t>EMTRESOR</t>
  </si>
  <si>
    <t>376 524</t>
  </si>
  <si>
    <t>MA0000038952</t>
  </si>
  <si>
    <t>EAFAM</t>
  </si>
  <si>
    <t>AFA MANAGEMENT</t>
  </si>
  <si>
    <t>DSGMB</t>
  </si>
  <si>
    <t>MA0000036774</t>
  </si>
  <si>
    <t>FCP AFRICAPITAL LIQUIDITY</t>
  </si>
  <si>
    <t>EAM</t>
  </si>
  <si>
    <t>AFRICAPITAL M</t>
  </si>
  <si>
    <t>MA0000040123</t>
  </si>
  <si>
    <t>FCP ALISTITMAR CHAABI TRESORERIE</t>
  </si>
  <si>
    <t xml:space="preserve">F104 </t>
  </si>
  <si>
    <t>EICH</t>
  </si>
  <si>
    <t>MA0000038440</t>
  </si>
  <si>
    <t xml:space="preserve"> ALPHA PROTECTION</t>
  </si>
  <si>
    <t>RED MED ASSET M</t>
  </si>
  <si>
    <t>MA0000036733</t>
  </si>
  <si>
    <t xml:space="preserve">FCP ATLAS CASH </t>
  </si>
  <si>
    <t>ATLAS_CASH</t>
  </si>
  <si>
    <t>EATM</t>
  </si>
  <si>
    <t>ATLAS MAN</t>
  </si>
  <si>
    <t>MA0000042053</t>
  </si>
  <si>
    <t>FCP ATLAS MONEBANK</t>
  </si>
  <si>
    <t>MA0000038010</t>
  </si>
  <si>
    <t>MA0000042046</t>
  </si>
  <si>
    <t>FCP ATLAS TRESORERIE</t>
  </si>
  <si>
    <t>MA0000037913</t>
  </si>
  <si>
    <t>MA0000036196</t>
  </si>
  <si>
    <t>FCP CAM LIQUIDITE</t>
  </si>
  <si>
    <t>MA0000041311</t>
  </si>
  <si>
    <t>FCP CAM MONETAIRE</t>
  </si>
  <si>
    <t>CAM MONETAIRE</t>
  </si>
  <si>
    <t xml:space="preserve">MAROGEST </t>
  </si>
  <si>
    <t>MA0000040271</t>
  </si>
  <si>
    <t>FCP CAP MONETAIRE PREMIERE</t>
  </si>
  <si>
    <t xml:space="preserve">F122 </t>
  </si>
  <si>
    <t>MA0000037442</t>
  </si>
  <si>
    <t>CAPITAL IMTIYAZ TRESORERIE</t>
  </si>
  <si>
    <t>CFG</t>
  </si>
  <si>
    <t>ALFERRAD</t>
  </si>
  <si>
    <t>MA0000036238</t>
  </si>
  <si>
    <t>FCP CAPITAL MONETAIRE</t>
  </si>
  <si>
    <t xml:space="preserve">F142 </t>
  </si>
  <si>
    <t>MA0000037673</t>
  </si>
  <si>
    <t>FCP CAPITAL MONETAIRE PLUS</t>
  </si>
  <si>
    <t>FCP CAPM</t>
  </si>
  <si>
    <t>MA0000040636</t>
  </si>
  <si>
    <t>CDGKG</t>
  </si>
  <si>
    <t>MA0000035834</t>
  </si>
  <si>
    <t>FCP CFG SECURITE</t>
  </si>
  <si>
    <t>CFG GESTION</t>
  </si>
  <si>
    <t>MA0000037517</t>
  </si>
  <si>
    <t xml:space="preserve">FCP CFG TRESOCORP </t>
  </si>
  <si>
    <t xml:space="preserve">CFG TRESOCORP </t>
  </si>
  <si>
    <t>MA0000035974</t>
  </si>
  <si>
    <t>FCP EMERGENCE MONEY MARKET FUND</t>
  </si>
  <si>
    <t xml:space="preserve">F71  </t>
  </si>
  <si>
    <t>MA0000038762</t>
  </si>
  <si>
    <t xml:space="preserve">FCP EMERGENCE TRESORERIE </t>
  </si>
  <si>
    <t xml:space="preserve">FCP EMERGENCE TRESO </t>
  </si>
  <si>
    <t>FIKRI</t>
  </si>
  <si>
    <t>MA0000041741</t>
  </si>
  <si>
    <t>FCP HORIZON PREMIUM</t>
  </si>
  <si>
    <t>HORIZON PREMIUM</t>
  </si>
  <si>
    <t>SOGECAPITAL GESTION</t>
  </si>
  <si>
    <t>MA0000038325</t>
  </si>
  <si>
    <t>MA0000037293</t>
  </si>
  <si>
    <t>FCP Integra cash</t>
  </si>
  <si>
    <t>Integra cash</t>
  </si>
  <si>
    <t>Integra</t>
  </si>
  <si>
    <t>MA0000036907</t>
  </si>
  <si>
    <t>FCP IRGAM MONETAIRE</t>
  </si>
  <si>
    <t xml:space="preserve">IRGAM_MONT </t>
  </si>
  <si>
    <t>EIRGAM</t>
  </si>
  <si>
    <t xml:space="preserve">IRG Asset </t>
  </si>
  <si>
    <t>MA0000040149</t>
  </si>
  <si>
    <t>FCP KENZ PLUS</t>
  </si>
  <si>
    <t xml:space="preserve">F109 </t>
  </si>
  <si>
    <t>EUP</t>
  </si>
  <si>
    <t>MA0000041600</t>
  </si>
  <si>
    <t>FCPMP</t>
  </si>
  <si>
    <t>CDG CAPITAL GESTION</t>
  </si>
  <si>
    <t>MA0000041097</t>
  </si>
  <si>
    <t>FCP RMA CAP TRESO PLUS</t>
  </si>
  <si>
    <t>RMA</t>
  </si>
  <si>
    <t>MA0000038606</t>
  </si>
  <si>
    <t>FCP TWIN CASH</t>
  </si>
  <si>
    <t>ETCG</t>
  </si>
  <si>
    <t>TWIN CAPITAL GESTION</t>
  </si>
  <si>
    <t>MA0000037350</t>
  </si>
  <si>
    <t>FCP UPLINE CAPITAL GARANTI</t>
  </si>
  <si>
    <t xml:space="preserve">FFCP UPLINE CAPITAL GARANTI </t>
  </si>
  <si>
    <t>Upline Capital Man</t>
  </si>
  <si>
    <t>MA0000036014</t>
  </si>
  <si>
    <t>FCP UPLINE CASH</t>
  </si>
  <si>
    <t xml:space="preserve">F77  </t>
  </si>
  <si>
    <t>MA0000036618</t>
  </si>
  <si>
    <t>FCP UPLINE PERENNI</t>
  </si>
  <si>
    <t>94 601</t>
  </si>
  <si>
    <t>UCM</t>
  </si>
  <si>
    <t xml:space="preserve">RUH </t>
  </si>
  <si>
    <t>MA0000036006</t>
  </si>
  <si>
    <t>FCP UPLINE TRESORERIE</t>
  </si>
  <si>
    <t>UPLINE CAPITAL MANAG</t>
  </si>
  <si>
    <t>MA0000041386</t>
  </si>
  <si>
    <t>WG MONETAIRE</t>
  </si>
  <si>
    <t>MONTASSIR</t>
  </si>
  <si>
    <t>MA0000041998</t>
  </si>
  <si>
    <t xml:space="preserve">FCP WINEO CASH </t>
  </si>
  <si>
    <t>EWINEO</t>
  </si>
  <si>
    <t>WINEO GES</t>
  </si>
  <si>
    <t>MA0000036964</t>
  </si>
  <si>
    <t xml:space="preserve">WICAS </t>
  </si>
  <si>
    <t>MA0000030488</t>
  </si>
  <si>
    <t>IRAD</t>
  </si>
  <si>
    <t xml:space="preserve">V22  </t>
  </si>
  <si>
    <t>MA0000041691</t>
  </si>
  <si>
    <t>SG CASH GARANTI</t>
  </si>
  <si>
    <t>MA0000036857</t>
  </si>
  <si>
    <t>MA0000041683</t>
  </si>
  <si>
    <t xml:space="preserve">SG CASH PLUS </t>
  </si>
  <si>
    <t xml:space="preserve">SOGECAPITAL GESTION </t>
  </si>
  <si>
    <t>MA0000036725</t>
  </si>
  <si>
    <t>MA0000030553</t>
  </si>
  <si>
    <t>SICAV ATTIJARI TRESORERIE</t>
  </si>
  <si>
    <t xml:space="preserve">V28  </t>
  </si>
  <si>
    <t>MA0000030603</t>
  </si>
  <si>
    <t>SICAV CDM CASH</t>
  </si>
  <si>
    <t xml:space="preserve">V34  </t>
  </si>
  <si>
    <t>MA0000030421</t>
  </si>
  <si>
    <t>SICAV SG VALEURS</t>
  </si>
  <si>
    <t xml:space="preserve">V16  </t>
  </si>
  <si>
    <t>MA0000039141</t>
  </si>
  <si>
    <t>AD SELECT BANK</t>
  </si>
  <si>
    <t>OPCOCT</t>
  </si>
  <si>
    <t>MA0000037624</t>
  </si>
  <si>
    <t>AD YIELD FUND</t>
  </si>
  <si>
    <t>MA0000041394</t>
  </si>
  <si>
    <t>ALPHA BANK FUND</t>
  </si>
  <si>
    <t>REDMED ASSET MAN</t>
  </si>
  <si>
    <t>MA0000037392</t>
  </si>
  <si>
    <t xml:space="preserve">CAPITAL  OBLIGATIONS BANQUES </t>
  </si>
  <si>
    <t>BKG</t>
  </si>
  <si>
    <t>MA0000037962</t>
  </si>
  <si>
    <t>CAPITAL TRUST CASH PLUS</t>
  </si>
  <si>
    <t>CTGestion</t>
  </si>
  <si>
    <t>MA0000037483</t>
  </si>
  <si>
    <t>CAPITAL TRUST OBLIG COURT TERME</t>
  </si>
  <si>
    <t>MA0000041105</t>
  </si>
  <si>
    <t>CDG SERENITE GARANTIE</t>
  </si>
  <si>
    <t>MA0000038002</t>
  </si>
  <si>
    <t>CFG Liquid Bonds</t>
  </si>
  <si>
    <t>MA0000035677</t>
  </si>
  <si>
    <t>FCP ADM CASH</t>
  </si>
  <si>
    <t xml:space="preserve">F42  </t>
  </si>
  <si>
    <t>MA0000038960</t>
  </si>
  <si>
    <t>FCP AFG LIQUIDITY FUND</t>
  </si>
  <si>
    <t>MA0000035578</t>
  </si>
  <si>
    <t xml:space="preserve">F32  </t>
  </si>
  <si>
    <t>MA0000036873</t>
  </si>
  <si>
    <t>FCP AFRICAPITAL CASH</t>
  </si>
  <si>
    <t>MA0000038432</t>
  </si>
  <si>
    <t>FCP AFRICAPITAL CASH PLUS</t>
  </si>
  <si>
    <t>MA0000040107</t>
  </si>
  <si>
    <t>FCP AL AMAL</t>
  </si>
  <si>
    <t xml:space="preserve">F102 </t>
  </si>
  <si>
    <t>MA0000036048</t>
  </si>
  <si>
    <t>FCP ATTIJARI MONETAIRE PLUS</t>
  </si>
  <si>
    <t xml:space="preserve">F84  </t>
  </si>
  <si>
    <t>MA0000040594</t>
  </si>
  <si>
    <t>FCP CAM MONETAIRE PLUS</t>
  </si>
  <si>
    <t>FCPCA</t>
  </si>
  <si>
    <t>MA0000036352</t>
  </si>
  <si>
    <t>FCP CAM TRESO PLUS</t>
  </si>
  <si>
    <t>CAM TRESO PLUS</t>
  </si>
  <si>
    <t>MA0000040313</t>
  </si>
  <si>
    <t>FCP CAP INSTITUTIONS</t>
  </si>
  <si>
    <t>CAP INSTITUTIONS</t>
  </si>
  <si>
    <t>WafaGestion</t>
  </si>
  <si>
    <t>MA0000040487</t>
  </si>
  <si>
    <t>FCP CAP SECURICOURT</t>
  </si>
  <si>
    <t xml:space="preserve">F149 </t>
  </si>
  <si>
    <t>MA0000035925</t>
  </si>
  <si>
    <t>FCP CAPITAL DYNAMIQUE</t>
  </si>
  <si>
    <t xml:space="preserve">F68  </t>
  </si>
  <si>
    <t>MA0000036261</t>
  </si>
  <si>
    <t>FCP CAPITAL IMTIYAZ LIQUIDITE</t>
  </si>
  <si>
    <t xml:space="preserve">F151 </t>
  </si>
  <si>
    <t>MA0000036212</t>
  </si>
  <si>
    <t>FCP CAPITAL OBLIGATIONS PLUS</t>
  </si>
  <si>
    <t xml:space="preserve">F137 </t>
  </si>
  <si>
    <t>MA0000038531</t>
  </si>
  <si>
    <t>FCP CAPITAL TRUST SECURIPLUS</t>
  </si>
  <si>
    <t>CAPITAL TRUST SECURIPLUS</t>
  </si>
  <si>
    <t>MA0000036246</t>
  </si>
  <si>
    <t>FCP CDG MONETAIRE PLUS</t>
  </si>
  <si>
    <t xml:space="preserve">F143 </t>
  </si>
  <si>
    <t>MA0000036154</t>
  </si>
  <si>
    <t>FCP CDM LIQUIDITE</t>
  </si>
  <si>
    <t xml:space="preserve">F95  </t>
  </si>
  <si>
    <t>MA0000035826</t>
  </si>
  <si>
    <t>FCP CFG LIQUIDITE</t>
  </si>
  <si>
    <t xml:space="preserve">F57  </t>
  </si>
  <si>
    <t>MA0000037616</t>
  </si>
  <si>
    <t>FCP EMERGENCE BANCAIRES</t>
  </si>
  <si>
    <t>EMERGENCE BANCAIRES</t>
  </si>
  <si>
    <t>MA0000041717</t>
  </si>
  <si>
    <t>FCP SG COURT TERME OBLIG</t>
  </si>
  <si>
    <t>SG COURT TERME OBLIG</t>
  </si>
  <si>
    <t>MA0000041766</t>
  </si>
  <si>
    <t>FCP SG TRESOR PLUS</t>
  </si>
  <si>
    <t>SG TRESOR PLUS</t>
  </si>
  <si>
    <t>MA0000035644</t>
  </si>
  <si>
    <t xml:space="preserve">F39  </t>
  </si>
  <si>
    <t>MA0000040024</t>
  </si>
  <si>
    <t>FCP UPLINE OBLIG</t>
  </si>
  <si>
    <t xml:space="preserve">UPLINE OBLIG </t>
  </si>
  <si>
    <t>MA0000041121</t>
  </si>
  <si>
    <t>IRGAM MONETAIRE PLUS</t>
  </si>
  <si>
    <t xml:space="preserve">Irg M + </t>
  </si>
  <si>
    <t>MA0000037889</t>
  </si>
  <si>
    <t>IRGAM OBLIBANQUES</t>
  </si>
  <si>
    <t xml:space="preserve"> IRGAM OBLIBANQUES</t>
  </si>
  <si>
    <t>MA0000041402</t>
  </si>
  <si>
    <t>IRGAM SECURIPLUS</t>
  </si>
  <si>
    <t>IRG ASSET MANAGEMENT</t>
  </si>
  <si>
    <t>MA0000030413</t>
  </si>
  <si>
    <t>SICAV BMCI CASH</t>
  </si>
  <si>
    <t xml:space="preserve">V15  </t>
  </si>
  <si>
    <t>MA0000030736</t>
  </si>
  <si>
    <t>SICAV BMCI TRESO PLUS</t>
  </si>
  <si>
    <t xml:space="preserve">V47  </t>
  </si>
  <si>
    <t>MA0000038655</t>
  </si>
  <si>
    <t>TWIN TREASURY</t>
  </si>
  <si>
    <t>TWIN CAPITAL Gestion</t>
  </si>
  <si>
    <t>MA0000042020</t>
  </si>
  <si>
    <t>WINEO OBLIG CT</t>
  </si>
  <si>
    <t>WINEO OCT</t>
  </si>
  <si>
    <t>WINEO GESTION</t>
  </si>
  <si>
    <t>MA0000037525</t>
  </si>
  <si>
    <t>MA0000037087</t>
  </si>
  <si>
    <t>AD BONDS</t>
  </si>
  <si>
    <t>AD bonds</t>
  </si>
  <si>
    <t>OPCOMLT</t>
  </si>
  <si>
    <t>FCP</t>
  </si>
  <si>
    <t>MA0000039158</t>
  </si>
  <si>
    <t>MA0000039448</t>
  </si>
  <si>
    <t>MA0000035438</t>
  </si>
  <si>
    <t>AL IHSSANE</t>
  </si>
  <si>
    <t xml:space="preserve">F11  </t>
  </si>
  <si>
    <t>MA0000037210</t>
  </si>
  <si>
    <t>ATLAS SERENITE</t>
  </si>
  <si>
    <t xml:space="preserve">ATLAS SERENITE </t>
  </si>
  <si>
    <t>MA0000030066</t>
  </si>
  <si>
    <t>BMCI EPARGNE OBLIGATIONS</t>
  </si>
  <si>
    <t xml:space="preserve">V7   </t>
  </si>
  <si>
    <t>MA0000035180</t>
  </si>
  <si>
    <t>BMCI EPARGNE TRESOR</t>
  </si>
  <si>
    <t xml:space="preserve">F7   </t>
  </si>
  <si>
    <t>MA0000030397</t>
  </si>
  <si>
    <t>CDG BARID</t>
  </si>
  <si>
    <t xml:space="preserve">V5   </t>
  </si>
  <si>
    <t>MA0000035073</t>
  </si>
  <si>
    <t>CDG SECUR</t>
  </si>
  <si>
    <t xml:space="preserve">F1   </t>
  </si>
  <si>
    <t>MA0000030280</t>
  </si>
  <si>
    <t>CDG TAWFIR</t>
  </si>
  <si>
    <t xml:space="preserve">V2   </t>
  </si>
  <si>
    <t>MA0000037574</t>
  </si>
  <si>
    <t xml:space="preserve">F158 </t>
  </si>
  <si>
    <t>MA0000037590</t>
  </si>
  <si>
    <t>MA0000037582</t>
  </si>
  <si>
    <t>MA0000035628</t>
  </si>
  <si>
    <t>FCP AFG INCOME FUND</t>
  </si>
  <si>
    <t xml:space="preserve">F37  </t>
  </si>
  <si>
    <t>MA0000036865</t>
  </si>
  <si>
    <t>AFRICAPITAL BONDS</t>
  </si>
  <si>
    <t>MA0000040438</t>
  </si>
  <si>
    <t>FCP AL IDDIKHAR CHAABI KASSIR AL MADA</t>
  </si>
  <si>
    <t xml:space="preserve">F140 </t>
  </si>
  <si>
    <t>MA0000040412</t>
  </si>
  <si>
    <t>FCP AL IDDIKHAR CHAABI MOUTAWASSIT AL MADA</t>
  </si>
  <si>
    <t xml:space="preserve">F138 </t>
  </si>
  <si>
    <t>MA0000040420</t>
  </si>
  <si>
    <t>FCP AL IDDIKHAR CHAABI TAWIL AL MADA</t>
  </si>
  <si>
    <t xml:space="preserve">F139 </t>
  </si>
  <si>
    <t>MA0000041261</t>
  </si>
  <si>
    <t>ALPHA SECURE FUND</t>
  </si>
  <si>
    <t>MA0000040099</t>
  </si>
  <si>
    <t>FCP ASSANAD CHAABI</t>
  </si>
  <si>
    <t xml:space="preserve">F101 </t>
  </si>
  <si>
    <t>MA0000035206</t>
  </si>
  <si>
    <t>FCP ATLANTA OBLIGATIONS</t>
  </si>
  <si>
    <t xml:space="preserve">F9   </t>
  </si>
  <si>
    <t>MA0000040453</t>
  </si>
  <si>
    <t>FCP ATLANTA PERFORMANCE</t>
  </si>
  <si>
    <t xml:space="preserve">F146 </t>
  </si>
  <si>
    <t>MA0000035669</t>
  </si>
  <si>
    <t>FCP ATLAS HARMONIE</t>
  </si>
  <si>
    <t xml:space="preserve">F41  </t>
  </si>
  <si>
    <t>MA0000042079</t>
  </si>
  <si>
    <t xml:space="preserve"> ATLAS PERENNITE</t>
  </si>
  <si>
    <t>MA0000036071</t>
  </si>
  <si>
    <t>FCP ATTIJARI FINANCES CORP RENDEMENT</t>
  </si>
  <si>
    <t xml:space="preserve">F87  </t>
  </si>
  <si>
    <t>MA0000040263</t>
  </si>
  <si>
    <t>FCP ATTIJARI SECURITE</t>
  </si>
  <si>
    <t xml:space="preserve">F121 </t>
  </si>
  <si>
    <t>MA0000035685</t>
  </si>
  <si>
    <t>FCP AVENIR OBLIGATION</t>
  </si>
  <si>
    <t xml:space="preserve">F43  </t>
  </si>
  <si>
    <t>MA0000035693</t>
  </si>
  <si>
    <t>FCP AVENIR PREMIERE</t>
  </si>
  <si>
    <t xml:space="preserve">F44  </t>
  </si>
  <si>
    <t>PA234014</t>
  </si>
  <si>
    <t>MA0000036253</t>
  </si>
  <si>
    <t>FCP AVENIR PREVOYANCE</t>
  </si>
  <si>
    <t xml:space="preserve">F145 </t>
  </si>
  <si>
    <t>MA0000035818</t>
  </si>
  <si>
    <t>FCP AVENIR RENDEMENT</t>
  </si>
  <si>
    <t xml:space="preserve">F56  </t>
  </si>
  <si>
    <t>MA0000040669</t>
  </si>
  <si>
    <t>FCP AXA OBLIG</t>
  </si>
  <si>
    <t>FCAXA</t>
  </si>
  <si>
    <t>MA0000036279</t>
  </si>
  <si>
    <t>FCP BMCE SOLIDARITE</t>
  </si>
  <si>
    <t xml:space="preserve">F153 </t>
  </si>
  <si>
    <t>MA0000036295</t>
  </si>
  <si>
    <t>FCP BMCI GESTION SOLIDARITE</t>
  </si>
  <si>
    <t xml:space="preserve">F166 </t>
  </si>
  <si>
    <t>MA0000035800</t>
  </si>
  <si>
    <t>FCP CAA RENDEMENT</t>
  </si>
  <si>
    <t xml:space="preserve">F55  </t>
  </si>
  <si>
    <t>MA0000035099</t>
  </si>
  <si>
    <t>MA0000041329</t>
  </si>
  <si>
    <t>CAM OBLIGATIONS</t>
  </si>
  <si>
    <t>MA0000040602</t>
  </si>
  <si>
    <t>FCP CAM PERFORMANCE</t>
  </si>
  <si>
    <t>FCPC1</t>
  </si>
  <si>
    <t>MA0000040248</t>
  </si>
  <si>
    <t>FCP CAP OBLIGATIONS</t>
  </si>
  <si>
    <t xml:space="preserve">F119 </t>
  </si>
  <si>
    <t>MA0000040479</t>
  </si>
  <si>
    <t>FCP CAP SECURIPRIME</t>
  </si>
  <si>
    <t xml:space="preserve">F148 </t>
  </si>
  <si>
    <t>MA0000040495</t>
  </si>
  <si>
    <t>FCP CAP SECURIVALO</t>
  </si>
  <si>
    <t xml:space="preserve">F150 </t>
  </si>
  <si>
    <t>MA0000040388</t>
  </si>
  <si>
    <t>FCP CAP SOLIDARITE</t>
  </si>
  <si>
    <t xml:space="preserve">F133 </t>
  </si>
  <si>
    <t>MA0000036337</t>
  </si>
  <si>
    <t>FCP CAPITAL GESTION SOLIDARITE</t>
  </si>
  <si>
    <t xml:space="preserve">F162 </t>
  </si>
  <si>
    <t>MA0000035941</t>
  </si>
  <si>
    <t>FCP CAPITAL IMTYIAZ SECURITE</t>
  </si>
  <si>
    <t xml:space="preserve">F73  </t>
  </si>
  <si>
    <t>MA0000035933</t>
  </si>
  <si>
    <t>FCP CAPITAL INSTITUTIONS</t>
  </si>
  <si>
    <t xml:space="preserve">F69  </t>
  </si>
  <si>
    <t>MA0000035909</t>
  </si>
  <si>
    <t>FCP CAPITAL OPTIMISATION</t>
  </si>
  <si>
    <t xml:space="preserve">F66  </t>
  </si>
  <si>
    <t>MA0000035859</t>
  </si>
  <si>
    <t>FCP CAPITAL RENDEMENT</t>
  </si>
  <si>
    <t xml:space="preserve">F61  </t>
  </si>
  <si>
    <t>MA0000036394</t>
  </si>
  <si>
    <t>FCP CAPITAL TAALIM</t>
  </si>
  <si>
    <t>FCPTA</t>
  </si>
  <si>
    <t>MA0000036329</t>
  </si>
  <si>
    <t>FCP CAPITAL TERME</t>
  </si>
  <si>
    <t xml:space="preserve">F161 </t>
  </si>
  <si>
    <t>MA0000035917</t>
  </si>
  <si>
    <t>FCP CAPITAL TRESOR</t>
  </si>
  <si>
    <t xml:space="preserve">F67  </t>
  </si>
  <si>
    <t>MA0000037830</t>
  </si>
  <si>
    <t>FCP CAPITAL TRUST INSTITUTIONS</t>
  </si>
  <si>
    <t>CT INSTITUTIONS</t>
  </si>
  <si>
    <t>DBOA</t>
  </si>
  <si>
    <t>MA0000038267</t>
  </si>
  <si>
    <t>CT Oblig Premium</t>
  </si>
  <si>
    <t>MA0000036055</t>
  </si>
  <si>
    <t>FCP CAT EQUILIBRE</t>
  </si>
  <si>
    <t xml:space="preserve">F85  </t>
  </si>
  <si>
    <t>MA0000036139</t>
  </si>
  <si>
    <t>FCP CAT OBLIGATIONS</t>
  </si>
  <si>
    <t xml:space="preserve">F93  </t>
  </si>
  <si>
    <t>MA0000040362</t>
  </si>
  <si>
    <t>FCP CAT VALEURS</t>
  </si>
  <si>
    <t xml:space="preserve">F131 </t>
  </si>
  <si>
    <t>MA0000040461</t>
  </si>
  <si>
    <t>FCP CDG OBLIGATIONS</t>
  </si>
  <si>
    <t xml:space="preserve">F147 </t>
  </si>
  <si>
    <t>MA0000040503</t>
  </si>
  <si>
    <t>FCP CDG PARTAGE</t>
  </si>
  <si>
    <t xml:space="preserve">F152 </t>
  </si>
  <si>
    <t>MA0000040578</t>
  </si>
  <si>
    <t>FCP CDG RENDEMENT</t>
  </si>
  <si>
    <t xml:space="preserve">F170 </t>
  </si>
  <si>
    <t>MA0000040529</t>
  </si>
  <si>
    <t>FCP CDG SOLIDARITE</t>
  </si>
  <si>
    <t xml:space="preserve">F155 </t>
  </si>
  <si>
    <t>MA0000036113</t>
  </si>
  <si>
    <t>FCP CDM PROFIL SERENITE</t>
  </si>
  <si>
    <t xml:space="preserve">F91  </t>
  </si>
  <si>
    <t>MA0000035792</t>
  </si>
  <si>
    <t>FCP CFG RENDEMENT</t>
  </si>
  <si>
    <t xml:space="preserve">F54  </t>
  </si>
  <si>
    <t>MA0000036345</t>
  </si>
  <si>
    <t>FCP CFG SOLIDARITE</t>
  </si>
  <si>
    <t xml:space="preserve">F163 </t>
  </si>
  <si>
    <t>MA0000040552</t>
  </si>
  <si>
    <t>FCP CHAABI SOLIDARITE</t>
  </si>
  <si>
    <t xml:space="preserve">F164 </t>
  </si>
  <si>
    <t>MA0000040131</t>
  </si>
  <si>
    <t>FCP CNIA ADDAMANE</t>
  </si>
  <si>
    <t xml:space="preserve">F105 </t>
  </si>
  <si>
    <t>PA234012</t>
  </si>
  <si>
    <t>MA0000040008</t>
  </si>
  <si>
    <t>FCP CNIA ASSURE</t>
  </si>
  <si>
    <t xml:space="preserve">F31  </t>
  </si>
  <si>
    <t>PA234013</t>
  </si>
  <si>
    <t>MA0000040586</t>
  </si>
  <si>
    <t>FCP EDUCATION</t>
  </si>
  <si>
    <t>FCPED</t>
  </si>
  <si>
    <t>MA0000040560</t>
  </si>
  <si>
    <t>FCP ELAN SOLIDARITE</t>
  </si>
  <si>
    <t xml:space="preserve">F168 </t>
  </si>
  <si>
    <t>MA0000036287</t>
  </si>
  <si>
    <t>FCP EMERGENCE BOND FUND</t>
  </si>
  <si>
    <t xml:space="preserve">F156 </t>
  </si>
  <si>
    <t>MA0000036170</t>
  </si>
  <si>
    <t>FCP ES-SAADA OBLIGATIONS</t>
  </si>
  <si>
    <t xml:space="preserve">F106 </t>
  </si>
  <si>
    <t>MA0000040032</t>
  </si>
  <si>
    <t>FCP FONDS SECURITE</t>
  </si>
  <si>
    <t xml:space="preserve">F80  </t>
  </si>
  <si>
    <t>MA0000036386</t>
  </si>
  <si>
    <t>FCP GESTAR SOLIDARITE</t>
  </si>
  <si>
    <t>FCPGE</t>
  </si>
  <si>
    <t>MA0000040289</t>
  </si>
  <si>
    <t>FCP GROUPE MCMA-MAMDA OPTIMISATION</t>
  </si>
  <si>
    <t xml:space="preserve">F123 </t>
  </si>
  <si>
    <t xml:space="preserve">MA0000036915 </t>
  </si>
  <si>
    <t>MA0000040115</t>
  </si>
  <si>
    <t>FCP KENZ OBLIGATIONS</t>
  </si>
  <si>
    <t xml:space="preserve">F103 </t>
  </si>
  <si>
    <t>MA0000040180</t>
  </si>
  <si>
    <t>FCP OBLIDYNAMIC</t>
  </si>
  <si>
    <t xml:space="preserve">F113 </t>
  </si>
  <si>
    <t>MA0000040404</t>
  </si>
  <si>
    <t>FCP OBLIFUTUR</t>
  </si>
  <si>
    <t xml:space="preserve">F135 </t>
  </si>
  <si>
    <t>MA0000040354</t>
  </si>
  <si>
    <t>FCP OBLIPREMIERE</t>
  </si>
  <si>
    <t xml:space="preserve">F130 </t>
  </si>
  <si>
    <t>MA0000040396</t>
  </si>
  <si>
    <t>FCP OBLITOP</t>
  </si>
  <si>
    <t xml:space="preserve">F134 </t>
  </si>
  <si>
    <t>MA0000040214</t>
  </si>
  <si>
    <t>FCP PATRIMOINE OBLIGATIONS</t>
  </si>
  <si>
    <t xml:space="preserve">F116 </t>
  </si>
  <si>
    <t>MA0000040164</t>
  </si>
  <si>
    <t>FCP PROFIL SERENITE</t>
  </si>
  <si>
    <t xml:space="preserve">F111 </t>
  </si>
  <si>
    <t>MA0000036360</t>
  </si>
  <si>
    <t>FCP RENDEMENT</t>
  </si>
  <si>
    <t xml:space="preserve">F167 </t>
  </si>
  <si>
    <t>MA0000035198</t>
  </si>
  <si>
    <t>FCP SANAD OBLIGATAIRE</t>
  </si>
  <si>
    <t xml:space="preserve">F8   </t>
  </si>
  <si>
    <t>MA0000035461</t>
  </si>
  <si>
    <t>FCP SCR OBLIGATIONS</t>
  </si>
  <si>
    <t xml:space="preserve">F3   </t>
  </si>
  <si>
    <t>MA0000040511</t>
  </si>
  <si>
    <t>FCP SOLIDARITE</t>
  </si>
  <si>
    <t xml:space="preserve">F154 </t>
  </si>
  <si>
    <t>MA0000036188</t>
  </si>
  <si>
    <t xml:space="preserve">FCP TAWFIR ES-SAADA </t>
  </si>
  <si>
    <t xml:space="preserve">F107 </t>
  </si>
  <si>
    <t>MA0000042368</t>
  </si>
  <si>
    <t>UNIVERS OBLIGATIONS</t>
  </si>
  <si>
    <t>MA0000041147</t>
  </si>
  <si>
    <t xml:space="preserve">V14  </t>
  </si>
  <si>
    <t>MA0000037376</t>
  </si>
  <si>
    <t>MA0000040016</t>
  </si>
  <si>
    <t>FCP UPLINE RENDEMENT</t>
  </si>
  <si>
    <t xml:space="preserve">F78  </t>
  </si>
  <si>
    <t>MA0000036402</t>
  </si>
  <si>
    <t>FCP UPLINE SOLIDARITE</t>
  </si>
  <si>
    <t>HDHDH</t>
  </si>
  <si>
    <t>MA0000040222</t>
  </si>
  <si>
    <t>FCP WAFA  ASSURANCE SECURITE</t>
  </si>
  <si>
    <t xml:space="preserve">F117 </t>
  </si>
  <si>
    <t>MA0000037152</t>
  </si>
  <si>
    <t>MA0000030439</t>
  </si>
  <si>
    <t>SICAV  OBLIG PLUS</t>
  </si>
  <si>
    <t xml:space="preserve">V17  </t>
  </si>
  <si>
    <t>MA0000030496</t>
  </si>
  <si>
    <t>SICAV  SICAVENIR</t>
  </si>
  <si>
    <t xml:space="preserve">V23  </t>
  </si>
  <si>
    <t>MA0000030546</t>
  </si>
  <si>
    <t>SICAV ATTIJARI OBLIGATIONS</t>
  </si>
  <si>
    <t xml:space="preserve">V29  </t>
  </si>
  <si>
    <t>MA0000030702</t>
  </si>
  <si>
    <t>SICAV CAP REGULARITE</t>
  </si>
  <si>
    <t xml:space="preserve">V44  </t>
  </si>
  <si>
    <t>MA0000030298</t>
  </si>
  <si>
    <t>SICAV CDG PREVOYANCE</t>
  </si>
  <si>
    <t xml:space="preserve">V3   </t>
  </si>
  <si>
    <t>MA0000030587</t>
  </si>
  <si>
    <t>SICAV CDM GENERATION</t>
  </si>
  <si>
    <t xml:space="preserve">V32  </t>
  </si>
  <si>
    <t>MA0000030595</t>
  </si>
  <si>
    <t>SICAV CDM TRESOR PLUS</t>
  </si>
  <si>
    <t xml:space="preserve">V33  </t>
  </si>
  <si>
    <t>MA0000030637</t>
  </si>
  <si>
    <t>SICAV CIMR AJIAL</t>
  </si>
  <si>
    <t xml:space="preserve">V37  </t>
  </si>
  <si>
    <t>MA0000030561</t>
  </si>
  <si>
    <t>SICAV CIMR ATTADAMOUN</t>
  </si>
  <si>
    <t xml:space="preserve">V30  </t>
  </si>
  <si>
    <t>MA0000030629</t>
  </si>
  <si>
    <t>SICAV CIMR IDDIKHAR</t>
  </si>
  <si>
    <t xml:space="preserve">V36  </t>
  </si>
  <si>
    <t>MA0000030728</t>
  </si>
  <si>
    <t>SICAV PREVOYANCE</t>
  </si>
  <si>
    <t xml:space="preserve">V46  </t>
  </si>
  <si>
    <t>MA0000038614</t>
  </si>
  <si>
    <t>TWIN BOND</t>
  </si>
  <si>
    <t>MA0000039190</t>
  </si>
  <si>
    <t>MA0000035214</t>
  </si>
  <si>
    <t>WIAM CROISSANCE</t>
  </si>
  <si>
    <t xml:space="preserve">F10  </t>
  </si>
  <si>
    <t>MA0000042038</t>
  </si>
  <si>
    <t>MA0000040545</t>
  </si>
  <si>
    <t>OPCO</t>
  </si>
  <si>
    <t>opc_in_gar</t>
  </si>
  <si>
    <t>KABIRI</t>
  </si>
  <si>
    <t>MA0000040693</t>
  </si>
  <si>
    <t>FCP CDG OBLIG SELECTION</t>
  </si>
  <si>
    <t>FCP CDG OBLIG SEL</t>
  </si>
  <si>
    <t>MA0000036790</t>
  </si>
  <si>
    <t>FCP AE</t>
  </si>
  <si>
    <t>MA0000042228</t>
  </si>
  <si>
    <t>FCP CKG GARANTI</t>
  </si>
  <si>
    <t>FCKG GARANTI</t>
  </si>
  <si>
    <t>OPCC</t>
  </si>
  <si>
    <t>ECFGG</t>
  </si>
  <si>
    <t>MA0000041709</t>
  </si>
  <si>
    <t>FCP SG EPA</t>
  </si>
  <si>
    <t>ESOGKG</t>
  </si>
  <si>
    <t>SOGECAPITAL GEST</t>
  </si>
  <si>
    <t>MA0000039091</t>
  </si>
  <si>
    <t>FCP CTE</t>
  </si>
  <si>
    <t>Capital Trust Gest</t>
  </si>
  <si>
    <t>MA0000039208</t>
  </si>
  <si>
    <t>OPCD</t>
  </si>
  <si>
    <t>opc_diver</t>
  </si>
  <si>
    <t>MA0000038986</t>
  </si>
  <si>
    <t>AFG OPTIMAL FUND</t>
  </si>
  <si>
    <t>T0.2%AF</t>
  </si>
  <si>
    <t>T0,1%RP</t>
  </si>
  <si>
    <t>FondsInv</t>
  </si>
  <si>
    <t>TCAP</t>
  </si>
  <si>
    <t>H.PARTNERS 2ème ligne</t>
  </si>
  <si>
    <t>HPAR2</t>
  </si>
  <si>
    <t>MSFR</t>
  </si>
  <si>
    <t>MSFH</t>
  </si>
  <si>
    <t>AMLD</t>
  </si>
  <si>
    <t>HPAR</t>
  </si>
  <si>
    <t>ALHIF 2ème ligne</t>
  </si>
  <si>
    <t>IIF</t>
  </si>
  <si>
    <t>Anciens Immeubles 2012</t>
  </si>
  <si>
    <t>Anciens Immeubles</t>
  </si>
  <si>
    <t>Immeubles</t>
  </si>
  <si>
    <t>Bâtiments situés dans le quartier administratif Agdal à Rabat</t>
  </si>
  <si>
    <t>F_IMMO_BAT_Agdal</t>
  </si>
  <si>
    <t>FMP_Marrakech</t>
  </si>
  <si>
    <t>FMP_Fès</t>
  </si>
  <si>
    <t>FMP_Oujda</t>
  </si>
  <si>
    <t>FMP_Tanger</t>
  </si>
  <si>
    <t>FMP_Agadir</t>
  </si>
  <si>
    <t>FMP_Laayoune</t>
  </si>
  <si>
    <t>CHU_Marrakech</t>
  </si>
  <si>
    <t>CHU_Fès</t>
  </si>
  <si>
    <t>CHU_Oujda</t>
  </si>
  <si>
    <t>CHU_Tanger</t>
  </si>
  <si>
    <t>CHU_Agadir</t>
  </si>
  <si>
    <t>CHU_Laayoune</t>
  </si>
  <si>
    <t>MA0000060295</t>
  </si>
  <si>
    <t>TBINAYAT</t>
  </si>
  <si>
    <t>OPCI_TR</t>
  </si>
  <si>
    <t>MA0000060352</t>
  </si>
  <si>
    <t>LSTONE</t>
  </si>
  <si>
    <t>MA0000060188</t>
  </si>
  <si>
    <t>CMROSTONE</t>
  </si>
  <si>
    <t>MA0000060378</t>
  </si>
  <si>
    <t>MFSTONE</t>
  </si>
  <si>
    <t>MA0000060402</t>
  </si>
  <si>
    <t>ASTONE</t>
  </si>
  <si>
    <t>MA0000060394</t>
  </si>
  <si>
    <t>SOPRIRENT</t>
  </si>
  <si>
    <t>MA0000060527</t>
  </si>
  <si>
    <t>OPCI ANFA REIT SPI-RFA</t>
  </si>
  <si>
    <t>ANFAR</t>
  </si>
  <si>
    <t>MA0000060584</t>
  </si>
  <si>
    <t>OPCI IIF RENDEMENT SPI</t>
  </si>
  <si>
    <t>IIFR</t>
  </si>
  <si>
    <t>OPCI IIF SECURITE SPI-RFA</t>
  </si>
  <si>
    <t>IIF SEC</t>
  </si>
  <si>
    <t>CMRRPTR</t>
  </si>
  <si>
    <t>MA0000060535</t>
  </si>
  <si>
    <t>GHF</t>
  </si>
  <si>
    <t>MA0000060576</t>
  </si>
  <si>
    <t>MA0000060105</t>
  </si>
  <si>
    <t>PATRIMOINE PRE</t>
  </si>
  <si>
    <t>OPCR</t>
  </si>
  <si>
    <t>EMTEC V</t>
  </si>
  <si>
    <t>MA0000060360</t>
  </si>
  <si>
    <t>Valoris EF</t>
  </si>
  <si>
    <t>MA0000060147</t>
  </si>
  <si>
    <t>MA0000060329</t>
  </si>
  <si>
    <t>COLOMBUS</t>
  </si>
  <si>
    <t>MA0000060626</t>
  </si>
  <si>
    <t>MA0000060634</t>
  </si>
  <si>
    <t>MA0000060253</t>
  </si>
  <si>
    <t>TERRAMIS</t>
  </si>
  <si>
    <t>Diversifié</t>
  </si>
  <si>
    <t xml:space="preserve">Poches </t>
  </si>
  <si>
    <t>Sanadates</t>
  </si>
  <si>
    <t>Bonds</t>
  </si>
  <si>
    <t>Obligations</t>
  </si>
  <si>
    <t xml:space="preserve">Dette Publique </t>
  </si>
  <si>
    <t xml:space="preserve"> Actions </t>
  </si>
  <si>
    <t xml:space="preserve"> Dette Privée </t>
  </si>
  <si>
    <t xml:space="preserve">Total Actif </t>
  </si>
  <si>
    <t>BDT</t>
  </si>
  <si>
    <t>VJG</t>
  </si>
  <si>
    <t>ONC</t>
  </si>
  <si>
    <t xml:space="preserve">CD </t>
  </si>
  <si>
    <t xml:space="preserve">OC </t>
  </si>
  <si>
    <t>OMLT_TR</t>
  </si>
  <si>
    <t>Diversifié_TR</t>
  </si>
  <si>
    <t>PART</t>
  </si>
  <si>
    <t>OMLT _PB</t>
  </si>
  <si>
    <t>OMLT _PR</t>
  </si>
  <si>
    <t>OMLT _act</t>
  </si>
  <si>
    <t>OPCI PB_TR</t>
  </si>
  <si>
    <t>BMCI COSMOS</t>
  </si>
  <si>
    <t>CIH CAPITAL MANAGEMENT</t>
  </si>
  <si>
    <t>CNIA AVENIR</t>
  </si>
  <si>
    <t>CDG Capital</t>
  </si>
  <si>
    <t>AD MOROCCAN EQUITY FUND</t>
  </si>
  <si>
    <t>AD CAPITAL ASSET MANAGEMENT</t>
  </si>
  <si>
    <t>UPLINE CAPITAL MANAGEMENT</t>
  </si>
  <si>
    <t>ALPHA DYNAMIC FUND</t>
  </si>
  <si>
    <t>RED MED ASSET MANAGEMENT</t>
  </si>
  <si>
    <t>CREDIT DU MAROC</t>
  </si>
  <si>
    <t>ATLANTA AVENIR</t>
  </si>
  <si>
    <t>ATLAS PREMIUM</t>
  </si>
  <si>
    <t>ATLAS CAPITAL MANAGEMENT</t>
  </si>
  <si>
    <t>CIH</t>
  </si>
  <si>
    <t>ATTIJARI ACTIONS</t>
  </si>
  <si>
    <t>ATTIJARI FINANCES CORP VALEURS</t>
  </si>
  <si>
    <t>AXA-AVENIR</t>
  </si>
  <si>
    <t>FCP AXA HORIZON</t>
  </si>
  <si>
    <t>AXA PERFORMANCE</t>
  </si>
  <si>
    <t>CFG BANK</t>
  </si>
  <si>
    <t>FH2 ACTIONS II</t>
  </si>
  <si>
    <t>ATTIJARI AL MOUCHARAKA</t>
  </si>
  <si>
    <t>BMCE BANK OF AFRICA</t>
  </si>
  <si>
    <t>CAPITAL DIVIDENDES PLUS</t>
  </si>
  <si>
    <t>CAPITAL PERFORMANCE</t>
  </si>
  <si>
    <t>BMCE BANK</t>
  </si>
  <si>
    <t>CDG-ACTIONS</t>
  </si>
  <si>
    <t>CFG EMERGENCE</t>
  </si>
  <si>
    <t>CFG PERFORMANCE</t>
  </si>
  <si>
    <t>CFG VALEURS</t>
  </si>
  <si>
    <t>CMR ACTIONS</t>
  </si>
  <si>
    <t>CMR ASHOUM</t>
  </si>
  <si>
    <t>AVENIR CROISSANCE</t>
  </si>
  <si>
    <t>CIMR MOUBADARA</t>
  </si>
  <si>
    <t>PATRIMOINE ACTIONS</t>
  </si>
  <si>
    <t>PATRIMOINE AL MOUSSAHAMA</t>
  </si>
  <si>
    <t>PROFIL DYNAMIQUE</t>
  </si>
  <si>
    <t>RMA EQUITY MARKET</t>
  </si>
  <si>
    <t>RMA ASSET MANAGEMENT</t>
  </si>
  <si>
    <t>SOCIETE CENTRALE DE REASSURANCE-INTEGRALE</t>
  </si>
  <si>
    <t>STAFF ACTION</t>
  </si>
  <si>
    <t>UPLINE ACTIONS</t>
  </si>
  <si>
    <t>WAFA ASSURANCE EXPANSION</t>
  </si>
  <si>
    <t>WAFA ASSURANCE STRATEGIE</t>
  </si>
  <si>
    <t>MAROC VALEURS</t>
  </si>
  <si>
    <t>CDG CROISSANCE</t>
  </si>
  <si>
    <t>CDM EXPANSION</t>
  </si>
  <si>
    <t>PALMARES FINANCIERES</t>
  </si>
  <si>
    <t>Contractuel</t>
  </si>
  <si>
    <t xml:space="preserve">ATTIJARIWAFA BANK </t>
  </si>
  <si>
    <t>CAPITAL TRUST GESTION</t>
  </si>
  <si>
    <t>CDM MONETAIRE PLUS</t>
  </si>
  <si>
    <t xml:space="preserve">CDM SECURITE PLUS </t>
  </si>
  <si>
    <t>FCP EMERGENCE TRESOR</t>
  </si>
  <si>
    <t>AFG CASH MANAGEMENT</t>
  </si>
  <si>
    <t>AFG ASSET MANAGEMENT</t>
  </si>
  <si>
    <t>SOCIETE GENERALE</t>
  </si>
  <si>
    <t>AFRICAPITAL LIQUIDITY</t>
  </si>
  <si>
    <t>AFRICAPITAL MANAGEMENT</t>
  </si>
  <si>
    <t>ATLAS MONEBANQUES</t>
  </si>
  <si>
    <t>ATLAS TRESORERIE</t>
  </si>
  <si>
    <t>CAP MONETAIRE PREMIERE</t>
  </si>
  <si>
    <t>CDG MONEY PREMIUM</t>
  </si>
  <si>
    <t>CFG SECURITE</t>
  </si>
  <si>
    <t>CFG TRESOCORP</t>
  </si>
  <si>
    <t>EMERGENCE MONEY MARKET FUND</t>
  </si>
  <si>
    <t>FCP EMERGENCE TRESORERIE</t>
  </si>
  <si>
    <t>FCP RMA TRESO PLUS</t>
  </si>
  <si>
    <t>TWIN CASH</t>
  </si>
  <si>
    <t>UPLINE CASH</t>
  </si>
  <si>
    <t>UPLINE PERENNITE</t>
  </si>
  <si>
    <t>UPLINE TRESORERIE</t>
  </si>
  <si>
    <t>WINEO CASH</t>
  </si>
  <si>
    <t>ATTIJARI TRESORERIE</t>
  </si>
  <si>
    <t>CDM CASH</t>
  </si>
  <si>
    <t>AD SELECT BANQUES</t>
  </si>
  <si>
    <t xml:space="preserve">AD YIELD FUND </t>
  </si>
  <si>
    <t>FCP ALPHA BANQUES FUND</t>
  </si>
  <si>
    <t xml:space="preserve">FCP CAPITAL  OBLIGATIONS BANQUES         </t>
  </si>
  <si>
    <t>CFG LIQUID BONDS</t>
  </si>
  <si>
    <t>CDG HORIZONS</t>
  </si>
  <si>
    <t>AFG LIQUIDITY FUND</t>
  </si>
  <si>
    <t>AFRICAPITAL CASH</t>
  </si>
  <si>
    <t>AL AMAL</t>
  </si>
  <si>
    <t>ATTIJARI MONETAIRE PLUS</t>
  </si>
  <si>
    <t>CDG DYNAMIC COURT TERME</t>
  </si>
  <si>
    <t>CDG MONETAIRE PLUS</t>
  </si>
  <si>
    <t>FCP CDM LIQUIDITES</t>
  </si>
  <si>
    <t>CFG LIQUIDITE</t>
  </si>
  <si>
    <t>UPLINE OBLIG</t>
  </si>
  <si>
    <t>BMCI CASH</t>
  </si>
  <si>
    <t>BMCI TRESO PLUS</t>
  </si>
  <si>
    <t>AFG GOV BOND FUND</t>
  </si>
  <si>
    <t>FCP SECURITE DEVELOPPEMENT</t>
  </si>
  <si>
    <t>FCP SANAD ACTIONS</t>
  </si>
  <si>
    <t>CDG</t>
  </si>
  <si>
    <t>CDG-SECUR</t>
  </si>
  <si>
    <t xml:space="preserve">CDG </t>
  </si>
  <si>
    <t>ASSANAD CHAABI</t>
  </si>
  <si>
    <t>ATLANTA OBLIGATIONS</t>
  </si>
  <si>
    <t>ATLANTA PERFORMANCE</t>
  </si>
  <si>
    <t>ATLAS PERENNITE</t>
  </si>
  <si>
    <t>ATTIJARI SECURITE</t>
  </si>
  <si>
    <t>AVENIR OBLIGATION</t>
  </si>
  <si>
    <t>AVENIR PREMIERE</t>
  </si>
  <si>
    <t>AVENIR PREVOYANCE</t>
  </si>
  <si>
    <t>BMCE</t>
  </si>
  <si>
    <t>AVENIR RENDEMENT</t>
  </si>
  <si>
    <t>AXA OBLIG</t>
  </si>
  <si>
    <t>CAA RENDEMENT</t>
  </si>
  <si>
    <t>CDG BONDS DYNAMIQUE</t>
  </si>
  <si>
    <t>CAP OBLIGATIONS</t>
  </si>
  <si>
    <t>CAP SECURIVALO</t>
  </si>
  <si>
    <t>WG OBLIGATIONS</t>
  </si>
  <si>
    <t>FCP CAPITAL IMTIYAZ SECURITE</t>
  </si>
  <si>
    <t>CAPITAL TRUST INSTITUTIONS</t>
  </si>
  <si>
    <t>BMCE Bank</t>
  </si>
  <si>
    <t>CAPITAL TRUST OBLIG PREMIUM</t>
  </si>
  <si>
    <t>CAT EQUILIBRE</t>
  </si>
  <si>
    <t>CDG OBLIGATIONS</t>
  </si>
  <si>
    <t>FCP CKG BONDS</t>
  </si>
  <si>
    <t>CDG RENDEMENT</t>
  </si>
  <si>
    <t>FH2 OBLIGATAIRE DYNAMIQUE III</t>
  </si>
  <si>
    <t>CFG RENDEMENT</t>
  </si>
  <si>
    <t>CFG INSTIBONDS</t>
  </si>
  <si>
    <t>UPLINE BONDS</t>
  </si>
  <si>
    <t>FCP UPLINE BALANCED FUND</t>
  </si>
  <si>
    <t>CNIA ASSURE</t>
  </si>
  <si>
    <t>ELAN SOLIDARITE</t>
  </si>
  <si>
    <t>EMERGENCE BOND FUND</t>
  </si>
  <si>
    <t>GROUPE MCMA-MAMDA OPTIMISATION</t>
  </si>
  <si>
    <t>FCP IRGAM OBLIGATAIRE</t>
  </si>
  <si>
    <t>OBLIDYNAMIC</t>
  </si>
  <si>
    <t>WG DYNAMIC</t>
  </si>
  <si>
    <t>OBLITOP</t>
  </si>
  <si>
    <t>PATRIMOINE OBLIGATIONS</t>
  </si>
  <si>
    <t>PROFIL SERENITE</t>
  </si>
  <si>
    <t>SANAD OBLIGATAIRE</t>
  </si>
  <si>
    <t>SOCIETE CENTRALE DE REASSURANCE OBLIGATIONS</t>
  </si>
  <si>
    <t xml:space="preserve">FCP MAROC RENDEMENT </t>
  </si>
  <si>
    <t>FCP UPLINE OBLIG PLUS</t>
  </si>
  <si>
    <t>UPLINE RENDEMENT</t>
  </si>
  <si>
    <t>FCP UPLINE EQUILIBRE</t>
  </si>
  <si>
    <t>WAFA ASSURANCE SECURITE</t>
  </si>
  <si>
    <t>SICAVENIR</t>
  </si>
  <si>
    <t>ATTIJARI OBLIGATIONS</t>
  </si>
  <si>
    <t>ATTIJARI PATRIMOINE TAUX</t>
  </si>
  <si>
    <t>SICAV OBLIGATIONS PÉRENNITÉ</t>
  </si>
  <si>
    <t>CDM GENERATION</t>
  </si>
  <si>
    <t>CDM TRESOR PLUS</t>
  </si>
  <si>
    <t>CIMR AJIAL</t>
  </si>
  <si>
    <t>C.I.M.R ATTADAMOUN</t>
  </si>
  <si>
    <t>C.I.M.R IDDIKHAR</t>
  </si>
  <si>
    <t>CIMR PREVOYANCE</t>
  </si>
  <si>
    <t>CDG OBLIG PLUS</t>
  </si>
  <si>
    <t>CDG OBLIG SELECTION</t>
  </si>
  <si>
    <t>AFRICAPITAL EQUITY</t>
  </si>
  <si>
    <t>SG EPARGNE PLUS ACTIONS</t>
  </si>
  <si>
    <t>CAPITAL TRUST EQUITY</t>
  </si>
  <si>
    <t>VM CIV</t>
  </si>
  <si>
    <t>TOT</t>
  </si>
  <si>
    <t>SENS</t>
  </si>
  <si>
    <t>Date_Valorisation</t>
  </si>
  <si>
    <t>TPTF</t>
  </si>
  <si>
    <t>Ratio VC</t>
  </si>
  <si>
    <t>Ratio VM</t>
  </si>
  <si>
    <t>Libellé valeur</t>
  </si>
  <si>
    <t xml:space="preserve">Ratio </t>
  </si>
  <si>
    <t xml:space="preserve">Poids de la valeur dans l'indice </t>
  </si>
  <si>
    <t>Engagement de la CMR par  valeur dans la classe III</t>
  </si>
  <si>
    <t>Exposition de la CMR par émetteur de la dette privée dans le marché</t>
  </si>
  <si>
    <t xml:space="preserve">Ratio par émetteur </t>
  </si>
  <si>
    <t>Engagement de la CMR par émetteur dans la classe II de la CMR</t>
  </si>
  <si>
    <t>Engagement de la CMR par émetteur</t>
  </si>
  <si>
    <t>1P</t>
  </si>
  <si>
    <t>Exposition de la CMR au capital d’un même émetteur (limite = 10%)</t>
  </si>
  <si>
    <t>Nom</t>
  </si>
  <si>
    <t>INSTRID</t>
  </si>
  <si>
    <t>INSTRTYPE</t>
  </si>
  <si>
    <t>INSTRCTGRY</t>
  </si>
  <si>
    <t>ENGPREFERREDNAME</t>
  </si>
  <si>
    <t>ENGLONGNAME</t>
  </si>
  <si>
    <t>ISSUERCD</t>
  </si>
  <si>
    <t>Emission valorisée</t>
  </si>
  <si>
    <t>Quantité</t>
  </si>
  <si>
    <t>Date de jouissance</t>
  </si>
  <si>
    <t>Date d'échéance</t>
  </si>
  <si>
    <t>Valeur nominale</t>
  </si>
  <si>
    <t>INTERESTTYPE</t>
  </si>
  <si>
    <t>FORM</t>
  </si>
  <si>
    <t>GUARANTEE</t>
  </si>
  <si>
    <t>NEWPARVALUE</t>
  </si>
  <si>
    <t>INTERESTPERIODCTY</t>
  </si>
  <si>
    <t>INTERESTRATE</t>
  </si>
  <si>
    <t>PRMYDTLSDUMMYDATE1</t>
  </si>
  <si>
    <t>REDEMPTIONTYPE</t>
  </si>
  <si>
    <t>AMORTFREQ</t>
  </si>
  <si>
    <t>EXCHIND</t>
  </si>
  <si>
    <t>MNEMONIQUE</t>
  </si>
  <si>
    <t>AGENTID</t>
  </si>
  <si>
    <t>PREFERREDNAMEREGISTRAR</t>
  </si>
  <si>
    <t>CouponPayDate</t>
  </si>
  <si>
    <t>INSTRSTATUS</t>
  </si>
  <si>
    <t>FRBD</t>
  </si>
  <si>
    <t>FIXD</t>
  </si>
  <si>
    <t>BR</t>
  </si>
  <si>
    <t>GTG</t>
  </si>
  <si>
    <t>QTLY</t>
  </si>
  <si>
    <t>BLET</t>
  </si>
  <si>
    <t>00000000100</t>
  </si>
  <si>
    <t>BKAM</t>
  </si>
  <si>
    <t>ACTI</t>
  </si>
  <si>
    <t>OBL_SUBD</t>
  </si>
  <si>
    <t>ANLY</t>
  </si>
  <si>
    <t>Y</t>
  </si>
  <si>
    <t>00000000119</t>
  </si>
  <si>
    <t>CIH E</t>
  </si>
  <si>
    <t>FLRT</t>
  </si>
  <si>
    <t>FLOT</t>
  </si>
  <si>
    <t>USUG</t>
  </si>
  <si>
    <t>00000000130</t>
  </si>
  <si>
    <t>HFLY</t>
  </si>
  <si>
    <t>2024-01-15</t>
  </si>
  <si>
    <t>2024-12-02</t>
  </si>
  <si>
    <t>2025-01-16</t>
  </si>
  <si>
    <t>00000000141</t>
  </si>
  <si>
    <t>CDG CAPITAL</t>
  </si>
  <si>
    <t>00000000114</t>
  </si>
  <si>
    <t>BOA</t>
  </si>
  <si>
    <t>CAM E</t>
  </si>
  <si>
    <t>2024-07-19</t>
  </si>
  <si>
    <t>MA0001007907</t>
  </si>
  <si>
    <t>BSF WAFASALAF 240120 2 88 a 5 ans</t>
  </si>
  <si>
    <t>2025-01-24</t>
  </si>
  <si>
    <t>BSF7907</t>
  </si>
  <si>
    <t>00000000113</t>
  </si>
  <si>
    <t>ATW</t>
  </si>
  <si>
    <t>WAFASALAF</t>
  </si>
  <si>
    <t>2021-01-24</t>
  </si>
  <si>
    <t>MA0001528662</t>
  </si>
  <si>
    <t>CD CFG BANK 23012024 3 30 367Jrs</t>
  </si>
  <si>
    <t>CDCFG662</t>
  </si>
  <si>
    <t>MA0000021362</t>
  </si>
  <si>
    <t>OBL_ORDN</t>
  </si>
  <si>
    <t>Ob ONCF 250110 512</t>
  </si>
  <si>
    <t>Obligations ONCF "A" du 25/01/2010 5,12% a 15 ans</t>
  </si>
  <si>
    <t>2025-01-25</t>
  </si>
  <si>
    <t>INST</t>
  </si>
  <si>
    <t>OOCFB</t>
  </si>
  <si>
    <t>ONCF</t>
  </si>
  <si>
    <t>2017-04-11</t>
  </si>
  <si>
    <t>MA0000090995</t>
  </si>
  <si>
    <t>OBL ONCF "B" du 25/01/2010 5,12% a 15 ans bons de 100 000 Dh</t>
  </si>
  <si>
    <t>ONCF1</t>
  </si>
  <si>
    <t>2017-04-12</t>
  </si>
  <si>
    <t>MA0001411612</t>
  </si>
  <si>
    <t>BT1612</t>
  </si>
  <si>
    <t>OCP SA</t>
  </si>
  <si>
    <t>MA0001411695</t>
  </si>
  <si>
    <t>BT OCP 27122024 2 57 1 MOIS</t>
  </si>
  <si>
    <t>2025-01-27</t>
  </si>
  <si>
    <t>MNTH</t>
  </si>
  <si>
    <t>BT1695</t>
  </si>
  <si>
    <t>MA0001528670</t>
  </si>
  <si>
    <t>CD CFG BANK 26012024 3 30 367Jrs</t>
  </si>
  <si>
    <t>CDCFG670</t>
  </si>
  <si>
    <t>MA0002018762</t>
  </si>
  <si>
    <t>BDT 28102024 2 39 13 semaines</t>
  </si>
  <si>
    <t>BDT762</t>
  </si>
  <si>
    <t>MA0001411539</t>
  </si>
  <si>
    <t>BT TGCC 29012024 3 98 52 semaines</t>
  </si>
  <si>
    <t>2025-01-29</t>
  </si>
  <si>
    <t>BTTGCC539</t>
  </si>
  <si>
    <t>TGCC</t>
  </si>
  <si>
    <t>MA0001529819</t>
  </si>
  <si>
    <t>CD CAM 310724 2 89 26 semaines</t>
  </si>
  <si>
    <t>CD9819</t>
  </si>
  <si>
    <t>MA0001530213</t>
  </si>
  <si>
    <t>CD CDM 30102024 2 94 13 semaines</t>
  </si>
  <si>
    <t>CD0213</t>
  </si>
  <si>
    <t>00000000118</t>
  </si>
  <si>
    <t>MA0001528688</t>
  </si>
  <si>
    <t>CD BMCI 31012024 3 20 12 mois</t>
  </si>
  <si>
    <t>2025-01-31</t>
  </si>
  <si>
    <t>CDBMCI8688</t>
  </si>
  <si>
    <t>00000000115</t>
  </si>
  <si>
    <t>MA0001529843</t>
  </si>
  <si>
    <t>CD CFG BANK 010824 3 20 6 mois</t>
  </si>
  <si>
    <t>CD9843</t>
  </si>
  <si>
    <t>MA0001530304</t>
  </si>
  <si>
    <t>CD CFG BANK 01112024 2 50 3 mois</t>
  </si>
  <si>
    <t>2024-11-01</t>
  </si>
  <si>
    <t>2025-02-03</t>
  </si>
  <si>
    <t>CD0304</t>
  </si>
  <si>
    <t>MA0002018663</t>
  </si>
  <si>
    <t>BDT 050824 2 64 26 semaines</t>
  </si>
  <si>
    <t>BDT8663</t>
  </si>
  <si>
    <t>MA0001411679</t>
  </si>
  <si>
    <t>BT JEt Contractors 02122024 4 10</t>
  </si>
  <si>
    <t>2025-02-04</t>
  </si>
  <si>
    <t>BT1679</t>
  </si>
  <si>
    <t>00000000982</t>
  </si>
  <si>
    <t>RED MED SEC</t>
  </si>
  <si>
    <t>MA0001007915</t>
  </si>
  <si>
    <t>AMBD</t>
  </si>
  <si>
    <t>BSF SOFAC 050220 2 88 a 5 ans</t>
  </si>
  <si>
    <t>AMOR</t>
  </si>
  <si>
    <t>BSF915</t>
  </si>
  <si>
    <t>SOFAC CREDIT</t>
  </si>
  <si>
    <t>2021-02-05</t>
  </si>
  <si>
    <t>MA0001528704</t>
  </si>
  <si>
    <t>CD BOA 08022024 3 42 52 semaines</t>
  </si>
  <si>
    <t>2025-02-06</t>
  </si>
  <si>
    <t>CDBOA704</t>
  </si>
  <si>
    <t>MA0001007923</t>
  </si>
  <si>
    <t>BSF WAFASALAF 110220 2 92 a 5 ans</t>
  </si>
  <si>
    <t>2021-02-11</t>
  </si>
  <si>
    <t>MA0001528738</t>
  </si>
  <si>
    <t>CD BMCI 12022024 3 40 12 mois</t>
  </si>
  <si>
    <t>2025-02-12</t>
  </si>
  <si>
    <t>CDBMCI738</t>
  </si>
  <si>
    <t>MA0001526336</t>
  </si>
  <si>
    <t>CD CFG BANK 13022023 3 20 2 ans</t>
  </si>
  <si>
    <t>CD6336</t>
  </si>
  <si>
    <t>2024-02-13</t>
  </si>
  <si>
    <t>MA0002018051</t>
  </si>
  <si>
    <t>BDT 13022023 3 37 2 ans</t>
  </si>
  <si>
    <t>FLTG</t>
  </si>
  <si>
    <t>BDT051</t>
  </si>
  <si>
    <t>2023-05-13</t>
  </si>
  <si>
    <t>MA0001528761</t>
  </si>
  <si>
    <t>CD CFG BANK 14022024 3 00 1 an</t>
  </si>
  <si>
    <t>2025-02-14</t>
  </si>
  <si>
    <t>CDCFG8761</t>
  </si>
  <si>
    <t>MA0000051369</t>
  </si>
  <si>
    <t>OBL FT UTILITIES A2 150223 3 84</t>
  </si>
  <si>
    <t>OBL FT UTILITIES A2 150223 3 84 2 ans</t>
  </si>
  <si>
    <t>2025-02-15</t>
  </si>
  <si>
    <t>FTUTILIA2</t>
  </si>
  <si>
    <t>FT UTILITIES</t>
  </si>
  <si>
    <t>2023-05-15</t>
  </si>
  <si>
    <t>MA0000051377</t>
  </si>
  <si>
    <t>OBL FT UTILITIES A1 150223 4 68</t>
  </si>
  <si>
    <t>OBL FT UTILITIES A1 150223 4 68 2 ans</t>
  </si>
  <si>
    <t>FTUTILIA1</t>
  </si>
  <si>
    <t>2024-02-15</t>
  </si>
  <si>
    <t>MA0001007352</t>
  </si>
  <si>
    <t>BSF SOFAC du 190219 3 35 a 6 ans</t>
  </si>
  <si>
    <t>2025-02-19</t>
  </si>
  <si>
    <t>BSF7352</t>
  </si>
  <si>
    <t>2020-02-19</t>
  </si>
  <si>
    <t>MA0001007931</t>
  </si>
  <si>
    <t>BSF SOFAC 190220 2 89 a 5 ans</t>
  </si>
  <si>
    <t>BSF 931</t>
  </si>
  <si>
    <t>2021-02-19</t>
  </si>
  <si>
    <t>MA0001528795</t>
  </si>
  <si>
    <t>CD CIH 21022024 3 40 52 semaines</t>
  </si>
  <si>
    <t>CDCIH795</t>
  </si>
  <si>
    <t>MA0001007956</t>
  </si>
  <si>
    <t>BSF MAGHREBAIL 200220 2 93 a 5 ans</t>
  </si>
  <si>
    <t>BSF 956</t>
  </si>
  <si>
    <t>2020-10-30</t>
  </si>
  <si>
    <t>MA0001526393</t>
  </si>
  <si>
    <t>CD CFG BANK 20022023 3 25 2 ans</t>
  </si>
  <si>
    <t>CD6393</t>
  </si>
  <si>
    <t>2024-02-20</t>
  </si>
  <si>
    <t>MA0001008335</t>
  </si>
  <si>
    <t>BSF RCI FINANCE 24022021 2 38 a 4 a</t>
  </si>
  <si>
    <t>BSF RCI FINANCE 24022021 2 38 a 4 ans</t>
  </si>
  <si>
    <t>2025-02-24</t>
  </si>
  <si>
    <t>BSF833</t>
  </si>
  <si>
    <t>RCI</t>
  </si>
  <si>
    <t>2022-02-24</t>
  </si>
  <si>
    <t>MA0001529793</t>
  </si>
  <si>
    <t>CD CDG CAPITAL 260724 2 97 7 mois</t>
  </si>
  <si>
    <t>CD9793</t>
  </si>
  <si>
    <t>CDG K E</t>
  </si>
  <si>
    <t>MA0001529496</t>
  </si>
  <si>
    <t>CD SGMB 30052024 3 32 9 mois</t>
  </si>
  <si>
    <t>2025-02-28</t>
  </si>
  <si>
    <t>CD496</t>
  </si>
  <si>
    <t>00000000122</t>
  </si>
  <si>
    <t>SGMB</t>
  </si>
  <si>
    <t>MA0001529934</t>
  </si>
  <si>
    <t>CD CDM 30082024 2 89 a 182 jours</t>
  </si>
  <si>
    <t>CDCDM934</t>
  </si>
  <si>
    <t>MA0002007518</t>
  </si>
  <si>
    <t>BDT 280205 6,00 %</t>
  </si>
  <si>
    <t>BDT du 28/02/2005 6,00% a 20 ans</t>
  </si>
  <si>
    <t>T752</t>
  </si>
  <si>
    <t>MA0001008707</t>
  </si>
  <si>
    <t>BSF EQDOM du 29112021 2 25 39 mois</t>
  </si>
  <si>
    <t>2025-03-01</t>
  </si>
  <si>
    <t>BSFECDOM21</t>
  </si>
  <si>
    <t>SEDM</t>
  </si>
  <si>
    <t>2023-03-01</t>
  </si>
  <si>
    <t>MA0001530072</t>
  </si>
  <si>
    <t>CD CFG BANK 04102024 2 70 6 mois</t>
  </si>
  <si>
    <t>CD0072</t>
  </si>
  <si>
    <t>MA0002009936</t>
  </si>
  <si>
    <t>BDT 010310 4 20</t>
  </si>
  <si>
    <t>BDT du 01032010 4 20 a 15 ans</t>
  </si>
  <si>
    <t>BA994</t>
  </si>
  <si>
    <t>MA0001008954</t>
  </si>
  <si>
    <t>BSF EQDOM 010323 4 29 2 ans</t>
  </si>
  <si>
    <t>2025-03-03</t>
  </si>
  <si>
    <t>BSF8954</t>
  </si>
  <si>
    <t>2024-03-03</t>
  </si>
  <si>
    <t>MA0001529967</t>
  </si>
  <si>
    <t>CD CDM 02092024 2 89 a 182 jours</t>
  </si>
  <si>
    <t>CD9967</t>
  </si>
  <si>
    <t>MA0001528886</t>
  </si>
  <si>
    <t>CD CFG BANK 04032024 3 10 52semaine</t>
  </si>
  <si>
    <t>2025-03-04</t>
  </si>
  <si>
    <t>CDCFG886</t>
  </si>
  <si>
    <t>MA0001528860</t>
  </si>
  <si>
    <t>CD BMCI 05032024 3 35 12 mois</t>
  </si>
  <si>
    <t>2025-03-05</t>
  </si>
  <si>
    <t>CDBMCI860</t>
  </si>
  <si>
    <t>MA0001528878</t>
  </si>
  <si>
    <t>CD BMCI 05032024 3 20 12 mois</t>
  </si>
  <si>
    <t>CDBMCI878</t>
  </si>
  <si>
    <t>MA0001528894</t>
  </si>
  <si>
    <t>CD CFG BANK 05032024 3 10 12 mois</t>
  </si>
  <si>
    <t>CDCFG894</t>
  </si>
  <si>
    <t>MA0001529991</t>
  </si>
  <si>
    <t>CD BMCI 19092024 2 88 26 semaines</t>
  </si>
  <si>
    <t>2025-03-06</t>
  </si>
  <si>
    <t>CD991</t>
  </si>
  <si>
    <t>MA0001528928</t>
  </si>
  <si>
    <t>CD CFG BANK 11032024 3 10 12 mois</t>
  </si>
  <si>
    <t>2025-03-11</t>
  </si>
  <si>
    <t>CDCFG928</t>
  </si>
  <si>
    <t>MA0001529405</t>
  </si>
  <si>
    <t>CD CFG BANK 140524 3 20 10 mois</t>
  </si>
  <si>
    <t>2025-03-14</t>
  </si>
  <si>
    <t>CD40500</t>
  </si>
  <si>
    <t>MA0001528969</t>
  </si>
  <si>
    <t>CD BMCI 17032024 3 40 12 mois</t>
  </si>
  <si>
    <t>2025-03-17</t>
  </si>
  <si>
    <t>CDBMCI969</t>
  </si>
  <si>
    <t>MA0001007360</t>
  </si>
  <si>
    <t>BSF SOFAC 18032019 3 27 a 6 ans</t>
  </si>
  <si>
    <t>BSF7360</t>
  </si>
  <si>
    <t>2020-03-18</t>
  </si>
  <si>
    <t>MA0001528977</t>
  </si>
  <si>
    <t>CD BMCI 19032024 3 20 12 mois</t>
  </si>
  <si>
    <t>2025-03-19</t>
  </si>
  <si>
    <t>CDBMCI977</t>
  </si>
  <si>
    <t>MA0001529553</t>
  </si>
  <si>
    <t>CD CFG BANK 190624 3 10 9 mois</t>
  </si>
  <si>
    <t>CDCFG9553</t>
  </si>
  <si>
    <t>MA0000094419</t>
  </si>
  <si>
    <t>Obl CTM 200320 3 30 TR a 5 ans</t>
  </si>
  <si>
    <t>2025-03-20</t>
  </si>
  <si>
    <t>OBLCTM20</t>
  </si>
  <si>
    <t>CTM SA</t>
  </si>
  <si>
    <t>2021-03-20</t>
  </si>
  <si>
    <t>DLET</t>
  </si>
  <si>
    <t>MA0000094427</t>
  </si>
  <si>
    <t>Obl CTM 200320 3 41 a 5 ans</t>
  </si>
  <si>
    <t>OBL4427</t>
  </si>
  <si>
    <t>MA0001526963</t>
  </si>
  <si>
    <t>CD BMCI 20032024 4 00 23 mois</t>
  </si>
  <si>
    <t>2023-04-21</t>
  </si>
  <si>
    <t>CD963</t>
  </si>
  <si>
    <t>MA0001529009</t>
  </si>
  <si>
    <t>CD ATW 21032024 3 35 a 52 sem</t>
  </si>
  <si>
    <t>2025-03-21</t>
  </si>
  <si>
    <t>CDATW009</t>
  </si>
  <si>
    <t>ATW E</t>
  </si>
  <si>
    <t>MA0001007402</t>
  </si>
  <si>
    <t>BSF SOFAC 22032019 3 27 a 6 ans</t>
  </si>
  <si>
    <t>BSF7402</t>
  </si>
  <si>
    <t>2020-03-22</t>
  </si>
  <si>
    <t>MA0001007980</t>
  </si>
  <si>
    <t>BSF WAFABAIL 24032020 3 13</t>
  </si>
  <si>
    <t>BSF WAFABAIL 24032020 3 13 5 ans</t>
  </si>
  <si>
    <t>2020-03-24</t>
  </si>
  <si>
    <t>2025-03-24</t>
  </si>
  <si>
    <t>BSF7980</t>
  </si>
  <si>
    <t>WAFABAIL</t>
  </si>
  <si>
    <t>2021-03-24</t>
  </si>
  <si>
    <t>MA0001007998</t>
  </si>
  <si>
    <t>BSF WAFASALAF 240320 3 08 a 5 ans</t>
  </si>
  <si>
    <t>BSF7998</t>
  </si>
  <si>
    <t>MA0002018804</t>
  </si>
  <si>
    <t>BDT 23122024 2 28 13 semaines</t>
  </si>
  <si>
    <t>BDT8804</t>
  </si>
  <si>
    <t>MA0001522012</t>
  </si>
  <si>
    <t>CD ATW 250320 2 98 a 5 ans</t>
  </si>
  <si>
    <t>2025-03-25</t>
  </si>
  <si>
    <t>CD2012</t>
  </si>
  <si>
    <t>2021-03-25</t>
  </si>
  <si>
    <t>MA0001529017</t>
  </si>
  <si>
    <t>CD CDG CAPITAL 26032024 3 35 52 S</t>
  </si>
  <si>
    <t>CDCDGK017</t>
  </si>
  <si>
    <t>MA0001529579</t>
  </si>
  <si>
    <t>CD BMCI 250624 3 37 9 mois</t>
  </si>
  <si>
    <t>2025-03-27</t>
  </si>
  <si>
    <t>CD9579</t>
  </si>
  <si>
    <t>MA0001529611</t>
  </si>
  <si>
    <t>CD SGMB 270624 3 37 a 9mois</t>
  </si>
  <si>
    <t>2024-06-27</t>
  </si>
  <si>
    <t>CD9611</t>
  </si>
  <si>
    <t>MA0000050635</t>
  </si>
  <si>
    <t>Ob FT DOMUS A1 du 300318 TR a 7 ans</t>
  </si>
  <si>
    <t>2025-03-30</t>
  </si>
  <si>
    <t>OBFT63</t>
  </si>
  <si>
    <t>FT DOMUS I</t>
  </si>
  <si>
    <t>2025-03-28</t>
  </si>
  <si>
    <t>MA0000050643</t>
  </si>
  <si>
    <t>ZCBD</t>
  </si>
  <si>
    <t>PART R1 FT DOMUS du 300318 a 7 ans</t>
  </si>
  <si>
    <t>DISC</t>
  </si>
  <si>
    <t>RGD</t>
  </si>
  <si>
    <t>R643</t>
  </si>
  <si>
    <t>MA0000050650</t>
  </si>
  <si>
    <t>Ob FT DOMUS A2 du 300318 TR a 7 ans</t>
  </si>
  <si>
    <t>OBL0650</t>
  </si>
  <si>
    <t>FT DOMUS II</t>
  </si>
  <si>
    <t>MA0000050668</t>
  </si>
  <si>
    <t>PART R2 FT DOMUS du 300318 a 7 ans</t>
  </si>
  <si>
    <t>005066</t>
  </si>
  <si>
    <t>MA0000050676</t>
  </si>
  <si>
    <t>Ob FT DOMUS A3 du 300318 TR a 7 ans</t>
  </si>
  <si>
    <t>OBL0676</t>
  </si>
  <si>
    <t>FT DOMUS III</t>
  </si>
  <si>
    <t>MA0000050684</t>
  </si>
  <si>
    <t>PART R3 FT DOMUS du 300318 a 7 ans</t>
  </si>
  <si>
    <t>R0684</t>
  </si>
  <si>
    <t>MA0000050692</t>
  </si>
  <si>
    <t>Ob FT DOMUS A4 du 300318 TR a 7 ans</t>
  </si>
  <si>
    <t>OBL0692</t>
  </si>
  <si>
    <t>FT DOMUS IV</t>
  </si>
  <si>
    <t>MA0000050700</t>
  </si>
  <si>
    <t>PART R4 FT DOMUS du 300318 a 7 ans</t>
  </si>
  <si>
    <t>R0700</t>
  </si>
  <si>
    <t>MA0000050718</t>
  </si>
  <si>
    <t>Ob FT DOMUS A5 du 300318 TR a 7 ans</t>
  </si>
  <si>
    <t>OBL0718</t>
  </si>
  <si>
    <t>FT DOMUS V</t>
  </si>
  <si>
    <t>MA0000050726</t>
  </si>
  <si>
    <t>PART R5 FT DOMUS du 300318 a 7 ans</t>
  </si>
  <si>
    <t>R0726</t>
  </si>
  <si>
    <t>MA0000050734</t>
  </si>
  <si>
    <t>Ob FT DOMUS A6 du 300318 TR a 7 ans</t>
  </si>
  <si>
    <t>OBL0734</t>
  </si>
  <si>
    <t>FT DOMUS VI</t>
  </si>
  <si>
    <t>MA0000050742</t>
  </si>
  <si>
    <t>PART R6 FT DOMUS du 300318 a 7 ans</t>
  </si>
  <si>
    <t>R0742</t>
  </si>
  <si>
    <t>MA0000050759</t>
  </si>
  <si>
    <t>Ob FT DOMUS A7 du 300318 TR a 7 ans</t>
  </si>
  <si>
    <t>OBL0759</t>
  </si>
  <si>
    <t>FT DOMUS VII</t>
  </si>
  <si>
    <t>MA0000050767</t>
  </si>
  <si>
    <t>PART R7 FT DOMUS du 300318 a 7 ans</t>
  </si>
  <si>
    <t>R0767</t>
  </si>
  <si>
    <t>MA0000050775</t>
  </si>
  <si>
    <t>Ob FT DOMUS A8 du 300318 TR a 7 ans</t>
  </si>
  <si>
    <t>OBL5077</t>
  </si>
  <si>
    <t>FT DOMUS VIII</t>
  </si>
  <si>
    <t>MA0000050783</t>
  </si>
  <si>
    <t>PART R8 FT DOMUS du 300318 a 7 ans</t>
  </si>
  <si>
    <t>R0783</t>
  </si>
  <si>
    <t>MA0000050791</t>
  </si>
  <si>
    <t>Ob FT DOMUS A9 du 300318 TR a 7 ans</t>
  </si>
  <si>
    <t>OBL0791</t>
  </si>
  <si>
    <t>FT DOMUS IX</t>
  </si>
  <si>
    <t>MA0000050809</t>
  </si>
  <si>
    <t>PART R9 FT DOMUS du 300318 a 7 ans</t>
  </si>
  <si>
    <t>R0809</t>
  </si>
  <si>
    <t>MA0000050817</t>
  </si>
  <si>
    <t>Ob FT DOMUS A10 300318 TR a 7 ans</t>
  </si>
  <si>
    <t>OBL0817</t>
  </si>
  <si>
    <t>FT DOMUS X</t>
  </si>
  <si>
    <t>MA0000050825</t>
  </si>
  <si>
    <t>PART R10 FT DOMUS 300318 a 7 ans</t>
  </si>
  <si>
    <t>R0825</t>
  </si>
  <si>
    <t>MA0000050833</t>
  </si>
  <si>
    <t>Ob FT DOMUS A11 300318 TR a 7 ans</t>
  </si>
  <si>
    <t>OBL0833</t>
  </si>
  <si>
    <t>FT DOMUS XI</t>
  </si>
  <si>
    <t>MA0000050841</t>
  </si>
  <si>
    <t>PART R11 FT DOMUS 300318 a 7 ans</t>
  </si>
  <si>
    <t>R0841</t>
  </si>
  <si>
    <t>MA0000050858</t>
  </si>
  <si>
    <t>Ob FT DOMUS A12 300318 TR a 7 ans</t>
  </si>
  <si>
    <t>OBL0858</t>
  </si>
  <si>
    <t>FT DOMUS XII</t>
  </si>
  <si>
    <t>MA0000050866</t>
  </si>
  <si>
    <t>PART R12 FT DOMUS 300318 a 7 ans</t>
  </si>
  <si>
    <t>R0866</t>
  </si>
  <si>
    <t>MA0000050874</t>
  </si>
  <si>
    <t>Ob FT DOMUS A13 300318 TR a 7 ans</t>
  </si>
  <si>
    <t>OBL0874</t>
  </si>
  <si>
    <t>FT DOMUS XIII</t>
  </si>
  <si>
    <t>MA0000050882</t>
  </si>
  <si>
    <t>PART R13 FT DOMUS 300318 a 7 ans</t>
  </si>
  <si>
    <t>R0882</t>
  </si>
  <si>
    <t>MA0000050890</t>
  </si>
  <si>
    <t>Ob FT DOMUS A14 300318 TR a 7 ans</t>
  </si>
  <si>
    <t>OBL0890</t>
  </si>
  <si>
    <t>FT DOMUS XIV</t>
  </si>
  <si>
    <t>MA0000050908</t>
  </si>
  <si>
    <t>PART R14 FT DOMUS 300318 a 7 ans</t>
  </si>
  <si>
    <t>R0908</t>
  </si>
  <si>
    <t>MA0000050916</t>
  </si>
  <si>
    <t>Ob FT DOMUS A15 300318 TR a 7 ans</t>
  </si>
  <si>
    <t>OBL0916</t>
  </si>
  <si>
    <t>FT DOMUS XV</t>
  </si>
  <si>
    <t>MA0000050924</t>
  </si>
  <si>
    <t>PART R15 FT DOMUS 300318 a 7 ans</t>
  </si>
  <si>
    <t>R0924</t>
  </si>
  <si>
    <t>MA0000050932</t>
  </si>
  <si>
    <t>Ob FT DOMUS A16 300318 TR a 7 ans</t>
  </si>
  <si>
    <t>OBL0932</t>
  </si>
  <si>
    <t>FT DOMUS XVI</t>
  </si>
  <si>
    <t>MA0000050940</t>
  </si>
  <si>
    <t>PART R16 FT DOMUS 300318 a 7 ans</t>
  </si>
  <si>
    <t>R0940</t>
  </si>
  <si>
    <t>MA0000050957</t>
  </si>
  <si>
    <t>Ob FT DOMUS A17 300318 TR a 7 ans</t>
  </si>
  <si>
    <t>OBL0957</t>
  </si>
  <si>
    <t>FT DOMUS XVII</t>
  </si>
  <si>
    <t>MA0000050965</t>
  </si>
  <si>
    <t>PART R17 FT DOMUS 300318 a 7 ans</t>
  </si>
  <si>
    <t>R0965</t>
  </si>
  <si>
    <t>MA0000050973</t>
  </si>
  <si>
    <t>Ob FT DOMUS A18 300318 TR a 7 ans</t>
  </si>
  <si>
    <t>OBL0973</t>
  </si>
  <si>
    <t>FT DOMUS XVIII</t>
  </si>
  <si>
    <t>MA0000050981</t>
  </si>
  <si>
    <t>PART R18 FT DOMUS 300318 a 7 ans</t>
  </si>
  <si>
    <t>R0981</t>
  </si>
  <si>
    <t>MA0001530056</t>
  </si>
  <si>
    <t>CD CDM 30092024 2 95 a 26 semaines</t>
  </si>
  <si>
    <t>2025-03-31</t>
  </si>
  <si>
    <t>CD0056</t>
  </si>
  <si>
    <t>MA0001008020</t>
  </si>
  <si>
    <t>BSF WAFASALAF 01042020 3 05 a 5 ans</t>
  </si>
  <si>
    <t>2025-04-01</t>
  </si>
  <si>
    <t>BSF020</t>
  </si>
  <si>
    <t>2021-04-01</t>
  </si>
  <si>
    <t>MA0001529074</t>
  </si>
  <si>
    <t>CD BMCI 04042024 3 20 12 mois</t>
  </si>
  <si>
    <t>2025-04-04</t>
  </si>
  <si>
    <t>CD9074</t>
  </si>
  <si>
    <t>MA0001529082</t>
  </si>
  <si>
    <t>CD CIH 04042024 3 30 52 semaines</t>
  </si>
  <si>
    <t>2024-04-04</t>
  </si>
  <si>
    <t>CD9082</t>
  </si>
  <si>
    <t>MA0001529090</t>
  </si>
  <si>
    <t>CD CFG BANK 05042024 3 10 52semaine</t>
  </si>
  <si>
    <t>CD CFG BANK 05042024 3 10 52semaines</t>
  </si>
  <si>
    <t>CD090</t>
  </si>
  <si>
    <t>MA0001008376</t>
  </si>
  <si>
    <t>BSF MAGHREBAIL 06042021 2 30 4 ans</t>
  </si>
  <si>
    <t>BSF376</t>
  </si>
  <si>
    <t>2022-04-06</t>
  </si>
  <si>
    <t>MA0000095770</t>
  </si>
  <si>
    <t>OBL RCI B 07042023 4 82 2 ans</t>
  </si>
  <si>
    <t>OBLRCIB23</t>
  </si>
  <si>
    <t>2024-04-07</t>
  </si>
  <si>
    <t>MA0000095788</t>
  </si>
  <si>
    <t>OBL RCI A 07042023 4 07 2 ans</t>
  </si>
  <si>
    <t>OBLRCIA23</t>
  </si>
  <si>
    <t>2023-07-07</t>
  </si>
  <si>
    <t>MA0001530098</t>
  </si>
  <si>
    <t>CD CFG BANK 09102024 2 70 6 mois</t>
  </si>
  <si>
    <t>2024-10-09</t>
  </si>
  <si>
    <t>2025-04-09</t>
  </si>
  <si>
    <t>CD0098</t>
  </si>
  <si>
    <t>MA0001530114</t>
  </si>
  <si>
    <t>CD CAM 10102024 2 93 26 semaines</t>
  </si>
  <si>
    <t>2025-04-10</t>
  </si>
  <si>
    <t>CD0114</t>
  </si>
  <si>
    <t>MA0001529140</t>
  </si>
  <si>
    <t>CD BOA 15042024 3 37 52 semaines</t>
  </si>
  <si>
    <t>2025-04-14</t>
  </si>
  <si>
    <t>CD140</t>
  </si>
  <si>
    <t>MA0002015586</t>
  </si>
  <si>
    <t>BDT 140420 2 50 a 5 ans</t>
  </si>
  <si>
    <t>BDT586</t>
  </si>
  <si>
    <t>2021-04-14</t>
  </si>
  <si>
    <t>MA0002018754</t>
  </si>
  <si>
    <t>BDT 14102024 2 58 26 semaines</t>
  </si>
  <si>
    <t>BDT754</t>
  </si>
  <si>
    <t>MA0001529116</t>
  </si>
  <si>
    <t>CD CFG BANK 15042024 2 90 52 S</t>
  </si>
  <si>
    <t>2025-04-15</t>
  </si>
  <si>
    <t>CD9116</t>
  </si>
  <si>
    <t>MA0001529157</t>
  </si>
  <si>
    <t>CD CFG BANK 17042024 3 20 52 semain</t>
  </si>
  <si>
    <t>CD CFG BANK 17042024 3 20 52 semaines</t>
  </si>
  <si>
    <t>2024-04-17</t>
  </si>
  <si>
    <t>2025-04-17</t>
  </si>
  <si>
    <t>CD157</t>
  </si>
  <si>
    <t>MA0001008400</t>
  </si>
  <si>
    <t>BSF MAGHREBAIL 19042021 2 33 4 ans</t>
  </si>
  <si>
    <t>2025-04-19</t>
  </si>
  <si>
    <t>BSF840</t>
  </si>
  <si>
    <t>2022-04-19</t>
  </si>
  <si>
    <t>MA0001008962</t>
  </si>
  <si>
    <t>BSF SOGELEASE 21042023 4 51 a 2 ans</t>
  </si>
  <si>
    <t>BSF8962</t>
  </si>
  <si>
    <t>SOGELEASE</t>
  </si>
  <si>
    <t>2024-04-21</t>
  </si>
  <si>
    <t>MA0001529801</t>
  </si>
  <si>
    <t>CD CDG CAPITAL 260724 3 00 9 mois</t>
  </si>
  <si>
    <t>2025-04-22</t>
  </si>
  <si>
    <t>CD9801</t>
  </si>
  <si>
    <t>MA0001530189</t>
  </si>
  <si>
    <t>CD CFG BANK 22102024 2 70 6 mois</t>
  </si>
  <si>
    <t>CD0189</t>
  </si>
  <si>
    <t>MA0001529173</t>
  </si>
  <si>
    <t>CD CAM 24042024 3 42 52 semaines</t>
  </si>
  <si>
    <t>2025-04-23</t>
  </si>
  <si>
    <t>CD9173</t>
  </si>
  <si>
    <t>MA0001529165</t>
  </si>
  <si>
    <t>CD BMCI 25042024 3 50 12 mois</t>
  </si>
  <si>
    <t>2025-04-25</t>
  </si>
  <si>
    <t>CD9165</t>
  </si>
  <si>
    <t>MA0001529199</t>
  </si>
  <si>
    <t>CD CFG BANK 260424 3 10 52 semaines</t>
  </si>
  <si>
    <t>CD199</t>
  </si>
  <si>
    <t>MA0001529215</t>
  </si>
  <si>
    <t>CD CFG BANK 260424 3 50 52 semaines</t>
  </si>
  <si>
    <t>CD215</t>
  </si>
  <si>
    <t>MA0001530205</t>
  </si>
  <si>
    <t>CD CDG CAPITAL 25102024 2 94 26 S</t>
  </si>
  <si>
    <t>2024-10-24</t>
  </si>
  <si>
    <t>CPCD0205</t>
  </si>
  <si>
    <t>MA0001008822</t>
  </si>
  <si>
    <t>BSF SOGELEASE 28042022 2 44 a 3 ans</t>
  </si>
  <si>
    <t>2025-04-28</t>
  </si>
  <si>
    <t>BSF8822</t>
  </si>
  <si>
    <t>2023-04-28</t>
  </si>
  <si>
    <t>MA0001527136</t>
  </si>
  <si>
    <t>CD CAM 28042023 4 35 a 2 ans</t>
  </si>
  <si>
    <t>CD7136</t>
  </si>
  <si>
    <t>2024-04-28</t>
  </si>
  <si>
    <t>MA0001529280</t>
  </si>
  <si>
    <t>CD CAM 29042024 3 44 52 semaines</t>
  </si>
  <si>
    <t>CD280</t>
  </si>
  <si>
    <t>MA0001008046</t>
  </si>
  <si>
    <t>BSF SOFAC 300420 3 09 a 5 ans</t>
  </si>
  <si>
    <t>2025-04-30</t>
  </si>
  <si>
    <t>BSF8046</t>
  </si>
  <si>
    <t>2021-04-30</t>
  </si>
  <si>
    <t>MA0001530262</t>
  </si>
  <si>
    <t>CD SGMB 31102024 2 92 6 mois</t>
  </si>
  <si>
    <t>CD0262</t>
  </si>
  <si>
    <t>MA0001530221</t>
  </si>
  <si>
    <t>CD CDM 31102024 2 96 a 26 semaines</t>
  </si>
  <si>
    <t>2025-05-02</t>
  </si>
  <si>
    <t>CD0221</t>
  </si>
  <si>
    <t>MA0001411653</t>
  </si>
  <si>
    <t>BT Jet Contractors 05112024 4 71</t>
  </si>
  <si>
    <t>2025-05-05</t>
  </si>
  <si>
    <t>BT1653</t>
  </si>
  <si>
    <t>MA0001529330</t>
  </si>
  <si>
    <t>CD BOA 06052024 3 40 52 semaines</t>
  </si>
  <si>
    <t>CD9330</t>
  </si>
  <si>
    <t>MA0002018770</t>
  </si>
  <si>
    <t>BDT 04112024 2 58 26 semaines</t>
  </si>
  <si>
    <t>BDT8770</t>
  </si>
  <si>
    <t>MA0001529371</t>
  </si>
  <si>
    <t>CD BOA 09052024 3 40 52 semaines</t>
  </si>
  <si>
    <t>2025-05-08</t>
  </si>
  <si>
    <t>CD9371</t>
  </si>
  <si>
    <t>MA0001411588</t>
  </si>
  <si>
    <t>BT TGCC 130524 3 96 52 semaines</t>
  </si>
  <si>
    <t>2025-05-12</t>
  </si>
  <si>
    <t>BT5880</t>
  </si>
  <si>
    <t>MA0001530353</t>
  </si>
  <si>
    <t>CD CFG BANK 131124 2 95 26 semaines</t>
  </si>
  <si>
    <t>2025-05-13</t>
  </si>
  <si>
    <t>CD0353</t>
  </si>
  <si>
    <t>MA0001522244</t>
  </si>
  <si>
    <t>CD CIH 18052020 2 97  a 5 ans</t>
  </si>
  <si>
    <t>2025-05-18</t>
  </si>
  <si>
    <t>CD244</t>
  </si>
  <si>
    <t>2021-05-18</t>
  </si>
  <si>
    <t>MA0001522251</t>
  </si>
  <si>
    <t>CD CIH 18052020 2 63  a 5 ans</t>
  </si>
  <si>
    <t>CD251</t>
  </si>
  <si>
    <t>MA0002017962</t>
  </si>
  <si>
    <t>BDT 19052023 3 70 2 ans</t>
  </si>
  <si>
    <t>BDT796</t>
  </si>
  <si>
    <t>2024-05-19</t>
  </si>
  <si>
    <t>MA0002018796</t>
  </si>
  <si>
    <t>BDT 19112024 2 54 26 semaines</t>
  </si>
  <si>
    <t>2025-05-20</t>
  </si>
  <si>
    <t>BDT8796</t>
  </si>
  <si>
    <t>MA0001529413</t>
  </si>
  <si>
    <t>CD BMCI 21052024 3 20 12 mois</t>
  </si>
  <si>
    <t>2025-05-21</t>
  </si>
  <si>
    <t>CD9413</t>
  </si>
  <si>
    <t>MA0001529421</t>
  </si>
  <si>
    <t>CD BMCI 21052024 3 30 12 mois</t>
  </si>
  <si>
    <t>CD9421</t>
  </si>
  <si>
    <t>MA0001529439</t>
  </si>
  <si>
    <t>CD BMCI 230524 3 36 52 semaines</t>
  </si>
  <si>
    <t>2025-05-22</t>
  </si>
  <si>
    <t>CD439</t>
  </si>
  <si>
    <t>MA0001529454</t>
  </si>
  <si>
    <t>CD CFG BANK 240524 3 20 52 semaines</t>
  </si>
  <si>
    <t>2025-05-23</t>
  </si>
  <si>
    <t>CD454</t>
  </si>
  <si>
    <t>MA0001008459</t>
  </si>
  <si>
    <t>BSF SOGELEASE 26052021 2 42 a 4 ans</t>
  </si>
  <si>
    <t>BSF8459</t>
  </si>
  <si>
    <t>2022-05-26</t>
  </si>
  <si>
    <t>MA0000094450</t>
  </si>
  <si>
    <t>Obl LABEL VIE A 28052020 3 15 5 ans</t>
  </si>
  <si>
    <t>2025-05-28</t>
  </si>
  <si>
    <t>OBLLABEL1</t>
  </si>
  <si>
    <t>00000000991</t>
  </si>
  <si>
    <t>VALORIS SECURI D</t>
  </si>
  <si>
    <t>2021-05-28</t>
  </si>
  <si>
    <t>MA0000094468</t>
  </si>
  <si>
    <t>Obl LABEL VIE B 28052020 3 45 5 ans</t>
  </si>
  <si>
    <t>OBLLABEL2</t>
  </si>
  <si>
    <t>MA0001529462</t>
  </si>
  <si>
    <t>CD CFG BANK 280524 3 00 52 semaines</t>
  </si>
  <si>
    <t>CD462</t>
  </si>
  <si>
    <t>MA0001529470</t>
  </si>
  <si>
    <t>CD CFG BANK 280524 3 20 52 semaines</t>
  </si>
  <si>
    <t>CD470</t>
  </si>
  <si>
    <t>MA0001008061</t>
  </si>
  <si>
    <t>BSF SALAFIN 290520 3 01 a 5 ans</t>
  </si>
  <si>
    <t>2025-05-29</t>
  </si>
  <si>
    <t>BSF061</t>
  </si>
  <si>
    <t>SALAFIN</t>
  </si>
  <si>
    <t>2021-05-29</t>
  </si>
  <si>
    <t>MA0001008715</t>
  </si>
  <si>
    <t>BSF EQDOM du 29112021 2 30 42 mois</t>
  </si>
  <si>
    <t>BSF8715</t>
  </si>
  <si>
    <t>2023-05-29</t>
  </si>
  <si>
    <t>MA0001529488</t>
  </si>
  <si>
    <t>CD CDM 31052024 3 40 a 52 semaines</t>
  </si>
  <si>
    <t>2025-05-30</t>
  </si>
  <si>
    <t>CD4880</t>
  </si>
  <si>
    <t>MA0001529504</t>
  </si>
  <si>
    <t>CD CDG CAPITAL 31052024 3 36 52 S</t>
  </si>
  <si>
    <t>CD CDG CAPITAL 31052024 3 36 52 semaines</t>
  </si>
  <si>
    <t>CD9504</t>
  </si>
  <si>
    <t>MA0001008889</t>
  </si>
  <si>
    <t>BSF RCI FINANCE 020622 2 76 a 3 ans</t>
  </si>
  <si>
    <t>BSF889</t>
  </si>
  <si>
    <t>2023-06-02</t>
  </si>
  <si>
    <t>MA0002013383</t>
  </si>
  <si>
    <t>BDT 020614 4 55</t>
  </si>
  <si>
    <t>BDT du 02062014 4 55 a 10 ans</t>
  </si>
  <si>
    <t>T1339</t>
  </si>
  <si>
    <t>2015-10-06</t>
  </si>
  <si>
    <t>MA0001529520</t>
  </si>
  <si>
    <t>CD BMCI 03062024 3 40 12 mois</t>
  </si>
  <si>
    <t>2025-06-03</t>
  </si>
  <si>
    <t>CD9520</t>
  </si>
  <si>
    <t>MA0000094500</t>
  </si>
  <si>
    <t>Obl AFRIQUIA GAZ A 040620 3 40 5ans</t>
  </si>
  <si>
    <t>Obl AFRIQUIA GAZ A 040620 3 40 5 ans</t>
  </si>
  <si>
    <t>2020-06-04</t>
  </si>
  <si>
    <t>OBLAFRI1</t>
  </si>
  <si>
    <t>00000000128</t>
  </si>
  <si>
    <t>BCP 2S</t>
  </si>
  <si>
    <t>2021-06-04</t>
  </si>
  <si>
    <t>MA0000094518</t>
  </si>
  <si>
    <t>Obl MAGHREB OXYGENE A 040620 3 40</t>
  </si>
  <si>
    <t>Obl MAGHREB OXYGENE A 040620 3 40 5 ans</t>
  </si>
  <si>
    <t>OBLMOXY1</t>
  </si>
  <si>
    <t>MAGHREB OXYGENE</t>
  </si>
  <si>
    <t>MA0001529538</t>
  </si>
  <si>
    <t>CD CFG BANK 050624 3 20 52 semaines</t>
  </si>
  <si>
    <t>2025-06-05</t>
  </si>
  <si>
    <t>CD5380</t>
  </si>
  <si>
    <t>MA0000092512</t>
  </si>
  <si>
    <t>Obl ADM A du 100615 3 96</t>
  </si>
  <si>
    <t>Obl AUTOROUTES DU MAROC A du 10062015 a 3 96 10 ans</t>
  </si>
  <si>
    <t>2025-06-10</t>
  </si>
  <si>
    <t>OBL9251</t>
  </si>
  <si>
    <t>ADM</t>
  </si>
  <si>
    <t>MA0000092553</t>
  </si>
  <si>
    <t>Ob BMCE 160615 4 74</t>
  </si>
  <si>
    <t>Obl BMCE A du 16062015 4 74 a 10 ans</t>
  </si>
  <si>
    <t>BMCE9</t>
  </si>
  <si>
    <t>MA0000092561</t>
  </si>
  <si>
    <t>Ob BMCE 160615 3 69</t>
  </si>
  <si>
    <t>Obl BMCE B du 16062015 3 69 a 10 ans</t>
  </si>
  <si>
    <t>BMCE8</t>
  </si>
  <si>
    <t>MA0000095390</t>
  </si>
  <si>
    <t>OBL MCM 17062022 3 49 a 3 ans</t>
  </si>
  <si>
    <t>OBL MARINE CONSTRUCTION 17062022 3 49 a 3 ans</t>
  </si>
  <si>
    <t>2025-06-17</t>
  </si>
  <si>
    <t>OBL5390</t>
  </si>
  <si>
    <t>MCM</t>
  </si>
  <si>
    <t>2023-06-17</t>
  </si>
  <si>
    <t>MA0001529546</t>
  </si>
  <si>
    <t>CD BMCI 170624 3 20 12 mois</t>
  </si>
  <si>
    <t>CD9546</t>
  </si>
  <si>
    <t>MA0001520370</t>
  </si>
  <si>
    <t>CD SGMB 22062019 3 31</t>
  </si>
  <si>
    <t>CD SGMB 22062019 3 31 sur 6 ans et 4 mois</t>
  </si>
  <si>
    <t>CD0370</t>
  </si>
  <si>
    <t>2020-06-22</t>
  </si>
  <si>
    <t>MA0001525189</t>
  </si>
  <si>
    <t>CD CFG Bank 24062022 1 75 a 3 ans</t>
  </si>
  <si>
    <t>2025-06-24</t>
  </si>
  <si>
    <t>CD5189</t>
  </si>
  <si>
    <t>2023-06-24</t>
  </si>
  <si>
    <t>MA0001008970</t>
  </si>
  <si>
    <t>BSF RCI FINANCE 27062023 4 30 2 ans</t>
  </si>
  <si>
    <t>2025-06-27</t>
  </si>
  <si>
    <t>BSF970</t>
  </si>
  <si>
    <t>MA0001529629</t>
  </si>
  <si>
    <t>CD SGMB 270624 3 41 12 mois</t>
  </si>
  <si>
    <t>CD9629</t>
  </si>
  <si>
    <t>MA0000021677</t>
  </si>
  <si>
    <t>Obl SUB SGMB A du 290615 4 77</t>
  </si>
  <si>
    <t>Obl SUB SGMB TRANCHE A du 29062015 4 77</t>
  </si>
  <si>
    <t>2025-06-29</t>
  </si>
  <si>
    <t>OSOGC</t>
  </si>
  <si>
    <t>MA0000021883</t>
  </si>
  <si>
    <t>Obl SUB ATW A 290618 3 57 a 7 ans</t>
  </si>
  <si>
    <t>2018-06-29</t>
  </si>
  <si>
    <t>OATWR</t>
  </si>
  <si>
    <t>2019-06-29</t>
  </si>
  <si>
    <t>MA0000021891</t>
  </si>
  <si>
    <t>Obl SUB ATW E 290618 3 32 7 ans</t>
  </si>
  <si>
    <t>OATWT</t>
  </si>
  <si>
    <t>MA0000092579</t>
  </si>
  <si>
    <t>Obl SUB SGMB B du 290615 4 77</t>
  </si>
  <si>
    <t>Obl SUB SGMB TRANCHE B du 29062015 4 77 a 10 ans</t>
  </si>
  <si>
    <t>OBSGMB</t>
  </si>
  <si>
    <t>MA0000092587</t>
  </si>
  <si>
    <t>Obl SUB SGMB TR D du 290615 3 51</t>
  </si>
  <si>
    <t>Obl SUB SGMB TRANCHE D du 29062015 3 51 a 10 ans</t>
  </si>
  <si>
    <t>OBSGMB1</t>
  </si>
  <si>
    <t>MA0000093700</t>
  </si>
  <si>
    <t>Obl SUB ATW C 290618 3 57 a 7 ans</t>
  </si>
  <si>
    <t>OBTW70</t>
  </si>
  <si>
    <t>MA0000093718</t>
  </si>
  <si>
    <t>Obl SUB ATW F 290618 3 32 a 7 ans</t>
  </si>
  <si>
    <t>OBATW71</t>
  </si>
  <si>
    <t>MA0001411638</t>
  </si>
  <si>
    <t>BT Jet Contractors 30102024 4 73</t>
  </si>
  <si>
    <t>2025-06-30</t>
  </si>
  <si>
    <t>BT1638</t>
  </si>
  <si>
    <t>MA0001008988</t>
  </si>
  <si>
    <t>BSF EQDOM 030723 4 06 2 ans</t>
  </si>
  <si>
    <t>2025-07-03</t>
  </si>
  <si>
    <t>BSF988</t>
  </si>
  <si>
    <t>2024-07-03</t>
  </si>
  <si>
    <t>MA0001529645</t>
  </si>
  <si>
    <t>CD CIH 040724 3 36 52 semaines</t>
  </si>
  <si>
    <t>CD9645</t>
  </si>
  <si>
    <t>MA0001529652</t>
  </si>
  <si>
    <t>CD CFG BANK 05072024 3 00 12 mois</t>
  </si>
  <si>
    <t>2024-07-05</t>
  </si>
  <si>
    <t>2025-07-04</t>
  </si>
  <si>
    <t>CDCFG652</t>
  </si>
  <si>
    <t>MA0000094005</t>
  </si>
  <si>
    <t>OBL CGI du 08072019 4 75 a 6 ans</t>
  </si>
  <si>
    <t>OBL4005</t>
  </si>
  <si>
    <t>CGI</t>
  </si>
  <si>
    <t>2020-07-08</t>
  </si>
  <si>
    <t>MA0000094013</t>
  </si>
  <si>
    <t>Obl CGI du 08072019 4 53 6 ans</t>
  </si>
  <si>
    <t>Obl CGI du 08072019 TR 4 53 6 ans</t>
  </si>
  <si>
    <t>OBL4013</t>
  </si>
  <si>
    <t>MA0001529660</t>
  </si>
  <si>
    <t>CD CFG BANK 09072024 3 20 12 mois</t>
  </si>
  <si>
    <t>2025-07-09</t>
  </si>
  <si>
    <t>CDCFG660</t>
  </si>
  <si>
    <t>MA0001529686</t>
  </si>
  <si>
    <t>CD CFG BANK 100724 3 17 52 semaines</t>
  </si>
  <si>
    <t>CD9686</t>
  </si>
  <si>
    <t>MA0001527854</t>
  </si>
  <si>
    <t>CD BMCI 10072024 3 60 23 mois</t>
  </si>
  <si>
    <t>2025-07-10</t>
  </si>
  <si>
    <t>CDBMCI854</t>
  </si>
  <si>
    <t>MA0001529694</t>
  </si>
  <si>
    <t>CD BMCI 100724 3 30 12 mois</t>
  </si>
  <si>
    <t>CDBMCI694</t>
  </si>
  <si>
    <t>MA0001529702</t>
  </si>
  <si>
    <t>CD BMCI 100724 3 20 12 mois</t>
  </si>
  <si>
    <t>CDBMCI702</t>
  </si>
  <si>
    <t>MA0000092611</t>
  </si>
  <si>
    <t>ObL FEC C 130715 3 23</t>
  </si>
  <si>
    <t>Obl FEC Tranche C du 13072015 3 23 a 10 ans</t>
  </si>
  <si>
    <t>OBFEC4</t>
  </si>
  <si>
    <t>FEC</t>
  </si>
  <si>
    <t>MA0000092629</t>
  </si>
  <si>
    <t>ObL FEC C 130715 3 33</t>
  </si>
  <si>
    <t>Obl FEC Tranche C du 13072015 3 33 a 10 ans</t>
  </si>
  <si>
    <t>OBFEC5</t>
  </si>
  <si>
    <t>MA0001008129</t>
  </si>
  <si>
    <t>BSF MAGHREBAIL 130720 2 53 a 5 ans</t>
  </si>
  <si>
    <t>BSF129</t>
  </si>
  <si>
    <t>2021-07-13</t>
  </si>
  <si>
    <t>MA0001516790</t>
  </si>
  <si>
    <t>CD FEC 130715 3 23</t>
  </si>
  <si>
    <t>CD FEC du 13072015 3 23 a 10 ans</t>
  </si>
  <si>
    <t>CD679</t>
  </si>
  <si>
    <t>MA0001516808</t>
  </si>
  <si>
    <t>CD FEC 130715 3 33</t>
  </si>
  <si>
    <t>CD FEC du 13072015 3 33 a 10 ans</t>
  </si>
  <si>
    <t>CD680</t>
  </si>
  <si>
    <t>MA0000021404</t>
  </si>
  <si>
    <t>Ob LYDEC A 140710</t>
  </si>
  <si>
    <t>Obligations LYDEC (A) du 14/07/2010 5,62 % a 15 ans</t>
  </si>
  <si>
    <t>OLYDA</t>
  </si>
  <si>
    <t>LYDEC</t>
  </si>
  <si>
    <t>MA0000091076</t>
  </si>
  <si>
    <t>Ob LYDEC B 140710</t>
  </si>
  <si>
    <t>Obligations LYDEC (B) du 14/07/2010 5,62 % a 15 ans</t>
  </si>
  <si>
    <t>LYD10</t>
  </si>
  <si>
    <t>MA0001009002</t>
  </si>
  <si>
    <t>BSF WAFASALAF 14072023 3 91 2 ans</t>
  </si>
  <si>
    <t>BSF9002</t>
  </si>
  <si>
    <t>2024-07-14</t>
  </si>
  <si>
    <t>MA0002018077</t>
  </si>
  <si>
    <t>BDT 14072023 3 80 2 ans</t>
  </si>
  <si>
    <t>BDT8077</t>
  </si>
  <si>
    <t>MA0000094609</t>
  </si>
  <si>
    <t>OBL AL MADA du 15072020 2 63 5 ans</t>
  </si>
  <si>
    <t>2025-07-15</t>
  </si>
  <si>
    <t>OBL460</t>
  </si>
  <si>
    <t>AL MADA</t>
  </si>
  <si>
    <t>2021-07-15</t>
  </si>
  <si>
    <t>MA0001529710</t>
  </si>
  <si>
    <t>CD CFG BANK 150724 2 80 12 mois</t>
  </si>
  <si>
    <t>CD9710</t>
  </si>
  <si>
    <t>MA0000050130</t>
  </si>
  <si>
    <t>FPCT SAKANE Obligations B du 300112</t>
  </si>
  <si>
    <t>FPCT SAKANE Obligations B du 30012012 4 60</t>
  </si>
  <si>
    <t>2025-07-16</t>
  </si>
  <si>
    <t>C15</t>
  </si>
  <si>
    <t>00000000112</t>
  </si>
  <si>
    <t>MGT SAKANE</t>
  </si>
  <si>
    <t>MA0001527656</t>
  </si>
  <si>
    <t>CD CFG BANK 17072023 3 40 2 ans</t>
  </si>
  <si>
    <t>2025-07-17</t>
  </si>
  <si>
    <t>CD7656</t>
  </si>
  <si>
    <t>2024-07-17</t>
  </si>
  <si>
    <t>MA0001529751</t>
  </si>
  <si>
    <t>CD CAM 18072024 3 11 52 semaines</t>
  </si>
  <si>
    <t>CD7510</t>
  </si>
  <si>
    <t>MA0001529827</t>
  </si>
  <si>
    <t>CD CAM 310724 3 06 52 semaines</t>
  </si>
  <si>
    <t>CD9827</t>
  </si>
  <si>
    <t>MA0001525262</t>
  </si>
  <si>
    <t>CD CFG Bank 21072022 1 75 a 3 ans</t>
  </si>
  <si>
    <t>2025-07-21</t>
  </si>
  <si>
    <t>CD5622</t>
  </si>
  <si>
    <t>2023-07-21</t>
  </si>
  <si>
    <t>MA0002018606</t>
  </si>
  <si>
    <t>BDT 210724 2 90 52 semaines</t>
  </si>
  <si>
    <t>BDT8606</t>
  </si>
  <si>
    <t>MA0001529769</t>
  </si>
  <si>
    <t>CD CFG BANK 220724 2 80 12 mois</t>
  </si>
  <si>
    <t>2025-07-22</t>
  </si>
  <si>
    <t>CD9769</t>
  </si>
  <si>
    <t>MA0001008137</t>
  </si>
  <si>
    <t>BSF SOGELEASE 240720 2 81 a 5 ans</t>
  </si>
  <si>
    <t>BSF137</t>
  </si>
  <si>
    <t>2021-07-24</t>
  </si>
  <si>
    <t>MA0000092645</t>
  </si>
  <si>
    <t>ObL ONCF F 280715 4 79 10 ans</t>
  </si>
  <si>
    <t>Obligations ONCF F du 28072015 4 79 a 10 ans</t>
  </si>
  <si>
    <t>2025-07-28</t>
  </si>
  <si>
    <t>OBL2645</t>
  </si>
  <si>
    <t>MA0001411620</t>
  </si>
  <si>
    <t>BT MANAGEM 310724 3 20 52 semaines</t>
  </si>
  <si>
    <t>2025-07-31</t>
  </si>
  <si>
    <t>BT1620</t>
  </si>
  <si>
    <t>MANAGEM</t>
  </si>
  <si>
    <t>MA0001530239</t>
  </si>
  <si>
    <t>CD CDM 31102024 3 03 9 mois</t>
  </si>
  <si>
    <t>CD0239</t>
  </si>
  <si>
    <t>MA0001008913</t>
  </si>
  <si>
    <t>BSF EQDOM 01082022 2 84 36 mois</t>
  </si>
  <si>
    <t>BSF8913</t>
  </si>
  <si>
    <t>2023-08-01</t>
  </si>
  <si>
    <t>MA0001522541</t>
  </si>
  <si>
    <t>CD CIH 290720 2 53  a 5 ans</t>
  </si>
  <si>
    <t>CD 541</t>
  </si>
  <si>
    <t>2021-08-01</t>
  </si>
  <si>
    <t>MA0001529850</t>
  </si>
  <si>
    <t>CD CFG BANK 050824 2 80 1 an</t>
  </si>
  <si>
    <t>2025-08-05</t>
  </si>
  <si>
    <t>CD9850</t>
  </si>
  <si>
    <t>MA0001529868</t>
  </si>
  <si>
    <t>CD BMCI 060824 3 00 12 mois</t>
  </si>
  <si>
    <t>2025-08-06</t>
  </si>
  <si>
    <t>CD9868</t>
  </si>
  <si>
    <t>MA0001529876</t>
  </si>
  <si>
    <t>CD BMCI 080824 3 20 12 mois</t>
  </si>
  <si>
    <t>2025-08-08</t>
  </si>
  <si>
    <t>CDBMCI876</t>
  </si>
  <si>
    <t>MA0001008152</t>
  </si>
  <si>
    <t>BSF WAFABAIL 100820 2 67 a 5 ans</t>
  </si>
  <si>
    <t>CD 152</t>
  </si>
  <si>
    <t>2021-08-10</t>
  </si>
  <si>
    <t>MA0000094682</t>
  </si>
  <si>
    <t>Obl lydec 130820 2 84 a 5 ans</t>
  </si>
  <si>
    <t>2025-08-13</t>
  </si>
  <si>
    <t>OBL682</t>
  </si>
  <si>
    <t>2021-08-13</t>
  </si>
  <si>
    <t>MA0001529884</t>
  </si>
  <si>
    <t>CD CFG BANK 13082024 3 12 52 semain</t>
  </si>
  <si>
    <t>CDCFG884</t>
  </si>
  <si>
    <t>MA0000094690</t>
  </si>
  <si>
    <t>Obl CTM 17082020 2 90 a 5 ans</t>
  </si>
  <si>
    <t>OBL469</t>
  </si>
  <si>
    <t>2021-08-17</t>
  </si>
  <si>
    <t>MA0002018119</t>
  </si>
  <si>
    <t>BDT 18082023 3 90 2 ans</t>
  </si>
  <si>
    <t>BDT8119</t>
  </si>
  <si>
    <t>2024-08-18</t>
  </si>
  <si>
    <t>MA0001529892</t>
  </si>
  <si>
    <t>CD BMCI 26082024 3 20 12 mois</t>
  </si>
  <si>
    <t>2025-08-27</t>
  </si>
  <si>
    <t>CD9892</t>
  </si>
  <si>
    <t>MA0001008160</t>
  </si>
  <si>
    <t>BSF WAFASALAF 28082020 2 54 a 5 ans</t>
  </si>
  <si>
    <t>BSF8160</t>
  </si>
  <si>
    <t>2021-08-28</t>
  </si>
  <si>
    <t>MA0001008871</t>
  </si>
  <si>
    <t>BSF EQDOM 29082022 2 70 39 mois</t>
  </si>
  <si>
    <t>2025-08-29</t>
  </si>
  <si>
    <t>BSF887</t>
  </si>
  <si>
    <t>2023-08-29</t>
  </si>
  <si>
    <t>MA0001529900</t>
  </si>
  <si>
    <t>CD CFG BANK 30082024 3 10 52 semain</t>
  </si>
  <si>
    <t>CD9900</t>
  </si>
  <si>
    <t>MA0001529959</t>
  </si>
  <si>
    <t>CD SGMB 30082024 3 01 52 semaines</t>
  </si>
  <si>
    <t>CDSG959</t>
  </si>
  <si>
    <t>MA0000051104</t>
  </si>
  <si>
    <t>Obligations FT IMMO LV II 020920</t>
  </si>
  <si>
    <t>Obligations FT IMMO LV II 020920 3 26</t>
  </si>
  <si>
    <t>2025-09-02</t>
  </si>
  <si>
    <t>OBL104</t>
  </si>
  <si>
    <t>FT IMMO LV II</t>
  </si>
  <si>
    <t>2020-12-02</t>
  </si>
  <si>
    <t>MA0000051112</t>
  </si>
  <si>
    <t>Obligations FT IMMO LV II A2 020920</t>
  </si>
  <si>
    <t>Obligations FT IMMO LV II A2 020920 2 88 a 5 ans</t>
  </si>
  <si>
    <t>OBL112</t>
  </si>
  <si>
    <t>MA0000051120</t>
  </si>
  <si>
    <t>Obligations FT IMMO LV II 02092020</t>
  </si>
  <si>
    <t>Obligations FT IMMO LV II 02092020 a 5 ans</t>
  </si>
  <si>
    <t>OBL120</t>
  </si>
  <si>
    <t>MA0001008939</t>
  </si>
  <si>
    <t>BSF WAFASALAF 02092022 2 77 3 ans</t>
  </si>
  <si>
    <t>BSF8939</t>
  </si>
  <si>
    <t>2023-09-02</t>
  </si>
  <si>
    <t>MA0001009556</t>
  </si>
  <si>
    <t>BSF WAFABAIL 020922 2 77 3 ans</t>
  </si>
  <si>
    <t>BSF9556</t>
  </si>
  <si>
    <t>MA0001522616</t>
  </si>
  <si>
    <t>CD CFG BANK 040920 3 00 a 5 ans</t>
  </si>
  <si>
    <t>2025-09-04</t>
  </si>
  <si>
    <t>CD 616</t>
  </si>
  <si>
    <t>2021-09-05</t>
  </si>
  <si>
    <t>MA0001530007</t>
  </si>
  <si>
    <t>CD BMCI 19092024 2 98 52 semaines</t>
  </si>
  <si>
    <t>CD007</t>
  </si>
  <si>
    <t>MA0000096117</t>
  </si>
  <si>
    <t>OBL RDS 05062024 5 00 472 jours</t>
  </si>
  <si>
    <t>2025-09-05</t>
  </si>
  <si>
    <t>OBLRDS11</t>
  </si>
  <si>
    <t>RDS</t>
  </si>
  <si>
    <t>2024-09-05</t>
  </si>
  <si>
    <t>MA0000096125</t>
  </si>
  <si>
    <t>OBL RDS 05062024 6 09 472 jours</t>
  </si>
  <si>
    <t>OBLRDS125</t>
  </si>
  <si>
    <t>MA0001529975</t>
  </si>
  <si>
    <t>CD BMCI 05092024 3 00 12 mois</t>
  </si>
  <si>
    <t>CD9975</t>
  </si>
  <si>
    <t>MA0001009036</t>
  </si>
  <si>
    <t>BSF WAFASALAF 07092023 3 82 2 ans</t>
  </si>
  <si>
    <t>BSF036</t>
  </si>
  <si>
    <t>2024-09-07</t>
  </si>
  <si>
    <t>MA0002018143</t>
  </si>
  <si>
    <t>BDT 15092023 3 90 2 ans</t>
  </si>
  <si>
    <t>BDT8143</t>
  </si>
  <si>
    <t>2024-09-15</t>
  </si>
  <si>
    <t>MA0001529983</t>
  </si>
  <si>
    <t>CD BMCI 16092024 2 90 12 mois</t>
  </si>
  <si>
    <t>2025-09-16</t>
  </si>
  <si>
    <t>CD983</t>
  </si>
  <si>
    <t>MA0001008194</t>
  </si>
  <si>
    <t>BSF WAFASALAF 240920 2 59 a 5 ans</t>
  </si>
  <si>
    <t>2025-09-24</t>
  </si>
  <si>
    <t>BSF 194</t>
  </si>
  <si>
    <t>2021-09-24</t>
  </si>
  <si>
    <t>MA0001530015</t>
  </si>
  <si>
    <t>CD CFG BANK 25092024 2 75 12 mois</t>
  </si>
  <si>
    <t>2024-09-25</t>
  </si>
  <si>
    <t>2025-09-25</t>
  </si>
  <si>
    <t>CD015</t>
  </si>
  <si>
    <t>MA0001530023</t>
  </si>
  <si>
    <t>CD CFG BANK 27092024 3 00 12 mois</t>
  </si>
  <si>
    <t>2025-09-26</t>
  </si>
  <si>
    <t>CD023</t>
  </si>
  <si>
    <t>MA0000095580</t>
  </si>
  <si>
    <t>Obl ASSIFILL 29092022 3 84 3 ans</t>
  </si>
  <si>
    <t>2025-09-29</t>
  </si>
  <si>
    <t>SD</t>
  </si>
  <si>
    <t>OBL580</t>
  </si>
  <si>
    <t>ASSIFILL BUILD</t>
  </si>
  <si>
    <t>2023-09-29</t>
  </si>
  <si>
    <t>MA0001522780</t>
  </si>
  <si>
    <t>CD CIH 2909202 2 59 a 5 ans</t>
  </si>
  <si>
    <t>CD780</t>
  </si>
  <si>
    <t>2021-09-29</t>
  </si>
  <si>
    <t>MA0001530064</t>
  </si>
  <si>
    <t>CD BMCI 30092024 3 30 12 mois</t>
  </si>
  <si>
    <t>2025-09-30</t>
  </si>
  <si>
    <t>CD0064</t>
  </si>
  <si>
    <t>MA0001527391</t>
  </si>
  <si>
    <t>CD CIH 01102023 4 12 28 mois</t>
  </si>
  <si>
    <t>2025-10-01</t>
  </si>
  <si>
    <t>CD739</t>
  </si>
  <si>
    <t>2024-10-01</t>
  </si>
  <si>
    <t>MA0001530049</t>
  </si>
  <si>
    <t>CD CFG BANK 01102024 2 80 12 mois</t>
  </si>
  <si>
    <t>CD049</t>
  </si>
  <si>
    <t>MA0001522814</t>
  </si>
  <si>
    <t>CD ATW 021020 2 55 a 5 ans</t>
  </si>
  <si>
    <t>CD2814</t>
  </si>
  <si>
    <t>2021-10-02</t>
  </si>
  <si>
    <t>MA0002007641</t>
  </si>
  <si>
    <t>BDT 031005 5,95 %</t>
  </si>
  <si>
    <t>BDT du 03/10/2005 5,95% a 20 ans</t>
  </si>
  <si>
    <t>BA765</t>
  </si>
  <si>
    <t>MA0001008608</t>
  </si>
  <si>
    <t>BSF MAGHREBAIL 041021 2 43 a 4 ans</t>
  </si>
  <si>
    <t>BSF8608</t>
  </si>
  <si>
    <t>2022-10-04</t>
  </si>
  <si>
    <t>MA0001009077</t>
  </si>
  <si>
    <t>BSF WAFABAIL 05102023 3 97 2 ans</t>
  </si>
  <si>
    <t>BSF9077</t>
  </si>
  <si>
    <t>2024-10-05</t>
  </si>
  <si>
    <t>MA0001009093</t>
  </si>
  <si>
    <t>BSF WAFABAIL 05102023 3 92 2 ans</t>
  </si>
  <si>
    <t>BSF9093</t>
  </si>
  <si>
    <t>MA0001528159</t>
  </si>
  <si>
    <t>CD BMCI 09102023 3 70 2 ans</t>
  </si>
  <si>
    <t>2025-10-09</t>
  </si>
  <si>
    <t>CD8159</t>
  </si>
  <si>
    <t>MA0001530080</t>
  </si>
  <si>
    <t>CD BMCI 09102024 3 00 12 mois</t>
  </si>
  <si>
    <t>CD0080</t>
  </si>
  <si>
    <t>MA0001530122</t>
  </si>
  <si>
    <t>CD CAM 10102024 3 10 52 semaines</t>
  </si>
  <si>
    <t>CD0122</t>
  </si>
  <si>
    <t>MA0001530106</t>
  </si>
  <si>
    <t>CD BMCI 10102024 2 90 12 mois</t>
  </si>
  <si>
    <t>2025-10-10</t>
  </si>
  <si>
    <t>CD0106</t>
  </si>
  <si>
    <t>MA0000095895</t>
  </si>
  <si>
    <t>Obl CMB 11102023 5 52 2 ans</t>
  </si>
  <si>
    <t>2025-10-11</t>
  </si>
  <si>
    <t>OBL5895</t>
  </si>
  <si>
    <t>CMB PLA MAROC</t>
  </si>
  <si>
    <t>2024-10-11</t>
  </si>
  <si>
    <t>MA0001009119</t>
  </si>
  <si>
    <t>BSF WAFASALAF 11102023 3 76 2 ans</t>
  </si>
  <si>
    <t>BSF9119</t>
  </si>
  <si>
    <t>MA0001008210</t>
  </si>
  <si>
    <t>BSF SALAFIN 13102020 2 70 a 5 ans</t>
  </si>
  <si>
    <t>2025-10-13</t>
  </si>
  <si>
    <t>BSF8210</t>
  </si>
  <si>
    <t>2021-10-13</t>
  </si>
  <si>
    <t>MA0001008228</t>
  </si>
  <si>
    <t>BSF SALAFIN 131020 2 70 a 5 ans</t>
  </si>
  <si>
    <t>BSF 228</t>
  </si>
  <si>
    <t>MA0001008640</t>
  </si>
  <si>
    <t>BSF RCI FINANCE 131021 2 54 4 ANS</t>
  </si>
  <si>
    <t>BSF8640</t>
  </si>
  <si>
    <t>2022-10-13</t>
  </si>
  <si>
    <t>MA0001009101</t>
  </si>
  <si>
    <t>BSF SOGELEASE 13102023 3 98 a 2 ans</t>
  </si>
  <si>
    <t>BSF9101</t>
  </si>
  <si>
    <t>2024-10-13</t>
  </si>
  <si>
    <t>MA0000051237</t>
  </si>
  <si>
    <t>OBL FT SOFAC AUTO 101121 2 14 1434j</t>
  </si>
  <si>
    <t>OBL FT SOFAC AUTO 101121 2 14 1434 jours</t>
  </si>
  <si>
    <t>2025-10-14</t>
  </si>
  <si>
    <t>OBL1237</t>
  </si>
  <si>
    <t>FT SOFACT AUTO</t>
  </si>
  <si>
    <t>2022-01-14</t>
  </si>
  <si>
    <t>MA0000051245</t>
  </si>
  <si>
    <t>OBL FT SOFAC AUTO LEASE R1</t>
  </si>
  <si>
    <t>OBL1245</t>
  </si>
  <si>
    <t>MA0000051260</t>
  </si>
  <si>
    <t>OBL FT SOFAC AUTO LEASE R2</t>
  </si>
  <si>
    <t>OBL1260</t>
  </si>
  <si>
    <t>MA0001530155</t>
  </si>
  <si>
    <t>CD CFG BANK 14102024 2 80 12 mois</t>
  </si>
  <si>
    <t>CD0155</t>
  </si>
  <si>
    <t>MA0001528415</t>
  </si>
  <si>
    <t>CD BMCI 15102024 3 60 23 mois</t>
  </si>
  <si>
    <t>2025-10-15</t>
  </si>
  <si>
    <t>CD8415</t>
  </si>
  <si>
    <t>MA0000092694</t>
  </si>
  <si>
    <t>Obl SUB AL BARID BANK B 201015 4 71</t>
  </si>
  <si>
    <t>Obl SUB AL BARID BANK B 201015 4 71 Ã  10 ans</t>
  </si>
  <si>
    <t>OBABB1</t>
  </si>
  <si>
    <t>AL BARID BANK E</t>
  </si>
  <si>
    <t>2016-10-20</t>
  </si>
  <si>
    <t>MA0000092702</t>
  </si>
  <si>
    <t>Obl SUB AL BARID BANK A 201015 3 73</t>
  </si>
  <si>
    <t>Obl SUB AL BARID BANK A 201015 3 73 a 10 ans</t>
  </si>
  <si>
    <t>OBABB</t>
  </si>
  <si>
    <t>MA0001009135</t>
  </si>
  <si>
    <t>BSF SOFAC 20102023 3 92 2 ans</t>
  </si>
  <si>
    <t>BSF9135</t>
  </si>
  <si>
    <t>2024-10-20</t>
  </si>
  <si>
    <t>MA0002015701</t>
  </si>
  <si>
    <t>BDT 201020 2 40 a 5 ans</t>
  </si>
  <si>
    <t>BDT701</t>
  </si>
  <si>
    <t>2021-10-20</t>
  </si>
  <si>
    <t>MA0001008244</t>
  </si>
  <si>
    <t>BSF WAFASALAF 211020 2 55 a 5 ans</t>
  </si>
  <si>
    <t>2025-10-21</t>
  </si>
  <si>
    <t>BSF244</t>
  </si>
  <si>
    <t>2021-10-21</t>
  </si>
  <si>
    <t>MA0001009143</t>
  </si>
  <si>
    <t>BSF SOGELEASE 24102023 3 96 a 2 ans</t>
  </si>
  <si>
    <t>2023-10-24</t>
  </si>
  <si>
    <t>2025-10-24</t>
  </si>
  <si>
    <t>BSF9143</t>
  </si>
  <si>
    <t>MA0001530254</t>
  </si>
  <si>
    <t>CD SGMB 31102024 2 95 12 mois</t>
  </si>
  <si>
    <t>2025-10-31</t>
  </si>
  <si>
    <t>CD0254</t>
  </si>
  <si>
    <t>MA0001530270</t>
  </si>
  <si>
    <t>CD BMCI 31102024 2 90 12 mois</t>
  </si>
  <si>
    <t>CD0270</t>
  </si>
  <si>
    <t>MA0001530296</t>
  </si>
  <si>
    <t>CD CFG BANK 31102024 2 80 12 mois</t>
  </si>
  <si>
    <t>CD0296</t>
  </si>
  <si>
    <t>MA0001009150</t>
  </si>
  <si>
    <t>BSF WAFABAIL 01112023 3 84 2 ans</t>
  </si>
  <si>
    <t>2025-11-01</t>
  </si>
  <si>
    <t>BSF9150</t>
  </si>
  <si>
    <t>MA0001530320</t>
  </si>
  <si>
    <t>CD CFG BANK 05112024 3 00 12 mois</t>
  </si>
  <si>
    <t>2025-11-05</t>
  </si>
  <si>
    <t>CD0320</t>
  </si>
  <si>
    <t>MA0000093817</t>
  </si>
  <si>
    <t>ObL ARADEI CAP 081118 4 46 7 ans</t>
  </si>
  <si>
    <t>OBL817</t>
  </si>
  <si>
    <t>2019-11-08</t>
  </si>
  <si>
    <t>MA0000093825</t>
  </si>
  <si>
    <t>ObL ARADEI CAP 081118 4 04  7 ans</t>
  </si>
  <si>
    <t>OBL825</t>
  </si>
  <si>
    <t>MA0001009168</t>
  </si>
  <si>
    <t>BSF WAFASALAF 08112023 3 75 2 ans</t>
  </si>
  <si>
    <t>BSF9168</t>
  </si>
  <si>
    <t>2024-11-08</t>
  </si>
  <si>
    <t>MA0001530361</t>
  </si>
  <si>
    <t>CD CFG BANK 131124 3 00 52 semaines</t>
  </si>
  <si>
    <t>2025-11-12</t>
  </si>
  <si>
    <t>CD0361</t>
  </si>
  <si>
    <t>MA0000051328</t>
  </si>
  <si>
    <t>OBL FT ENERGIA A2 14112022 3 15</t>
  </si>
  <si>
    <t>OBL FT ENERGIA A2 14112022 3 15 3 ans</t>
  </si>
  <si>
    <t>OBFTEN</t>
  </si>
  <si>
    <t>FT ENERGIA</t>
  </si>
  <si>
    <t>2023-01-01</t>
  </si>
  <si>
    <t>MA0000051336</t>
  </si>
  <si>
    <t>Obl FT ENERGIA 14112022 3 ans</t>
  </si>
  <si>
    <t>OBFTENR1</t>
  </si>
  <si>
    <t>MA0000051385</t>
  </si>
  <si>
    <t>OBL FT UTILITIES R 15022023 2 ans</t>
  </si>
  <si>
    <t>FTUTILIR</t>
  </si>
  <si>
    <t>MA0002018176</t>
  </si>
  <si>
    <t>BDT 17112023 3 90 2 ans</t>
  </si>
  <si>
    <t>2025-11-17</t>
  </si>
  <si>
    <t>BDT8176</t>
  </si>
  <si>
    <t>2024-11-17</t>
  </si>
  <si>
    <t>MA0001530379</t>
  </si>
  <si>
    <t>CD CFG BANK 19112024 2 70 12 mois</t>
  </si>
  <si>
    <t>2025-11-19</t>
  </si>
  <si>
    <t>CD0379</t>
  </si>
  <si>
    <t>MA0001008699</t>
  </si>
  <si>
    <t>BSF SOGELEASE 25112021 2 45 a 4 ans</t>
  </si>
  <si>
    <t>BSF869</t>
  </si>
  <si>
    <t>2022-11-25</t>
  </si>
  <si>
    <t>MA0000021719</t>
  </si>
  <si>
    <t>Obl SUB CAM 271115 4 80 a 10 ans</t>
  </si>
  <si>
    <t>Obl SUB CAM 271115 F 4 80 a 10 ans</t>
  </si>
  <si>
    <t>2025-11-27</t>
  </si>
  <si>
    <t>OCAMB</t>
  </si>
  <si>
    <t>00000000984</t>
  </si>
  <si>
    <t>MSIN D</t>
  </si>
  <si>
    <t>2016-11-27</t>
  </si>
  <si>
    <t>MA0000092744</t>
  </si>
  <si>
    <t>ObL SUB CAM 271115 4 42 7 ans</t>
  </si>
  <si>
    <t>ObL SUB CAM H 271115 4 80 10 ans</t>
  </si>
  <si>
    <t>OBLCAM</t>
  </si>
  <si>
    <t>MA0001530387</t>
  </si>
  <si>
    <t>CD CDG CAPITAL 28112024 2 92 52 S</t>
  </si>
  <si>
    <t>2024-11-28</t>
  </si>
  <si>
    <t>CD0387</t>
  </si>
  <si>
    <t>MA0001008251</t>
  </si>
  <si>
    <t>BSF SOFAC 301120 2 71 a 5 ans</t>
  </si>
  <si>
    <t>2025-11-28</t>
  </si>
  <si>
    <t>BSF 251</t>
  </si>
  <si>
    <t>2021-11-28</t>
  </si>
  <si>
    <t>MA0001009200</t>
  </si>
  <si>
    <t>BSF SOFAC 28112023 3 85 2 ans</t>
  </si>
  <si>
    <t>2023-11-28</t>
  </si>
  <si>
    <t>BSFSC9200</t>
  </si>
  <si>
    <t>MA0001530395</t>
  </si>
  <si>
    <t>CD BMCI 28112024 2 90 12 mois</t>
  </si>
  <si>
    <t>CD0395</t>
  </si>
  <si>
    <t>MA0001009218</t>
  </si>
  <si>
    <t>BSF WAFABAIL 01122023 3 72 2 ans</t>
  </si>
  <si>
    <t>BSFWF9218</t>
  </si>
  <si>
    <t>2024-12-01</t>
  </si>
  <si>
    <t>MA0001528431</t>
  </si>
  <si>
    <t>CD CAM 29112023 3 68 a 2 ans</t>
  </si>
  <si>
    <t>CDCAM8431</t>
  </si>
  <si>
    <t>2024-11-29</t>
  </si>
  <si>
    <t>MA0001530403</t>
  </si>
  <si>
    <t>CD BMCI 01122024 3 20 12 mois</t>
  </si>
  <si>
    <t>CD0403</t>
  </si>
  <si>
    <t>2025-11-29</t>
  </si>
  <si>
    <t>MA0000094757</t>
  </si>
  <si>
    <t>ObL TC3PC A 071220 3 14 5 ans</t>
  </si>
  <si>
    <t>OBL757</t>
  </si>
  <si>
    <t>TC3PC</t>
  </si>
  <si>
    <t>2021-12-07</t>
  </si>
  <si>
    <t>MA0000094765</t>
  </si>
  <si>
    <t>ObL TC3PC B 071220 2 85 5 ans</t>
  </si>
  <si>
    <t>OBL765</t>
  </si>
  <si>
    <t>MA0000094799</t>
  </si>
  <si>
    <t>Obl Oulmes 0712220 3 34 a 5 ans</t>
  </si>
  <si>
    <t>OBL799</t>
  </si>
  <si>
    <t>OULMES</t>
  </si>
  <si>
    <t>MA0000094807</t>
  </si>
  <si>
    <t>Obl Oulmes 071220 2 99 a 5 ans</t>
  </si>
  <si>
    <t>OBL807</t>
  </si>
  <si>
    <t>MA0001528621</t>
  </si>
  <si>
    <t>CD BMCI 11122024 3 60 23 mois</t>
  </si>
  <si>
    <t>2025-12-11</t>
  </si>
  <si>
    <t>CDBMCI621</t>
  </si>
  <si>
    <t>MA0001530429</t>
  </si>
  <si>
    <t>CD CFG BANK 161224 3 10 52 semaines</t>
  </si>
  <si>
    <t>2025-12-15</t>
  </si>
  <si>
    <t>CD0429</t>
  </si>
  <si>
    <t>MA0001528654</t>
  </si>
  <si>
    <t>CD BMCI 16122024 3 60 23 mois</t>
  </si>
  <si>
    <t>2025-12-16</t>
  </si>
  <si>
    <t>CDBMCI654</t>
  </si>
  <si>
    <t>MA0000093866</t>
  </si>
  <si>
    <t>Obl MEDITELECOM du 18122018 TV</t>
  </si>
  <si>
    <t>Obl MEDITELECOM du 18122018 TV 7 ans</t>
  </si>
  <si>
    <t>OBL866</t>
  </si>
  <si>
    <t>MEDI TELCOM SA</t>
  </si>
  <si>
    <t>2019-12-18</t>
  </si>
  <si>
    <t>MA0000093874</t>
  </si>
  <si>
    <t>OBL MEDITELECOM du 18122018 3 97</t>
  </si>
  <si>
    <t>OBL MEDITELECOM du 18122018 3 97 7 ans</t>
  </si>
  <si>
    <t>OBL3874</t>
  </si>
  <si>
    <t>MA0001520529</t>
  </si>
  <si>
    <t>CD SGMB 181219 3 38 6 ans 9 mois</t>
  </si>
  <si>
    <t>CD0529</t>
  </si>
  <si>
    <t>2020-12-18</t>
  </si>
  <si>
    <t>MA0001009234</t>
  </si>
  <si>
    <t>BSF JAIDA 211223 3 90 a 2 ans</t>
  </si>
  <si>
    <t>BSFJAIDA234</t>
  </si>
  <si>
    <t>JAIDA</t>
  </si>
  <si>
    <t>2024-12-21</t>
  </si>
  <si>
    <t>MA0000021727</t>
  </si>
  <si>
    <t>Obl SUB ATW TR E du 22122015 4 52</t>
  </si>
  <si>
    <t>Obl SUB ATW TR E du 22122015 4 52 a 10 ans</t>
  </si>
  <si>
    <t>OATWJ</t>
  </si>
  <si>
    <t>2016-12-22</t>
  </si>
  <si>
    <t>MA0000092777</t>
  </si>
  <si>
    <t>Obl SUB ATW F du 221215 4 52</t>
  </si>
  <si>
    <t>Obl SUB ATW F du 221215 4 52 a 10 ans</t>
  </si>
  <si>
    <t>OBL2777</t>
  </si>
  <si>
    <t>MA0000095986</t>
  </si>
  <si>
    <t>OBL RCI 22122023 3 67 2 ans</t>
  </si>
  <si>
    <t>OBLRCI986</t>
  </si>
  <si>
    <t>2024-12-22</t>
  </si>
  <si>
    <t>MA0001008269</t>
  </si>
  <si>
    <t>BSF SALAFIN 241220 2 73 a 5 ans</t>
  </si>
  <si>
    <t>2025-12-24</t>
  </si>
  <si>
    <t>BSF826</t>
  </si>
  <si>
    <t>2021-12-24</t>
  </si>
  <si>
    <t>MA0001530452</t>
  </si>
  <si>
    <t>CD BMCI 30122024 2 90 12 mois</t>
  </si>
  <si>
    <t>2025-12-30</t>
  </si>
  <si>
    <t>CD0452</t>
  </si>
  <si>
    <t>MA0000092785</t>
  </si>
  <si>
    <t>Obl SUB SOFAC du 311215 5 30</t>
  </si>
  <si>
    <t>Obl SUB SOFAC du 311215 5 30 a 10 ans</t>
  </si>
  <si>
    <t>2025-12-31</t>
  </si>
  <si>
    <t>OBL9278</t>
  </si>
  <si>
    <t>2016-12-31</t>
  </si>
  <si>
    <t>MA0000092793</t>
  </si>
  <si>
    <t>Obl MAGHREB STEEL TR A du 301215</t>
  </si>
  <si>
    <t>Obl MAGHREB STEEL TR A du 301215 a 10 ans</t>
  </si>
  <si>
    <t>OBL2793</t>
  </si>
  <si>
    <t>MAGHREB STEEL</t>
  </si>
  <si>
    <t>2016-04-30</t>
  </si>
  <si>
    <t>MA0000095317</t>
  </si>
  <si>
    <t>OBL SUB BCP 31122021 2 21 4 ans</t>
  </si>
  <si>
    <t>OBL5317</t>
  </si>
  <si>
    <t>BCP E</t>
  </si>
  <si>
    <t>2022-12-31</t>
  </si>
  <si>
    <t>MA0001530460</t>
  </si>
  <si>
    <t>CD BMCI 31122024 3 20 12 mois</t>
  </si>
  <si>
    <t>2024-12-30</t>
  </si>
  <si>
    <t>CD0460</t>
  </si>
  <si>
    <t>MA0001530478</t>
  </si>
  <si>
    <t>CD BMCI 31122024 3 00 12 mois</t>
  </si>
  <si>
    <t>CD0478</t>
  </si>
  <si>
    <t>MA0002007740</t>
  </si>
  <si>
    <t>BDT 020106 5,95 %</t>
  </si>
  <si>
    <t>BDT du 02/01/2006 5,95% a 20 ans</t>
  </si>
  <si>
    <t>BA775</t>
  </si>
  <si>
    <t>MA0000094948</t>
  </si>
  <si>
    <t>Obl IMMOLOGA 130121 4 59 a 5 ans</t>
  </si>
  <si>
    <t>2021-01-13</t>
  </si>
  <si>
    <t>OBL948</t>
  </si>
  <si>
    <t>IMMOLOG</t>
  </si>
  <si>
    <t>2022-01-13</t>
  </si>
  <si>
    <t>MA0000094955</t>
  </si>
  <si>
    <t>Obl IMMOLOGA 130121 4 97 a 5 ans</t>
  </si>
  <si>
    <t>OBL955</t>
  </si>
  <si>
    <t>MA0001007873</t>
  </si>
  <si>
    <t>BSF SOFAC 130120 2 90 a 6 ans</t>
  </si>
  <si>
    <t>BSF873</t>
  </si>
  <si>
    <t>MA0001523192</t>
  </si>
  <si>
    <t>CD CAM 180121 2 66 a 5 ans</t>
  </si>
  <si>
    <t>CD192</t>
  </si>
  <si>
    <t>2022-01-18</t>
  </si>
  <si>
    <t>MA0002018788</t>
  </si>
  <si>
    <t>BDT 19012025 2 70 52 semaines</t>
  </si>
  <si>
    <t>2026-01-19</t>
  </si>
  <si>
    <t>BDT8788</t>
  </si>
  <si>
    <t>2025-01-18</t>
  </si>
  <si>
    <t>MA0001009291</t>
  </si>
  <si>
    <t>BSF WAFASALAF 250124 3 56 2 ans</t>
  </si>
  <si>
    <t>BSFWSLF291</t>
  </si>
  <si>
    <t>MA0001009309</t>
  </si>
  <si>
    <t>BSF EQDOM 02022024 3 75 2 ans</t>
  </si>
  <si>
    <t>2024-01-31</t>
  </si>
  <si>
    <t>2026-02-02</t>
  </si>
  <si>
    <t>BSFAQDM309</t>
  </si>
  <si>
    <t>2025-02-02</t>
  </si>
  <si>
    <t>MA0001523309</t>
  </si>
  <si>
    <t>CD ATW 010221 2 41 5 ans</t>
  </si>
  <si>
    <t>CD3309</t>
  </si>
  <si>
    <t>2025-02-01</t>
  </si>
  <si>
    <t>MA0001528043</t>
  </si>
  <si>
    <t>CD CIH 02022024 3 85 29 mois</t>
  </si>
  <si>
    <t>CD8043</t>
  </si>
  <si>
    <t>MA0001528902</t>
  </si>
  <si>
    <t>CD BMCI 05022025 3 45 23 mois</t>
  </si>
  <si>
    <t>2026-02-05</t>
  </si>
  <si>
    <t>CDBMCI902</t>
  </si>
  <si>
    <t>MA0001528910</t>
  </si>
  <si>
    <t>CD BMCI 06022025 3 60 23 mois</t>
  </si>
  <si>
    <t>2026-02-06</t>
  </si>
  <si>
    <t>CDBMCI910</t>
  </si>
  <si>
    <t>MA0001528712</t>
  </si>
  <si>
    <t>CD BOA 08022024 3 61 2 ans</t>
  </si>
  <si>
    <t>CDBOA712</t>
  </si>
  <si>
    <t>2025-02-08</t>
  </si>
  <si>
    <t>MA0001528951</t>
  </si>
  <si>
    <t>CD BMCI 13022025 3 60 23 mois</t>
  </si>
  <si>
    <t>2026-02-13</t>
  </si>
  <si>
    <t>CDBMCI951</t>
  </si>
  <si>
    <t>MA0001528787</t>
  </si>
  <si>
    <t>CD ATW 15022024 3 63 a 2 ans</t>
  </si>
  <si>
    <t>CDATW8787</t>
  </si>
  <si>
    <t>MA0001523390</t>
  </si>
  <si>
    <t>CD CAM 16022021 2 48 5 ans</t>
  </si>
  <si>
    <t>CD3390</t>
  </si>
  <si>
    <t>2022-02-16</t>
  </si>
  <si>
    <t>MA0002018242</t>
  </si>
  <si>
    <t>BDT 16022024 3 45 2 ans</t>
  </si>
  <si>
    <t>BDT8242</t>
  </si>
  <si>
    <t>2025-02-16</t>
  </si>
  <si>
    <t>MA0001008327</t>
  </si>
  <si>
    <t>BSF SOFAC 19022021 2 71 a 5 ans</t>
  </si>
  <si>
    <t>BSF8327</t>
  </si>
  <si>
    <t>2022-02-19</t>
  </si>
  <si>
    <t>MA0001520388</t>
  </si>
  <si>
    <t>CD SGMB 22022019 TR 7 ans</t>
  </si>
  <si>
    <t>CD SGMB 22022019 TR 7 ans 2 92</t>
  </si>
  <si>
    <t>CD0388</t>
  </si>
  <si>
    <t>2020-02-22</t>
  </si>
  <si>
    <t>MA0001009325</t>
  </si>
  <si>
    <t>BSF EQDOM 02032024 3 81 24 mois</t>
  </si>
  <si>
    <t>BSFEQD325</t>
  </si>
  <si>
    <t>2025-03-02</t>
  </si>
  <si>
    <t>MA0001529942</t>
  </si>
  <si>
    <t>CD SGMB 02032025 3 09 a 18 mois</t>
  </si>
  <si>
    <t>CDSG942</t>
  </si>
  <si>
    <t>MA0001528993</t>
  </si>
  <si>
    <t>CD ATW 21032024 3 55 a 2 ans</t>
  </si>
  <si>
    <t>CDATW993</t>
  </si>
  <si>
    <t>MA0001520537</t>
  </si>
  <si>
    <t>CD SGMB 29032019 2 92  7 ans</t>
  </si>
  <si>
    <t>CD0537</t>
  </si>
  <si>
    <t>2020-03-29</t>
  </si>
  <si>
    <t>MA0001523606</t>
  </si>
  <si>
    <t>CD CFG BANK 30032022 2 49 4 ans</t>
  </si>
  <si>
    <t>CD606</t>
  </si>
  <si>
    <t>2023-04-30</t>
  </si>
  <si>
    <t>MA0000051419</t>
  </si>
  <si>
    <t>OBL FT SYNTHRSIUM A1 19122023  TR</t>
  </si>
  <si>
    <t>FTSYNTHS419</t>
  </si>
  <si>
    <t>FT SYNTHESIUM</t>
  </si>
  <si>
    <t>MA0000096091</t>
  </si>
  <si>
    <t>Obl RDS 05072024 6 09 2 ans</t>
  </si>
  <si>
    <t>OBLRDS091</t>
  </si>
  <si>
    <t>MA0000096109</t>
  </si>
  <si>
    <t>Obl RDS 05072024 5 00 2 ans</t>
  </si>
  <si>
    <t>OBLRDS109</t>
  </si>
  <si>
    <t>MA0001009358</t>
  </si>
  <si>
    <t>BSF SALAFIN 150424 3 57 2 ans</t>
  </si>
  <si>
    <t>BSF358</t>
  </si>
  <si>
    <t>MA0001009366</t>
  </si>
  <si>
    <t>BSF SALAFIN 15042021 3 57 2 ans</t>
  </si>
  <si>
    <t>BSF366</t>
  </si>
  <si>
    <t>MA0001529132</t>
  </si>
  <si>
    <t>CD BOA 15042024 3 55 2 ans</t>
  </si>
  <si>
    <t>CD132</t>
  </si>
  <si>
    <t>MA0001530163</t>
  </si>
  <si>
    <t>CD CAM 18102024 3 16 18 mois</t>
  </si>
  <si>
    <t>CD0163</t>
  </si>
  <si>
    <t>MA0001523648</t>
  </si>
  <si>
    <t>CD ATW 20042021 2 35 a 5 ans</t>
  </si>
  <si>
    <t>CD364</t>
  </si>
  <si>
    <t>2022-04-20</t>
  </si>
  <si>
    <t>MA0002016303</t>
  </si>
  <si>
    <t>BDT du 20042021 2 05 5 ans</t>
  </si>
  <si>
    <t>BDT 303</t>
  </si>
  <si>
    <t>MA0001529181</t>
  </si>
  <si>
    <t>CD CAM 24042024 3 59 a 2 ans</t>
  </si>
  <si>
    <t>CD9181</t>
  </si>
  <si>
    <t>2025-04-24</t>
  </si>
  <si>
    <t>MA0001529207</t>
  </si>
  <si>
    <t>CD CFG BANK 260424 3 65 2 ans</t>
  </si>
  <si>
    <t>CD207</t>
  </si>
  <si>
    <t>2025-04-27</t>
  </si>
  <si>
    <t>MA0001008830</t>
  </si>
  <si>
    <t>BSF SOGELEASE 28042022 2 58 a 4 ans</t>
  </si>
  <si>
    <t>BSF8830</t>
  </si>
  <si>
    <t>MA0001008418</t>
  </si>
  <si>
    <t>BSF SOGELEASE 29042021 2 55 a 5 ans</t>
  </si>
  <si>
    <t>BSF841</t>
  </si>
  <si>
    <t>2022-04-29</t>
  </si>
  <si>
    <t>MA0001530247</t>
  </si>
  <si>
    <t>CD SGMB 30042025 3 03 a 18 mois</t>
  </si>
  <si>
    <t>CD0247</t>
  </si>
  <si>
    <t>MA0001009390</t>
  </si>
  <si>
    <t>BSF SALAFIN 020524 3 59 2 ans</t>
  </si>
  <si>
    <t>BSF9390</t>
  </si>
  <si>
    <t>MA0001529322</t>
  </si>
  <si>
    <t>CD BOA 06052024 3 55 2 ans</t>
  </si>
  <si>
    <t>CD9322</t>
  </si>
  <si>
    <t>2025-05-06</t>
  </si>
  <si>
    <t>MA0001529348</t>
  </si>
  <si>
    <t>CD CAM 08052024 3 59 2 ans</t>
  </si>
  <si>
    <t>2026-05-08</t>
  </si>
  <si>
    <t>CD9348</t>
  </si>
  <si>
    <t>MA0001529363</t>
  </si>
  <si>
    <t>CD BOA 09052024 3 55 2 ans</t>
  </si>
  <si>
    <t>CD9363</t>
  </si>
  <si>
    <t>2025-05-09</t>
  </si>
  <si>
    <t>MA0001529389</t>
  </si>
  <si>
    <t>CD CFG BANK 130524 3 65 2 ans</t>
  </si>
  <si>
    <t>CD389</t>
  </si>
  <si>
    <t>MA0001008434</t>
  </si>
  <si>
    <t>BSF SALAFIN 17052021 2 55 a 5 ans</t>
  </si>
  <si>
    <t>BSF8434</t>
  </si>
  <si>
    <t>2022-05-17</t>
  </si>
  <si>
    <t>MA0001009416</t>
  </si>
  <si>
    <t>BSF WAFASALAF 170524 3 56 2 ans</t>
  </si>
  <si>
    <t>BT9416</t>
  </si>
  <si>
    <t>2025-05-17</t>
  </si>
  <si>
    <t>MA0002018358</t>
  </si>
  <si>
    <t>BDT 18052024 3 35 2 ans</t>
  </si>
  <si>
    <t>BDT8358</t>
  </si>
  <si>
    <t>MA0001008442</t>
  </si>
  <si>
    <t>BSF WAFASALAF 210521 2 41 5 ans</t>
  </si>
  <si>
    <t>BSF844</t>
  </si>
  <si>
    <t>2022-05-21</t>
  </si>
  <si>
    <t>MA0001009317</t>
  </si>
  <si>
    <t>BSF EQDOM 28052024 3 84 27 mois</t>
  </si>
  <si>
    <t>BSFEQD317</t>
  </si>
  <si>
    <t>MA0001009424</t>
  </si>
  <si>
    <t>BSF EQDOM 280524 3 73 2 ans</t>
  </si>
  <si>
    <t>CD424</t>
  </si>
  <si>
    <t>MA0001529512</t>
  </si>
  <si>
    <t>CD CDG CAPITAL 31052024 3 52 2 ans</t>
  </si>
  <si>
    <t>CD9512</t>
  </si>
  <si>
    <t>MA0000095374</t>
  </si>
  <si>
    <t>OBL MEDITELECOM 030622 2 60 a 4 ans</t>
  </si>
  <si>
    <t>OBL537</t>
  </si>
  <si>
    <t>2022-12-03</t>
  </si>
  <si>
    <t>MA0000095382</t>
  </si>
  <si>
    <t>Obl MEDITELECOM 030622 2 30 a 4 ans</t>
  </si>
  <si>
    <t>OBL538</t>
  </si>
  <si>
    <t>MA0002007922</t>
  </si>
  <si>
    <t>BDT 050606 5,15 %</t>
  </si>
  <si>
    <t>BDT du 05/06/2006 5,15% a 20 ans</t>
  </si>
  <si>
    <t>BA793</t>
  </si>
  <si>
    <t>MA0000095010</t>
  </si>
  <si>
    <t>OBL CMT B 14062021 2 44 TR 5 ANS</t>
  </si>
  <si>
    <t>OBL5010</t>
  </si>
  <si>
    <t>CMT</t>
  </si>
  <si>
    <t>2022-06-14</t>
  </si>
  <si>
    <t>MA0000095028</t>
  </si>
  <si>
    <t>OBL CMT A 14062021 2 84 5 ANS</t>
  </si>
  <si>
    <t>OBL5028</t>
  </si>
  <si>
    <t>MA0000095796</t>
  </si>
  <si>
    <t>Obl Oulmes A 14062023 4 69 a 3 ans</t>
  </si>
  <si>
    <t>2023-06-14</t>
  </si>
  <si>
    <t>OBLOL23</t>
  </si>
  <si>
    <t>2024-06-14</t>
  </si>
  <si>
    <t>MA0000095804</t>
  </si>
  <si>
    <t>Obl Oulmes B 14062023 4 12 a 3 ans</t>
  </si>
  <si>
    <t>OBLOUL23</t>
  </si>
  <si>
    <t>2023-09-14</t>
  </si>
  <si>
    <t>MA0001009432</t>
  </si>
  <si>
    <t>BSF SALAFIN 140624 3 62 2 ans</t>
  </si>
  <si>
    <t>BSFSA9432</t>
  </si>
  <si>
    <t>2025-06-14</t>
  </si>
  <si>
    <t>MA0002014084</t>
  </si>
  <si>
    <t>BDT 150616 3 50 10 ans</t>
  </si>
  <si>
    <t>BDT4084</t>
  </si>
  <si>
    <t>2017-06-15</t>
  </si>
  <si>
    <t>MA0001009440</t>
  </si>
  <si>
    <t>BSF EQDOM 22062024 3 76 2 ans</t>
  </si>
  <si>
    <t>BSF9440</t>
  </si>
  <si>
    <t>2025-06-20</t>
  </si>
  <si>
    <t>MA0004023562</t>
  </si>
  <si>
    <t>BSF EQDOM 220624 3 76 2 ans</t>
  </si>
  <si>
    <t>BSF3562</t>
  </si>
  <si>
    <t>INVD</t>
  </si>
  <si>
    <t>MA0000093932</t>
  </si>
  <si>
    <t>Obl SUB WAFASAL A 270619 3 45 7 ans</t>
  </si>
  <si>
    <t>Obl SUB WAFASALAF A 27062019 A 3 45 7 ans</t>
  </si>
  <si>
    <t>OBL3932</t>
  </si>
  <si>
    <t>2020-06-27</t>
  </si>
  <si>
    <t>MA0000093973</t>
  </si>
  <si>
    <t>Obl SUB WAFA SALAF B du 270619 2 91</t>
  </si>
  <si>
    <t>Obl SUB WAFA SALAF B du 270619 2 91 TR 7 ans</t>
  </si>
  <si>
    <t>OBL WAFA SUB 73</t>
  </si>
  <si>
    <t>MA0000021743</t>
  </si>
  <si>
    <t>Obl BMCE C du 28062016 3 74 10 ans</t>
  </si>
  <si>
    <t>OBCEE</t>
  </si>
  <si>
    <t>2017-06-28</t>
  </si>
  <si>
    <t>MA0000021750</t>
  </si>
  <si>
    <t>Obl ATW SUB 28062016 3 74 a 10 ans</t>
  </si>
  <si>
    <t>OATWM</t>
  </si>
  <si>
    <t>MA0000021958</t>
  </si>
  <si>
    <t>Obl BOA C du 280616 3 74</t>
  </si>
  <si>
    <t>OBOAE</t>
  </si>
  <si>
    <t>2020-06-28</t>
  </si>
  <si>
    <t>MA0000092850</t>
  </si>
  <si>
    <t>Obl SUB ATW F du 28062016 3 74</t>
  </si>
  <si>
    <t>Obl SUB ATW F du 28062016 3 74 a 10 ans</t>
  </si>
  <si>
    <t>OB850</t>
  </si>
  <si>
    <t>MA0000092868</t>
  </si>
  <si>
    <t>OBL SUB BMCE A du 28062016 3 74</t>
  </si>
  <si>
    <t>OBL SUB BMCE A du 28062016 3 74 a 10 ans</t>
  </si>
  <si>
    <t>OB868</t>
  </si>
  <si>
    <t>MA0000092876</t>
  </si>
  <si>
    <t>OBL SUB BMCE B du 28062016 2 77</t>
  </si>
  <si>
    <t>OBL2876</t>
  </si>
  <si>
    <t>MA0000928764</t>
  </si>
  <si>
    <t>OBL8764</t>
  </si>
  <si>
    <t>MA0001009457</t>
  </si>
  <si>
    <t>BSF WAFASALAF 280624 3 61 2 ans</t>
  </si>
  <si>
    <t>BSF9457</t>
  </si>
  <si>
    <t>2025-06-28</t>
  </si>
  <si>
    <t>MA0001529595</t>
  </si>
  <si>
    <t>CD CFG BANK 280624 3 10 2 ans</t>
  </si>
  <si>
    <t>CD9595</t>
  </si>
  <si>
    <t>MA0000051013</t>
  </si>
  <si>
    <t>PART FT CREDIPER 28122018</t>
  </si>
  <si>
    <t>FTPER</t>
  </si>
  <si>
    <t>CREDIPER FT</t>
  </si>
  <si>
    <t>2019-03-30</t>
  </si>
  <si>
    <t>MA0000051021</t>
  </si>
  <si>
    <t>Obl FT CONSOPER 28062019 7 ans</t>
  </si>
  <si>
    <t>2019-06-28</t>
  </si>
  <si>
    <t>OBLFTCO</t>
  </si>
  <si>
    <t>FT CONSOPER</t>
  </si>
  <si>
    <t>2019-09-30</t>
  </si>
  <si>
    <t>MA0001523978</t>
  </si>
  <si>
    <t>CD CIH du 25062021 2 37 5 ans</t>
  </si>
  <si>
    <t>2021-06-25</t>
  </si>
  <si>
    <t>CD397</t>
  </si>
  <si>
    <t>2022-07-01</t>
  </si>
  <si>
    <t>MA0001008517</t>
  </si>
  <si>
    <t>BSF WAFASALAF 090721 a 2 45 5 ans</t>
  </si>
  <si>
    <t>BSF8517</t>
  </si>
  <si>
    <t>2022-07-09</t>
  </si>
  <si>
    <t>MA0001008525</t>
  </si>
  <si>
    <t>BSF SALAFIN 120721 2 60 5 ans</t>
  </si>
  <si>
    <t>BSF8525</t>
  </si>
  <si>
    <t>2022-07-12</t>
  </si>
  <si>
    <t>MA0001008533</t>
  </si>
  <si>
    <t>BSF SOFAC 13072021 2 48 a 5 ans</t>
  </si>
  <si>
    <t>BSF853</t>
  </si>
  <si>
    <t>2022-07-13</t>
  </si>
  <si>
    <t>MA0001008996</t>
  </si>
  <si>
    <t>BSF WAFASALAF 14072023 4 15 3 ans</t>
  </si>
  <si>
    <t>BSF8996</t>
  </si>
  <si>
    <t>MA0001009507</t>
  </si>
  <si>
    <t>BSF WAFASALAF 190724 3 26 2 ans</t>
  </si>
  <si>
    <t>BSF9507</t>
  </si>
  <si>
    <t>2025-07-18</t>
  </si>
  <si>
    <t>MA0002018481</t>
  </si>
  <si>
    <t>BDT 20072024 3 25 2 ans</t>
  </si>
  <si>
    <t>BDT4810</t>
  </si>
  <si>
    <t>2025-07-20</t>
  </si>
  <si>
    <t>MA0001009523</t>
  </si>
  <si>
    <t>BSF SALAFIN 250724 3 23 2 ans</t>
  </si>
  <si>
    <t>BSF9523</t>
  </si>
  <si>
    <t>2025-07-25</t>
  </si>
  <si>
    <t>MA0000095036</t>
  </si>
  <si>
    <t>Obl LABEL VIE A 290721 2 38 5 ans</t>
  </si>
  <si>
    <t>OBL036</t>
  </si>
  <si>
    <t>2022-07-29</t>
  </si>
  <si>
    <t>MA0000095044</t>
  </si>
  <si>
    <t>Obl LABEL VIE B 290721 2 82 5 ans</t>
  </si>
  <si>
    <t>OBL044</t>
  </si>
  <si>
    <t>MA0000094047</t>
  </si>
  <si>
    <t>Obl retail holding 310719 4 22</t>
  </si>
  <si>
    <t>Obl retail holding 310719 4 22 a 7 ans</t>
  </si>
  <si>
    <t>OBL4047</t>
  </si>
  <si>
    <t>RETAIL HOLDING</t>
  </si>
  <si>
    <t>2020-07-31</t>
  </si>
  <si>
    <t>MA0000094054</t>
  </si>
  <si>
    <t>Obl retail holding 310719 3 52</t>
  </si>
  <si>
    <t>Obl retail holding 310719 3 52 a 7 ans</t>
  </si>
  <si>
    <t>OBL4054</t>
  </si>
  <si>
    <t>MA0001009531</t>
  </si>
  <si>
    <t>BSF EQDOM 310724 3 41 2 ans</t>
  </si>
  <si>
    <t>BSF9531</t>
  </si>
  <si>
    <t>MA0001529835</t>
  </si>
  <si>
    <t>CD CAM 310724 3 25 2 ans</t>
  </si>
  <si>
    <t>CD9835</t>
  </si>
  <si>
    <t>MA0001008566</t>
  </si>
  <si>
    <t>BSF WAFASALAF 170821 A 2 49 5 ANS</t>
  </si>
  <si>
    <t>BSF8566</t>
  </si>
  <si>
    <t>2022-08-17</t>
  </si>
  <si>
    <t>MA0001529918</t>
  </si>
  <si>
    <t>CD CFG BANK 30082024 3 00 2 ans</t>
  </si>
  <si>
    <t>CD9918</t>
  </si>
  <si>
    <t>2025-08-30</t>
  </si>
  <si>
    <t>MA0001009028</t>
  </si>
  <si>
    <t>BSF WAFABAIL 01092023 4 13 3 ans</t>
  </si>
  <si>
    <t>BSF902</t>
  </si>
  <si>
    <t>2024-09-01</t>
  </si>
  <si>
    <t>MA0001009051</t>
  </si>
  <si>
    <t>BSF WAFASALAF 11092023 4 04 3 ans</t>
  </si>
  <si>
    <t>BSF9051</t>
  </si>
  <si>
    <t>2024-09-11</t>
  </si>
  <si>
    <t>MA0002018531</t>
  </si>
  <si>
    <t>BDT 14092024 3 25 2 ans</t>
  </si>
  <si>
    <t>BDT531</t>
  </si>
  <si>
    <t>2025-09-14</t>
  </si>
  <si>
    <t>MA0000094062</t>
  </si>
  <si>
    <t>Obl VIVALIS 19092019 3 93 a 7 ans</t>
  </si>
  <si>
    <t>OBL062</t>
  </si>
  <si>
    <t>VIVALIS SALAF</t>
  </si>
  <si>
    <t>2020-09-19</t>
  </si>
  <si>
    <t>MA0001528050</t>
  </si>
  <si>
    <t>CD CIH 22092023 3 93 3 ans</t>
  </si>
  <si>
    <t>CD8050</t>
  </si>
  <si>
    <t>2025-09-22</t>
  </si>
  <si>
    <t>MA0001008574</t>
  </si>
  <si>
    <t>BSF SOGELEASE 28092021 2 66 a 5 ans</t>
  </si>
  <si>
    <t>BSF857</t>
  </si>
  <si>
    <t>2022-09-28</t>
  </si>
  <si>
    <t>MA0001530031</t>
  </si>
  <si>
    <t>CD CFG BANK 27092024 3 10 2 ans</t>
  </si>
  <si>
    <t>CD031</t>
  </si>
  <si>
    <t>MA0001009572</t>
  </si>
  <si>
    <t>BSF EQDOM 30092024 3 25 2 ans</t>
  </si>
  <si>
    <t>BSF572</t>
  </si>
  <si>
    <t>MA0001009598</t>
  </si>
  <si>
    <t>BSF WAFASALAF 01102024 3 20 2 ans</t>
  </si>
  <si>
    <t>BSF9598</t>
  </si>
  <si>
    <t>MA0001009085</t>
  </si>
  <si>
    <t>BSF EQDOM 05102023 4 17 3 ans</t>
  </si>
  <si>
    <t>BSF9085</t>
  </si>
  <si>
    <t>MA0000021776</t>
  </si>
  <si>
    <t>Obl SUB CAM F 12102016 4 43 a 10ans</t>
  </si>
  <si>
    <t>OCAMF</t>
  </si>
  <si>
    <t>2017-10-12</t>
  </si>
  <si>
    <t>MA0000092918</t>
  </si>
  <si>
    <t>OBL SUB CAM G du 12102016 3 56</t>
  </si>
  <si>
    <t>OBL SUB CAM G du 12102016 3 56 a 10 ans</t>
  </si>
  <si>
    <t>OBLCAMG</t>
  </si>
  <si>
    <t>MA0000092926</t>
  </si>
  <si>
    <t>Obl SUB CAM H du 12102016 4 43</t>
  </si>
  <si>
    <t>Obl SUB CAM H du 12102016 4 43 a 10 ans</t>
  </si>
  <si>
    <t>OBLCAMH</t>
  </si>
  <si>
    <t>MA0000092934</t>
  </si>
  <si>
    <t>Obl FEC du 13102016 2 85 10 ans</t>
  </si>
  <si>
    <t>OBFEC18</t>
  </si>
  <si>
    <t>2017-10-13</t>
  </si>
  <si>
    <t>MA0001524356</t>
  </si>
  <si>
    <t>CD BOA 18102021 2 48 5 ans</t>
  </si>
  <si>
    <t>CD4356</t>
  </si>
  <si>
    <t>2022-10-18</t>
  </si>
  <si>
    <t>MA0002016576</t>
  </si>
  <si>
    <t>BDT DU 19102021 2 00 A 5 ans</t>
  </si>
  <si>
    <t>BDT6576</t>
  </si>
  <si>
    <t>2022-10-19</t>
  </si>
  <si>
    <t>MA0000021511</t>
  </si>
  <si>
    <t>Obl ONCF C du 201011 5 11</t>
  </si>
  <si>
    <t>Obl ONCF C du 20102011 5 11 a 15 ans</t>
  </si>
  <si>
    <t>OOCFC</t>
  </si>
  <si>
    <t>MA0000091423</t>
  </si>
  <si>
    <t>Obl ONCF D du 201011 5 11</t>
  </si>
  <si>
    <t>Obl ONCF D du 20102011 5 11 a 15 ans</t>
  </si>
  <si>
    <t>ONCF7</t>
  </si>
  <si>
    <t>MA0001009622</t>
  </si>
  <si>
    <t>BSF RCI FINANCE 21102024 3 34 2 ans</t>
  </si>
  <si>
    <t>BSF9622</t>
  </si>
  <si>
    <t>MA0001530197</t>
  </si>
  <si>
    <t>CD CFG BANK 24102024 2 95 2 ans</t>
  </si>
  <si>
    <t>CD0197</t>
  </si>
  <si>
    <t>MA0001008657</t>
  </si>
  <si>
    <t>BSF MAGHREBAIL 251021 2 68 a 5 ans</t>
  </si>
  <si>
    <t>BSF865</t>
  </si>
  <si>
    <t>2022-10-25</t>
  </si>
  <si>
    <t>MA0001008665</t>
  </si>
  <si>
    <t>BSF MAGHREBAIL 251021 2 49 a 5 ans</t>
  </si>
  <si>
    <t>BSF866</t>
  </si>
  <si>
    <t>MA0000095192</t>
  </si>
  <si>
    <t>ObL ARADEI CAP 04112021 3 35 5 ans</t>
  </si>
  <si>
    <t>OBL192</t>
  </si>
  <si>
    <t>2022-11-04</t>
  </si>
  <si>
    <t>MA0000095200</t>
  </si>
  <si>
    <t>ObL ARADEI CAP 04112021 2 87 5 ans</t>
  </si>
  <si>
    <t>OBL520</t>
  </si>
  <si>
    <t>MA0001530338</t>
  </si>
  <si>
    <t>CD BMCI 05112024 0 10 24 mois</t>
  </si>
  <si>
    <t>CD0338</t>
  </si>
  <si>
    <t>MA0001530346</t>
  </si>
  <si>
    <t>CD0346</t>
  </si>
  <si>
    <t>MA0001524430</t>
  </si>
  <si>
    <t>CD CAM 15112021 2 50 5 ans</t>
  </si>
  <si>
    <t>CD4430</t>
  </si>
  <si>
    <t>2022-11-15</t>
  </si>
  <si>
    <t>MA0002018689</t>
  </si>
  <si>
    <t>BDT 12082024 2 85 a 2 ans</t>
  </si>
  <si>
    <t>BDT689</t>
  </si>
  <si>
    <t>MA0001009176</t>
  </si>
  <si>
    <t>BSF MAGHREBAIL 231123 3 86 3 ANS</t>
  </si>
  <si>
    <t>BSF9176</t>
  </si>
  <si>
    <t>2024-11-23</t>
  </si>
  <si>
    <t>MA0001009192</t>
  </si>
  <si>
    <t>BSF EQDOM 27112023 4 06 3 ans</t>
  </si>
  <si>
    <t>2023-11-27</t>
  </si>
  <si>
    <t>BSF9192</t>
  </si>
  <si>
    <t>2024-11-27</t>
  </si>
  <si>
    <t>MA0001530411</t>
  </si>
  <si>
    <t>CD CFG BANK 29112024 2 90 2 ans</t>
  </si>
  <si>
    <t>CD0411</t>
  </si>
  <si>
    <t>MA0000094203</t>
  </si>
  <si>
    <t>Obl Label vie C 021219 3 30 a 7 ans</t>
  </si>
  <si>
    <t>OB203</t>
  </si>
  <si>
    <t>MA0000094211</t>
  </si>
  <si>
    <t>Obl label vie D 021219 3 54 a 7 ans</t>
  </si>
  <si>
    <t>OB211</t>
  </si>
  <si>
    <t>MA0000096422</t>
  </si>
  <si>
    <t>Obl RCI FINANCE 09122024 3 26</t>
  </si>
  <si>
    <t>OBL6422</t>
  </si>
  <si>
    <t>2025-03-09</t>
  </si>
  <si>
    <t>MA0000094229</t>
  </si>
  <si>
    <t>OBL MEDITELECOM 101219 3 40 a 7 ans</t>
  </si>
  <si>
    <t>OBL229</t>
  </si>
  <si>
    <t>2020-12-10</t>
  </si>
  <si>
    <t>MA0000094237</t>
  </si>
  <si>
    <t>Obl MEDITELECOM 101219 3 16 a 7 ans</t>
  </si>
  <si>
    <t>OBL237</t>
  </si>
  <si>
    <t>MA0000092983</t>
  </si>
  <si>
    <t>OBL SUB CIH 15122016 3 82 10 ANS</t>
  </si>
  <si>
    <t>2026-12-15</t>
  </si>
  <si>
    <t>OBL2983</t>
  </si>
  <si>
    <t>MA0000092991</t>
  </si>
  <si>
    <t>OBL SUB CIH 15122016 2 97 TR 10 ANS</t>
  </si>
  <si>
    <t>OBL2991</t>
  </si>
  <si>
    <t>MA0001530445</t>
  </si>
  <si>
    <t>CD CFG BANK 17122024 2 85 2 ans</t>
  </si>
  <si>
    <t>CD0445</t>
  </si>
  <si>
    <t>2025-12-17</t>
  </si>
  <si>
    <t>MA0001009226</t>
  </si>
  <si>
    <t>BSF EQDOM 18122023 3 97 3 ans</t>
  </si>
  <si>
    <t>BSFEQ226</t>
  </si>
  <si>
    <t>2024-12-18</t>
  </si>
  <si>
    <t>MA0000021784</t>
  </si>
  <si>
    <t>Obl CDM SUB A du 21122016 3 93</t>
  </si>
  <si>
    <t>Obl CDM SUB A du 21122016 3 93 a 10 ans</t>
  </si>
  <si>
    <t>OCDMC</t>
  </si>
  <si>
    <t>2017-12-21</t>
  </si>
  <si>
    <t>MA0000093007</t>
  </si>
  <si>
    <t>OBL SUB CDM TR D du 21122016 3 13</t>
  </si>
  <si>
    <t>OBL SUB CDM TR D du 21122016 3 13 a 10 ans</t>
  </si>
  <si>
    <t>OCDMCD</t>
  </si>
  <si>
    <t>2016-07-28</t>
  </si>
  <si>
    <t>MA0000050601</t>
  </si>
  <si>
    <t>Obl FT MIFTAH A1 151117 3 22</t>
  </si>
  <si>
    <t>Obl FT MIFTAH A1 151117 3 22 9 ans et 1 mois</t>
  </si>
  <si>
    <t>FPCTM1</t>
  </si>
  <si>
    <t>ATT TITRI MFT</t>
  </si>
  <si>
    <t>2018-03-24</t>
  </si>
  <si>
    <t>MA0000051005</t>
  </si>
  <si>
    <t>Obl FT SALAF INV MOUAD 241218 R1 TR</t>
  </si>
  <si>
    <t>Obl FT SALAF INV MOUADDAF 241218 R1 TR 7 ans</t>
  </si>
  <si>
    <t>FTMOUD2</t>
  </si>
  <si>
    <t>FT SALAF INVEST</t>
  </si>
  <si>
    <t>2019-06-24</t>
  </si>
  <si>
    <t>MA0000094310</t>
  </si>
  <si>
    <t>Obl SUB ATW F 31122019 a 7 ans</t>
  </si>
  <si>
    <t>OBL431</t>
  </si>
  <si>
    <t>2020-12-31</t>
  </si>
  <si>
    <t>MA0001009259</t>
  </si>
  <si>
    <t>BSF SOFAC 190124 3 68 3 ans</t>
  </si>
  <si>
    <t>BSFSOF259</t>
  </si>
  <si>
    <t>2025-01-19</t>
  </si>
  <si>
    <t>MA0000021537</t>
  </si>
  <si>
    <t>Obl FEC 200112 5 30</t>
  </si>
  <si>
    <t>Obl FEC Tranche C du 20012012 5 30 a 15 ans</t>
  </si>
  <si>
    <t>OFECA</t>
  </si>
  <si>
    <t>MA0000091498</t>
  </si>
  <si>
    <t>ObL FEC D 200112 5 30</t>
  </si>
  <si>
    <t>Obl FEC Tranche D du 20012012 5 30 a 15 ans</t>
  </si>
  <si>
    <t>FEC2</t>
  </si>
  <si>
    <t>MA0001009275</t>
  </si>
  <si>
    <t>BSF MAGHREBAIL 250124 3 68 3 ANS</t>
  </si>
  <si>
    <t>BSFMGHB275</t>
  </si>
  <si>
    <t>MA0001009283</t>
  </si>
  <si>
    <t>BSF WAFASALAF 250124 3 74 3 ans</t>
  </si>
  <si>
    <t>BSFWSLF283</t>
  </si>
  <si>
    <t>MA0001009549</t>
  </si>
  <si>
    <t>BSF EQDOM 020824 3 49 30 mois</t>
  </si>
  <si>
    <t>2024-08-02</t>
  </si>
  <si>
    <t>BSF9549</t>
  </si>
  <si>
    <t>MA0001528720</t>
  </si>
  <si>
    <t>CD BOA 08022024 3 73 3 ans</t>
  </si>
  <si>
    <t>CDBOA720</t>
  </si>
  <si>
    <t>MA0001528779</t>
  </si>
  <si>
    <t>CD ATW 15022024 3 75 a 3 ans</t>
  </si>
  <si>
    <t>CDATW8779</t>
  </si>
  <si>
    <t>MA0001008749</t>
  </si>
  <si>
    <t>BSF MAGHREBAIL 180222 2 76 a 5 ans</t>
  </si>
  <si>
    <t>BSF874</t>
  </si>
  <si>
    <t>2023-02-18</t>
  </si>
  <si>
    <t>MA0001008756</t>
  </si>
  <si>
    <t>BSF MAGHREBAIL 180202 2 57 a 5 ans</t>
  </si>
  <si>
    <t>BSF875</t>
  </si>
  <si>
    <t>MA0001009333</t>
  </si>
  <si>
    <t>BSF MAGHREBAIL 080324 3 75 3 ANS</t>
  </si>
  <si>
    <t>BSFMGB333</t>
  </si>
  <si>
    <t>2025-03-08</t>
  </si>
  <si>
    <t>MA0001009341</t>
  </si>
  <si>
    <t>BSF SOFAC 150324 3 76 3 ans</t>
  </si>
  <si>
    <t>BSFSOF341</t>
  </si>
  <si>
    <t>2025-03-15</t>
  </si>
  <si>
    <t>MA0001524737</t>
  </si>
  <si>
    <t>CD ATW 15032022 2 54 5 ans</t>
  </si>
  <si>
    <t>CD4737</t>
  </si>
  <si>
    <t>2023-03-15</t>
  </si>
  <si>
    <t>MA0000051393</t>
  </si>
  <si>
    <t>OBL FT AUTO MOB 190623 3 76 45 mois</t>
  </si>
  <si>
    <t>OBL FT AUTO MOBILITY 190623 3 76 45 mois</t>
  </si>
  <si>
    <t>OBLFTMOB</t>
  </si>
  <si>
    <t>AUTO MOBILITY</t>
  </si>
  <si>
    <t>2023-09-19</t>
  </si>
  <si>
    <t>MA0000051401</t>
  </si>
  <si>
    <t>OBL FT AUTO MOB 19062023 45 mois</t>
  </si>
  <si>
    <t>OBL FT AUTO MOBILITY 19062023 45 mois</t>
  </si>
  <si>
    <t>OBLFTMOBR</t>
  </si>
  <si>
    <t>MA0001528985</t>
  </si>
  <si>
    <t>CD ATW 21032024 3 65 a 3 ans</t>
  </si>
  <si>
    <t>CDATW985</t>
  </si>
  <si>
    <t>MA0001524836</t>
  </si>
  <si>
    <t>CD CFG BANK 15042022 2 85 a 5 ans</t>
  </si>
  <si>
    <t>CD4836</t>
  </si>
  <si>
    <t>2023-04-15</t>
  </si>
  <si>
    <t>MA0001529124</t>
  </si>
  <si>
    <t>CD BOA 15042024 3 66 3 ans</t>
  </si>
  <si>
    <t>CD124</t>
  </si>
  <si>
    <t>MA0002010934</t>
  </si>
  <si>
    <t>BDT 190412 4 40</t>
  </si>
  <si>
    <t>BDT du 19042012 4 40 15 ans</t>
  </si>
  <si>
    <t>B1094</t>
  </si>
  <si>
    <t>MA0001008814</t>
  </si>
  <si>
    <t>BSF SOFAC 21042022 2 61 a 5 ans</t>
  </si>
  <si>
    <t>BSF8814</t>
  </si>
  <si>
    <t>MA0001009374</t>
  </si>
  <si>
    <t>BSF MAGHREBAIL 250424 3 72 3 ANS</t>
  </si>
  <si>
    <t>BSF9374</t>
  </si>
  <si>
    <t>MA0001008848</t>
  </si>
  <si>
    <t>BSF SOGELEASE 28042022 2 74 a 5 ans</t>
  </si>
  <si>
    <t>BSF8848</t>
  </si>
  <si>
    <t>MA0001008855</t>
  </si>
  <si>
    <t>BSF WAFABAIL 06052022 2 82 5 ans</t>
  </si>
  <si>
    <t>BSF8855</t>
  </si>
  <si>
    <t>2023-05-06</t>
  </si>
  <si>
    <t>MA0001529314</t>
  </si>
  <si>
    <t>CD BOA 06052024 3 66 3 ans</t>
  </si>
  <si>
    <t>CD9314</t>
  </si>
  <si>
    <t>MA0001529355</t>
  </si>
  <si>
    <t>CD BOA 09052024 3 66 3 ans</t>
  </si>
  <si>
    <t>CD9355</t>
  </si>
  <si>
    <t>MA0001009408</t>
  </si>
  <si>
    <t>BSF RCI FINANCE 100524 3 91 a 3 ans</t>
  </si>
  <si>
    <t>2027-05-10</t>
  </si>
  <si>
    <t>BSF408</t>
  </si>
  <si>
    <t>MA0000091670</t>
  </si>
  <si>
    <t>ObL TANGER MED 2 TR A 160512 4 73</t>
  </si>
  <si>
    <t>Obl TANGER MED 2 Tranche A du 16052012 4 73 a 15 ans</t>
  </si>
  <si>
    <t>TAN1</t>
  </si>
  <si>
    <t>TANGER MED  SA</t>
  </si>
  <si>
    <t>MA0002016717</t>
  </si>
  <si>
    <t>BDT du 17052022 a 2 00 5 ans</t>
  </si>
  <si>
    <t>BDT6717</t>
  </si>
  <si>
    <t>MA0000093254</t>
  </si>
  <si>
    <t>Obl ADM D du 18052017 3 52 10 ans</t>
  </si>
  <si>
    <t>OBADM24</t>
  </si>
  <si>
    <t>2018-05-18</t>
  </si>
  <si>
    <t>MA0000093262</t>
  </si>
  <si>
    <t>Obl ADM D du 18052017 3 50 10 ans</t>
  </si>
  <si>
    <t>OBADM25</t>
  </si>
  <si>
    <t>MA0001525031</t>
  </si>
  <si>
    <t>CD CIH du 24052022 2 72 5 ans</t>
  </si>
  <si>
    <t>CD5031</t>
  </si>
  <si>
    <t>2023-05-24</t>
  </si>
  <si>
    <t>MA0001525049</t>
  </si>
  <si>
    <t>CD CIH du 24052022 2 16 TR  5 ans</t>
  </si>
  <si>
    <t>CD5049</t>
  </si>
  <si>
    <t>2023-05-25</t>
  </si>
  <si>
    <t>MA0000094476</t>
  </si>
  <si>
    <t>Obl LABEL VIE C 280520 3 43 a 7 ans</t>
  </si>
  <si>
    <t>OBLLABEL3</t>
  </si>
  <si>
    <t>MA0001522350</t>
  </si>
  <si>
    <t>CD CAM 120620 3 4 a 7 ans</t>
  </si>
  <si>
    <t>CD350</t>
  </si>
  <si>
    <t>2021-06-11</t>
  </si>
  <si>
    <t>MA0002014654</t>
  </si>
  <si>
    <t>BDT 14062017 3 20  10 ans</t>
  </si>
  <si>
    <t>BDT4654</t>
  </si>
  <si>
    <t>2018-06-14</t>
  </si>
  <si>
    <t>MA0001522368</t>
  </si>
  <si>
    <t>CD CAM 150620 3 4 a 7 ans</t>
  </si>
  <si>
    <t>CD368</t>
  </si>
  <si>
    <t>2021-06-15</t>
  </si>
  <si>
    <t>MA0001522400</t>
  </si>
  <si>
    <t>CD CAM 170620 3 40 a 7 ans</t>
  </si>
  <si>
    <t>CD400</t>
  </si>
  <si>
    <t>2021-06-17</t>
  </si>
  <si>
    <t>MA0000093338</t>
  </si>
  <si>
    <t>Obl GREEN BONDS 290617 2 182 10 ans</t>
  </si>
  <si>
    <t>Obl GREEN BONDS 290617 1000 EUR 2 182 10 ans</t>
  </si>
  <si>
    <t>SMAL</t>
  </si>
  <si>
    <t>OBLGREE</t>
  </si>
  <si>
    <t>2017-12-29</t>
  </si>
  <si>
    <t>MA0000093353</t>
  </si>
  <si>
    <t>OBL SUB BCP D 290617 4 TF 10 ans</t>
  </si>
  <si>
    <t>OBL3353</t>
  </si>
  <si>
    <t>MA0000094591</t>
  </si>
  <si>
    <t>Obl SUB ATW F 290620 2 97 a 7 ans</t>
  </si>
  <si>
    <t>OBLSUB20</t>
  </si>
  <si>
    <t>2021-06-29</t>
  </si>
  <si>
    <t>MA0001009473</t>
  </si>
  <si>
    <t>BSF MAGHREBAIL 180724 3 40 3 ANS</t>
  </si>
  <si>
    <t>BSF9473</t>
  </si>
  <si>
    <t>MA0001009499</t>
  </si>
  <si>
    <t>BSF SOGELEASE 190724 3 60 3 ans</t>
  </si>
  <si>
    <t>BSF9499</t>
  </si>
  <si>
    <t>MA0001009515</t>
  </si>
  <si>
    <t>BSF WAFASALAF 180724 3 46 3 ans</t>
  </si>
  <si>
    <t>BSF9515</t>
  </si>
  <si>
    <t>MA0001009697</t>
  </si>
  <si>
    <t>BSF SOGELEASE 091224 3 38 3 ans</t>
  </si>
  <si>
    <t>BSF6970</t>
  </si>
  <si>
    <t>2025-12-09</t>
  </si>
  <si>
    <t>MA0000094617</t>
  </si>
  <si>
    <t>Obl Palmeraie Dev 250718 6 01 9 ans</t>
  </si>
  <si>
    <t>OBL461</t>
  </si>
  <si>
    <t>PALME DEV</t>
  </si>
  <si>
    <t>2021-07-25</t>
  </si>
  <si>
    <t>MA0000094625</t>
  </si>
  <si>
    <t>OBL Palmeraie Dev 250718 5 03 9 ans</t>
  </si>
  <si>
    <t>OBL462</t>
  </si>
  <si>
    <t>MA0000096323</t>
  </si>
  <si>
    <t>Obl Oulmes A 250724 4 04 a 3 ans</t>
  </si>
  <si>
    <t>OBL6323</t>
  </si>
  <si>
    <t>MA0000096331</t>
  </si>
  <si>
    <t>Obl Oulmes B 250724 3 88 a 3 ans</t>
  </si>
  <si>
    <t>OBL6331</t>
  </si>
  <si>
    <t>MA0000094633</t>
  </si>
  <si>
    <t>Obl BEST FINACIERE 280720 3 00 7ans</t>
  </si>
  <si>
    <t>OBLBEST1</t>
  </si>
  <si>
    <t>BEST FINANCIERE</t>
  </si>
  <si>
    <t>2021-07-28</t>
  </si>
  <si>
    <t>MA0000094641</t>
  </si>
  <si>
    <t>Obl BEST FINACIERE 280720 3 50 7ans</t>
  </si>
  <si>
    <t>OBLBEST2</t>
  </si>
  <si>
    <t>MA0000095093</t>
  </si>
  <si>
    <t>OBL AL MADA DU 290721 TRCH 3 2 63</t>
  </si>
  <si>
    <t>OBL AL MADA DU 290721 TRCH 3 2 63 6 ANS</t>
  </si>
  <si>
    <t>OBL5093</t>
  </si>
  <si>
    <t>MA0000092025</t>
  </si>
  <si>
    <t>Obl LYDEC du 010114 4 50</t>
  </si>
  <si>
    <t>Obl LYDEC du 01012014 4 50 a 13 ans et 6 mois</t>
  </si>
  <si>
    <t>LYDEC9</t>
  </si>
  <si>
    <t>MA0000095101</t>
  </si>
  <si>
    <t>OBL ADDOHA 020821 TRCH A 4 93 6 ANS</t>
  </si>
  <si>
    <t>2027-08-02</t>
  </si>
  <si>
    <t>OBL5101</t>
  </si>
  <si>
    <t>DOUJA PROM ADD</t>
  </si>
  <si>
    <t>2022-08-02</t>
  </si>
  <si>
    <t>MA0000095119</t>
  </si>
  <si>
    <t>ObL ADDOHA DU 020821 TRCH B 4 54 TR</t>
  </si>
  <si>
    <t>ObL ADDOHA DU 020821 TRCH B 4 54 TR 6 ANS</t>
  </si>
  <si>
    <t>OBL5119</t>
  </si>
  <si>
    <t>MA0001009010</t>
  </si>
  <si>
    <t>BSF EQDOM 020823 4 31 4 ans</t>
  </si>
  <si>
    <t>BSF9010</t>
  </si>
  <si>
    <t>MA0001527763</t>
  </si>
  <si>
    <t>MA0000095549</t>
  </si>
  <si>
    <t>OBL MAR LEAS TR A 050822 3 18</t>
  </si>
  <si>
    <t>OBL MAR LEAS TR A 050822 3 18 5 ans</t>
  </si>
  <si>
    <t>OBL5549</t>
  </si>
  <si>
    <t>MA LEASING</t>
  </si>
  <si>
    <t>2023-08-05</t>
  </si>
  <si>
    <t>MA0000095556</t>
  </si>
  <si>
    <t>OBL MAR LEAS TR B 050822 2 56 TR</t>
  </si>
  <si>
    <t>OBL MAR LEAS TR B 050822 2 56 TR 5 ans</t>
  </si>
  <si>
    <t>OBL5556</t>
  </si>
  <si>
    <t>MA0000094708</t>
  </si>
  <si>
    <t>Obl JET CONTRACTORS 170820 4 13</t>
  </si>
  <si>
    <t>Obl JET CONTRACTORS 170820 4 13 7 ans</t>
  </si>
  <si>
    <t>OBLJET20</t>
  </si>
  <si>
    <t>MA0000094716</t>
  </si>
  <si>
    <t>Obl JET CONTRACTORS 170820 3 79</t>
  </si>
  <si>
    <t>Obl JET CONTRACTORS 170820 3 79 a 7 ans</t>
  </si>
  <si>
    <t>OBLJET201</t>
  </si>
  <si>
    <t>MA0000095564</t>
  </si>
  <si>
    <t>OBL AGRI CAPITAL 180822 2 91 5 ans</t>
  </si>
  <si>
    <t>OBL5564</t>
  </si>
  <si>
    <t>AGRI CAPITAL</t>
  </si>
  <si>
    <t>2023-08-18</t>
  </si>
  <si>
    <t>MA0001009044</t>
  </si>
  <si>
    <t>BSF WAFASALAF 11092023 4 20 4 ans</t>
  </si>
  <si>
    <t>BSF9044</t>
  </si>
  <si>
    <t>MA0001009069</t>
  </si>
  <si>
    <t>BSF MAGHREBAIL 110923 4 06 a 4 ans</t>
  </si>
  <si>
    <t>BSF9069</t>
  </si>
  <si>
    <t>MA0001528068</t>
  </si>
  <si>
    <t>CD CIH 22092023 4 07 4 ans</t>
  </si>
  <si>
    <t>CD8068</t>
  </si>
  <si>
    <t>2024-09-22</t>
  </si>
  <si>
    <t>MA0001523796</t>
  </si>
  <si>
    <t>CD CFG BANK 300921 3 a 6 ans</t>
  </si>
  <si>
    <t>CD3796</t>
  </si>
  <si>
    <t>2022-09-30</t>
  </si>
  <si>
    <t>MA0001524034</t>
  </si>
  <si>
    <t>CD034</t>
  </si>
  <si>
    <t>MA0000021826</t>
  </si>
  <si>
    <t>Obl SUB CAM 111020174 22 a 10 ans</t>
  </si>
  <si>
    <t>OCAMJ</t>
  </si>
  <si>
    <t>2018-10-11</t>
  </si>
  <si>
    <t>MA0000093403</t>
  </si>
  <si>
    <t>ObL SUB CAM 11102017 4 22 10 ans</t>
  </si>
  <si>
    <t>OBCAM40</t>
  </si>
  <si>
    <t>MA0002016782</t>
  </si>
  <si>
    <t>BDT du 18102022 2 10 a 5 ans</t>
  </si>
  <si>
    <t>BDT678</t>
  </si>
  <si>
    <t>2023-10-18</t>
  </si>
  <si>
    <t>MA0001009127</t>
  </si>
  <si>
    <t>BSF MAGHREBAIL 191023 4 02 a 4 ans</t>
  </si>
  <si>
    <t>BSF9127</t>
  </si>
  <si>
    <t>2024-10-19</t>
  </si>
  <si>
    <t>MA0000093445</t>
  </si>
  <si>
    <t>Obl ADM C du 24102017 3 29 10 ans</t>
  </si>
  <si>
    <t>OBADM173</t>
  </si>
  <si>
    <t>2018-10-24</t>
  </si>
  <si>
    <t>MA0000093452</t>
  </si>
  <si>
    <t>OBL ANP TR A 31102017 3 02 10 ans</t>
  </si>
  <si>
    <t>OB452</t>
  </si>
  <si>
    <t>ANP</t>
  </si>
  <si>
    <t>2018-10-31</t>
  </si>
  <si>
    <t>MA0000093460</t>
  </si>
  <si>
    <t>Obl ANP B du 31102017 3 83 10 ans</t>
  </si>
  <si>
    <t>OBL346</t>
  </si>
  <si>
    <t>MA0001009630</t>
  </si>
  <si>
    <t>BSF EQDOM 01112024 3 33 3 ans</t>
  </si>
  <si>
    <t>BSF9630</t>
  </si>
  <si>
    <t>MA0001009655</t>
  </si>
  <si>
    <t>BSF SOFAC 01112024 3 24 a 3 ans</t>
  </si>
  <si>
    <t>BSF9655</t>
  </si>
  <si>
    <t>MA0001009663</t>
  </si>
  <si>
    <t>BSF9663</t>
  </si>
  <si>
    <t>MA0002017632</t>
  </si>
  <si>
    <t>BDT 28112022 2 90 5 ans</t>
  </si>
  <si>
    <t>BDT632</t>
  </si>
  <si>
    <t>MA0000095226</t>
  </si>
  <si>
    <t>OBL JAIDA 29112021 2 79 6 ans</t>
  </si>
  <si>
    <t>OBLJA21</t>
  </si>
  <si>
    <t>2022-11-29</t>
  </si>
  <si>
    <t>MA0001009184</t>
  </si>
  <si>
    <t>BSF EQDOM 29112023 4 23 4 ans</t>
  </si>
  <si>
    <t>BSF9184</t>
  </si>
  <si>
    <t>MA0001524273</t>
  </si>
  <si>
    <t>CD CFG BANK 291121 3 00 6 ANS</t>
  </si>
  <si>
    <t>MA0001524281</t>
  </si>
  <si>
    <t>MA0000095655</t>
  </si>
  <si>
    <t>OBL RISMA 02122022 5 24 5 ans</t>
  </si>
  <si>
    <t>2022-12-02</t>
  </si>
  <si>
    <t>OBLR565</t>
  </si>
  <si>
    <t>RISMA SA</t>
  </si>
  <si>
    <t>2023-12-02</t>
  </si>
  <si>
    <t>MA0000093502</t>
  </si>
  <si>
    <t>OBL SUB BMCE du 05122017 3 13</t>
  </si>
  <si>
    <t>OBL SUB BMCE du 05122017 3 13 a 10 ans</t>
  </si>
  <si>
    <t>OBLBMACE</t>
  </si>
  <si>
    <t>2018-12-05</t>
  </si>
  <si>
    <t>MA0000093528</t>
  </si>
  <si>
    <t>Obl FEC C du 06122017 2 77 10 ans</t>
  </si>
  <si>
    <t>OBL528</t>
  </si>
  <si>
    <t>2018-12-06</t>
  </si>
  <si>
    <t>MA0000094815</t>
  </si>
  <si>
    <t>Obl finance Com 071220 2 73 7 ans</t>
  </si>
  <si>
    <t>OBL815</t>
  </si>
  <si>
    <t>FINANCECOM</t>
  </si>
  <si>
    <t>MA0000095143</t>
  </si>
  <si>
    <t>Obl O Capital Group 071220 2 73</t>
  </si>
  <si>
    <t>Obl O Capital Group 071220 2 73 7 ans</t>
  </si>
  <si>
    <t>OBL95143</t>
  </si>
  <si>
    <t>O CAPITAL GROUP</t>
  </si>
  <si>
    <t>MA0000095283</t>
  </si>
  <si>
    <t>OBL ANP 27122021 2 70 6 ans</t>
  </si>
  <si>
    <t>2021-12-27</t>
  </si>
  <si>
    <t>OBL283</t>
  </si>
  <si>
    <t>2022-12-27</t>
  </si>
  <si>
    <t>MA0000093569</t>
  </si>
  <si>
    <t>Obl SUB AL BARID BANK B 291217 3 19</t>
  </si>
  <si>
    <t>CD3569</t>
  </si>
  <si>
    <t>2018-12-29</t>
  </si>
  <si>
    <t>MA0000093577</t>
  </si>
  <si>
    <t>Obl SUB AL BARID BANK A 291217 4 20</t>
  </si>
  <si>
    <t>OBL3577</t>
  </si>
  <si>
    <t>MA0000094898</t>
  </si>
  <si>
    <t>Obl SUB ATW C 291220 2 97 a 7 ans</t>
  </si>
  <si>
    <t>OBL 898</t>
  </si>
  <si>
    <t>2021-12-29</t>
  </si>
  <si>
    <t>MA0000094906</t>
  </si>
  <si>
    <t>Obl SUB ATW F 291220 2 79 a 7 ans</t>
  </si>
  <si>
    <t>OBL906</t>
  </si>
  <si>
    <t>MA0000094914</t>
  </si>
  <si>
    <t>Obl SUB ATW D TR 291220 2 37</t>
  </si>
  <si>
    <t>OBL914</t>
  </si>
  <si>
    <t>MA0001009713</t>
  </si>
  <si>
    <t>BSF SOGELEASE 30122024 3 26 a 3 ans</t>
  </si>
  <si>
    <t>BSF9713</t>
  </si>
  <si>
    <t>MA0000050148</t>
  </si>
  <si>
    <t>FPCT SAKANE Obligations S du 300112</t>
  </si>
  <si>
    <t>FPCT SAKANE Obligations S du 30012012 5 11</t>
  </si>
  <si>
    <t>C27</t>
  </si>
  <si>
    <t>MA0000050155</t>
  </si>
  <si>
    <t>FPCT SAKANE R1</t>
  </si>
  <si>
    <t>C16</t>
  </si>
  <si>
    <t>MA0000050163</t>
  </si>
  <si>
    <t>FPCT SAKANE R2</t>
  </si>
  <si>
    <t>C17</t>
  </si>
  <si>
    <t>MA0000050171</t>
  </si>
  <si>
    <t>FPCT SAKANE R3</t>
  </si>
  <si>
    <t>C18</t>
  </si>
  <si>
    <t>MA0000050189</t>
  </si>
  <si>
    <t>FPCT SAKANE R4</t>
  </si>
  <si>
    <t>C19</t>
  </si>
  <si>
    <t>MA0000050197</t>
  </si>
  <si>
    <t>FPCT SAKANE R5</t>
  </si>
  <si>
    <t>C20</t>
  </si>
  <si>
    <t>MA0000050205</t>
  </si>
  <si>
    <t>FPCT SAKANE R6</t>
  </si>
  <si>
    <t>C21</t>
  </si>
  <si>
    <t>MA0000050213</t>
  </si>
  <si>
    <t>FPCT SAKANE R7</t>
  </si>
  <si>
    <t>C22</t>
  </si>
  <si>
    <t>MA0000050221</t>
  </si>
  <si>
    <t>FPCT SAKANE R8</t>
  </si>
  <si>
    <t>C23</t>
  </si>
  <si>
    <t>MA0000050239</t>
  </si>
  <si>
    <t>FPCT SAKANE R9</t>
  </si>
  <si>
    <t>C24</t>
  </si>
  <si>
    <t>MA0000050247</t>
  </si>
  <si>
    <t>FPCT SAKANE R10</t>
  </si>
  <si>
    <t>C25</t>
  </si>
  <si>
    <t>MA0000050254</t>
  </si>
  <si>
    <t>FPCT SAKANE R11</t>
  </si>
  <si>
    <t>C26</t>
  </si>
  <si>
    <t>MA0000093601</t>
  </si>
  <si>
    <t>Obl SUB SNI 170118 4 08 a 10 ans</t>
  </si>
  <si>
    <t>OBL3601</t>
  </si>
  <si>
    <t>2019-01-17</t>
  </si>
  <si>
    <t>MA0001009267</t>
  </si>
  <si>
    <t>BSF MAGHREBAIL 250124 3 78 a 4 ans</t>
  </si>
  <si>
    <t>BSFMGHB267</t>
  </si>
  <si>
    <t>MA0000094963</t>
  </si>
  <si>
    <t>OBL MARJANE HLDG du 290121 2 87 7 A</t>
  </si>
  <si>
    <t>OBL MARJANE HLDG du 29012021 2 87 7 ANS</t>
  </si>
  <si>
    <t>OBL4963</t>
  </si>
  <si>
    <t>MARJANE HOLDING</t>
  </si>
  <si>
    <t>2022-01-29</t>
  </si>
  <si>
    <t>MA0001523424</t>
  </si>
  <si>
    <t>CD CAM 19022021 2 77 7 ans</t>
  </si>
  <si>
    <t>CD342</t>
  </si>
  <si>
    <t>MA0001008764</t>
  </si>
  <si>
    <t>BSF SOFAC 21022022 2 66 6 ans</t>
  </si>
  <si>
    <t>BSF8764</t>
  </si>
  <si>
    <t>2023-02-21</t>
  </si>
  <si>
    <t>MA0000094971</t>
  </si>
  <si>
    <t>OBL ADDOHA 26022021 5 16 7 ans</t>
  </si>
  <si>
    <t>OBL949</t>
  </si>
  <si>
    <t>2022-02-26</t>
  </si>
  <si>
    <t>MA0000094989</t>
  </si>
  <si>
    <t>ObL ADDOHA 26022021 4 71 7 ans</t>
  </si>
  <si>
    <t>OBL498</t>
  </si>
  <si>
    <t>MA0000095739</t>
  </si>
  <si>
    <t>Obl LABEL VIE 16032023 4 36 5 ans</t>
  </si>
  <si>
    <t>OBLLAB23</t>
  </si>
  <si>
    <t>2024-03-16</t>
  </si>
  <si>
    <t>MA0000095747</t>
  </si>
  <si>
    <t>Obl LABEL VIE B 16032023 5 03 5 ans</t>
  </si>
  <si>
    <t>OBLLAB23B</t>
  </si>
  <si>
    <t>MA0001009705</t>
  </si>
  <si>
    <t>BSF EQDOM 30032025 3 40 39 mois</t>
  </si>
  <si>
    <t>BSF9705</t>
  </si>
  <si>
    <t>MA0002017913</t>
  </si>
  <si>
    <t>BDT 170423 3 90 5 ans</t>
  </si>
  <si>
    <t>BDT7913</t>
  </si>
  <si>
    <t>MA0002018044</t>
  </si>
  <si>
    <t>BDT 17042023 3 23 5 ans</t>
  </si>
  <si>
    <t>BDT8044</t>
  </si>
  <si>
    <t>MA0000021867</t>
  </si>
  <si>
    <t>OBL SUB CIH 18052018 4 02 10 ANS</t>
  </si>
  <si>
    <t>OCIHC</t>
  </si>
  <si>
    <t>2019-05-18</t>
  </si>
  <si>
    <t>MA0000093650</t>
  </si>
  <si>
    <t>OBL SUB CIH 180518 4 02 a 10 ans</t>
  </si>
  <si>
    <t>OBL3650</t>
  </si>
  <si>
    <t>MA0000093668</t>
  </si>
  <si>
    <t>Obl SUB CIH C 180518 2 99 TR 10 ans</t>
  </si>
  <si>
    <t>OBL3668</t>
  </si>
  <si>
    <t>MA0001009671</t>
  </si>
  <si>
    <t>BSF EQDOM 29052025 3 36 3 ans 6m</t>
  </si>
  <si>
    <t>BSF9671</t>
  </si>
  <si>
    <t>MA0000091936</t>
  </si>
  <si>
    <t>Obl ADM C du 030613 6 20 15 ans</t>
  </si>
  <si>
    <t>Obl AUTOROUTES DU MAROC C du 03062013 a 6 20 15 ans</t>
  </si>
  <si>
    <t>ADM33</t>
  </si>
  <si>
    <t>MA0000091993</t>
  </si>
  <si>
    <t>ObL TMPA  TRanche B 030613 6 30</t>
  </si>
  <si>
    <t>Obl TANGER MED PORT AUTHORITY Tranche B du 03062013 6 30 a 15 ans</t>
  </si>
  <si>
    <t>TMPA7</t>
  </si>
  <si>
    <t>TMPA</t>
  </si>
  <si>
    <t>MA0000092009</t>
  </si>
  <si>
    <t>ObL TMPA  TRanche B 030613 6 35</t>
  </si>
  <si>
    <t>Obl TANGER MED PORT AUTHORITY Tranche B du 03062013 6 35 a 15 ans</t>
  </si>
  <si>
    <t>TMPA6</t>
  </si>
  <si>
    <t>MA0002015198</t>
  </si>
  <si>
    <t>BDT 19062018 3 30 a 10 ans</t>
  </si>
  <si>
    <t>BDT519</t>
  </si>
  <si>
    <t>2019-06-19</t>
  </si>
  <si>
    <t>MA0000051492</t>
  </si>
  <si>
    <t>OBL FT AUTO MOB 250724 3 67 4 ans</t>
  </si>
  <si>
    <t>OBL1492</t>
  </si>
  <si>
    <t>MA0001523986</t>
  </si>
  <si>
    <t>CD CIH du 25062021 2 61 7 ans</t>
  </si>
  <si>
    <t>CD398</t>
  </si>
  <si>
    <t>2022-06-25</t>
  </si>
  <si>
    <t>MA0000021875</t>
  </si>
  <si>
    <t>Obl SUB SGMB A du 280618 4 10 ans</t>
  </si>
  <si>
    <t>2028-06-28</t>
  </si>
  <si>
    <t>OSOGD</t>
  </si>
  <si>
    <t>MA0000093692</t>
  </si>
  <si>
    <t>Obl SUB SGMB B du 280618 4 10 ans</t>
  </si>
  <si>
    <t>OBL692</t>
  </si>
  <si>
    <t>MA0001009481</t>
  </si>
  <si>
    <t>BSF MAGHREBAIL 180724 3 52 a 4 ans</t>
  </si>
  <si>
    <t>BSF9481</t>
  </si>
  <si>
    <t>MA0000093734</t>
  </si>
  <si>
    <t>ObL FEC 19072018 3 12 a 10 ans</t>
  </si>
  <si>
    <t>OBL734</t>
  </si>
  <si>
    <t>2019-07-19</t>
  </si>
  <si>
    <t>MA0000093742</t>
  </si>
  <si>
    <t>ObL FEC 19072018 3 07 a 10 ans</t>
  </si>
  <si>
    <t>ObL FEC 19072018 3 01 a 10 ans</t>
  </si>
  <si>
    <t>OBL742</t>
  </si>
  <si>
    <t>MA0000095838</t>
  </si>
  <si>
    <t>ObL ARADEI CAP A 210723 5 02 5 ans</t>
  </si>
  <si>
    <t>GT</t>
  </si>
  <si>
    <t>OBLARA23</t>
  </si>
  <si>
    <t>2024-07-21</t>
  </si>
  <si>
    <t>MA0000095846</t>
  </si>
  <si>
    <t>ObL ARADEI CAP B 210723 5 ans</t>
  </si>
  <si>
    <t>OBLAR2</t>
  </si>
  <si>
    <t>MA0000096307</t>
  </si>
  <si>
    <t>ObL TGCC 220724 3 88 4 ans</t>
  </si>
  <si>
    <t>OBLTGCC307</t>
  </si>
  <si>
    <t>MA0000096315</t>
  </si>
  <si>
    <t>OBLTGCC315</t>
  </si>
  <si>
    <t>MA0000090672</t>
  </si>
  <si>
    <t>Obl ADM280708 5,00</t>
  </si>
  <si>
    <t>Obl AUTOROUTES DU MAROC du 28/07/2008 5,00% a 20 ans</t>
  </si>
  <si>
    <t>9067M</t>
  </si>
  <si>
    <t>MA0000095051</t>
  </si>
  <si>
    <t>Obl Label vie C 290721 2 38 a 7 ans</t>
  </si>
  <si>
    <t>OBL051</t>
  </si>
  <si>
    <t>MA0000095069</t>
  </si>
  <si>
    <t>Obl label vie D 290721 2 80 a 7 ans</t>
  </si>
  <si>
    <t>OBL069</t>
  </si>
  <si>
    <t>MA0000095531</t>
  </si>
  <si>
    <t>OBL RDS du 05082022 a 4 36 TR 6 ans</t>
  </si>
  <si>
    <t>OBL5531</t>
  </si>
  <si>
    <t>MA0000095127</t>
  </si>
  <si>
    <t>Obl O CAPITAL GROUP 110821 2 12 7</t>
  </si>
  <si>
    <t>Obl O CAPITAL GROUP 110821 2 12 7 ans</t>
  </si>
  <si>
    <t>OBL5127</t>
  </si>
  <si>
    <t>2022-08-11</t>
  </si>
  <si>
    <t>MA0000095135</t>
  </si>
  <si>
    <t>Obl O CAPITAL GROUP 110821 2 80</t>
  </si>
  <si>
    <t>Obl O CAPITAL GROUP 110821 2 80 7 ans</t>
  </si>
  <si>
    <t>OBL5135</t>
  </si>
  <si>
    <t>MA0002012369</t>
  </si>
  <si>
    <t>BDT 140813 5 25</t>
  </si>
  <si>
    <t>BDT du 14082013 5 25 a 15 ans</t>
  </si>
  <si>
    <t>T1237</t>
  </si>
  <si>
    <t>MA0000093783</t>
  </si>
  <si>
    <t>Obl SUB BMCI B 240918 3 07 10 ans</t>
  </si>
  <si>
    <t>OBMCI78</t>
  </si>
  <si>
    <t>2019-09-24</t>
  </si>
  <si>
    <t>MA0001009606</t>
  </si>
  <si>
    <t>BSF MAGHREBAIL 101024 3 39 a 4 ans</t>
  </si>
  <si>
    <t>BSF606</t>
  </si>
  <si>
    <t>MA0001009614</t>
  </si>
  <si>
    <t>BSF MAGHREBAIL 10102024 3 39 4 ans</t>
  </si>
  <si>
    <t>BSF9614</t>
  </si>
  <si>
    <t>MA0000095648</t>
  </si>
  <si>
    <t>Obl RDS 26102022 4 80 6 ans</t>
  </si>
  <si>
    <t>OBLRDS22</t>
  </si>
  <si>
    <t>2023-10-26</t>
  </si>
  <si>
    <t>MA0000021909</t>
  </si>
  <si>
    <t>Obl SUB CAM F 011118 4 10 10 ans</t>
  </si>
  <si>
    <t>OCAMG</t>
  </si>
  <si>
    <t>2019-11-01</t>
  </si>
  <si>
    <t>MA0000093791</t>
  </si>
  <si>
    <t>ObL SUB CAM 01112018 4 10 a 10 ans</t>
  </si>
  <si>
    <t>OBL3791</t>
  </si>
  <si>
    <t>MA0000094740</t>
  </si>
  <si>
    <t>Obl RESIDENCE DAR SAADA 031120 4 14</t>
  </si>
  <si>
    <t>Obl RESIDENCE DAR SAADA 031120 4 14 8 ans</t>
  </si>
  <si>
    <t>OBL474</t>
  </si>
  <si>
    <t>2021-11-03</t>
  </si>
  <si>
    <t>MA0000095218</t>
  </si>
  <si>
    <t>ObL ARADEI CAP 04112021 2 87 7 ans</t>
  </si>
  <si>
    <t>OBL218</t>
  </si>
  <si>
    <t>MA0001524422</t>
  </si>
  <si>
    <t>CD CAM 11112021 2 79 a 7 ans</t>
  </si>
  <si>
    <t>CD4422</t>
  </si>
  <si>
    <t>2022-11-11</t>
  </si>
  <si>
    <t>MA0001524448</t>
  </si>
  <si>
    <t>CD CIH du 22112021 2 63 7 ans</t>
  </si>
  <si>
    <t>CD4448</t>
  </si>
  <si>
    <t>2022-11-22</t>
  </si>
  <si>
    <t>MA0000093833</t>
  </si>
  <si>
    <t>ObL AL OMRANE A 231118 4 16 10 ans</t>
  </si>
  <si>
    <t>OBALO1</t>
  </si>
  <si>
    <t>AL OMRANE</t>
  </si>
  <si>
    <t>2019-11-23</t>
  </si>
  <si>
    <t>MA0000093841</t>
  </si>
  <si>
    <t>ObL AL OMRANE F 231118 3 44 10 ans</t>
  </si>
  <si>
    <t>OBALO2</t>
  </si>
  <si>
    <t>MA0001524778</t>
  </si>
  <si>
    <t>CD CFG BANK 27112022 3 80 6 ans</t>
  </si>
  <si>
    <t>2022-03-31</t>
  </si>
  <si>
    <t>CD4778</t>
  </si>
  <si>
    <t>MA0001530437</t>
  </si>
  <si>
    <t>CD BMCI 16122024 3 36 4 ans</t>
  </si>
  <si>
    <t>CD0437</t>
  </si>
  <si>
    <t>MA0000021917</t>
  </si>
  <si>
    <t>Obl CDM SUB A du 171218 4 05 10 ans</t>
  </si>
  <si>
    <t>OCDMD</t>
  </si>
  <si>
    <t>2019-12-17</t>
  </si>
  <si>
    <t>MA0000093858</t>
  </si>
  <si>
    <t>Obl CDM SUB C du 171218 4 05 10 ans</t>
  </si>
  <si>
    <t>OBLCDM18</t>
  </si>
  <si>
    <t>MA0000093882</t>
  </si>
  <si>
    <t>Obl SUb BCP du 20122018 TV 10 ans</t>
  </si>
  <si>
    <t>OBL3882</t>
  </si>
  <si>
    <t>2019-12-20</t>
  </si>
  <si>
    <t>MA0000095234</t>
  </si>
  <si>
    <t>Obl MANAGEM 21122021 3 22 7 ans</t>
  </si>
  <si>
    <t>OBLMAN</t>
  </si>
  <si>
    <t>2022-12-21</t>
  </si>
  <si>
    <t>MA0000095309</t>
  </si>
  <si>
    <t>Obl SUB ATW C 30122021 266 7 ans</t>
  </si>
  <si>
    <t>2021-12-30</t>
  </si>
  <si>
    <t>OBL5309</t>
  </si>
  <si>
    <t>2022-12-30</t>
  </si>
  <si>
    <t>MA0001009242</t>
  </si>
  <si>
    <t>BSF SOGELEASE 16012024 4 03 a 5 ans</t>
  </si>
  <si>
    <t>BSFSOGE242</t>
  </si>
  <si>
    <t>MA0000092041</t>
  </si>
  <si>
    <t>Obl ADM C du 100214 6 03 15 ans</t>
  </si>
  <si>
    <t>Obl AUTOROUTES DU MAROC C du 10022014 a 6 03 15 ans</t>
  </si>
  <si>
    <t>ADM36</t>
  </si>
  <si>
    <t>MA0000092058</t>
  </si>
  <si>
    <t>Obl ADM C du 100214 6 10 15 ans</t>
  </si>
  <si>
    <t>Obl AUTOROUTES DU MAROC C du 10022014 a 6 10 15 ans</t>
  </si>
  <si>
    <t>ADM37</t>
  </si>
  <si>
    <t>MA0000092066</t>
  </si>
  <si>
    <t>Obl ADM C du 100214 6 17 15 ans</t>
  </si>
  <si>
    <t>Obl AUTOROUTES DU MAROC C du 10022014 a 6 17 15 ans</t>
  </si>
  <si>
    <t>ADM38</t>
  </si>
  <si>
    <t>MA0001528803</t>
  </si>
  <si>
    <t>CD CFG Bank 23022024 3 65 a 5 ans</t>
  </si>
  <si>
    <t>CDCFG8803</t>
  </si>
  <si>
    <t>2025-02-23</t>
  </si>
  <si>
    <t>MA0001528811</t>
  </si>
  <si>
    <t>CD CFG BANK 23022024 4 00 5 ans</t>
  </si>
  <si>
    <t>CDCFG8811</t>
  </si>
  <si>
    <t>MA0000051153</t>
  </si>
  <si>
    <t>Obl FT DAMANE TAMAYOUZ 080321 8 ans</t>
  </si>
  <si>
    <t>OBLAD</t>
  </si>
  <si>
    <t>DAMANETAMAYOUZ</t>
  </si>
  <si>
    <t>MA0000095333</t>
  </si>
  <si>
    <t>OBL MARJANE 140322 a 2 65 7 ans</t>
  </si>
  <si>
    <t>OBLMAR1</t>
  </si>
  <si>
    <t>2023-03-14</t>
  </si>
  <si>
    <t>MA0000095358</t>
  </si>
  <si>
    <t>Obl MANAGEM 18032022 3 22 7 ans</t>
  </si>
  <si>
    <t>OBMAN22</t>
  </si>
  <si>
    <t>2023-03-18</t>
  </si>
  <si>
    <t>MA0000096075</t>
  </si>
  <si>
    <t>OBL AL MADA 28032024 3 94 5 ans</t>
  </si>
  <si>
    <t>OBLMAD1</t>
  </si>
  <si>
    <t>MA0002013177</t>
  </si>
  <si>
    <t>BDT 160414 5 60</t>
  </si>
  <si>
    <t>BDT du 16042014 5 60 a 15 ans</t>
  </si>
  <si>
    <t>T1318</t>
  </si>
  <si>
    <t>MA0001009382</t>
  </si>
  <si>
    <t>BSF SOFAC 260424 3 94 a 5 ans</t>
  </si>
  <si>
    <t>BSF382</t>
  </si>
  <si>
    <t>2025-04-26</t>
  </si>
  <si>
    <t>MA0000096133</t>
  </si>
  <si>
    <t>Obl CTM 28052024 4 32 a 5 ans</t>
  </si>
  <si>
    <t>OBL133</t>
  </si>
  <si>
    <t>MA0000090862</t>
  </si>
  <si>
    <t>Ob BMCE "C" 030609</t>
  </si>
  <si>
    <t>Obl BMCE SUBORDONNE "C" du 030609 5,30%</t>
  </si>
  <si>
    <t>9086K</t>
  </si>
  <si>
    <t>MA0000090870</t>
  </si>
  <si>
    <t>Ob BMCE "D" 030609</t>
  </si>
  <si>
    <t>Obl BMCE SUBORDONNE "D" du 030609 4,51%</t>
  </si>
  <si>
    <t>9087K</t>
  </si>
  <si>
    <t>MA0000093965</t>
  </si>
  <si>
    <t>Obl ANP du 04062019 3 02 10 ans</t>
  </si>
  <si>
    <t>OBL396</t>
  </si>
  <si>
    <t>MA0002015354</t>
  </si>
  <si>
    <t>BDT 180619 3 35 a 10 ans</t>
  </si>
  <si>
    <t>BDT534</t>
  </si>
  <si>
    <t>2020-06-18</t>
  </si>
  <si>
    <t>MA0000095408</t>
  </si>
  <si>
    <t>Obl ANP 23062022 2 61 7 ans</t>
  </si>
  <si>
    <t>OBL5408</t>
  </si>
  <si>
    <t>2023-06-23</t>
  </si>
  <si>
    <t>MA0000096232</t>
  </si>
  <si>
    <t>Obl SUB SOFAC 27062024 4 25</t>
  </si>
  <si>
    <t>OBL232</t>
  </si>
  <si>
    <t>MA0001009465</t>
  </si>
  <si>
    <t>BSF WAFASALAF 280624 3 99 5 ans</t>
  </si>
  <si>
    <t>BSF9465</t>
  </si>
  <si>
    <t>MA0000090912</t>
  </si>
  <si>
    <t>Obl ADM130709 4,86</t>
  </si>
  <si>
    <t>Obl AUTOROUTES DU MAROC du 13/07/2009 4,86% a 20 ans</t>
  </si>
  <si>
    <t>909T</t>
  </si>
  <si>
    <t>MA0000095481</t>
  </si>
  <si>
    <t>Obl OD MAROC 27072022 3 48 7 ans</t>
  </si>
  <si>
    <t>OBLODM</t>
  </si>
  <si>
    <t>OD MAROC</t>
  </si>
  <si>
    <t>2022-10-27</t>
  </si>
  <si>
    <t>MA0002013318</t>
  </si>
  <si>
    <t>BDT 060814 5 45</t>
  </si>
  <si>
    <t>BDT du 06082014 5 45 a 15 ans</t>
  </si>
  <si>
    <t>T1332</t>
  </si>
  <si>
    <t>2015-08-08</t>
  </si>
  <si>
    <t>MA0001009564</t>
  </si>
  <si>
    <t>BSF SOFAC 22082024 3 61 a 5 ans</t>
  </si>
  <si>
    <t>BSF564</t>
  </si>
  <si>
    <t>2028-08-22</t>
  </si>
  <si>
    <t>MA0000051542</t>
  </si>
  <si>
    <t>OBL FT SOFAC AUTO LEASE II</t>
  </si>
  <si>
    <t>FTSOFAC542</t>
  </si>
  <si>
    <t>FT SOFAC AUTO LE</t>
  </si>
  <si>
    <t>MA0000051559</t>
  </si>
  <si>
    <t>Part Residuelle FT SOFAC AUTO LEASE</t>
  </si>
  <si>
    <t>FT559</t>
  </si>
  <si>
    <t>MA0001009580</t>
  </si>
  <si>
    <t>BSF WAFASALAF 01102024 3 50 5 ans</t>
  </si>
  <si>
    <t>BSF9580</t>
  </si>
  <si>
    <t>MA0001525486</t>
  </si>
  <si>
    <t>CD CFG BANK 01102023 4 30 6 ans</t>
  </si>
  <si>
    <t>CD5486</t>
  </si>
  <si>
    <t>2023-10-01</t>
  </si>
  <si>
    <t>MA0001525445</t>
  </si>
  <si>
    <t>CD CFG BANK 03102022 4 20 a 7 ans</t>
  </si>
  <si>
    <t>CD5445</t>
  </si>
  <si>
    <t>2023-10-03</t>
  </si>
  <si>
    <t>MA0001530130</t>
  </si>
  <si>
    <t>CD CFG BANK 11102024 3 25 5 ans</t>
  </si>
  <si>
    <t>CD0130</t>
  </si>
  <si>
    <t>MA0001530148</t>
  </si>
  <si>
    <t>CD CFG BANK 11102024 3 50 5 ans</t>
  </si>
  <si>
    <t>CD0148</t>
  </si>
  <si>
    <t>MA0002018408</t>
  </si>
  <si>
    <t>BDT 15102024 3 50 5 ans</t>
  </si>
  <si>
    <t>BDT8408</t>
  </si>
  <si>
    <t>MA0000095622</t>
  </si>
  <si>
    <t>OBL COMMUNE AGADIR 24102022 4 69</t>
  </si>
  <si>
    <t>OBL COMMUNE AGADIR 24102022 4 69 7 ans</t>
  </si>
  <si>
    <t>CUMMU1</t>
  </si>
  <si>
    <t>COMMUNE AGADIR</t>
  </si>
  <si>
    <t>MA0001525577</t>
  </si>
  <si>
    <t>CD CDG CAPITAL 26102022 3 55 7 ans</t>
  </si>
  <si>
    <t>CD5577</t>
  </si>
  <si>
    <t>MA0000094088</t>
  </si>
  <si>
    <t>Obl SUB CAM A 28102019 5 78 TR</t>
  </si>
  <si>
    <t>OBLCAM84</t>
  </si>
  <si>
    <t>2020-10-28</t>
  </si>
  <si>
    <t>MA0000094096</t>
  </si>
  <si>
    <t>Obl SUB CAM B 28102019 5 11 TR</t>
  </si>
  <si>
    <t>OBLCAM96</t>
  </si>
  <si>
    <t>MA0001530288</t>
  </si>
  <si>
    <t>CD CFG BANK 30102024 3 25 5 ans</t>
  </si>
  <si>
    <t>CD0288</t>
  </si>
  <si>
    <t>2025-10-30</t>
  </si>
  <si>
    <t>MA0001530312</t>
  </si>
  <si>
    <t>CD0312</t>
  </si>
  <si>
    <t>MA0001009648</t>
  </si>
  <si>
    <t>BSF WAFASALAF 01112024 3 43 5 ans</t>
  </si>
  <si>
    <t>BSF9648</t>
  </si>
  <si>
    <t>MA0000094138</t>
  </si>
  <si>
    <t>ObL AL OMRANE A 081119 4 10 10 ans</t>
  </si>
  <si>
    <t>OBL4138</t>
  </si>
  <si>
    <t>2020-11-08</t>
  </si>
  <si>
    <t>MA0000094146</t>
  </si>
  <si>
    <t>ObL AL OMRANE B 081119 3 44 10 ans</t>
  </si>
  <si>
    <t>OBL146</t>
  </si>
  <si>
    <t>MA0000094153</t>
  </si>
  <si>
    <t>Obl SUB BMCI A 121119 3 38 10 ans</t>
  </si>
  <si>
    <t>OBL153</t>
  </si>
  <si>
    <t>2020-11-12</t>
  </si>
  <si>
    <t>MA0000094161</t>
  </si>
  <si>
    <t>Obl SUB BMCI B 121119 TR 10 ans</t>
  </si>
  <si>
    <t>OBL161</t>
  </si>
  <si>
    <t>MA0000090961</t>
  </si>
  <si>
    <t>Obl ADM261109 4,92</t>
  </si>
  <si>
    <t>Obl AUTOROUTES DU MAROC (B) du 26/11/2009 4,92% a 20 ans</t>
  </si>
  <si>
    <t>9096H</t>
  </si>
  <si>
    <t>MA0001009689</t>
  </si>
  <si>
    <t>BSF MAGHREBAIL 05122024 3 42 5 ans</t>
  </si>
  <si>
    <t>BSF9689</t>
  </si>
  <si>
    <t>2025-12-25</t>
  </si>
  <si>
    <t>MA0000092405</t>
  </si>
  <si>
    <t>Obl FEC A 081214 4 32</t>
  </si>
  <si>
    <t>Obl FEC Tranche A du 08122014 4 32 a 15 ans</t>
  </si>
  <si>
    <t>FEC14</t>
  </si>
  <si>
    <t>MA0000096406</t>
  </si>
  <si>
    <t>OBL MUTANDIS 11122024 3 93 a 5 ans</t>
  </si>
  <si>
    <t>CPOBL6406</t>
  </si>
  <si>
    <t>MA0000096414</t>
  </si>
  <si>
    <t>OBL MUTANDIS 11122024 4 12 a 5 ans</t>
  </si>
  <si>
    <t>OBL6414</t>
  </si>
  <si>
    <t>MA0000094260</t>
  </si>
  <si>
    <t>ObL SUB CAM 231219 3 71 a 10 ans</t>
  </si>
  <si>
    <t>OBL260</t>
  </si>
  <si>
    <t>2020-12-23</t>
  </si>
  <si>
    <t>MA0000094252</t>
  </si>
  <si>
    <t>OBL SUB BCP D 261219 3 28 a 10 ans</t>
  </si>
  <si>
    <t>OBL252</t>
  </si>
  <si>
    <t>2020-12-26</t>
  </si>
  <si>
    <t>MA0000051344</t>
  </si>
  <si>
    <t>OBL FT PRIMACRED 28122022 3 95 7ans</t>
  </si>
  <si>
    <t>2022-12-28</t>
  </si>
  <si>
    <t>OBFTPRIM</t>
  </si>
  <si>
    <t>FT PRIMACRED</t>
  </si>
  <si>
    <t>2023-09-30</t>
  </si>
  <si>
    <t>MA0000051351</t>
  </si>
  <si>
    <t>OBL FT PRIMACRED 28122022 7 ans</t>
  </si>
  <si>
    <t>OBFTPRI</t>
  </si>
  <si>
    <t>MA0000096562</t>
  </si>
  <si>
    <t>Obl LABEL VIE TR A 30122024 3 68</t>
  </si>
  <si>
    <t>OBL6562</t>
  </si>
  <si>
    <t>MA0000096570</t>
  </si>
  <si>
    <t>Obl LABEL VIE TR B 30122024 3 90</t>
  </si>
  <si>
    <t>OBL6570</t>
  </si>
  <si>
    <t>MA0000094328</t>
  </si>
  <si>
    <t>Obl Alliance darna 310120 3 10 ans</t>
  </si>
  <si>
    <t>OBL328</t>
  </si>
  <si>
    <t>ALLIANCES DARNA</t>
  </si>
  <si>
    <t>MA0000094336</t>
  </si>
  <si>
    <t>Obl Alliance darna 310120 2 91</t>
  </si>
  <si>
    <t>Obl Alliance darna 310120 2 91 a 10 ans</t>
  </si>
  <si>
    <t>OBL336</t>
  </si>
  <si>
    <t>MA0000094344</t>
  </si>
  <si>
    <t>Obl ADI  TRA A 31012020 3 10 ans</t>
  </si>
  <si>
    <t>OBL344</t>
  </si>
  <si>
    <t>ADI</t>
  </si>
  <si>
    <t>MA0000094351</t>
  </si>
  <si>
    <t>Obl ADI  TRA B 31012020 2 91 10 ans</t>
  </si>
  <si>
    <t>OBL351</t>
  </si>
  <si>
    <t>MA0000095754</t>
  </si>
  <si>
    <t>Obl Label vie C 16032023 4 26 7 ans</t>
  </si>
  <si>
    <t>OBLLAB23C</t>
  </si>
  <si>
    <t>MA0002018622</t>
  </si>
  <si>
    <t>BDT 15072024 3 30 5 ans</t>
  </si>
  <si>
    <t>BDT8622</t>
  </si>
  <si>
    <t>MA0000091027</t>
  </si>
  <si>
    <t>Obl ADM260410 4,96</t>
  </si>
  <si>
    <t>Obl AUTOROUTES DU MAROC (B1) du 26/04/2010 4,96% a 20 ans</t>
  </si>
  <si>
    <t>ADM09</t>
  </si>
  <si>
    <t>MA0000091035</t>
  </si>
  <si>
    <t>Obl ADM260410 4,97</t>
  </si>
  <si>
    <t>Obl AUTOROUTES DU MAROC (B2) du 26/04/2010 4,97% a 20 ans</t>
  </si>
  <si>
    <t>ADH10</t>
  </si>
  <si>
    <t>MA0002009993</t>
  </si>
  <si>
    <t>BDT 030510 4 40</t>
  </si>
  <si>
    <t>BDT du 03052010 4 40 a  20 ans</t>
  </si>
  <si>
    <t>B1000</t>
  </si>
  <si>
    <t>MA0000094435</t>
  </si>
  <si>
    <t>OBL AL MADA du 110520 3 44 10 ans</t>
  </si>
  <si>
    <t>ALMADA20</t>
  </si>
  <si>
    <t>2021-05-11</t>
  </si>
  <si>
    <t>MA0000094443</t>
  </si>
  <si>
    <t>OBL443</t>
  </si>
  <si>
    <t>MA0000094526</t>
  </si>
  <si>
    <t>Obl ONDA du 09062020 3 67 10 ans</t>
  </si>
  <si>
    <t>OBLONDA2</t>
  </si>
  <si>
    <t>ONDA</t>
  </si>
  <si>
    <t>2021-06-09</t>
  </si>
  <si>
    <t>MA0000092520</t>
  </si>
  <si>
    <t>Obl ADM C du 100615 4 45</t>
  </si>
  <si>
    <t>Obl AUTOROUTES DU MAROC C du 10062015 a 4 45 15 ans</t>
  </si>
  <si>
    <t>OBL9252</t>
  </si>
  <si>
    <t>MA0002015529</t>
  </si>
  <si>
    <t>BDT 17062020 2 70 a 10 ans</t>
  </si>
  <si>
    <t>BDT529</t>
  </si>
  <si>
    <t>MA0000094567</t>
  </si>
  <si>
    <t>ObL AL OMRANE A 020720 3 33 10 ans</t>
  </si>
  <si>
    <t>OBLAL1</t>
  </si>
  <si>
    <t>2021-07-02</t>
  </si>
  <si>
    <t>MA0000094575</t>
  </si>
  <si>
    <t>ObL AL OMRANE B 020720 3 84 10 ans</t>
  </si>
  <si>
    <t>OBLAL2</t>
  </si>
  <si>
    <t>MA0000094583</t>
  </si>
  <si>
    <t>Obl AL OMRANE C 020720 4 14 10 ans</t>
  </si>
  <si>
    <t>OBLAL3</t>
  </si>
  <si>
    <t>MA0000092637</t>
  </si>
  <si>
    <t>ObL FEC B 130715 4 60</t>
  </si>
  <si>
    <t>Obl FEC du tranche B 13072015 4 60 a 15 ans</t>
  </si>
  <si>
    <t>OBFEC6</t>
  </si>
  <si>
    <t>MA0001516816</t>
  </si>
  <si>
    <t>CD FEC 130715 4 60</t>
  </si>
  <si>
    <t>CD FEC du 13072015 4 60 a 15 ans</t>
  </si>
  <si>
    <t>CD681</t>
  </si>
  <si>
    <t>MA0000095853</t>
  </si>
  <si>
    <t>ObL ARADEI CAP C 210723 5 01 7 ans</t>
  </si>
  <si>
    <t>OBLARA3</t>
  </si>
  <si>
    <t>MA0000095861</t>
  </si>
  <si>
    <t>ObL ARADEI CAP D 210723 4 48 7 ans</t>
  </si>
  <si>
    <t>OBLARA4</t>
  </si>
  <si>
    <t>MA0000092652</t>
  </si>
  <si>
    <t>ObL ONCF D 280715 4 97 15 ans</t>
  </si>
  <si>
    <t>Obligations ONCF D du 28072015 4 97 a 15 ans</t>
  </si>
  <si>
    <t>OBL2652</t>
  </si>
  <si>
    <t>MA0002013797</t>
  </si>
  <si>
    <t>BDT 050815 4 00</t>
  </si>
  <si>
    <t>BDT du 05082015 4 00 15 ans</t>
  </si>
  <si>
    <t>B1379</t>
  </si>
  <si>
    <t>MA0000095879</t>
  </si>
  <si>
    <t>ObL AL OMRANE A 210923 4 34 7 ans</t>
  </si>
  <si>
    <t>OBLOMR23</t>
  </si>
  <si>
    <t>2024-09-21</t>
  </si>
  <si>
    <t>MA0000095887</t>
  </si>
  <si>
    <t>ObL AL OMRANE B 210923 4 85 7 ans</t>
  </si>
  <si>
    <t>OBLOMR232</t>
  </si>
  <si>
    <t>MA0001523788</t>
  </si>
  <si>
    <t>CD CFG BANK 300921 3 a 9 ans</t>
  </si>
  <si>
    <t>CD3788</t>
  </si>
  <si>
    <t>MA0000051427</t>
  </si>
  <si>
    <t>OBL FT SYNTHESIUM A2 19122023 TR</t>
  </si>
  <si>
    <t>FTSYNTHS427</t>
  </si>
  <si>
    <t>MA0000090508</t>
  </si>
  <si>
    <t>Obl ADM 131005 416</t>
  </si>
  <si>
    <t>Obl AUTOROUTES DU MAROC du 13102005 416 a 25 ans</t>
  </si>
  <si>
    <t>MA0000091183</t>
  </si>
  <si>
    <t>Obl ADM A 291110 4 65 20 ans</t>
  </si>
  <si>
    <t>Obl AUTOROUTES DU MAROC A du 29112010 4 65 a 20 ans</t>
  </si>
  <si>
    <t>ADM10</t>
  </si>
  <si>
    <t>MA0000091191</t>
  </si>
  <si>
    <t>Obl ADM B 291110 4 75 20 ans</t>
  </si>
  <si>
    <t>Obl AUTOROUTES DU MAROC B du 29112010 4 75 a 20 ans</t>
  </si>
  <si>
    <t>ADM11</t>
  </si>
  <si>
    <t>MA0000091209</t>
  </si>
  <si>
    <t>Obl ADM C 291110 4 78 20 ans</t>
  </si>
  <si>
    <t>Obl AUTOROUTES DU MAROC C du 29112010 4 78 a 20 ans</t>
  </si>
  <si>
    <t>ADM12</t>
  </si>
  <si>
    <t>MA0000091217</t>
  </si>
  <si>
    <t>Obl ADM D 291110 4 79 20 ans</t>
  </si>
  <si>
    <t>Obl AUTOROUTES DU MAROC D du 29112010 4 79 a 20 ans</t>
  </si>
  <si>
    <t>ADM13</t>
  </si>
  <si>
    <t>MA0000094773</t>
  </si>
  <si>
    <t>ObL TC3PC C 071220 3 57 10 ans</t>
  </si>
  <si>
    <t>OBL773</t>
  </si>
  <si>
    <t>MA0000094781</t>
  </si>
  <si>
    <t>ObL TC3PC D 071220 3 05 10 ans</t>
  </si>
  <si>
    <t>OBL781</t>
  </si>
  <si>
    <t>MA0000095994</t>
  </si>
  <si>
    <t>Obl SUB VIVALIS 28122023 4 89 7 ans</t>
  </si>
  <si>
    <t>2023-12-28</t>
  </si>
  <si>
    <t>OBLVIVA994</t>
  </si>
  <si>
    <t>2024-12-28</t>
  </si>
  <si>
    <t>MA0000096000</t>
  </si>
  <si>
    <t>Obl SUB WAFASALAF 28122023 4 39</t>
  </si>
  <si>
    <t>OBLWFSL960</t>
  </si>
  <si>
    <t>MA0000096018</t>
  </si>
  <si>
    <t>Obl SUB WAFASALAF 28122023 3 68 TR</t>
  </si>
  <si>
    <t>OBLWFSL018</t>
  </si>
  <si>
    <t>MA0000094922</t>
  </si>
  <si>
    <t>Obl SUB BCP A TR 301220 2 17</t>
  </si>
  <si>
    <t>Obl SUB BCP A TR 301220 2 17  10 ans</t>
  </si>
  <si>
    <t>OBL4922</t>
  </si>
  <si>
    <t>MA0000094930</t>
  </si>
  <si>
    <t>Obl SUB RCI FINANCE 301220 3 29</t>
  </si>
  <si>
    <t>Obl SUB RCI FINANCE 301220 3 29 10 ans</t>
  </si>
  <si>
    <t>OBL4930</t>
  </si>
  <si>
    <t>MA0000092801</t>
  </si>
  <si>
    <t>Obl MAGHREB STEEL TR B du 301215</t>
  </si>
  <si>
    <t>Obl MAGHREB STEEL TR B du 301215 a 10 ans</t>
  </si>
  <si>
    <t>OBL2801</t>
  </si>
  <si>
    <t>MA0000094997</t>
  </si>
  <si>
    <t>OBL SUB CDG K 09032021 3 14 10 ans</t>
  </si>
  <si>
    <t>PBLCDGK</t>
  </si>
  <si>
    <t>2022-03-09</t>
  </si>
  <si>
    <t>MA0000050098</t>
  </si>
  <si>
    <t>FPCT CREDLOGIII A2</t>
  </si>
  <si>
    <t>FPCT CREDILOG III A2</t>
  </si>
  <si>
    <t>C11</t>
  </si>
  <si>
    <t>MGT III</t>
  </si>
  <si>
    <t>MA0000050106</t>
  </si>
  <si>
    <t>FPCT CREDILOGIII B</t>
  </si>
  <si>
    <t>FPCT CREDILOG III B</t>
  </si>
  <si>
    <t>C12</t>
  </si>
  <si>
    <t>MA0000096083</t>
  </si>
  <si>
    <t>Obl BEST FINACIERE 010424 4 35 7ans</t>
  </si>
  <si>
    <t>OBL6083</t>
  </si>
  <si>
    <t>MA0000091332</t>
  </si>
  <si>
    <t>Obl ADM B du 180411 4 55 20 ans</t>
  </si>
  <si>
    <t>Obl AUTOROUTES DU MAROC B  du 18042011 4 55 a 20 ans</t>
  </si>
  <si>
    <t>ADM14</t>
  </si>
  <si>
    <t>MA0000091340</t>
  </si>
  <si>
    <t>Obl ADM B du 180411 4 58 20 ans</t>
  </si>
  <si>
    <t>Obl AUTOROUTES DU MAROC B du 18042011 4 58 a 20 ans</t>
  </si>
  <si>
    <t>ADM15</t>
  </si>
  <si>
    <t>MA0002016519</t>
  </si>
  <si>
    <t>BDT du 16062021 2 30 10 ans</t>
  </si>
  <si>
    <t>BDT6519</t>
  </si>
  <si>
    <t>2022-06-16</t>
  </si>
  <si>
    <t>MA0001529637</t>
  </si>
  <si>
    <t>CD CFG BANK 230625 4 50 6 ans</t>
  </si>
  <si>
    <t>CD9637</t>
  </si>
  <si>
    <t>2026-06-23</t>
  </si>
  <si>
    <t>MA0000051062</t>
  </si>
  <si>
    <t>Obl FT MIFTAH COMP II A1</t>
  </si>
  <si>
    <t>Obl FT MIFTAH COMPARTIMENT II A1 3 03 11 ans et 6 mois</t>
  </si>
  <si>
    <t>OBLFTMIF</t>
  </si>
  <si>
    <t>COMPMIFT FON II</t>
  </si>
  <si>
    <t>MA0000096208</t>
  </si>
  <si>
    <t>ObL AL OMRANE A 260624 4 66 7 ans</t>
  </si>
  <si>
    <t>OBL2080</t>
  </si>
  <si>
    <t>2025-06-26</t>
  </si>
  <si>
    <t>MA0000096265</t>
  </si>
  <si>
    <t>Obl SUB ATW 280624 3 96 a 7 ans</t>
  </si>
  <si>
    <t>OBL2650</t>
  </si>
  <si>
    <t>MA0000096273</t>
  </si>
  <si>
    <t>Obl SUB ATW 28062024 3 61 a 7 ans</t>
  </si>
  <si>
    <t>OBL273</t>
  </si>
  <si>
    <t>MA0000096281</t>
  </si>
  <si>
    <t>ObL HAYAN IMMO TF 110724 5 45 7 ans</t>
  </si>
  <si>
    <t>2031-07-11</t>
  </si>
  <si>
    <t>OBLHAYAN281</t>
  </si>
  <si>
    <t>HAYAN IMMO SA</t>
  </si>
  <si>
    <t>MA0000096299</t>
  </si>
  <si>
    <t>ObL HAYAN IMMO TR 110724 5 05 7 ans</t>
  </si>
  <si>
    <t>OBLHAYAN299</t>
  </si>
  <si>
    <t>MA0002014324</t>
  </si>
  <si>
    <t>BDT 18072016 3 20 a 15 ans</t>
  </si>
  <si>
    <t>BDT324</t>
  </si>
  <si>
    <t>2017-07-18</t>
  </si>
  <si>
    <t>MA0000092942</t>
  </si>
  <si>
    <t>Obl FEC du 13102016 3 25 15 ans</t>
  </si>
  <si>
    <t>OBFEC17</t>
  </si>
  <si>
    <t>MA0000092959</t>
  </si>
  <si>
    <t>OBL FEC du 13102016 3 92 15 ans</t>
  </si>
  <si>
    <t>OBFEC16</t>
  </si>
  <si>
    <t>MA0000091431</t>
  </si>
  <si>
    <t>Obl ADM B du 241011 4 59 20 ans</t>
  </si>
  <si>
    <t>Obl AUTOROUTES DU MAROC B du 24102011 4 59 a 20 ans</t>
  </si>
  <si>
    <t>ADM16</t>
  </si>
  <si>
    <t>MA0000091449</t>
  </si>
  <si>
    <t>Obl ADM B du 241011 4 60 20 ans</t>
  </si>
  <si>
    <t>Obl AUTOROUTES DU MAROC B du 24102011 4 60 a 20 ans</t>
  </si>
  <si>
    <t>ADM17</t>
  </si>
  <si>
    <t>MA0000091456</t>
  </si>
  <si>
    <t>Obl ADM B du 241011 4 62 20 ans</t>
  </si>
  <si>
    <t>Obl AUTOROUTES DU MAROC B du 24102011 4 62 a 20 ans</t>
  </si>
  <si>
    <t>ADM18</t>
  </si>
  <si>
    <t>MA0000091464</t>
  </si>
  <si>
    <t>Obl ADM B du 241011 4 64 20 ans</t>
  </si>
  <si>
    <t>Obl AUTOROUTES DU MAROC B du 24102011 4 64 a 20 ans</t>
  </si>
  <si>
    <t>ADM19</t>
  </si>
  <si>
    <t>MA0000051294</t>
  </si>
  <si>
    <t>OBL FT RELEVIUM I 14012022 TR</t>
  </si>
  <si>
    <t>OBL FT RELEVIUM I 14012022 TR 9 ans 10 mois</t>
  </si>
  <si>
    <t>OBL1294</t>
  </si>
  <si>
    <t>FT RELEVIUM I</t>
  </si>
  <si>
    <t>MA0000051302</t>
  </si>
  <si>
    <t>OBL FT RELEVIUM CI R 14012022</t>
  </si>
  <si>
    <t>OBL FT RELEVIUM CI R 14012022 10 ans 9 mois</t>
  </si>
  <si>
    <t>OBL5130</t>
  </si>
  <si>
    <t>MA0000051435</t>
  </si>
  <si>
    <t>OBL FT SYNTHESIUM A3 19122023</t>
  </si>
  <si>
    <t>FTSYNTHS435</t>
  </si>
  <si>
    <t>MA0000051443</t>
  </si>
  <si>
    <t>FT SYNTHESIUM Part Residuelle A1</t>
  </si>
  <si>
    <t>FTSYNTHES443</t>
  </si>
  <si>
    <t>MA0000051450</t>
  </si>
  <si>
    <t>FT SYNTHESIUM Part Residuelle A2</t>
  </si>
  <si>
    <t>FTSYNTHES450</t>
  </si>
  <si>
    <t>MA0000051468</t>
  </si>
  <si>
    <t>FT SYNTHESIUM Part Residuelle A3</t>
  </si>
  <si>
    <t>FTSYNTHES468</t>
  </si>
  <si>
    <t>MA0000051484</t>
  </si>
  <si>
    <t>FTSYNTHS484</t>
  </si>
  <si>
    <t>MA0000095267</t>
  </si>
  <si>
    <t>Obl SUB CFG 23122021 2 42 10 ans</t>
  </si>
  <si>
    <t>OBCFG1</t>
  </si>
  <si>
    <t>2022-12-23</t>
  </si>
  <si>
    <t>MA0000095275</t>
  </si>
  <si>
    <t>Obl SUB CFG 23122021 3 22 10 ans</t>
  </si>
  <si>
    <t>OBCFG2</t>
  </si>
  <si>
    <t>MA0000096489</t>
  </si>
  <si>
    <t>Obl MADAEF TR A 24122024 3 46</t>
  </si>
  <si>
    <t>2024-12-24</t>
  </si>
  <si>
    <t>CPOBL6489</t>
  </si>
  <si>
    <t>MADAEF</t>
  </si>
  <si>
    <t>MA0000096497</t>
  </si>
  <si>
    <t>OBL MADAEF TR B 24122024 3 83 7 ans</t>
  </si>
  <si>
    <t>CPOBL6497</t>
  </si>
  <si>
    <t>MA0000096513</t>
  </si>
  <si>
    <t>Obl SUB ATW 26122024 3 53 a 7 ans</t>
  </si>
  <si>
    <t>OBL6513</t>
  </si>
  <si>
    <t>2025-12-26</t>
  </si>
  <si>
    <t>MA0000096521</t>
  </si>
  <si>
    <t>Obl SUB ATW 26122024 3 23 a 7 ans</t>
  </si>
  <si>
    <t>OBL6521</t>
  </si>
  <si>
    <t>MA0000096539</t>
  </si>
  <si>
    <t>Obl SUB WAFASALAF 26122024 3 38</t>
  </si>
  <si>
    <t>OBL6539</t>
  </si>
  <si>
    <t>MA0000096547</t>
  </si>
  <si>
    <t>Obl SUB WAFASALAF 26122024 3 84</t>
  </si>
  <si>
    <t>OBL6547</t>
  </si>
  <si>
    <t>MA0000096554</t>
  </si>
  <si>
    <t>Obl SUB VIVALIS 27122024 4 16</t>
  </si>
  <si>
    <t>OBL6554</t>
  </si>
  <si>
    <t>2026-12-27</t>
  </si>
  <si>
    <t>MA0000096588</t>
  </si>
  <si>
    <t>OBL LABEL VIE TR C 30122024 3 58</t>
  </si>
  <si>
    <t>OBL6588</t>
  </si>
  <si>
    <t>MA0000096596</t>
  </si>
  <si>
    <t>OBL LABEL VIE TR D 30122024 3 80</t>
  </si>
  <si>
    <t>OBL6596</t>
  </si>
  <si>
    <t>MA0000091563</t>
  </si>
  <si>
    <t>Obl ADM B1 du 160412 4 69 20 ans</t>
  </si>
  <si>
    <t>Obl AUTOROUTES DU MAROC B1 du 16042012 4 69 a 20 ans</t>
  </si>
  <si>
    <t>ADM20</t>
  </si>
  <si>
    <t>MA0000091571</t>
  </si>
  <si>
    <t>Obl ADM B2 du 160412 4 74 20 ans</t>
  </si>
  <si>
    <t>Obl AUTOROUTES DU MAROC B2 du 16042012 4 74 a 20 ans</t>
  </si>
  <si>
    <t>ADM21</t>
  </si>
  <si>
    <t>MA0000091589</t>
  </si>
  <si>
    <t>Obl ADM B3 du 160412 4 75 20 ans</t>
  </si>
  <si>
    <t>Obl AUTOROUTES DU MAROC B3 du 16042012 4 75 a 20 ans</t>
  </si>
  <si>
    <t>ADM22</t>
  </si>
  <si>
    <t>MA0000091597</t>
  </si>
  <si>
    <t>Obl ADM B4 du 160412 4 80 20 ans</t>
  </si>
  <si>
    <t>Obl AUTOROUTES DU MAROC B4 du 16042012 4 80 a 20 ans</t>
  </si>
  <si>
    <t>ADM23</t>
  </si>
  <si>
    <t>MA0000091605</t>
  </si>
  <si>
    <t>Obl ADM B5 du 160412 4 89 20 ans</t>
  </si>
  <si>
    <t>Obl AUTOROUTES DU MAROC B5 du 16042012 4 89 a 20 ans</t>
  </si>
  <si>
    <t>ADM24</t>
  </si>
  <si>
    <t>MA0000091613</t>
  </si>
  <si>
    <t>Obl ADM B6 du 160412 4 90 20 ans</t>
  </si>
  <si>
    <t>Obl AUTOROUTES DU MAROC B6 du 16042012 4 90 a 20 ans</t>
  </si>
  <si>
    <t>ADM25</t>
  </si>
  <si>
    <t>MA0000091621</t>
  </si>
  <si>
    <t>Obl ADM B7 du 164012 4 95 20 ans</t>
  </si>
  <si>
    <t>Obl AUTOROUTES DU MAROC B7 du 16042012 4 95 a 20 ans</t>
  </si>
  <si>
    <t>ADM26</t>
  </si>
  <si>
    <t>MA0000091639</t>
  </si>
  <si>
    <t>Obl ADM B8 du 160412 4 99 20 ans</t>
  </si>
  <si>
    <t>Obl AUTOROUTES DU MAROC B8 du 16042012 4 99 a 20 ans</t>
  </si>
  <si>
    <t>ADM27</t>
  </si>
  <si>
    <t>MA0000091647</t>
  </si>
  <si>
    <t>Obl ADM B9 du 160412 5 00 20 ans</t>
  </si>
  <si>
    <t>Obl AUTOROUTES DU MAROC B9 du 16042012 5 00 a 20 ans</t>
  </si>
  <si>
    <t>ADM28</t>
  </si>
  <si>
    <t>MA0000091688</t>
  </si>
  <si>
    <t>ObL TANGER MED 2 TR B 160512 5 01</t>
  </si>
  <si>
    <t>Obl TANGER MED 2 Tranche B du 16052012 5 01 a 20 ans</t>
  </si>
  <si>
    <t>TAN2</t>
  </si>
  <si>
    <t>MA0000093239</t>
  </si>
  <si>
    <t>Obl ADM C du 18052017 3 50 15 ans</t>
  </si>
  <si>
    <t>OBADM22</t>
  </si>
  <si>
    <t>MA0000093247</t>
  </si>
  <si>
    <t>Obl ADM C du 18052017 3 53 15 ans</t>
  </si>
  <si>
    <t>OBADM23</t>
  </si>
  <si>
    <t>MA0002016774</t>
  </si>
  <si>
    <t>BDT du 14062022 2 40 a 10 ans</t>
  </si>
  <si>
    <t>BDT6774</t>
  </si>
  <si>
    <t>MA0000095416</t>
  </si>
  <si>
    <t>OBL SUB BOA 29062022 2 57 10 ans</t>
  </si>
  <si>
    <t>OBLBOA54</t>
  </si>
  <si>
    <t>2023-06-29</t>
  </si>
  <si>
    <t>MA0000095366</t>
  </si>
  <si>
    <t>OBL_CONV</t>
  </si>
  <si>
    <t>OCA OLEA CAPITAL 22042022 4 50</t>
  </si>
  <si>
    <t>OCA OLEA CAPITAL 22042022 4 50 10 ans 69 jours</t>
  </si>
  <si>
    <t>OCA536</t>
  </si>
  <si>
    <t>OLEA CAPITAL</t>
  </si>
  <si>
    <t>2023-06-30</t>
  </si>
  <si>
    <t>MA0000095465</t>
  </si>
  <si>
    <t>Obl SUB CAM B 20072022 3 18 10 ans</t>
  </si>
  <si>
    <t>OBCAM22</t>
  </si>
  <si>
    <t>2023-07-20</t>
  </si>
  <si>
    <t>MA0000095473</t>
  </si>
  <si>
    <t>Obl SUB CAM C 20072022 2 61 10 ans</t>
  </si>
  <si>
    <t>OBLCAM22</t>
  </si>
  <si>
    <t>MA0000093437</t>
  </si>
  <si>
    <t>Obl ADM B du 24102017 4 18 15 ans</t>
  </si>
  <si>
    <t>OBADM172</t>
  </si>
  <si>
    <t>MA0000095614</t>
  </si>
  <si>
    <t>Obl SUB CFG BANK 241022 3 27 10 ans</t>
  </si>
  <si>
    <t>OBLCFG2</t>
  </si>
  <si>
    <t>MA0000095630</t>
  </si>
  <si>
    <t>Obl COMMUNE AGADIR 241022 4 87 10</t>
  </si>
  <si>
    <t>Obl COMMUNE AGADIR 241022 4 87 10 ans</t>
  </si>
  <si>
    <t>OBCUM2</t>
  </si>
  <si>
    <t>MA0000093510</t>
  </si>
  <si>
    <t>Obl FEC B du 06122017 3 93 15 ans</t>
  </si>
  <si>
    <t>OBL510</t>
  </si>
  <si>
    <t>MA0000093536</t>
  </si>
  <si>
    <t>Obl FEC D du 06122017 2 97 15 ans</t>
  </si>
  <si>
    <t>OBL536</t>
  </si>
  <si>
    <t>MA0000091878</t>
  </si>
  <si>
    <t>Obl ADM B du 101212 5 38 20 ans</t>
  </si>
  <si>
    <t>Obl AUTOROUTES DU MAROC B du 10122012 5 38 a 20 ans</t>
  </si>
  <si>
    <t>ADM30</t>
  </si>
  <si>
    <t>MA0000095689</t>
  </si>
  <si>
    <t>Obl SUb BCP 28122022 5 12 TR</t>
  </si>
  <si>
    <t>OBLSUBBCP</t>
  </si>
  <si>
    <t>MA0000095697</t>
  </si>
  <si>
    <t>Obl SUb VIVALIS 28122022 6 22 TR</t>
  </si>
  <si>
    <t>OBLSUVIV</t>
  </si>
  <si>
    <t>MA0000095705</t>
  </si>
  <si>
    <t>Obl SUB PERP CDG K 29122022 5 32</t>
  </si>
  <si>
    <t>OBCDGKP</t>
  </si>
  <si>
    <t>2023-12-29</t>
  </si>
  <si>
    <t>MA0000050114</t>
  </si>
  <si>
    <t>FPCT CREDLOGIII R</t>
  </si>
  <si>
    <t>FPCT CREDILOG III R</t>
  </si>
  <si>
    <t>C13</t>
  </si>
  <si>
    <t>MA0000095762</t>
  </si>
  <si>
    <t>Obl SUB AL BARID BANK 17032023 5 91</t>
  </si>
  <si>
    <t>OBLABB23</t>
  </si>
  <si>
    <t>2024-03-17</t>
  </si>
  <si>
    <t>MA0000051229</t>
  </si>
  <si>
    <t>OBL FT HYPOTHECA 060821 2 70</t>
  </si>
  <si>
    <t>FPCT51229</t>
  </si>
  <si>
    <t>FT HYPOTHECA</t>
  </si>
  <si>
    <t>MA0000091944</t>
  </si>
  <si>
    <t>Obl ADM D du 030613 6 50 20 ans</t>
  </si>
  <si>
    <t>Obl AUTOROUTES DU MAROC D du 03062013 a 6 50 20 ans</t>
  </si>
  <si>
    <t>ADM34</t>
  </si>
  <si>
    <t>MA0002017921</t>
  </si>
  <si>
    <t>BDT 200623 4 20 10 ans</t>
  </si>
  <si>
    <t>BDT7921</t>
  </si>
  <si>
    <t>2024-06-20</t>
  </si>
  <si>
    <t>MA0000051195</t>
  </si>
  <si>
    <t>OBL INVEST AL MOUDAF II 090721 1 88</t>
  </si>
  <si>
    <t>OBL INVEST AL MOUDAF II 090721 1 88 11 ans 9 mois</t>
  </si>
  <si>
    <t>OBFTII</t>
  </si>
  <si>
    <t>MA0000051203</t>
  </si>
  <si>
    <t>OBL INVEST AL MOUDAF II 090721 2 95</t>
  </si>
  <si>
    <t>OBL INVEST AL MOUDAF II 090721 2 95 11 ans 9 mois</t>
  </si>
  <si>
    <t>OBFTIII</t>
  </si>
  <si>
    <t>MA0002015164</t>
  </si>
  <si>
    <t>BDT 18072018 3 70 a 15 ans</t>
  </si>
  <si>
    <t>2018-01-15</t>
  </si>
  <si>
    <t>BDT5164</t>
  </si>
  <si>
    <t>2019-07-18</t>
  </si>
  <si>
    <t>MA0000093726</t>
  </si>
  <si>
    <t>Obl FEC A 19072018 3 84 a 15 ans</t>
  </si>
  <si>
    <t>OBL726</t>
  </si>
  <si>
    <t>MA0000093775</t>
  </si>
  <si>
    <t>Obl CFCA du 17092018 5  15 ans</t>
  </si>
  <si>
    <t>OB775</t>
  </si>
  <si>
    <t>CFC</t>
  </si>
  <si>
    <t>2022-09-17</t>
  </si>
  <si>
    <t>MA0000095978</t>
  </si>
  <si>
    <t>Obl SUB RCI FINANCE 221223 4 77 TR</t>
  </si>
  <si>
    <t>OBLRCI978</t>
  </si>
  <si>
    <t>MA0000051161</t>
  </si>
  <si>
    <t>OBL FT MIFTAH COMP III A1 2 63</t>
  </si>
  <si>
    <t>FT1161</t>
  </si>
  <si>
    <t>COPMIFTFON III</t>
  </si>
  <si>
    <t>MA0000096042</t>
  </si>
  <si>
    <t>Obl SUb BCP 29122023 3 47 TR 10 ans</t>
  </si>
  <si>
    <t>OBLSUBBCP42</t>
  </si>
  <si>
    <t>2024-12-29</t>
  </si>
  <si>
    <t>MA0000096067</t>
  </si>
  <si>
    <t>OBLSUBBCP67</t>
  </si>
  <si>
    <t>MA0000092074</t>
  </si>
  <si>
    <t>Obl ADM D du 100214 6 45 20 ans</t>
  </si>
  <si>
    <t>Obl AUTOROUTES DU MAROC D du 10022014 a 6 45 20 ans</t>
  </si>
  <si>
    <t>ADM39</t>
  </si>
  <si>
    <t>MA0000092082</t>
  </si>
  <si>
    <t>Obl ADM D du 100214 6 50 20 ans</t>
  </si>
  <si>
    <t>Obl AUTOROUTES DU MAROC D du 10022014 a 6 50 20 ans</t>
  </si>
  <si>
    <t>ADM40</t>
  </si>
  <si>
    <t>MA0000092090</t>
  </si>
  <si>
    <t>Obl ADM D du 100214 6 55 20 ans</t>
  </si>
  <si>
    <t>Obl AUTOROUTES DU MAROC D du 10022014 a 6 55 20 ans</t>
  </si>
  <si>
    <t>ADM41</t>
  </si>
  <si>
    <t>MA0000092108</t>
  </si>
  <si>
    <t>Obl ADM D du 100214 6 58 20 ans</t>
  </si>
  <si>
    <t>Obl AUTOROUTES DU MAROC D du 10022014 a 6 58 20 ans</t>
  </si>
  <si>
    <t>ADM42</t>
  </si>
  <si>
    <t>MA0000051211</t>
  </si>
  <si>
    <t>OBL INVEST AL MOUDAF II 090721 R</t>
  </si>
  <si>
    <t>OBLFTIII</t>
  </si>
  <si>
    <t>2022-03-24</t>
  </si>
  <si>
    <t>MA0002013284</t>
  </si>
  <si>
    <t>BDT 310314 5 85</t>
  </si>
  <si>
    <t>BDT du 31032014 5 85 a 20 ans</t>
  </si>
  <si>
    <t>T1329</t>
  </si>
  <si>
    <t>MA0000093957</t>
  </si>
  <si>
    <t>Obl ANP du 04062019 3 91 15 ans</t>
  </si>
  <si>
    <t>OBL395</t>
  </si>
  <si>
    <t>MA0000096141</t>
  </si>
  <si>
    <t>Obl CIH 090624 4 44 10 ans</t>
  </si>
  <si>
    <t>OBLCIH141</t>
  </si>
  <si>
    <t>2025-06-07</t>
  </si>
  <si>
    <t>MA0000096158</t>
  </si>
  <si>
    <t>Obl CIH 07062024 3 75 10 ans</t>
  </si>
  <si>
    <t>OBLCIH158</t>
  </si>
  <si>
    <t>2026-06-07</t>
  </si>
  <si>
    <t>MA0000096166</t>
  </si>
  <si>
    <t>OBL RDS 10062024 5 25 10 ans</t>
  </si>
  <si>
    <t>OBLRDS166</t>
  </si>
  <si>
    <t>MA0002018218</t>
  </si>
  <si>
    <t>BDT 19062024 4 30 10 ans</t>
  </si>
  <si>
    <t>DIVBDT218</t>
  </si>
  <si>
    <t>2025-06-19</t>
  </si>
  <si>
    <t>MA0000096190</t>
  </si>
  <si>
    <t>OBL BCP SUB 25062024 3 57 10 ans</t>
  </si>
  <si>
    <t>OBL190</t>
  </si>
  <si>
    <t>2025-06-25</t>
  </si>
  <si>
    <t>MA0000096216</t>
  </si>
  <si>
    <t>ObL AL OMRANE B 260624 4 36 10 ans</t>
  </si>
  <si>
    <t>OBL2160</t>
  </si>
  <si>
    <t>MA0000096224</t>
  </si>
  <si>
    <t>ObL AL OMRANE C 260624 4 75 10 ans</t>
  </si>
  <si>
    <t>OBL224</t>
  </si>
  <si>
    <t>MA0000094021</t>
  </si>
  <si>
    <t>Obl FEC A du 120719 3 49 15 ans</t>
  </si>
  <si>
    <t>OBL021</t>
  </si>
  <si>
    <t>2020-07-12</t>
  </si>
  <si>
    <t>MA0000094039</t>
  </si>
  <si>
    <t>Obl FEC B du 120719 2 97 15 ans</t>
  </si>
  <si>
    <t>OBL039</t>
  </si>
  <si>
    <t>MA0002015362</t>
  </si>
  <si>
    <t>BDT 17072019 3 50 15 ans</t>
  </si>
  <si>
    <t>BDT362</t>
  </si>
  <si>
    <t>2020-07-17</t>
  </si>
  <si>
    <t>MA0000095572</t>
  </si>
  <si>
    <t>Obl CFCA du 17092018 5  16 ans</t>
  </si>
  <si>
    <t>BOLCFCA2</t>
  </si>
  <si>
    <t>2023-09-17</t>
  </si>
  <si>
    <t>MA0002018374</t>
  </si>
  <si>
    <t>BDT 18092024 4 00 10 ans</t>
  </si>
  <si>
    <t>BDT8374</t>
  </si>
  <si>
    <t>2025-09-18</t>
  </si>
  <si>
    <t>MA0000096364</t>
  </si>
  <si>
    <t>Obl SUB BMCI TR B 24092024 3 45</t>
  </si>
  <si>
    <t>OBL364</t>
  </si>
  <si>
    <t>MA0000096372</t>
  </si>
  <si>
    <t>Obl SUB BMCI TR A 240924 4 16</t>
  </si>
  <si>
    <t>OBL372</t>
  </si>
  <si>
    <t>MA0000096380</t>
  </si>
  <si>
    <t>Obl Al omrane 12112024 3 90 10 ans</t>
  </si>
  <si>
    <t>OBL380</t>
  </si>
  <si>
    <t>MA0000096430</t>
  </si>
  <si>
    <t>Obl OCP TR A 16122024 3 06 10 ans</t>
  </si>
  <si>
    <t>OBL6430</t>
  </si>
  <si>
    <t>MA0000096448</t>
  </si>
  <si>
    <t>OBL OCP TR B 161224 3 76 10 ans</t>
  </si>
  <si>
    <t>OBL6448</t>
  </si>
  <si>
    <t>MA0000096505</t>
  </si>
  <si>
    <t>OBL MADAEF TR C 241222024 4 06</t>
  </si>
  <si>
    <t>CPOBL6505</t>
  </si>
  <si>
    <t>MA0000093080</t>
  </si>
  <si>
    <t>OBL MASEN GREEN BONDS 160117 3 34</t>
  </si>
  <si>
    <t>OBL MASEN GREEN BONDS 160117 3 34 a 18 ans</t>
  </si>
  <si>
    <t>OBMASEN</t>
  </si>
  <si>
    <t>MASEN</t>
  </si>
  <si>
    <t>MA0002013441</t>
  </si>
  <si>
    <t>BDT 190215 5 65</t>
  </si>
  <si>
    <t>BDT du 19022015 5 65 a 20 ans</t>
  </si>
  <si>
    <t>T1345</t>
  </si>
  <si>
    <t>MA0000021859</t>
  </si>
  <si>
    <t>Obl SUB OCP B 140518 4 03 TR</t>
  </si>
  <si>
    <t>OOCPC</t>
  </si>
  <si>
    <t>2019-05-14</t>
  </si>
  <si>
    <t>MA0000093619</t>
  </si>
  <si>
    <t>Obl SUB OCP A 140518 4 03 TR</t>
  </si>
  <si>
    <t>OBLOCP61</t>
  </si>
  <si>
    <t>MA0000093627</t>
  </si>
  <si>
    <t>Obl SUB OCP C 140518 3 00 TR</t>
  </si>
  <si>
    <t>OBLOCP62</t>
  </si>
  <si>
    <t>MA0000093635</t>
  </si>
  <si>
    <t>Obl SUB OCP D 140518 4 72 TR</t>
  </si>
  <si>
    <t>OBLOCP63</t>
  </si>
  <si>
    <t>MA0000093643</t>
  </si>
  <si>
    <t>Obl SUB OCP E 140518 5 08 TR</t>
  </si>
  <si>
    <t>OBLOCP64</t>
  </si>
  <si>
    <t>MA0000094534</t>
  </si>
  <si>
    <t>Obl ONDA du 09062020 3 91 15 ans</t>
  </si>
  <si>
    <t>OBLONDA1</t>
  </si>
  <si>
    <t>MA0000092538</t>
  </si>
  <si>
    <t>Obl ADM D du 100615 4 80</t>
  </si>
  <si>
    <t>Obl AUTOROUTES DU MAROC D du 10062015 a 4 80 20 ans</t>
  </si>
  <si>
    <t>OBL9253</t>
  </si>
  <si>
    <t>MA0002018655</t>
  </si>
  <si>
    <t>BDT 180625 3 55 10 ans</t>
  </si>
  <si>
    <t>BDT8655</t>
  </si>
  <si>
    <t>2026-06-18</t>
  </si>
  <si>
    <t>MA0002015545</t>
  </si>
  <si>
    <t>BDT 1607020 3 00 15 ans</t>
  </si>
  <si>
    <t>BDT 545</t>
  </si>
  <si>
    <t>2021-07-16</t>
  </si>
  <si>
    <t>MA0000092660</t>
  </si>
  <si>
    <t>ObL ONCF B 280715 5 34 20 ans</t>
  </si>
  <si>
    <t>Obligations ONCF B du 2807015 5 34 a 20 ans</t>
  </si>
  <si>
    <t>OBL2660</t>
  </si>
  <si>
    <t>MA0000051138</t>
  </si>
  <si>
    <t>OBL FT WATER 09122020 2 94</t>
  </si>
  <si>
    <t>2035-11-09</t>
  </si>
  <si>
    <t>WATER</t>
  </si>
  <si>
    <t>FT WATER</t>
  </si>
  <si>
    <t>2021-12-09</t>
  </si>
  <si>
    <t>MA0000051146</t>
  </si>
  <si>
    <t>OBL FT WATER R 09122020</t>
  </si>
  <si>
    <t>OBL 146</t>
  </si>
  <si>
    <t>MA0000050619</t>
  </si>
  <si>
    <t>Obl FT MIFTAH A2 151117 4 03</t>
  </si>
  <si>
    <t>Obl FT MIFTAH A2 151117 4 03 18 ans et 1 mois</t>
  </si>
  <si>
    <t>FPCTM2</t>
  </si>
  <si>
    <t>MA0000050627</t>
  </si>
  <si>
    <t>FT MIFTAH 151117 Residuelle</t>
  </si>
  <si>
    <t>FPCTM3</t>
  </si>
  <si>
    <t>MA0000051070</t>
  </si>
  <si>
    <t>Obl FT MIFTAH COMP II A2</t>
  </si>
  <si>
    <t>Obl FT MIFTAH COMPARTIMENT II A2 3 51 a 16 ans</t>
  </si>
  <si>
    <t>OBLMIF2</t>
  </si>
  <si>
    <t>MA0000095671</t>
  </si>
  <si>
    <t>OBL SUB PERP BOA 261222 5 09 TR</t>
  </si>
  <si>
    <t>OBLBOA22</t>
  </si>
  <si>
    <t>2023-12-26</t>
  </si>
  <si>
    <t>MA0000096604</t>
  </si>
  <si>
    <t>OBL SUB PERP BCP TR A 30122024 4 54</t>
  </si>
  <si>
    <t>OBL6604</t>
  </si>
  <si>
    <t>MA0002013862</t>
  </si>
  <si>
    <t>BDT 040216 4 40</t>
  </si>
  <si>
    <t>BDT du 04022016 4 40 20 ans</t>
  </si>
  <si>
    <t>B1386</t>
  </si>
  <si>
    <t>2016-08-15</t>
  </si>
  <si>
    <t>MA0000051252</t>
  </si>
  <si>
    <t>Obl FT HYPOTHECA Part Residuelle</t>
  </si>
  <si>
    <t>2036-03-26</t>
  </si>
  <si>
    <t>ONRD</t>
  </si>
  <si>
    <t>FPCT51252</t>
  </si>
  <si>
    <t>MA0000094872</t>
  </si>
  <si>
    <t>Obl FEC 181220 2 25 15 ans 104 j</t>
  </si>
  <si>
    <t>OBL872</t>
  </si>
  <si>
    <t>MA0002016311</t>
  </si>
  <si>
    <t>BDT 140721 2 75 15 ans</t>
  </si>
  <si>
    <t>BDT311</t>
  </si>
  <si>
    <t>2022-04-14</t>
  </si>
  <si>
    <t>MA0002014266</t>
  </si>
  <si>
    <t>BDT 18082016 3 55 20 ans</t>
  </si>
  <si>
    <t>BDT426</t>
  </si>
  <si>
    <t>2017-08-18</t>
  </si>
  <si>
    <t>MA0000095184</t>
  </si>
  <si>
    <t>Obl ANP du 13102021 3 15 15 ans</t>
  </si>
  <si>
    <t>OBL184</t>
  </si>
  <si>
    <t>MA0002008029</t>
  </si>
  <si>
    <t>BDT 041206 4 50</t>
  </si>
  <si>
    <t>BDT du 04122006 4 50  a 30 ans</t>
  </si>
  <si>
    <t>BA803</t>
  </si>
  <si>
    <t>MA0000093064</t>
  </si>
  <si>
    <t>Obl SUB ATW A TR du 23122016 5 73</t>
  </si>
  <si>
    <t>OB3064</t>
  </si>
  <si>
    <t>2017-12-23</t>
  </si>
  <si>
    <t>MA0000093072</t>
  </si>
  <si>
    <t>Obl SUB ATW B TR du 23122016 3 96</t>
  </si>
  <si>
    <t>OB3072</t>
  </si>
  <si>
    <t>MA0000051518</t>
  </si>
  <si>
    <t>OBL A1 FT SALAF INVEST COMPART III</t>
  </si>
  <si>
    <t>FT518</t>
  </si>
  <si>
    <t>SALAF INVEST</t>
  </si>
  <si>
    <t>MA0000051526</t>
  </si>
  <si>
    <t>OBL S FT SALAF INVEST COMPART III</t>
  </si>
  <si>
    <t>FT526</t>
  </si>
  <si>
    <t>MA0000095325</t>
  </si>
  <si>
    <t>ObL FEC 12012022 2 20 15 ans</t>
  </si>
  <si>
    <t>OBL5225</t>
  </si>
  <si>
    <t>2023-01-12</t>
  </si>
  <si>
    <t>MA0000095341</t>
  </si>
  <si>
    <t>OBL TMSA du 150322 a 3 70 15 ans</t>
  </si>
  <si>
    <t>OBL TMSA PARTICIPATIONS NC du 150322 a 3 70 15 ans</t>
  </si>
  <si>
    <t>OBL5341</t>
  </si>
  <si>
    <t>TMSA</t>
  </si>
  <si>
    <t>MA0000093122</t>
  </si>
  <si>
    <t>Obl TM2 SA 230317 4 35</t>
  </si>
  <si>
    <t>Obl TM2 SA 230317 4 35 20 ans</t>
  </si>
  <si>
    <t>OBL312</t>
  </si>
  <si>
    <t>2018-03-23</t>
  </si>
  <si>
    <t>MA0000093130</t>
  </si>
  <si>
    <t>Obl TM2 SA 230317 4 39</t>
  </si>
  <si>
    <t>Obl TM2 SA 230317 4 39 20 ans</t>
  </si>
  <si>
    <t>BSF3130</t>
  </si>
  <si>
    <t>MA0000093148</t>
  </si>
  <si>
    <t>Obl TM2 SA 230317 4 42</t>
  </si>
  <si>
    <t>Obl TM2 SA 230317 4 42 a 20 ans</t>
  </si>
  <si>
    <t>BSF3148</t>
  </si>
  <si>
    <t>MA0000095507</t>
  </si>
  <si>
    <t>OBL GREEN BONDS ONCF 290722 3 44 15</t>
  </si>
  <si>
    <t>OBL GREEN BONDS ONCF 290722 3 44 15 ans</t>
  </si>
  <si>
    <t>OBLONCF07</t>
  </si>
  <si>
    <t>2023-07-29</t>
  </si>
  <si>
    <t>MA0000051179</t>
  </si>
  <si>
    <t>OBL FT MIFTAH COMP III A2 3 10</t>
  </si>
  <si>
    <t>FT1179</t>
  </si>
  <si>
    <t>2027-12-24</t>
  </si>
  <si>
    <t>MA0000051534</t>
  </si>
  <si>
    <t>Part Residuelle FT SALAF COMPAR III</t>
  </si>
  <si>
    <t>FT534</t>
  </si>
  <si>
    <t>MA0000051187</t>
  </si>
  <si>
    <t>FT MIFTAH 110621 VR</t>
  </si>
  <si>
    <t>FT1187</t>
  </si>
  <si>
    <t>MA0000094732</t>
  </si>
  <si>
    <t>Obl TAQA 070920 3 75 a 18 ans</t>
  </si>
  <si>
    <t>OBL732</t>
  </si>
  <si>
    <t>2020-09-30</t>
  </si>
  <si>
    <t>MA0000051500</t>
  </si>
  <si>
    <t>OBL FT AUTO MOBILITY 250724 14 ans</t>
  </si>
  <si>
    <t>OBL1500</t>
  </si>
  <si>
    <t>MA0002018085</t>
  </si>
  <si>
    <t>BDT 19072023 4 90 15 ans</t>
  </si>
  <si>
    <t>BDT8085</t>
  </si>
  <si>
    <t>MA0002015248</t>
  </si>
  <si>
    <t>BDT 1608018 3 95 a 20 ans</t>
  </si>
  <si>
    <t>BDT524</t>
  </si>
  <si>
    <t>2019-08-16</t>
  </si>
  <si>
    <t>MA0000051088</t>
  </si>
  <si>
    <t>Obl FT Obl FT MIFMIFTAH COMP II RES</t>
  </si>
  <si>
    <t>Obl FT Obl FT MIFMIFTAH COMP II PARTS RESIDUELLES TR 18 ans et 9 mois</t>
  </si>
  <si>
    <t>OBLMIF3</t>
  </si>
  <si>
    <t>MA0002018226</t>
  </si>
  <si>
    <t>BDT 14032024 4 75 15 ans</t>
  </si>
  <si>
    <t>CPBDT226</t>
  </si>
  <si>
    <t>MA0000093981</t>
  </si>
  <si>
    <t>Obl SUB ATW 280619 PERP 5 48</t>
  </si>
  <si>
    <t>OBL3981</t>
  </si>
  <si>
    <t>MA0000093999</t>
  </si>
  <si>
    <t>Obl SUB ATW 280619 PERP 4 60</t>
  </si>
  <si>
    <t>OBL3999</t>
  </si>
  <si>
    <t>MA0002018416</t>
  </si>
  <si>
    <t>BDT 18072024 4 25 15 ans</t>
  </si>
  <si>
    <t>BDT8416</t>
  </si>
  <si>
    <t>MA0000096349</t>
  </si>
  <si>
    <t>OBL NWM A 260724 5 05 15 ans</t>
  </si>
  <si>
    <t>OBL6349</t>
  </si>
  <si>
    <t>NADOR WEST MED</t>
  </si>
  <si>
    <t>2025-07-26</t>
  </si>
  <si>
    <t>MA0000096356</t>
  </si>
  <si>
    <t>OBL NWM B 260724 3 93 15 ans</t>
  </si>
  <si>
    <t>OBL6356</t>
  </si>
  <si>
    <t>MA0000094120</t>
  </si>
  <si>
    <t>Obl ONCF B du 31102019 3 64 20 ans</t>
  </si>
  <si>
    <t>OBLONCF2</t>
  </si>
  <si>
    <t>2020-10-31</t>
  </si>
  <si>
    <t>MA0000096455</t>
  </si>
  <si>
    <t>OBL OCP TR C 161224 4 08 15 ans</t>
  </si>
  <si>
    <t>OBL6455</t>
  </si>
  <si>
    <t>2038-12-16</t>
  </si>
  <si>
    <t>MA0000094278</t>
  </si>
  <si>
    <t>Obl MAR LEAS 271219 PERP 5 51</t>
  </si>
  <si>
    <t>2019-12-27</t>
  </si>
  <si>
    <t>OBL278</t>
  </si>
  <si>
    <t>2020-12-27</t>
  </si>
  <si>
    <t>MA0000094286</t>
  </si>
  <si>
    <t>Obl SUB ATW 271219 PERP 5 23</t>
  </si>
  <si>
    <t>OBL286</t>
  </si>
  <si>
    <t>MA0000094294</t>
  </si>
  <si>
    <t>Obl SUB ATW 271219 PERP 4 62</t>
  </si>
  <si>
    <t>OBL294</t>
  </si>
  <si>
    <t>MA0000092496</t>
  </si>
  <si>
    <t>Obl ADM C du 300315 4 89</t>
  </si>
  <si>
    <t>Obl AUTOROUTES DU MAROC C du 30032015 a 4 89 25 ans</t>
  </si>
  <si>
    <t>OBADM15</t>
  </si>
  <si>
    <t>MA0002015511</t>
  </si>
  <si>
    <t>BDT 16042020 3 35 a 20 ans</t>
  </si>
  <si>
    <t>BDT511</t>
  </si>
  <si>
    <t>2021-04-16</t>
  </si>
  <si>
    <t>MA0000092546</t>
  </si>
  <si>
    <t>Obl ADM E du 10062015 4 99</t>
  </si>
  <si>
    <t>Obl AUTOROUTES DU MAROC E du 10062015 a 4 99 25 ans</t>
  </si>
  <si>
    <t>OBL9254</t>
  </si>
  <si>
    <t>MA0002018705</t>
  </si>
  <si>
    <t>BDT 16072025 3 65 a 15 ans</t>
  </si>
  <si>
    <t>BDT705</t>
  </si>
  <si>
    <t>MA0000095820</t>
  </si>
  <si>
    <t>OBL PERP CDM B 200723 5 45  TR</t>
  </si>
  <si>
    <t>OBL8200</t>
  </si>
  <si>
    <t>2034-07-20</t>
  </si>
  <si>
    <t>MA0002016469</t>
  </si>
  <si>
    <t>BDT du 19082021 2 85 20 ans</t>
  </si>
  <si>
    <t>BDT469</t>
  </si>
  <si>
    <t>2022-08-19</t>
  </si>
  <si>
    <t>MA0000095150</t>
  </si>
  <si>
    <t>OBL SUB BOA du 13092021 3 96</t>
  </si>
  <si>
    <t>OB150</t>
  </si>
  <si>
    <t>2022-09-13</t>
  </si>
  <si>
    <t>MA0000095168</t>
  </si>
  <si>
    <t>OBL SUB BOA du 13092021 4 63</t>
  </si>
  <si>
    <t>OB168</t>
  </si>
  <si>
    <t>MA0000093213</t>
  </si>
  <si>
    <t>Obl ADM B du 18052017 4 12 25 ans</t>
  </si>
  <si>
    <t>OBADM18</t>
  </si>
  <si>
    <t>MA0000093221</t>
  </si>
  <si>
    <t>Obl ADM B du 18052017 4 10 25 ans</t>
  </si>
  <si>
    <t>OBADM19</t>
  </si>
  <si>
    <t>MA0000095457</t>
  </si>
  <si>
    <t>Obl SUB PERP CAM 20072022 4 31</t>
  </si>
  <si>
    <t>OBCASU22</t>
  </si>
  <si>
    <t>MA0002017939</t>
  </si>
  <si>
    <t>BDT 170823 4 75 20 ans</t>
  </si>
  <si>
    <t>BDT7939</t>
  </si>
  <si>
    <t>2024-08-17</t>
  </si>
  <si>
    <t>MA0000051476</t>
  </si>
  <si>
    <t>OBL FT ATLAS 15122023 TR 20 ans</t>
  </si>
  <si>
    <t>FPCT476</t>
  </si>
  <si>
    <t>FT ATLAS Comp I</t>
  </si>
  <si>
    <t>MA0002018366</t>
  </si>
  <si>
    <t>BDT 15082024 4 60 20 ans</t>
  </si>
  <si>
    <t>BDT8366</t>
  </si>
  <si>
    <t>2025-08-15</t>
  </si>
  <si>
    <t>MA0000094245</t>
  </si>
  <si>
    <t>Obl ANP du 16122019 4 16 25 ans</t>
  </si>
  <si>
    <t>OBLANP3</t>
  </si>
  <si>
    <t>2020-12-16</t>
  </si>
  <si>
    <t>MA0000096463</t>
  </si>
  <si>
    <t>OBL OCP TR D 161224 4 44 20 ans</t>
  </si>
  <si>
    <t>OBL6463</t>
  </si>
  <si>
    <t>MA0002013508</t>
  </si>
  <si>
    <t>BDT 06022015 5 70</t>
  </si>
  <si>
    <t>BDT du 06022015 5 70 a 30 ans</t>
  </si>
  <si>
    <t>B1350</t>
  </si>
  <si>
    <t>MA0002018721</t>
  </si>
  <si>
    <t>BDT 14082025 4 00 20 ans</t>
  </si>
  <si>
    <t>BDT8721</t>
  </si>
  <si>
    <t>2025-08-14</t>
  </si>
  <si>
    <t>MA0002014092</t>
  </si>
  <si>
    <t>BDT 190216 4 85 30 ans</t>
  </si>
  <si>
    <t>BDT4092</t>
  </si>
  <si>
    <t>2017-02-19</t>
  </si>
  <si>
    <t>MA0000093197</t>
  </si>
  <si>
    <t>Obl ADM A du 18052017 4 67 30 ans</t>
  </si>
  <si>
    <t>ADM2017</t>
  </si>
  <si>
    <t>MA0000093205</t>
  </si>
  <si>
    <t>Obl ADM A du 18052017 4 63 30 ans</t>
  </si>
  <si>
    <t>OBADM17</t>
  </si>
  <si>
    <t>MA0000093296</t>
  </si>
  <si>
    <t>Ob BMCE A 230617</t>
  </si>
  <si>
    <t>Obl BMCE SUBORDONNE A 230617 a 7 05</t>
  </si>
  <si>
    <t>OBL3296</t>
  </si>
  <si>
    <t>2018-06-23</t>
  </si>
  <si>
    <t>MA0000093304</t>
  </si>
  <si>
    <t>Ob BMCE B 230617</t>
  </si>
  <si>
    <t>Obl BMCE SUBORDONNE B 230617 a 5 52</t>
  </si>
  <si>
    <t>OBL3304</t>
  </si>
  <si>
    <t>MA0000093429</t>
  </si>
  <si>
    <t>Obl ADM A du 24102017 4 90 30 ans</t>
  </si>
  <si>
    <t>OBLADM17</t>
  </si>
  <si>
    <t>MA0000093593</t>
  </si>
  <si>
    <t>OBL SUB MAROC LEASING 291217 5 88</t>
  </si>
  <si>
    <t>OBL3593</t>
  </si>
  <si>
    <t>MA0000093684</t>
  </si>
  <si>
    <t>Obl ONCF du 14062018 4 50 30 ans</t>
  </si>
  <si>
    <t>OBL684</t>
  </si>
  <si>
    <t>2019-06-14</t>
  </si>
  <si>
    <t>MA0000021230</t>
  </si>
  <si>
    <t>Ob BMCE "A" 151008</t>
  </si>
  <si>
    <t>OBCEB</t>
  </si>
  <si>
    <t>TODL</t>
  </si>
  <si>
    <t>MA0000021248</t>
  </si>
  <si>
    <t>Ob BMCE B 151008</t>
  </si>
  <si>
    <t>Obl  BMCE SUBORDONNE B du 15102008 3 95</t>
  </si>
  <si>
    <t>OBCEC</t>
  </si>
  <si>
    <t>MA0000021933</t>
  </si>
  <si>
    <t>OBL BOA  A du 151008 a  6 95 PERP</t>
  </si>
  <si>
    <t>OBOAB</t>
  </si>
  <si>
    <t>2020-10-15</t>
  </si>
  <si>
    <t>MA0000021941</t>
  </si>
  <si>
    <t>OBL BOA B 151008 4 31 PERP</t>
  </si>
  <si>
    <t>OBOAC</t>
  </si>
  <si>
    <t>MA0000090698</t>
  </si>
  <si>
    <t>Ob BMCE "C" 151008</t>
  </si>
  <si>
    <t>Obl BMCE SUBORDONNE "C" du 15/10/2008 5,95%</t>
  </si>
  <si>
    <t>2BMCE</t>
  </si>
  <si>
    <t>MA0000090706</t>
  </si>
  <si>
    <t>Ob BMCE "D" 151008</t>
  </si>
  <si>
    <t>Obl BMCE SUBORDONNE "D" du 15/10/2008 4,96%</t>
  </si>
  <si>
    <t>3BMCE</t>
  </si>
  <si>
    <t>MA0000093940</t>
  </si>
  <si>
    <t>Obl ADM 290419 4 33 a 30 ans</t>
  </si>
  <si>
    <t>OBL3940</t>
  </si>
  <si>
    <t>2020-04-29</t>
  </si>
  <si>
    <t>MA0000094104</t>
  </si>
  <si>
    <t>Obl ONCF A du 31102019 4 22 30 ans</t>
  </si>
  <si>
    <t>OBLONCF</t>
  </si>
  <si>
    <t>MA0000094112</t>
  </si>
  <si>
    <t>Obl ONCF A du 31102019 4 02 30 ans</t>
  </si>
  <si>
    <t>OBLONCF1</t>
  </si>
  <si>
    <t>MA0002015537</t>
  </si>
  <si>
    <t>BDT 14022020 4 00 a 30 ans</t>
  </si>
  <si>
    <t>BDT537</t>
  </si>
  <si>
    <t>2021-02-14</t>
  </si>
  <si>
    <t>MA0000094369</t>
  </si>
  <si>
    <t>Obl ADM 250220 3 83 a 30 ans</t>
  </si>
  <si>
    <t>OBL369</t>
  </si>
  <si>
    <t>2036-02-25</t>
  </si>
  <si>
    <t>MA0000094377</t>
  </si>
  <si>
    <t>Obl ADM 250220 3 87 a 30 ans</t>
  </si>
  <si>
    <t>OBL377</t>
  </si>
  <si>
    <t>2021-02-25</t>
  </si>
  <si>
    <t>MA0000094385</t>
  </si>
  <si>
    <t>Obl ADM 250220 3 88 a 30 ans</t>
  </si>
  <si>
    <t>OBL385</t>
  </si>
  <si>
    <t>MA0000094393</t>
  </si>
  <si>
    <t>Obl ADM 250220 3 93 a 30 ans</t>
  </si>
  <si>
    <t>OBL393</t>
  </si>
  <si>
    <t>MA0000094401</t>
  </si>
  <si>
    <t>Obl ADM 250220 3 98 a 30 ans</t>
  </si>
  <si>
    <t>OBL401</t>
  </si>
  <si>
    <t>MA0000094542</t>
  </si>
  <si>
    <t>Obl SUB ATW A 25062020 5 31 PERP</t>
  </si>
  <si>
    <t>OBLPER20</t>
  </si>
  <si>
    <t>MA0000094559</t>
  </si>
  <si>
    <t>Obl SUB ATW B 25062020 4 48 PERP</t>
  </si>
  <si>
    <t>OBLTPER20</t>
  </si>
  <si>
    <t>MA0000095812</t>
  </si>
  <si>
    <t>OBL SUB PERP BOA A 270623 5 54 TR</t>
  </si>
  <si>
    <t>OBLPERP812</t>
  </si>
  <si>
    <t>MA0000095424</t>
  </si>
  <si>
    <t>Obl SUB PERP ATW B 30062022 3 82</t>
  </si>
  <si>
    <t>OBL5424</t>
  </si>
  <si>
    <t>MA0000095432</t>
  </si>
  <si>
    <t>Obl SUB PERP ATW A 30062022 4 75</t>
  </si>
  <si>
    <t>OBL5432</t>
  </si>
  <si>
    <t>MA0000095499</t>
  </si>
  <si>
    <t>Obl SUB CIH 28072022 3 95</t>
  </si>
  <si>
    <t>OBLSUP499</t>
  </si>
  <si>
    <t>2023-07-28</t>
  </si>
  <si>
    <t>MA0000094658</t>
  </si>
  <si>
    <t>Obl ADM A 03082020 3 60 a 30 ans</t>
  </si>
  <si>
    <t>OBADM65</t>
  </si>
  <si>
    <t>2021-08-03</t>
  </si>
  <si>
    <t>MA0000094666</t>
  </si>
  <si>
    <t>Obl ADM A 03082020 3 46 a 30 ans</t>
  </si>
  <si>
    <t>OBADM66</t>
  </si>
  <si>
    <t>MA0000094674</t>
  </si>
  <si>
    <t>Obl ADM A 03082020 3 61 a 30 ans</t>
  </si>
  <si>
    <t>OBADM67</t>
  </si>
  <si>
    <t>MA0000095911</t>
  </si>
  <si>
    <t>OBL SUB BOA A 081223 5 90 PERP</t>
  </si>
  <si>
    <t>OBLSPBOA911</t>
  </si>
  <si>
    <t>2024-12-08</t>
  </si>
  <si>
    <t>MA0000095929</t>
  </si>
  <si>
    <t>OBL SUB BOA B 081223 5 29 PERP</t>
  </si>
  <si>
    <t>OBLSPBOA929</t>
  </si>
  <si>
    <t>MA0000094849</t>
  </si>
  <si>
    <t>Obl SUB CAM 141220 5 44 PERP</t>
  </si>
  <si>
    <t>OBL849</t>
  </si>
  <si>
    <t>2021-12-14</t>
  </si>
  <si>
    <t>MA0000094856</t>
  </si>
  <si>
    <t>Obl SUB CAM 141220 4 70 PERP</t>
  </si>
  <si>
    <t>OBL856</t>
  </si>
  <si>
    <t>MA0000094864</t>
  </si>
  <si>
    <t>Obl ONCF 161220 3 81 30 ans</t>
  </si>
  <si>
    <t>2021-12-16</t>
  </si>
  <si>
    <t>MA0000021792</t>
  </si>
  <si>
    <t>Ob SUB B OCP 231216 4 07 TR</t>
  </si>
  <si>
    <t>OOCPB</t>
  </si>
  <si>
    <t>MA0000021966</t>
  </si>
  <si>
    <t>Obl SUB CFG BANK 23122021 4 69</t>
  </si>
  <si>
    <t>OCFGC</t>
  </si>
  <si>
    <t>MA0000093015</t>
  </si>
  <si>
    <t>Ob SUB A OCP 231216 4 07 TR</t>
  </si>
  <si>
    <t>OB3015</t>
  </si>
  <si>
    <t>MA0000093023</t>
  </si>
  <si>
    <t>Ob SUB C OCP 231216 3 28 TR</t>
  </si>
  <si>
    <t>OB3023</t>
  </si>
  <si>
    <t>MA0000093031</t>
  </si>
  <si>
    <t>Ob SUB E OCP 231216 3 67 TR</t>
  </si>
  <si>
    <t>OB3031</t>
  </si>
  <si>
    <t>MA0000094880</t>
  </si>
  <si>
    <t>Obl SUB ATW B 25122020 4 12 PERP</t>
  </si>
  <si>
    <t>CD880</t>
  </si>
  <si>
    <t>2021-12-25</t>
  </si>
  <si>
    <t>MA0000093890</t>
  </si>
  <si>
    <t>Obl SUB ATW A 271218 5 98</t>
  </si>
  <si>
    <t>OBLATW18</t>
  </si>
  <si>
    <t>MA0000093908</t>
  </si>
  <si>
    <t>Obl SUB ATW B 271218 4 79</t>
  </si>
  <si>
    <t>OBLATW181</t>
  </si>
  <si>
    <t>MA0000093916</t>
  </si>
  <si>
    <t>Obl SUB CIH 281218 6 23</t>
  </si>
  <si>
    <t>OBLCIH1</t>
  </si>
  <si>
    <t>2019-12-28</t>
  </si>
  <si>
    <t>MA0000093924</t>
  </si>
  <si>
    <t>Obl SUB CIH 281218 5 10</t>
  </si>
  <si>
    <t>OBLCIH2</t>
  </si>
  <si>
    <t>MA0000095713</t>
  </si>
  <si>
    <t>Obl SUB ATW B 30122022 5 17 TR</t>
  </si>
  <si>
    <t>OBLSUATW</t>
  </si>
  <si>
    <t>2023-12-30</t>
  </si>
  <si>
    <t>MA0002016279</t>
  </si>
  <si>
    <t>BDT 20022021 3 45 30 ans</t>
  </si>
  <si>
    <t>BDT279</t>
  </si>
  <si>
    <t>2022-02-20</t>
  </si>
  <si>
    <t>MA0000095002</t>
  </si>
  <si>
    <t>Obl ONCF 03052021 3 59 30 ans</t>
  </si>
  <si>
    <t>ONCF21</t>
  </si>
  <si>
    <t>2022-05-03</t>
  </si>
  <si>
    <t>MA0000095515</t>
  </si>
  <si>
    <t>Obl GREEN BONDS ONCF 290722 4 11 30</t>
  </si>
  <si>
    <t>Obl GREEN BONDS ONCF 290722 4 11 30 ans</t>
  </si>
  <si>
    <t>OBLONCF15</t>
  </si>
  <si>
    <t>MA0000095523</t>
  </si>
  <si>
    <t>Obl GREEN BONDS ONCF 290722 2 37 30</t>
  </si>
  <si>
    <t>Obl GREEN BONDS ONCF 290722 2 37 30 ans</t>
  </si>
  <si>
    <t>OBLONCF23</t>
  </si>
  <si>
    <t>MA0000095598</t>
  </si>
  <si>
    <t>Obl SUB CFG BANK 241022 5 02</t>
  </si>
  <si>
    <t>OBLCFG</t>
  </si>
  <si>
    <t>MA0000095606</t>
  </si>
  <si>
    <t>Obl SUB CFG BANK 241022 5 65</t>
  </si>
  <si>
    <t>OBLCFG1</t>
  </si>
  <si>
    <t>MA0000095721</t>
  </si>
  <si>
    <t>Obl SUB BMCI C 17022023 6 01</t>
  </si>
  <si>
    <t>OBLBMCI23</t>
  </si>
  <si>
    <t>2024-02-17</t>
  </si>
  <si>
    <t>MA0000095903</t>
  </si>
  <si>
    <t>Obl SUB PERP VIVALIS 231123 6 32 TR</t>
  </si>
  <si>
    <t>OBLSVIV903</t>
  </si>
  <si>
    <t>MA0000095937</t>
  </si>
  <si>
    <t>Obl SUB PERP OCP A 141223 3 70 TR</t>
  </si>
  <si>
    <t>OBLOCP937</t>
  </si>
  <si>
    <t>2024-12-14</t>
  </si>
  <si>
    <t>MA0000095945</t>
  </si>
  <si>
    <t>Obl SUB PERP OCP B 141223 4 77 TR</t>
  </si>
  <si>
    <t>OBLOCP945</t>
  </si>
  <si>
    <t>MA0000095952</t>
  </si>
  <si>
    <t>Obl SUB PERP OCP C 141223 5 49 TR</t>
  </si>
  <si>
    <t>OBLOCP952</t>
  </si>
  <si>
    <t>MA0000095960</t>
  </si>
  <si>
    <t>Obl SUB PERP OCP D 141223 5 94 TR</t>
  </si>
  <si>
    <t>OBLOCP960</t>
  </si>
  <si>
    <t>MA0000096026</t>
  </si>
  <si>
    <t>Obl SUB PERP ATW 28122023 5 13 TR</t>
  </si>
  <si>
    <t>OBLATW026</t>
  </si>
  <si>
    <t>MA0000096034</t>
  </si>
  <si>
    <t>Obl SUB PERP ATW 28122023 6 28 TR</t>
  </si>
  <si>
    <t>OBLATW034</t>
  </si>
  <si>
    <t>MA0000096059</t>
  </si>
  <si>
    <t>Obl SUb PERP BCP 29122023 5 07</t>
  </si>
  <si>
    <t>OBLPERBCP59</t>
  </si>
  <si>
    <t>MA0002018093</t>
  </si>
  <si>
    <t>BDT 16022024 5 50 30 ans</t>
  </si>
  <si>
    <t>BDT8093</t>
  </si>
  <si>
    <t>MA0000096174</t>
  </si>
  <si>
    <t>OBL SUB PERP BOA 24062024 5 37 TR</t>
  </si>
  <si>
    <t>OBL6174</t>
  </si>
  <si>
    <t>MA0000096182</t>
  </si>
  <si>
    <t>OBL SUB PERP BOA 24062024 5 74 TR</t>
  </si>
  <si>
    <t>OBL182</t>
  </si>
  <si>
    <t>MA0000096471</t>
  </si>
  <si>
    <t>OBL OCP TR E 161224 5 09 30 ans</t>
  </si>
  <si>
    <t>OBL6471</t>
  </si>
  <si>
    <t>MA0002018549</t>
  </si>
  <si>
    <t>BDT 15022024 4 90 30 ans</t>
  </si>
  <si>
    <t>BDT5490</t>
  </si>
  <si>
    <t>MA0002018739</t>
  </si>
  <si>
    <t>BDT 19042025 4 50 30 ans</t>
  </si>
  <si>
    <t>BDT8739</t>
  </si>
  <si>
    <t>MA0000096240</t>
  </si>
  <si>
    <t>OBL BCP SUB PERP 27062024 5 16</t>
  </si>
  <si>
    <t>OBL240</t>
  </si>
  <si>
    <t>MA0000096257</t>
  </si>
  <si>
    <t>OBL257</t>
  </si>
  <si>
    <t>MA0000096398</t>
  </si>
  <si>
    <t>Obl Sub TR B CDM Perp 061224 4 78</t>
  </si>
  <si>
    <t>OBL398</t>
  </si>
  <si>
    <t>2026-12-07</t>
  </si>
  <si>
    <t>MA0000095663</t>
  </si>
  <si>
    <t>OBL SUB PERP ABB 121222 5 41 TR</t>
  </si>
  <si>
    <t>OBLPER5663</t>
  </si>
  <si>
    <t>2023-12-12</t>
  </si>
  <si>
    <t>MA0000095242</t>
  </si>
  <si>
    <t>Obl SUB CFG 23122021 4 69</t>
  </si>
  <si>
    <t>OBLCFG3</t>
  </si>
  <si>
    <t>MA0000095259</t>
  </si>
  <si>
    <t>Obl SUB CFG 23122021 4 17</t>
  </si>
  <si>
    <t>OBLCFG4</t>
  </si>
  <si>
    <t>MA0000095291</t>
  </si>
  <si>
    <t>Obl SUB ATW A TR 28122021 4 58</t>
  </si>
  <si>
    <t>OBLATW21</t>
  </si>
  <si>
    <t>Sensibilité</t>
  </si>
  <si>
    <t>Duration</t>
  </si>
  <si>
    <t>TGCC S.A</t>
  </si>
  <si>
    <t>Engagement de la CMR par Emetteur</t>
  </si>
  <si>
    <t xml:space="preserve">Exposition de la CMR au capital d'un même emetteur </t>
  </si>
  <si>
    <t>Exposition de la CMR par emetteur de la dette privée</t>
  </si>
  <si>
    <t>Engagement de la CMR par valeur dans la Classe III</t>
  </si>
  <si>
    <t>Dette Priv</t>
  </si>
  <si>
    <t xml:space="preserve">Engagement en actions </t>
  </si>
  <si>
    <t>Engagement en obligations privées</t>
  </si>
  <si>
    <t>Total engagement</t>
  </si>
  <si>
    <t>Pond</t>
  </si>
  <si>
    <t>Nombre de titres global représentant le capital</t>
  </si>
  <si>
    <t>Nombre de titres détenu par la CMR</t>
  </si>
  <si>
    <t>Base Maroclear</t>
  </si>
  <si>
    <t xml:space="preserve">Encours en circulation par émetteur </t>
  </si>
  <si>
    <t>Encours détenu par la CMR</t>
  </si>
  <si>
    <t>Nominal</t>
  </si>
  <si>
    <t>Engagement de la CMR dans la valeur</t>
  </si>
  <si>
    <t>Possibilité de placement en action cotée</t>
  </si>
  <si>
    <t>Ratio (*)</t>
  </si>
  <si>
    <t xml:space="preserve">le poids de la valeur dans l'indice </t>
  </si>
  <si>
    <t xml:space="preserve">ATW </t>
  </si>
  <si>
    <t>Attijariwafa Bank</t>
  </si>
  <si>
    <t>NWM</t>
  </si>
  <si>
    <t xml:space="preserve">BMCI </t>
  </si>
  <si>
    <t>IMMORENTE INVEST</t>
  </si>
  <si>
    <t>LafargeHolcim Maroc</t>
  </si>
  <si>
    <t>capital restant</t>
  </si>
  <si>
    <t>MAGHREBAI</t>
  </si>
  <si>
    <t>SANLAM MAROC</t>
  </si>
  <si>
    <t xml:space="preserve">TGCC S.A                       </t>
  </si>
  <si>
    <t>Engagement de la CMR par emetteur dans la C II</t>
  </si>
  <si>
    <t>rg</t>
  </si>
  <si>
    <t>Possibilité de placement dette privée</t>
  </si>
  <si>
    <t>Total PTF</t>
  </si>
  <si>
    <t>total PTF</t>
  </si>
  <si>
    <t>Séance</t>
  </si>
  <si>
    <t>CODE ISIN</t>
  </si>
  <si>
    <t>LIBELLE</t>
  </si>
  <si>
    <t>COURS</t>
  </si>
  <si>
    <t>NOMBRE DE TITRES</t>
  </si>
  <si>
    <t>FACTEUR FLOTTANT</t>
  </si>
  <si>
    <t>FACTEUR DE PLAFONNEMENT</t>
  </si>
  <si>
    <t>CAPI-FLOTTANTE</t>
  </si>
  <si>
    <t>POIDS</t>
  </si>
  <si>
    <t>Engagement de la CMR par émetteur (limite = 10%)</t>
  </si>
  <si>
    <t>Exposition de la CMR par émetteur de la dette privée dans le marché (limite = 10%)</t>
  </si>
  <si>
    <t>Engagement de la CMR par valeur dans la classe III (20%; 15% ;10%)</t>
  </si>
  <si>
    <t>Engagement de la CMR par émetteur dans la classe II de la CMR (Limite =20%)</t>
  </si>
  <si>
    <t>ONC ATW SUBORDONNEE "A" 7 ans du 26/12/2024 3,53%</t>
  </si>
  <si>
    <t>ONC TMSA Participations 15 ANS du 15/03/2037 à 3,70%</t>
  </si>
  <si>
    <t>ONC BCP SUBORDONNE 10A du 29/06/2027 à 4,00%</t>
  </si>
  <si>
    <t>ONC ANP 10 ANS du 31/10/2027 à 3,83%</t>
  </si>
  <si>
    <t>ONC FEC 15 ANS 4,60% du 13/07/2030</t>
  </si>
  <si>
    <t>OC LYDEC "A" du 14/07/2010 5,62% à 15 ans</t>
  </si>
  <si>
    <t>ONC FEC 15 ANS 5,30% du 20/01/2027</t>
  </si>
  <si>
    <t>OC ONCF 15 ANS 5,12% du 25/01/2025</t>
  </si>
  <si>
    <t>MASI</t>
  </si>
  <si>
    <t>MA0000012445</t>
  </si>
  <si>
    <t>MA0000011488</t>
  </si>
  <si>
    <t>MA0000012312</t>
  </si>
  <si>
    <t>MA0000012320</t>
  </si>
  <si>
    <t>MA0000011884</t>
  </si>
  <si>
    <t>MA0000012437</t>
  </si>
  <si>
    <t>MA0000010506</t>
  </si>
  <si>
    <t>MA0000012247</t>
  </si>
  <si>
    <t>MA0000012627</t>
  </si>
  <si>
    <t>MA0000012585</t>
  </si>
  <si>
    <t>MA0000011512</t>
  </si>
  <si>
    <t>MA0000011801</t>
  </si>
  <si>
    <t>MA0000011058</t>
  </si>
  <si>
    <t>MA0000012205</t>
  </si>
  <si>
    <t>MA0000012528</t>
  </si>
  <si>
    <t>MA0000011819</t>
  </si>
  <si>
    <t>MA0000010951</t>
  </si>
  <si>
    <t>MA0000010928</t>
  </si>
  <si>
    <t>MA0000012460</t>
  </si>
  <si>
    <t>MA0000011454</t>
  </si>
  <si>
    <t>MA0000012619</t>
  </si>
  <si>
    <t>MA0000010381</t>
  </si>
  <si>
    <t>MA0000012080</t>
  </si>
  <si>
    <t>MA0000012395</t>
  </si>
  <si>
    <t>MA0000012262</t>
  </si>
  <si>
    <t>MA0000012031</t>
  </si>
  <si>
    <t>MA0000012718</t>
  </si>
  <si>
    <t>MA0000010811</t>
  </si>
  <si>
    <t>MA0000010019</t>
  </si>
  <si>
    <t>SONASID</t>
  </si>
  <si>
    <t>MA0000011793</t>
  </si>
  <si>
    <t>MA0000010365</t>
  </si>
  <si>
    <t>SOCIETE DES BOISSONS DU MAROC</t>
  </si>
  <si>
    <t>MA0000011710</t>
  </si>
  <si>
    <t>MA0000011850</t>
  </si>
  <si>
    <t xml:space="preserve">DELTA HOLDING </t>
  </si>
  <si>
    <t>MA0000012239</t>
  </si>
  <si>
    <t>RESIDENCES DAR SAADA</t>
  </si>
  <si>
    <t>MA0000012007</t>
  </si>
  <si>
    <t>MA0000012502</t>
  </si>
  <si>
    <t>SOTHEMA</t>
  </si>
  <si>
    <t>MA0000010969</t>
  </si>
  <si>
    <t>MA0000011728</t>
  </si>
  <si>
    <t>SNEP</t>
  </si>
  <si>
    <t>MA0000012387</t>
  </si>
  <si>
    <t>MA0000010068</t>
  </si>
  <si>
    <t>SMI</t>
  </si>
  <si>
    <t>MA0000011462</t>
  </si>
  <si>
    <t>RISMA</t>
  </si>
  <si>
    <t>MA0000010944</t>
  </si>
  <si>
    <t>AGMA</t>
  </si>
  <si>
    <t>MA0000012163</t>
  </si>
  <si>
    <t>MICRODATA</t>
  </si>
  <si>
    <t>MA0000012296</t>
  </si>
  <si>
    <t>AFMA</t>
  </si>
  <si>
    <t>MA0000011637</t>
  </si>
  <si>
    <t>DISWAY</t>
  </si>
  <si>
    <t>MA0000010357</t>
  </si>
  <si>
    <t>EQDOM</t>
  </si>
  <si>
    <t>MA0000012023</t>
  </si>
  <si>
    <t>UNIMER</t>
  </si>
  <si>
    <t>MA0000010340</t>
  </si>
  <si>
    <t>CTM</t>
  </si>
  <si>
    <t>MA0000010415</t>
  </si>
  <si>
    <t>MA0000011744</t>
  </si>
  <si>
    <t>MA0000011934</t>
  </si>
  <si>
    <t>COLORADO</t>
  </si>
  <si>
    <t>MA0000011421</t>
  </si>
  <si>
    <t>DARI COUSPATE</t>
  </si>
  <si>
    <t>MA0000010936</t>
  </si>
  <si>
    <t>ALUMINIUM DU MAROC</t>
  </si>
  <si>
    <t>MA0000012536</t>
  </si>
  <si>
    <t>DISTY TECHNOLOGIES</t>
  </si>
  <si>
    <t>MA0000011215</t>
  </si>
  <si>
    <t>MA0000011678</t>
  </si>
  <si>
    <t>M2M Group</t>
  </si>
  <si>
    <t>MA0000010035</t>
  </si>
  <si>
    <t>MAROC LEASING</t>
  </si>
  <si>
    <t>MA0000011009</t>
  </si>
  <si>
    <t>AUTO NEJMA</t>
  </si>
  <si>
    <t>MA0000011660</t>
  </si>
  <si>
    <t>PROMOPHARM S.A.</t>
  </si>
  <si>
    <t>MA0000011942</t>
  </si>
  <si>
    <t>ENNAKL</t>
  </si>
  <si>
    <t>MA0000011991</t>
  </si>
  <si>
    <t>BALIMA</t>
  </si>
  <si>
    <t>MA0000012106</t>
  </si>
  <si>
    <t>S.M MONETIQUE</t>
  </si>
  <si>
    <t>MA0000011587</t>
  </si>
  <si>
    <t>FENIE BROSSETTE</t>
  </si>
  <si>
    <t>MA0000012114</t>
  </si>
  <si>
    <t>AFRIC INDUSTRIES SA</t>
  </si>
  <si>
    <t>MA0000012700</t>
  </si>
  <si>
    <t>STOKVIS NORD AFRIQUE</t>
  </si>
  <si>
    <t>MA0000010985</t>
  </si>
  <si>
    <t>MA0000011868</t>
  </si>
  <si>
    <t>CARTIER SAADA</t>
  </si>
  <si>
    <t>MA0000012593</t>
  </si>
  <si>
    <t>MED PAPER</t>
  </si>
  <si>
    <t>MA0000011595</t>
  </si>
  <si>
    <t>REALISATIONS MECANIQUES</t>
  </si>
  <si>
    <t>MA0000012056</t>
  </si>
  <si>
    <t>STROC INDUSTRIE</t>
  </si>
  <si>
    <t>MA0000012551</t>
  </si>
  <si>
    <t>DELATTRE LEVIVIER MAROC</t>
  </si>
  <si>
    <t>MA0000011579</t>
  </si>
  <si>
    <t>INVOLYS</t>
  </si>
  <si>
    <t>MA0000011132</t>
  </si>
  <si>
    <t>IB MAROC.COM</t>
  </si>
  <si>
    <t>MA0000010571</t>
  </si>
  <si>
    <t>ZELLIDJA S.A</t>
  </si>
  <si>
    <t>MA0000010993</t>
  </si>
  <si>
    <t>REBAB COMPANY</t>
  </si>
  <si>
    <t>3757</t>
  </si>
  <si>
    <t>3759</t>
  </si>
  <si>
    <t>3758</t>
  </si>
  <si>
    <t>DATE_IMAGE</t>
  </si>
  <si>
    <t>DATE_IMAGE_FIN</t>
  </si>
  <si>
    <t>TITRE</t>
  </si>
  <si>
    <t>DETTE_PUBLIC</t>
  </si>
  <si>
    <t>DETTE_PRIVEE</t>
  </si>
  <si>
    <t>ACTION</t>
  </si>
  <si>
    <t>26*/12/2025</t>
  </si>
  <si>
    <t>Date :</t>
  </si>
  <si>
    <t>weekly perf</t>
  </si>
  <si>
    <t>Date</t>
  </si>
  <si>
    <t>MBI CT</t>
  </si>
  <si>
    <t>MBI MT</t>
  </si>
  <si>
    <t>MBI M&amp;LT</t>
  </si>
  <si>
    <t>MBI LT</t>
  </si>
  <si>
    <t>MBI</t>
  </si>
  <si>
    <t>M.Duration</t>
  </si>
  <si>
    <t>YTM</t>
  </si>
  <si>
    <t>Coupon</t>
  </si>
  <si>
    <t>MBI MLT</t>
  </si>
  <si>
    <t>00000000101</t>
  </si>
  <si>
    <t>2025-01-06 00:00:00.0</t>
  </si>
  <si>
    <t>100000.000</t>
  </si>
  <si>
    <t>2.490</t>
  </si>
  <si>
    <t>2024-09-23 00:00:00.0</t>
  </si>
  <si>
    <t>00000002014</t>
  </si>
  <si>
    <t>4.750</t>
  </si>
  <si>
    <t>3.700</t>
  </si>
  <si>
    <t>00000004007</t>
  </si>
  <si>
    <t>3.100</t>
  </si>
  <si>
    <t>3.450</t>
  </si>
  <si>
    <t>2024-07-10 00:00:00.0</t>
  </si>
  <si>
    <t>3.060</t>
  </si>
  <si>
    <t>2023-10-31 00:00:00.0</t>
  </si>
  <si>
    <t>2024-07-15 00:00:00.0</t>
  </si>
  <si>
    <t>2.750</t>
  </si>
  <si>
    <t>2024-01-15 00:00:00.0</t>
  </si>
  <si>
    <t>00000003077</t>
  </si>
  <si>
    <t>2024-12-02 00:00:00.0</t>
  </si>
  <si>
    <t>2025-01-16 00:00:00.0</t>
  </si>
  <si>
    <t>3.070</t>
  </si>
  <si>
    <t>00000002007</t>
  </si>
  <si>
    <t>2024-07-18 00:00:00.0</t>
  </si>
  <si>
    <t>2.940</t>
  </si>
  <si>
    <t>2023-03-07 00:00:00.0</t>
  </si>
  <si>
    <t>00000003090</t>
  </si>
  <si>
    <t>2.950</t>
  </si>
  <si>
    <t>2024-07-19 00:00:00.0</t>
  </si>
  <si>
    <t>2025-01-17 00:00:00.0</t>
  </si>
  <si>
    <t>3.290</t>
  </si>
  <si>
    <t>2023-10-09 00:00:00.0</t>
  </si>
  <si>
    <t>3.250</t>
  </si>
  <si>
    <t>2023-01-16 00:00:00.0</t>
  </si>
  <si>
    <t>2024-10-22 00:00:00.0</t>
  </si>
  <si>
    <t>2.500</t>
  </si>
  <si>
    <t>2024-06-28 00:00:00.0</t>
  </si>
  <si>
    <t>00000001001</t>
  </si>
  <si>
    <t>2020-01-24 00:00:00.0</t>
  </si>
  <si>
    <t>2025-01-24 00:00:00.0</t>
  </si>
  <si>
    <t>2.880</t>
  </si>
  <si>
    <t>2015-09-09 00:00:00.0</t>
  </si>
  <si>
    <t>2024-01-23 00:00:00.0</t>
  </si>
  <si>
    <t>3.300</t>
  </si>
  <si>
    <t>2023-10-12 00:00:00.0</t>
  </si>
  <si>
    <t>00000004002</t>
  </si>
  <si>
    <t>2010-01-25 00:00:00.0</t>
  </si>
  <si>
    <t>2025-01-25 00:00:00.0</t>
  </si>
  <si>
    <t>53333.330</t>
  </si>
  <si>
    <t>5.120</t>
  </si>
  <si>
    <t>BT OCP 25072024 2 84 26 semaines</t>
  </si>
  <si>
    <t>00000003092</t>
  </si>
  <si>
    <t>2024-07-25 00:00:00.0</t>
  </si>
  <si>
    <t>2.840</t>
  </si>
  <si>
    <t>2024-12-27 00:00:00.0</t>
  </si>
  <si>
    <t>2025-01-27 00:00:00.0</t>
  </si>
  <si>
    <t>2.570</t>
  </si>
  <si>
    <t>2022-11-11 00:00:00.0</t>
  </si>
  <si>
    <t>2024-01-26 00:00:00.0</t>
  </si>
  <si>
    <t>2024-10-28 00:00:00.0</t>
  </si>
  <si>
    <t>2.390</t>
  </si>
  <si>
    <t>00000004077</t>
  </si>
  <si>
    <t>2024-01-29 00:00:00.0</t>
  </si>
  <si>
    <t>2025-01-29 00:00:00.0</t>
  </si>
  <si>
    <t>3.980</t>
  </si>
  <si>
    <t>2023-07-25 00:00:00.0</t>
  </si>
  <si>
    <t>2024-07-31 00:00:00.0</t>
  </si>
  <si>
    <t>2.890</t>
  </si>
  <si>
    <t>00000002018</t>
  </si>
  <si>
    <t>2024-10-30 00:00:00.0</t>
  </si>
  <si>
    <t>00000002008</t>
  </si>
  <si>
    <t>2024-01-30 00:00:00.0</t>
  </si>
  <si>
    <t>2025-01-31 00:00:00.0</t>
  </si>
  <si>
    <t>3.200</t>
  </si>
  <si>
    <t>2023-12-28 00:00:00.0</t>
  </si>
  <si>
    <t>2024-08-01 00:00:00.0</t>
  </si>
  <si>
    <t>2024-11-01 00:00:00.0</t>
  </si>
  <si>
    <t>2025-02-03 00:00:00.0</t>
  </si>
  <si>
    <t>2024-08-05 00:00:00.0</t>
  </si>
  <si>
    <t>2.640</t>
  </si>
  <si>
    <t>00000003095</t>
  </si>
  <si>
    <t>2025-02-04 00:00:00.0</t>
  </si>
  <si>
    <t>4.100</t>
  </si>
  <si>
    <t>00000003036</t>
  </si>
  <si>
    <t>2020-02-05 00:00:00.0</t>
  </si>
  <si>
    <t>2025-02-05 00:00:00.0</t>
  </si>
  <si>
    <t>2019-12-25 00:00:00.0</t>
  </si>
  <si>
    <t>2024-02-08 00:00:00.0</t>
  </si>
  <si>
    <t>2025-02-06 00:00:00.0</t>
  </si>
  <si>
    <t>3.420</t>
  </si>
  <si>
    <t>2020-02-11 00:00:00.0</t>
  </si>
  <si>
    <t>2025-02-11 00:00:00.0</t>
  </si>
  <si>
    <t>2.920</t>
  </si>
  <si>
    <t>2024-02-09 00:00:00.0</t>
  </si>
  <si>
    <t>2025-02-12 00:00:00.0</t>
  </si>
  <si>
    <t>3.400</t>
  </si>
  <si>
    <t>2023-02-13 00:00:00.0</t>
  </si>
  <si>
    <t>2025-02-13 00:00:00.0</t>
  </si>
  <si>
    <t>2022-12-13 00:00:00.0</t>
  </si>
  <si>
    <t>3.370</t>
  </si>
  <si>
    <t>2024-02-14 00:00:00.0</t>
  </si>
  <si>
    <t>2025-02-14 00:00:00.0</t>
  </si>
  <si>
    <t>3.000</t>
  </si>
  <si>
    <t>00000004134</t>
  </si>
  <si>
    <t>2023-02-15 00:00:00.0</t>
  </si>
  <si>
    <t>2025-02-15 00:00:00.0</t>
  </si>
  <si>
    <t>3.840</t>
  </si>
  <si>
    <t>2022-11-14 00:00:00.0</t>
  </si>
  <si>
    <t>4.680</t>
  </si>
  <si>
    <t>2019-02-19 00:00:00.0</t>
  </si>
  <si>
    <t>2025-02-19 00:00:00.0</t>
  </si>
  <si>
    <t>3.350</t>
  </si>
  <si>
    <t>2020-02-19 00:00:00.0</t>
  </si>
  <si>
    <t>2024-02-21 00:00:00.0</t>
  </si>
  <si>
    <t>2023-07-03 00:00:00.0</t>
  </si>
  <si>
    <t>00000003033</t>
  </si>
  <si>
    <t>2020-02-20 00:00:00.0</t>
  </si>
  <si>
    <t>2025-02-20 00:00:00.0</t>
  </si>
  <si>
    <t>2.930</t>
  </si>
  <si>
    <t>2019-10-30 00:00:00.0</t>
  </si>
  <si>
    <t>2023-02-20 00:00:00.0</t>
  </si>
  <si>
    <t>00000001027</t>
  </si>
  <si>
    <t>2021-02-24 00:00:00.0</t>
  </si>
  <si>
    <t>2025-02-24 00:00:00.0</t>
  </si>
  <si>
    <t>2.380</t>
  </si>
  <si>
    <t>2020-06-29 00:00:00.0</t>
  </si>
  <si>
    <t>00000003086</t>
  </si>
  <si>
    <t>2024-07-26 00:00:00.0</t>
  </si>
  <si>
    <t>2.970</t>
  </si>
  <si>
    <t>2020-09-22 00:00:00.0</t>
  </si>
  <si>
    <t>MA0001411703</t>
  </si>
  <si>
    <t>BT OCP 27012025 2 57 1 MOIS</t>
  </si>
  <si>
    <t>2025-02-27 00:00:00.0</t>
  </si>
  <si>
    <t>BT1703</t>
  </si>
  <si>
    <t>2025-02-27</t>
  </si>
  <si>
    <t>00000001012</t>
  </si>
  <si>
    <t>2024-05-30 00:00:00.0</t>
  </si>
  <si>
    <t>2025-02-28 00:00:00.0</t>
  </si>
  <si>
    <t>3.320</t>
  </si>
  <si>
    <t>2019-03-29 00:00:00.0</t>
  </si>
  <si>
    <t>2024-08-30 00:00:00.0</t>
  </si>
  <si>
    <t>2005-02-22 00:00:00.0</t>
  </si>
  <si>
    <t>6.000</t>
  </si>
  <si>
    <t>00000003029</t>
  </si>
  <si>
    <t>2021-11-29 00:00:00.0</t>
  </si>
  <si>
    <t>2025-03-01 00:00:00.0</t>
  </si>
  <si>
    <t>2.250</t>
  </si>
  <si>
    <t>2024-10-04 00:00:00.0</t>
  </si>
  <si>
    <t>2.700</t>
  </si>
  <si>
    <t>2010-03-01 00:00:00.0</t>
  </si>
  <si>
    <t>4.200</t>
  </si>
  <si>
    <t>2023-03-01 00:00:00.0</t>
  </si>
  <si>
    <t>2025-03-03 00:00:00.0</t>
  </si>
  <si>
    <t>4.290</t>
  </si>
  <si>
    <t>2024-09-02 00:00:00.0</t>
  </si>
  <si>
    <t>2024-03-04 00:00:00.0</t>
  </si>
  <si>
    <t>2025-03-04 00:00:00.0</t>
  </si>
  <si>
    <t>2025-03-05 00:00:00.0</t>
  </si>
  <si>
    <t>2024-03-05 00:00:00.0</t>
  </si>
  <si>
    <t>2024-09-19 00:00:00.0</t>
  </si>
  <si>
    <t>2025-03-06 00:00:00.0</t>
  </si>
  <si>
    <t>2024-03-11 00:00:00.0</t>
  </si>
  <si>
    <t>2025-03-11 00:00:00.0</t>
  </si>
  <si>
    <t>2024-05-14 00:00:00.0</t>
  </si>
  <si>
    <t>2025-03-14 00:00:00.0</t>
  </si>
  <si>
    <t>2024-03-15 00:00:00.0</t>
  </si>
  <si>
    <t>2025-03-17 00:00:00.0</t>
  </si>
  <si>
    <t>2019-03-18 00:00:00.0</t>
  </si>
  <si>
    <t>2025-03-18 00:00:00.0</t>
  </si>
  <si>
    <t>3.270</t>
  </si>
  <si>
    <t>2024-03-18 00:00:00.0</t>
  </si>
  <si>
    <t>2025-03-19 00:00:00.0</t>
  </si>
  <si>
    <t>2024-06-19 00:00:00.0</t>
  </si>
  <si>
    <t>00000003008</t>
  </si>
  <si>
    <t>2020-03-20 00:00:00.0</t>
  </si>
  <si>
    <t>2025-03-20 00:00:00.0</t>
  </si>
  <si>
    <t>3.410</t>
  </si>
  <si>
    <t>2023-04-21 00:00:00.0</t>
  </si>
  <si>
    <t>4.000</t>
  </si>
  <si>
    <t>2023-03-13 00:00:00.0</t>
  </si>
  <si>
    <t>00000002005</t>
  </si>
  <si>
    <t>2024-03-21 00:00:00.0</t>
  </si>
  <si>
    <t>2025-03-21 00:00:00.0</t>
  </si>
  <si>
    <t>2019-03-22 00:00:00.0</t>
  </si>
  <si>
    <t>2025-03-22 00:00:00.0</t>
  </si>
  <si>
    <t>00000001004</t>
  </si>
  <si>
    <t>2020-03-24 00:00:00.0</t>
  </si>
  <si>
    <t>2025-03-24 00:00:00.0</t>
  </si>
  <si>
    <t>3.130</t>
  </si>
  <si>
    <t>3.080</t>
  </si>
  <si>
    <t>2024-12-23 00:00:00.0</t>
  </si>
  <si>
    <t>2.280</t>
  </si>
  <si>
    <t>2020-03-25 00:00:00.0</t>
  </si>
  <si>
    <t>2025-03-25 00:00:00.0</t>
  </si>
  <si>
    <t>2.980</t>
  </si>
  <si>
    <t>2024-03-26 00:00:00.0</t>
  </si>
  <si>
    <t>2023-07-28 00:00:00.0</t>
  </si>
  <si>
    <t>2024-06-25 00:00:00.0</t>
  </si>
  <si>
    <t>2025-03-27 00:00:00.0</t>
  </si>
  <si>
    <t>2024-06-27 00:00:00.0</t>
  </si>
  <si>
    <t>00000004025</t>
  </si>
  <si>
    <t>2018-03-30 00:00:00.0</t>
  </si>
  <si>
    <t>2025-03-30 00:00:00.0</t>
  </si>
  <si>
    <t>100.000</t>
  </si>
  <si>
    <t>0.100</t>
  </si>
  <si>
    <t>2024-03-30 00:00:00.0</t>
  </si>
  <si>
    <t>10000.000</t>
  </si>
  <si>
    <t>00000004026</t>
  </si>
  <si>
    <t>00000004027</t>
  </si>
  <si>
    <t>00000004028</t>
  </si>
  <si>
    <t>00000004029</t>
  </si>
  <si>
    <t>00000004030</t>
  </si>
  <si>
    <t>00000004031</t>
  </si>
  <si>
    <t>00000004032</t>
  </si>
  <si>
    <t>00000004033</t>
  </si>
  <si>
    <t>00000004034</t>
  </si>
  <si>
    <t>00000004035</t>
  </si>
  <si>
    <t>00000004036</t>
  </si>
  <si>
    <t>00000004037</t>
  </si>
  <si>
    <t>00000004038</t>
  </si>
  <si>
    <t>00000004039</t>
  </si>
  <si>
    <t>00000004040</t>
  </si>
  <si>
    <t>00000004041</t>
  </si>
  <si>
    <t>00000004042</t>
  </si>
  <si>
    <t>2024-09-30 00:00:00.0</t>
  </si>
  <si>
    <t>2025-03-31 00:00:00.0</t>
  </si>
  <si>
    <t>2020-04-01 00:00:00.0</t>
  </si>
  <si>
    <t>2025-04-01 00:00:00.0</t>
  </si>
  <si>
    <t>3.050</t>
  </si>
  <si>
    <t>2017-08-03 00:00:00.0</t>
  </si>
  <si>
    <t>2024-04-03 00:00:00.0</t>
  </si>
  <si>
    <t>2025-04-04 00:00:00.0</t>
  </si>
  <si>
    <t>2024-04-04 00:00:00.0</t>
  </si>
  <si>
    <t>2024-04-05 00:00:00.0</t>
  </si>
  <si>
    <t>2021-04-06 00:00:00.0</t>
  </si>
  <si>
    <t>2025-04-06 00:00:00.0</t>
  </si>
  <si>
    <t>2.300</t>
  </si>
  <si>
    <t>2020-07-13 00:00:00.0</t>
  </si>
  <si>
    <t>2023-04-07 00:00:00.0</t>
  </si>
  <si>
    <t>2025-04-07 00:00:00.0</t>
  </si>
  <si>
    <t>4.820</t>
  </si>
  <si>
    <t>2016-10-13 00:00:00.0</t>
  </si>
  <si>
    <t>4.070</t>
  </si>
  <si>
    <t>2024-10-09 00:00:00.0</t>
  </si>
  <si>
    <t>2025-04-09 00:00:00.0</t>
  </si>
  <si>
    <t>2024-10-10 00:00:00.0</t>
  </si>
  <si>
    <t>2025-04-10 00:00:00.0</t>
  </si>
  <si>
    <t>2024-04-15 00:00:00.0</t>
  </si>
  <si>
    <t>2025-04-14 00:00:00.0</t>
  </si>
  <si>
    <t>2020-03-16 00:00:00.0</t>
  </si>
  <si>
    <t>2019-07-22 00:00:00.0</t>
  </si>
  <si>
    <t>2024-10-14 00:00:00.0</t>
  </si>
  <si>
    <t>2.580</t>
  </si>
  <si>
    <t>2025-04-15 00:00:00.0</t>
  </si>
  <si>
    <t>2.900</t>
  </si>
  <si>
    <t>2024-04-17 00:00:00.0</t>
  </si>
  <si>
    <t>2025-04-17 00:00:00.0</t>
  </si>
  <si>
    <t>2021-04-19 00:00:00.0</t>
  </si>
  <si>
    <t>2025-04-19 00:00:00.0</t>
  </si>
  <si>
    <t>2.330</t>
  </si>
  <si>
    <t>00000001003</t>
  </si>
  <si>
    <t>2025-04-21 00:00:00.0</t>
  </si>
  <si>
    <t>4.510</t>
  </si>
  <si>
    <t>2019-09-05 00:00:00.0</t>
  </si>
  <si>
    <t>2025-04-22 00:00:00.0</t>
  </si>
  <si>
    <t>2024-04-24 00:00:00.0</t>
  </si>
  <si>
    <t>2025-04-23 00:00:00.0</t>
  </si>
  <si>
    <t>2025-04-25 00:00:00.0</t>
  </si>
  <si>
    <t>3.500</t>
  </si>
  <si>
    <t>2024-04-26 00:00:00.0</t>
  </si>
  <si>
    <t>2024-10-24 00:00:00.0</t>
  </si>
  <si>
    <t>2022-04-28 00:00:00.0</t>
  </si>
  <si>
    <t>2025-04-28 00:00:00.0</t>
  </si>
  <si>
    <t>2.440</t>
  </si>
  <si>
    <t>2023-04-28 00:00:00.0</t>
  </si>
  <si>
    <t>4.350</t>
  </si>
  <si>
    <t>2024-04-29 00:00:00.0</t>
  </si>
  <si>
    <t>3.440</t>
  </si>
  <si>
    <t>MA0002018838</t>
  </si>
  <si>
    <t>BDT 27012025 2 28 13 semaines</t>
  </si>
  <si>
    <t>BDT8838</t>
  </si>
  <si>
    <t>2020-04-30 00:00:00.0</t>
  </si>
  <si>
    <t>2025-04-30 00:00:00.0</t>
  </si>
  <si>
    <t>3.090</t>
  </si>
  <si>
    <t>2024-10-31 00:00:00.0</t>
  </si>
  <si>
    <t>2025-05-02 00:00:00.0</t>
  </si>
  <si>
    <t>2.960</t>
  </si>
  <si>
    <t>2024-11-05 00:00:00.0</t>
  </si>
  <si>
    <t>2025-05-05 00:00:00.0</t>
  </si>
  <si>
    <t>4.710</t>
  </si>
  <si>
    <t>2023-12-29 00:00:00.0</t>
  </si>
  <si>
    <t>2024-05-06 00:00:00.0</t>
  </si>
  <si>
    <t>2024-11-04 00:00:00.0</t>
  </si>
  <si>
    <t>2024-05-09 00:00:00.0</t>
  </si>
  <si>
    <t>2025-05-08 00:00:00.0</t>
  </si>
  <si>
    <t>2024-05-13 00:00:00.0</t>
  </si>
  <si>
    <t>2025-05-12 00:00:00.0</t>
  </si>
  <si>
    <t>3.960</t>
  </si>
  <si>
    <t>2024-11-13 00:00:00.0</t>
  </si>
  <si>
    <t>2025-05-13 00:00:00.0</t>
  </si>
  <si>
    <t>2020-05-18 00:00:00.0</t>
  </si>
  <si>
    <t>2025-05-18 00:00:00.0</t>
  </si>
  <si>
    <t>2.630</t>
  </si>
  <si>
    <t>2023-01-23 00:00:00.0</t>
  </si>
  <si>
    <t>2025-05-19 00:00:00.0</t>
  </si>
  <si>
    <t>2024-11-19 00:00:00.0</t>
  </si>
  <si>
    <t>2025-05-20 00:00:00.0</t>
  </si>
  <si>
    <t>2.540</t>
  </si>
  <si>
    <t>2024-05-20 00:00:00.0</t>
  </si>
  <si>
    <t>2025-05-21 00:00:00.0</t>
  </si>
  <si>
    <t>2024-05-23 00:00:00.0</t>
  </si>
  <si>
    <t>2025-05-22 00:00:00.0</t>
  </si>
  <si>
    <t>3.360</t>
  </si>
  <si>
    <t>2023-09-27 00:00:00.0</t>
  </si>
  <si>
    <t>2024-05-24 00:00:00.0</t>
  </si>
  <si>
    <t>2025-05-23 00:00:00.0</t>
  </si>
  <si>
    <t>2021-05-26 00:00:00.0</t>
  </si>
  <si>
    <t>2025-05-26 00:00:00.0</t>
  </si>
  <si>
    <t>2.420</t>
  </si>
  <si>
    <t>2020-05-28 00:00:00.0</t>
  </si>
  <si>
    <t>2025-05-28 00:00:00.0</t>
  </si>
  <si>
    <t>3.150</t>
  </si>
  <si>
    <t>2024-05-28 00:00:00.0</t>
  </si>
  <si>
    <t>00000003070</t>
  </si>
  <si>
    <t>2020-05-29 00:00:00.0</t>
  </si>
  <si>
    <t>2025-05-29 00:00:00.0</t>
  </si>
  <si>
    <t>3.010</t>
  </si>
  <si>
    <t>2021-06-30 00:00:00.0</t>
  </si>
  <si>
    <t>2024-05-31 00:00:00.0</t>
  </si>
  <si>
    <t>2025-05-30 00:00:00.0</t>
  </si>
  <si>
    <t>2023-11-30 00:00:00.0</t>
  </si>
  <si>
    <t>2022-06-02 00:00:00.0</t>
  </si>
  <si>
    <t>2025-06-02 00:00:00.0</t>
  </si>
  <si>
    <t>2.760</t>
  </si>
  <si>
    <t>2020-05-14 00:00:00.0</t>
  </si>
  <si>
    <t>2014-06-02 00:00:00.0</t>
  </si>
  <si>
    <t>4.550</t>
  </si>
  <si>
    <t>2025-06-03 00:00:00.0</t>
  </si>
  <si>
    <t>00000003042</t>
  </si>
  <si>
    <t>2020-06-04 00:00:00.0</t>
  </si>
  <si>
    <t>2025-06-04 00:00:00.0</t>
  </si>
  <si>
    <t>00000003044</t>
  </si>
  <si>
    <t>2024-06-05 00:00:00.0</t>
  </si>
  <si>
    <t>2025-06-05 00:00:00.0</t>
  </si>
  <si>
    <t>00000001024</t>
  </si>
  <si>
    <t>2015-06-10 00:00:00.0</t>
  </si>
  <si>
    <t>2025-06-10 00:00:00.0</t>
  </si>
  <si>
    <t>2015-06-16 00:00:00.0</t>
  </si>
  <si>
    <t>2025-06-16 00:00:00.0</t>
  </si>
  <si>
    <t>4.740</t>
  </si>
  <si>
    <t>3.690</t>
  </si>
  <si>
    <t>00000004095</t>
  </si>
  <si>
    <t>2022-06-17 00:00:00.0</t>
  </si>
  <si>
    <t>2025-06-17 00:00:00.0</t>
  </si>
  <si>
    <t>3.490</t>
  </si>
  <si>
    <t>2022-06-03 00:00:00.0</t>
  </si>
  <si>
    <t>2024-06-13 00:00:00.0</t>
  </si>
  <si>
    <t>2019-02-22 00:00:00.0</t>
  </si>
  <si>
    <t>2025-06-22 00:00:00.0</t>
  </si>
  <si>
    <t>3.310</t>
  </si>
  <si>
    <t>2022-06-24 00:00:00.0</t>
  </si>
  <si>
    <t>2025-06-24 00:00:00.0</t>
  </si>
  <si>
    <t>1.750</t>
  </si>
  <si>
    <t>2019-12-18 00:00:00.0</t>
  </si>
  <si>
    <t>2023-06-27 00:00:00.0</t>
  </si>
  <si>
    <t>2025-06-27 00:00:00.0</t>
  </si>
  <si>
    <t>4.300</t>
  </si>
  <si>
    <t>2015-06-29 00:00:00.0</t>
  </si>
  <si>
    <t>2025-06-29 00:00:00.0</t>
  </si>
  <si>
    <t>4.770</t>
  </si>
  <si>
    <t>2018-06-29 00:00:00.0</t>
  </si>
  <si>
    <t>3.570</t>
  </si>
  <si>
    <t>3.510</t>
  </si>
  <si>
    <t>2025-06-30 00:00:00.0</t>
  </si>
  <si>
    <t>4.730</t>
  </si>
  <si>
    <t>2025-07-03 00:00:00.0</t>
  </si>
  <si>
    <t>4.060</t>
  </si>
  <si>
    <t>2024-07-04 00:00:00.0</t>
  </si>
  <si>
    <t>2024-07-05 00:00:00.0</t>
  </si>
  <si>
    <t>2025-07-04 00:00:00.0</t>
  </si>
  <si>
    <t>MA0002018812</t>
  </si>
  <si>
    <t>BDT 06012025 2 54 26 semaines</t>
  </si>
  <si>
    <t>2025-07-07 00:00:00.0</t>
  </si>
  <si>
    <t>BDT8812</t>
  </si>
  <si>
    <t>2025-07-07</t>
  </si>
  <si>
    <t>00000003066</t>
  </si>
  <si>
    <t>2019-07-08 00:00:00.0</t>
  </si>
  <si>
    <t>2025-07-08 00:00:00.0</t>
  </si>
  <si>
    <t>4.530</t>
  </si>
  <si>
    <t>2024-07-09 00:00:00.0</t>
  </si>
  <si>
    <t>2025-07-09 00:00:00.0</t>
  </si>
  <si>
    <t>3.170</t>
  </si>
  <si>
    <t>2023-08-11 00:00:00.0</t>
  </si>
  <si>
    <t>2025-07-10 00:00:00.0</t>
  </si>
  <si>
    <t>3.600</t>
  </si>
  <si>
    <t>00000003080</t>
  </si>
  <si>
    <t>2015-07-13 00:00:00.0</t>
  </si>
  <si>
    <t>2025-07-13 00:00:00.0</t>
  </si>
  <si>
    <t>3.230</t>
  </si>
  <si>
    <t>3.330</t>
  </si>
  <si>
    <t>2.530</t>
  </si>
  <si>
    <t>00000003073</t>
  </si>
  <si>
    <t>2010-07-09 00:00:00.0</t>
  </si>
  <si>
    <t>2025-07-14 00:00:00.0</t>
  </si>
  <si>
    <t>73205.136</t>
  </si>
  <si>
    <t>5.620</t>
  </si>
  <si>
    <t>2023-07-14 00:00:00.0</t>
  </si>
  <si>
    <t>3.910</t>
  </si>
  <si>
    <t>2023-02-27 00:00:00.0</t>
  </si>
  <si>
    <t>3.800</t>
  </si>
  <si>
    <t>2023-02-06 00:00:00.0</t>
  </si>
  <si>
    <t>00000003018</t>
  </si>
  <si>
    <t>2020-07-15 00:00:00.0</t>
  </si>
  <si>
    <t>2025-07-15 00:00:00.0</t>
  </si>
  <si>
    <t>2.800</t>
  </si>
  <si>
    <t>00000004014</t>
  </si>
  <si>
    <t>2012-01-30 00:00:00.0</t>
  </si>
  <si>
    <t>2025-07-16 00:00:00.0</t>
  </si>
  <si>
    <t>4.600</t>
  </si>
  <si>
    <t>2023-07-17 00:00:00.0</t>
  </si>
  <si>
    <t>2025-07-17 00:00:00.0</t>
  </si>
  <si>
    <t>3.110</t>
  </si>
  <si>
    <t>MA0001530486</t>
  </si>
  <si>
    <t>CD BOA 16012025 2 70 26 semaines</t>
  </si>
  <si>
    <t>CD0486</t>
  </si>
  <si>
    <t>2022-07-21 00:00:00.0</t>
  </si>
  <si>
    <t>2025-07-21 00:00:00.0</t>
  </si>
  <si>
    <t>2024-07-08 00:00:00.0</t>
  </si>
  <si>
    <t>2024-07-22 00:00:00.0</t>
  </si>
  <si>
    <t>2025-07-22 00:00:00.0</t>
  </si>
  <si>
    <t>2020-07-24 00:00:00.0</t>
  </si>
  <si>
    <t>2025-07-24 00:00:00.0</t>
  </si>
  <si>
    <t>2.810</t>
  </si>
  <si>
    <t>2015-07-28 00:00:00.0</t>
  </si>
  <si>
    <t>2025-07-28 00:00:00.0</t>
  </si>
  <si>
    <t>4.790</t>
  </si>
  <si>
    <t>MA0001411711</t>
  </si>
  <si>
    <t>BT OCP 27012025 2 61 26 semaines</t>
  </si>
  <si>
    <t>2.610</t>
  </si>
  <si>
    <t>BT1711</t>
  </si>
  <si>
    <t>00000003047</t>
  </si>
  <si>
    <t>2025-07-31 00:00:00.0</t>
  </si>
  <si>
    <t>MA0001411729</t>
  </si>
  <si>
    <t>BT LABELVIE 300125 3 04 26 semaines</t>
  </si>
  <si>
    <t>2025-01-30 00:00:00.0</t>
  </si>
  <si>
    <t>3.040</t>
  </si>
  <si>
    <t>BT1729</t>
  </si>
  <si>
    <t>3.030</t>
  </si>
  <si>
    <t>MA0001530551</t>
  </si>
  <si>
    <t>CD CFG BANK 31012025 3 20 6 mois</t>
  </si>
  <si>
    <t>CD0551</t>
  </si>
  <si>
    <t>2022-08-01 00:00:00.0</t>
  </si>
  <si>
    <t>2025-08-01 00:00:00.0</t>
  </si>
  <si>
    <t>2021-06-29 00:00:00.0</t>
  </si>
  <si>
    <t>2020-07-29 00:00:00.0</t>
  </si>
  <si>
    <t>MA0002018846</t>
  </si>
  <si>
    <t>BDT 03022025 2 44 26 semaines</t>
  </si>
  <si>
    <t>2025-08-04 00:00:00.0</t>
  </si>
  <si>
    <t>BDT8846</t>
  </si>
  <si>
    <t>2025-08-04</t>
  </si>
  <si>
    <t>MA0002018853</t>
  </si>
  <si>
    <t>BDT 03022025 2 40 26 semaines</t>
  </si>
  <si>
    <t>2.400</t>
  </si>
  <si>
    <t>BDT8853</t>
  </si>
  <si>
    <t>2025-08-05 00:00:00.0</t>
  </si>
  <si>
    <t>2024-08-06 00:00:00.0</t>
  </si>
  <si>
    <t>2025-08-06 00:00:00.0</t>
  </si>
  <si>
    <t>2024-08-08 00:00:00.0</t>
  </si>
  <si>
    <t>2025-08-08 00:00:00.0</t>
  </si>
  <si>
    <t>2020-08-10 00:00:00.0</t>
  </si>
  <si>
    <t>2025-08-10 00:00:00.0</t>
  </si>
  <si>
    <t>2.670</t>
  </si>
  <si>
    <t>2020-08-13 00:00:00.0</t>
  </si>
  <si>
    <t>2025-08-13 00:00:00.0</t>
  </si>
  <si>
    <t>2024-08-13 00:00:00.0</t>
  </si>
  <si>
    <t>3.120</t>
  </si>
  <si>
    <t>2020-08-17 00:00:00.0</t>
  </si>
  <si>
    <t>2025-08-17 00:00:00.0</t>
  </si>
  <si>
    <t>2023-04-25 00:00:00.0</t>
  </si>
  <si>
    <t>2025-08-18 00:00:00.0</t>
  </si>
  <si>
    <t>3.900</t>
  </si>
  <si>
    <t>2024-08-26 00:00:00.0</t>
  </si>
  <si>
    <t>2025-08-27 00:00:00.0</t>
  </si>
  <si>
    <t>2020-08-28 00:00:00.0</t>
  </si>
  <si>
    <t>2025-08-28 00:00:00.0</t>
  </si>
  <si>
    <t>2022-05-31 00:00:00.0</t>
  </si>
  <si>
    <t>2025-08-29 00:00:00.0</t>
  </si>
  <si>
    <t>2021-05-31 00:00:00.0</t>
  </si>
  <si>
    <t>00000004056</t>
  </si>
  <si>
    <t>2020-09-02 00:00:00.0</t>
  </si>
  <si>
    <t>2025-09-02 00:00:00.0</t>
  </si>
  <si>
    <t>3.260</t>
  </si>
  <si>
    <t>25000.000</t>
  </si>
  <si>
    <t>0.010</t>
  </si>
  <si>
    <t>2022-09-02 00:00:00.0</t>
  </si>
  <si>
    <t>2.770</t>
  </si>
  <si>
    <t>2020-09-04 00:00:00.0</t>
  </si>
  <si>
    <t>2025-09-04 00:00:00.0</t>
  </si>
  <si>
    <t>2020-04-03 00:00:00.0</t>
  </si>
  <si>
    <t>00000003101</t>
  </si>
  <si>
    <t>2024-05-21 00:00:00.0</t>
  </si>
  <si>
    <t>2025-09-05 00:00:00.0</t>
  </si>
  <si>
    <t>37500.000</t>
  </si>
  <si>
    <t>5.000</t>
  </si>
  <si>
    <t>6.090</t>
  </si>
  <si>
    <t>2024-09-04 00:00:00.0</t>
  </si>
  <si>
    <t>2023-09-07 00:00:00.0</t>
  </si>
  <si>
    <t>2025-09-07 00:00:00.0</t>
  </si>
  <si>
    <t>3.820</t>
  </si>
  <si>
    <t>2025-09-15 00:00:00.0</t>
  </si>
  <si>
    <t>2024-09-13 00:00:00.0</t>
  </si>
  <si>
    <t>2025-09-16 00:00:00.0</t>
  </si>
  <si>
    <t>2020-09-24 00:00:00.0</t>
  </si>
  <si>
    <t>2025-09-24 00:00:00.0</t>
  </si>
  <si>
    <t>2.590</t>
  </si>
  <si>
    <t>2024-09-25 00:00:00.0</t>
  </si>
  <si>
    <t>2025-09-25 00:00:00.0</t>
  </si>
  <si>
    <t>2024-09-27 00:00:00.0</t>
  </si>
  <si>
    <t>2025-09-26 00:00:00.0</t>
  </si>
  <si>
    <t>00000004101</t>
  </si>
  <si>
    <t>2022-09-29 00:00:00.0</t>
  </si>
  <si>
    <t>2025-09-29 00:00:00.0</t>
  </si>
  <si>
    <t>2020-09-29 00:00:00.0</t>
  </si>
  <si>
    <t>2025-09-30 00:00:00.0</t>
  </si>
  <si>
    <t>2023-05-29 00:00:00.0</t>
  </si>
  <si>
    <t>2025-10-01 00:00:00.0</t>
  </si>
  <si>
    <t>4.120</t>
  </si>
  <si>
    <t>2022-10-21 00:00:00.0</t>
  </si>
  <si>
    <t>2024-10-01 00:00:00.0</t>
  </si>
  <si>
    <t>2020-10-02 00:00:00.0</t>
  </si>
  <si>
    <t>2025-10-02 00:00:00.0</t>
  </si>
  <si>
    <t>2.550</t>
  </si>
  <si>
    <t>2019-11-28 00:00:00.0</t>
  </si>
  <si>
    <t>2005-10-03 00:00:00.0</t>
  </si>
  <si>
    <t>2025-10-03 00:00:00.0</t>
  </si>
  <si>
    <t>5.950</t>
  </si>
  <si>
    <t>2021-10-04 00:00:00.0</t>
  </si>
  <si>
    <t>2025-10-04 00:00:00.0</t>
  </si>
  <si>
    <t>2.430</t>
  </si>
  <si>
    <t>2023-10-05 00:00:00.0</t>
  </si>
  <si>
    <t>2025-10-05 00:00:00.0</t>
  </si>
  <si>
    <t>3.970</t>
  </si>
  <si>
    <t>2022-06-06 00:00:00.0</t>
  </si>
  <si>
    <t>3.920</t>
  </si>
  <si>
    <t>2025-10-09 00:00:00.0</t>
  </si>
  <si>
    <t>2024-10-08 00:00:00.0</t>
  </si>
  <si>
    <t>2025-10-10 00:00:00.0</t>
  </si>
  <si>
    <t>00000003083</t>
  </si>
  <si>
    <t>2023-10-11 00:00:00.0</t>
  </si>
  <si>
    <t>2025-10-11 00:00:00.0</t>
  </si>
  <si>
    <t>5.520</t>
  </si>
  <si>
    <t>2019-10-09 00:00:00.0</t>
  </si>
  <si>
    <t>3.760</t>
  </si>
  <si>
    <t>2020-10-13 00:00:00.0</t>
  </si>
  <si>
    <t>2025-10-13 00:00:00.0</t>
  </si>
  <si>
    <t>2021-10-13 00:00:00.0</t>
  </si>
  <si>
    <t>00000004074</t>
  </si>
  <si>
    <t>2021-11-10 00:00:00.0</t>
  </si>
  <si>
    <t>2025-10-14 00:00:00.0</t>
  </si>
  <si>
    <t>2.140</t>
  </si>
  <si>
    <t>2028761.580</t>
  </si>
  <si>
    <t>0.000</t>
  </si>
  <si>
    <t>2021-07-09 00:00:00.0</t>
  </si>
  <si>
    <t>2023-11-16 00:00:00.0</t>
  </si>
  <si>
    <t>2025-10-15 00:00:00.0</t>
  </si>
  <si>
    <t>00000003115</t>
  </si>
  <si>
    <t>2015-10-20 00:00:00.0</t>
  </si>
  <si>
    <t>2025-10-20 00:00:00.0</t>
  </si>
  <si>
    <t>3.730</t>
  </si>
  <si>
    <t>2023-10-20 00:00:00.0</t>
  </si>
  <si>
    <t>2020-06-15 00:00:00.0</t>
  </si>
  <si>
    <t>2020-10-21 00:00:00.0</t>
  </si>
  <si>
    <t>2025-10-21 00:00:00.0</t>
  </si>
  <si>
    <t>2023-10-24 00:00:00.0</t>
  </si>
  <si>
    <t>2025-10-24 00:00:00.0</t>
  </si>
  <si>
    <t>2025-10-31 00:00:00.0</t>
  </si>
  <si>
    <t>2023-11-01 00:00:00.0</t>
  </si>
  <si>
    <t>2025-11-01 00:00:00.0</t>
  </si>
  <si>
    <t>2025-11-05 00:00:00.0</t>
  </si>
  <si>
    <t>00000003127</t>
  </si>
  <si>
    <t>2018-11-08 00:00:00.0</t>
  </si>
  <si>
    <t>2025-11-08 00:00:00.0</t>
  </si>
  <si>
    <t>4.460</t>
  </si>
  <si>
    <t>4.040</t>
  </si>
  <si>
    <t>2017-06-29 00:00:00.0</t>
  </si>
  <si>
    <t>2023-11-08 00:00:00.0</t>
  </si>
  <si>
    <t>3.750</t>
  </si>
  <si>
    <t>2025-11-12 00:00:00.0</t>
  </si>
  <si>
    <t>00000004114</t>
  </si>
  <si>
    <t>2025-11-14 00:00:00.0</t>
  </si>
  <si>
    <t>2023-05-22 00:00:00.0</t>
  </si>
  <si>
    <t>2025-11-17 00:00:00.0</t>
  </si>
  <si>
    <t>2025-11-19 00:00:00.0</t>
  </si>
  <si>
    <t>2021-11-25 00:00:00.0</t>
  </si>
  <si>
    <t>2025-11-25 00:00:00.0</t>
  </si>
  <si>
    <t>2.450</t>
  </si>
  <si>
    <t>2015-11-27 00:00:00.0</t>
  </si>
  <si>
    <t>2025-11-27 00:00:00.0</t>
  </si>
  <si>
    <t>4.800</t>
  </si>
  <si>
    <t>2024-11-28 00:00:00.0</t>
  </si>
  <si>
    <t>2020-11-30 00:00:00.0</t>
  </si>
  <si>
    <t>2025-11-28 00:00:00.0</t>
  </si>
  <si>
    <t>2.710</t>
  </si>
  <si>
    <t>2023-11-28 00:00:00.0</t>
  </si>
  <si>
    <t>3.850</t>
  </si>
  <si>
    <t>2023-12-01 00:00:00.0</t>
  </si>
  <si>
    <t>2025-12-01 00:00:00.0</t>
  </si>
  <si>
    <t>3.720</t>
  </si>
  <si>
    <t>2023-11-29 00:00:00.0</t>
  </si>
  <si>
    <t>3.680</t>
  </si>
  <si>
    <t>2024-11-29 00:00:00.0</t>
  </si>
  <si>
    <t>00000003130</t>
  </si>
  <si>
    <t>2020-12-07 00:00:00.0</t>
  </si>
  <si>
    <t>2025-12-07 00:00:00.0</t>
  </si>
  <si>
    <t>3.140</t>
  </si>
  <si>
    <t>2.850</t>
  </si>
  <si>
    <t>2020-07-28 00:00:00.0</t>
  </si>
  <si>
    <t>00000003014</t>
  </si>
  <si>
    <t>3.340</t>
  </si>
  <si>
    <t>2.990</t>
  </si>
  <si>
    <t>2024-01-12 00:00:00.0</t>
  </si>
  <si>
    <t>2025-12-11 00:00:00.0</t>
  </si>
  <si>
    <t>2024-12-16 00:00:00.0</t>
  </si>
  <si>
    <t>2025-12-15 00:00:00.0</t>
  </si>
  <si>
    <t>2024-01-17 00:00:00.0</t>
  </si>
  <si>
    <t>2025-12-16 00:00:00.0</t>
  </si>
  <si>
    <t>00000003088</t>
  </si>
  <si>
    <t>2018-12-18 00:00:00.0</t>
  </si>
  <si>
    <t>2025-12-18 00:00:00.0</t>
  </si>
  <si>
    <t>3.380</t>
  </si>
  <si>
    <t>00000003113</t>
  </si>
  <si>
    <t>2023-12-21 00:00:00.0</t>
  </si>
  <si>
    <t>2025-12-19 00:00:00.0</t>
  </si>
  <si>
    <t>2015-12-22 00:00:00.0</t>
  </si>
  <si>
    <t>2025-12-22 00:00:00.0</t>
  </si>
  <si>
    <t>4.520</t>
  </si>
  <si>
    <t>2023-12-22 00:00:00.0</t>
  </si>
  <si>
    <t>3.670</t>
  </si>
  <si>
    <t>2020-12-24 00:00:00.0</t>
  </si>
  <si>
    <t>2025-12-24 00:00:00.0</t>
  </si>
  <si>
    <t>2.730</t>
  </si>
  <si>
    <t>2025-12-30 00:00:00.0</t>
  </si>
  <si>
    <t>2025-12-31 00:00:00.0</t>
  </si>
  <si>
    <t>5.300</t>
  </si>
  <si>
    <t>2015-12-31 00:00:00.0</t>
  </si>
  <si>
    <t>00000001015</t>
  </si>
  <si>
    <t>2015-12-30 00:00:00.0</t>
  </si>
  <si>
    <t>00000002010</t>
  </si>
  <si>
    <t>2021-12-31 00:00:00.0</t>
  </si>
  <si>
    <t>2.210</t>
  </si>
  <si>
    <t>2024-12-30 00:00:00.0</t>
  </si>
  <si>
    <t>2005-12-27 00:00:00.0</t>
  </si>
  <si>
    <t>2026-01-02 00:00:00.0</t>
  </si>
  <si>
    <t>00000003098</t>
  </si>
  <si>
    <t>2021-01-13 00:00:00.0</t>
  </si>
  <si>
    <t>2026-01-13 00:00:00.0</t>
  </si>
  <si>
    <t>4.590</t>
  </si>
  <si>
    <t>4.970</t>
  </si>
  <si>
    <t>2020-01-13 00:00:00.0</t>
  </si>
  <si>
    <t>MA0001530494</t>
  </si>
  <si>
    <t>CD BOA 16012025 2 78 52 semaines</t>
  </si>
  <si>
    <t>2026-01-15 00:00:00.0</t>
  </si>
  <si>
    <t>2.780</t>
  </si>
  <si>
    <t>CD0494</t>
  </si>
  <si>
    <t>2026-01-15</t>
  </si>
  <si>
    <t>2021-01-18 00:00:00.0</t>
  </si>
  <si>
    <t>2026-01-18 00:00:00.0</t>
  </si>
  <si>
    <t>2.660</t>
  </si>
  <si>
    <t>2016-12-26 00:00:00.0</t>
  </si>
  <si>
    <t>2024-11-11 00:00:00.0</t>
  </si>
  <si>
    <t>2026-01-19 00:00:00.0</t>
  </si>
  <si>
    <t>MA0001530502</t>
  </si>
  <si>
    <t>CD CFG BANK 220125 2 85 52 semaines</t>
  </si>
  <si>
    <t>2025-01-22 00:00:00.0</t>
  </si>
  <si>
    <t>2026-01-21 00:00:00.0</t>
  </si>
  <si>
    <t>CD0502</t>
  </si>
  <si>
    <t>2026-01-21</t>
  </si>
  <si>
    <t>2024-01-25 00:00:00.0</t>
  </si>
  <si>
    <t>2026-01-25 00:00:00.0</t>
  </si>
  <si>
    <t>3.560</t>
  </si>
  <si>
    <t>MA0001530510</t>
  </si>
  <si>
    <t>CD CFG BANK 30012025 2 50 12 mois</t>
  </si>
  <si>
    <t>2026-01-29 00:00:00.0</t>
  </si>
  <si>
    <t>CD0510</t>
  </si>
  <si>
    <t>2026-01-29</t>
  </si>
  <si>
    <t>MA0001530528</t>
  </si>
  <si>
    <t>CD BMCI 30012025 2 75 12 mois</t>
  </si>
  <si>
    <t>2026-01-30 00:00:00.0</t>
  </si>
  <si>
    <t>CD0528</t>
  </si>
  <si>
    <t>2026-01-30</t>
  </si>
  <si>
    <t>MA0001530544</t>
  </si>
  <si>
    <t>CD BMCI 31012025 2 95 12 mois</t>
  </si>
  <si>
    <t>2026-01-31 00:00:00.0</t>
  </si>
  <si>
    <t>CD0544</t>
  </si>
  <si>
    <t>2024-01-31 00:00:00.0</t>
  </si>
  <si>
    <t>2026-02-02 00:00:00.0</t>
  </si>
  <si>
    <t>2023-11-27 00:00:00.0</t>
  </si>
  <si>
    <t>2021-02-01 00:00:00.0</t>
  </si>
  <si>
    <t>2.410</t>
  </si>
  <si>
    <t>2023-09-22 00:00:00.0</t>
  </si>
  <si>
    <t>2024-03-06 00:00:00.0</t>
  </si>
  <si>
    <t>2026-02-05 00:00:00.0</t>
  </si>
  <si>
    <t>2024-03-08 00:00:00.0</t>
  </si>
  <si>
    <t>2026-02-06 00:00:00.0</t>
  </si>
  <si>
    <t>2026-02-08 00:00:00.0</t>
  </si>
  <si>
    <t>3.610</t>
  </si>
  <si>
    <t>2020-04-07 00:00:00.0</t>
  </si>
  <si>
    <t>2026-02-13 00:00:00.0</t>
  </si>
  <si>
    <t>2024-02-15 00:00:00.0</t>
  </si>
  <si>
    <t>2026-02-15 00:00:00.0</t>
  </si>
  <si>
    <t>3.630</t>
  </si>
  <si>
    <t>2021-02-16 00:00:00.0</t>
  </si>
  <si>
    <t>2026-02-16 00:00:00.0</t>
  </si>
  <si>
    <t>2.480</t>
  </si>
  <si>
    <t>2020-02-18 00:00:00.0</t>
  </si>
  <si>
    <t>2023-07-10 00:00:00.0</t>
  </si>
  <si>
    <t>2021-02-19 00:00:00.0</t>
  </si>
  <si>
    <t>2026-02-19 00:00:00.0</t>
  </si>
  <si>
    <t>2026-02-22 00:00:00.0</t>
  </si>
  <si>
    <t>2024-02-28 00:00:00.0</t>
  </si>
  <si>
    <t>2026-03-02 00:00:00.0</t>
  </si>
  <si>
    <t>3.810</t>
  </si>
  <si>
    <t>2020-03-23 00:00:00.0</t>
  </si>
  <si>
    <t>2026-03-21 00:00:00.0</t>
  </si>
  <si>
    <t>3.550</t>
  </si>
  <si>
    <t>2026-03-29 00:00:00.0</t>
  </si>
  <si>
    <t>2021-04-15 00:00:00.0</t>
  </si>
  <si>
    <t>2026-03-30 00:00:00.0</t>
  </si>
  <si>
    <t>00000004146</t>
  </si>
  <si>
    <t>2023-12-19 00:00:00.0</t>
  </si>
  <si>
    <t>2026-04-04 00:00:00.0</t>
  </si>
  <si>
    <t>2022-01-14 00:00:00.0</t>
  </si>
  <si>
    <t>2024-05-08 00:00:00.0</t>
  </si>
  <si>
    <t>2026-04-05 00:00:00.0</t>
  </si>
  <si>
    <t>2026-04-15 00:00:00.0</t>
  </si>
  <si>
    <t>2017-06-23 00:00:00.0</t>
  </si>
  <si>
    <t>2017-06-22 00:00:00.0</t>
  </si>
  <si>
    <t>2024-10-18 00:00:00.0</t>
  </si>
  <si>
    <t>2026-04-17 00:00:00.0</t>
  </si>
  <si>
    <t>3.160</t>
  </si>
  <si>
    <t>2021-04-20 00:00:00.0</t>
  </si>
  <si>
    <t>2026-04-20 00:00:00.0</t>
  </si>
  <si>
    <t>2.350</t>
  </si>
  <si>
    <t>2.050</t>
  </si>
  <si>
    <t>2026-04-24 00:00:00.0</t>
  </si>
  <si>
    <t>3.590</t>
  </si>
  <si>
    <t>2026-04-27 00:00:00.0</t>
  </si>
  <si>
    <t>3.650</t>
  </si>
  <si>
    <t>2026-04-28 00:00:00.0</t>
  </si>
  <si>
    <t>2021-04-29 00:00:00.0</t>
  </si>
  <si>
    <t>2026-04-29 00:00:00.0</t>
  </si>
  <si>
    <t>2026-04-30 00:00:00.0</t>
  </si>
  <si>
    <t>2024-05-02 00:00:00.0</t>
  </si>
  <si>
    <t>2026-05-02 00:00:00.0</t>
  </si>
  <si>
    <t>2026-05-06 00:00:00.0</t>
  </si>
  <si>
    <t>2021-10-18 00:00:00.0</t>
  </si>
  <si>
    <t>2026-05-08 00:00:00.0</t>
  </si>
  <si>
    <t>2026-05-09 00:00:00.0</t>
  </si>
  <si>
    <t>2026-05-13 00:00:00.0</t>
  </si>
  <si>
    <t>2021-05-17 00:00:00.0</t>
  </si>
  <si>
    <t>2026-05-17 00:00:00.0</t>
  </si>
  <si>
    <t>2024-05-17 00:00:00.0</t>
  </si>
  <si>
    <t>2023-12-11 00:00:00.0</t>
  </si>
  <si>
    <t>2026-05-18 00:00:00.0</t>
  </si>
  <si>
    <t>2021-05-21 00:00:00.0</t>
  </si>
  <si>
    <t>2026-05-21 00:00:00.0</t>
  </si>
  <si>
    <t>2026-05-28 00:00:00.0</t>
  </si>
  <si>
    <t>2026-05-30 00:00:00.0</t>
  </si>
  <si>
    <t>3.520</t>
  </si>
  <si>
    <t>2026-06-03 00:00:00.0</t>
  </si>
  <si>
    <t>2.600</t>
  </si>
  <si>
    <t>2006-05-30 00:00:00.0</t>
  </si>
  <si>
    <t>2026-06-05 00:00:00.0</t>
  </si>
  <si>
    <t>5.150</t>
  </si>
  <si>
    <t>00000003076</t>
  </si>
  <si>
    <t>2021-06-14 00:00:00.0</t>
  </si>
  <si>
    <t>2026-06-14 00:00:00.0</t>
  </si>
  <si>
    <t>2023-06-14 00:00:00.0</t>
  </si>
  <si>
    <t>4.690</t>
  </si>
  <si>
    <t>2024-06-14 00:00:00.0</t>
  </si>
  <si>
    <t>3.620</t>
  </si>
  <si>
    <t>2016-01-04 00:00:00.0</t>
  </si>
  <si>
    <t>2026-06-15 00:00:00.0</t>
  </si>
  <si>
    <t>2016-06-15 00:00:00.0</t>
  </si>
  <si>
    <t>2024-06-21 00:00:00.0</t>
  </si>
  <si>
    <t>2026-06-22 00:00:00.0</t>
  </si>
  <si>
    <t>2019-06-27 00:00:00.0</t>
  </si>
  <si>
    <t>2026-06-27 00:00:00.0</t>
  </si>
  <si>
    <t>2.910</t>
  </si>
  <si>
    <t>2016-06-28 00:00:00.0</t>
  </si>
  <si>
    <t>2026-06-28 00:00:00.0</t>
  </si>
  <si>
    <t>3.740</t>
  </si>
  <si>
    <t>2026-06-29 00:00:00.0</t>
  </si>
  <si>
    <t>00000004045</t>
  </si>
  <si>
    <t>2018-12-28 00:00:00.0</t>
  </si>
  <si>
    <t>2026-06-30 00:00:00.0</t>
  </si>
  <si>
    <t>2019-01-30 00:00:00.0</t>
  </si>
  <si>
    <t>00000004046</t>
  </si>
  <si>
    <t>2019-06-28 00:00:00.0</t>
  </si>
  <si>
    <t>2021-06-25 00:00:00.0</t>
  </si>
  <si>
    <t>2026-07-01 00:00:00.0</t>
  </si>
  <si>
    <t>2.370</t>
  </si>
  <si>
    <t>2026-07-09 00:00:00.0</t>
  </si>
  <si>
    <t>2021-07-12 00:00:00.0</t>
  </si>
  <si>
    <t>2026-07-12 00:00:00.0</t>
  </si>
  <si>
    <t>2021-07-13 00:00:00.0</t>
  </si>
  <si>
    <t>2026-07-13 00:00:00.0</t>
  </si>
  <si>
    <t>2026-07-14 00:00:00.0</t>
  </si>
  <si>
    <t>4.150</t>
  </si>
  <si>
    <t>2026-07-19 00:00:00.0</t>
  </si>
  <si>
    <t>2024-04-08 00:00:00.0</t>
  </si>
  <si>
    <t>2026-07-20 00:00:00.0</t>
  </si>
  <si>
    <t>2026-07-25 00:00:00.0</t>
  </si>
  <si>
    <t>2021-07-29 00:00:00.0</t>
  </si>
  <si>
    <t>2026-07-29 00:00:00.0</t>
  </si>
  <si>
    <t>2.820</t>
  </si>
  <si>
    <t>00000003129</t>
  </si>
  <si>
    <t>2019-07-31 00:00:00.0</t>
  </si>
  <si>
    <t>2026-07-31 00:00:00.0</t>
  </si>
  <si>
    <t>4.220</t>
  </si>
  <si>
    <t>2021-08-17 00:00:00.0</t>
  </si>
  <si>
    <t>2026-08-17 00:00:00.0</t>
  </si>
  <si>
    <t>2026-08-31 00:00:00.0</t>
  </si>
  <si>
    <t>2023-09-01 00:00:00.0</t>
  </si>
  <si>
    <t>2026-09-01 00:00:00.0</t>
  </si>
  <si>
    <t>4.130</t>
  </si>
  <si>
    <t>2023-09-11 00:00:00.0</t>
  </si>
  <si>
    <t>2026-09-11 00:00:00.0</t>
  </si>
  <si>
    <t>2024-05-27 00:00:00.0</t>
  </si>
  <si>
    <t>2026-09-14 00:00:00.0</t>
  </si>
  <si>
    <t>00000003108</t>
  </si>
  <si>
    <t>2019-09-19 00:00:00.0</t>
  </si>
  <si>
    <t>2026-09-19 00:00:00.0</t>
  </si>
  <si>
    <t>3.930</t>
  </si>
  <si>
    <t>2026-09-22 00:00:00.0</t>
  </si>
  <si>
    <t>2021-09-28 00:00:00.0</t>
  </si>
  <si>
    <t>2026-09-28 00:00:00.0</t>
  </si>
  <si>
    <t>2026-09-30 00:00:00.0</t>
  </si>
  <si>
    <t>2026-10-01 00:00:00.0</t>
  </si>
  <si>
    <t>2023-10-04 00:00:00.0</t>
  </si>
  <si>
    <t>2026-10-05 00:00:00.0</t>
  </si>
  <si>
    <t>4.170</t>
  </si>
  <si>
    <t>2016-10-12 00:00:00.0</t>
  </si>
  <si>
    <t>2026-10-12 00:00:00.0</t>
  </si>
  <si>
    <t>4.430</t>
  </si>
  <si>
    <t>2026-10-13 00:00:00.0</t>
  </si>
  <si>
    <t>2026-10-18 00:00:00.0</t>
  </si>
  <si>
    <t>2026-10-19 00:00:00.0</t>
  </si>
  <si>
    <t>2.000</t>
  </si>
  <si>
    <t>2011-10-20 00:00:00.0</t>
  </si>
  <si>
    <t>2026-10-20 00:00:00.0</t>
  </si>
  <si>
    <t>66666.670</t>
  </si>
  <si>
    <t>5.110</t>
  </si>
  <si>
    <t>2024-10-21 00:00:00.0</t>
  </si>
  <si>
    <t>2026-10-21 00:00:00.0</t>
  </si>
  <si>
    <t>2026-10-24 00:00:00.0</t>
  </si>
  <si>
    <t>2021-10-25 00:00:00.0</t>
  </si>
  <si>
    <t>2026-10-25 00:00:00.0</t>
  </si>
  <si>
    <t>2.680</t>
  </si>
  <si>
    <t>2016-04-12 00:00:00.0</t>
  </si>
  <si>
    <t>2021-11-04 00:00:00.0</t>
  </si>
  <si>
    <t>2026-11-04 00:00:00.0</t>
  </si>
  <si>
    <t>2.870</t>
  </si>
  <si>
    <t>2026-11-05 00:00:00.0</t>
  </si>
  <si>
    <t>2024-10-11 00:00:00.0</t>
  </si>
  <si>
    <t>2021-11-15 00:00:00.0</t>
  </si>
  <si>
    <t>2026-11-15 00:00:00.0</t>
  </si>
  <si>
    <t>2021-04-12 00:00:00.0</t>
  </si>
  <si>
    <t>2024-08-12 00:00:00.0</t>
  </si>
  <si>
    <t>2026-11-16 00:00:00.0</t>
  </si>
  <si>
    <t>2023-11-23 00:00:00.0</t>
  </si>
  <si>
    <t>2026-11-23 00:00:00.0</t>
  </si>
  <si>
    <t>3.860</t>
  </si>
  <si>
    <t>2026-11-27 00:00:00.0</t>
  </si>
  <si>
    <t>2026-11-29 00:00:00.0</t>
  </si>
  <si>
    <t>2019-12-02 00:00:00.0</t>
  </si>
  <si>
    <t>2026-12-02 00:00:00.0</t>
  </si>
  <si>
    <t>3.540</t>
  </si>
  <si>
    <t>2024-12-09 00:00:00.0</t>
  </si>
  <si>
    <t>2026-12-09 00:00:00.0</t>
  </si>
  <si>
    <t>2019-12-10 00:00:00.0</t>
  </si>
  <si>
    <t>2026-12-10 00:00:00.0</t>
  </si>
  <si>
    <t>2016-12-15 00:00:00.0</t>
  </si>
  <si>
    <t>2026-12-15 00:00:00.0</t>
  </si>
  <si>
    <t>2024-12-17 00:00:00.0</t>
  </si>
  <si>
    <t>2026-12-17 00:00:00.0</t>
  </si>
  <si>
    <t>2023-12-18 00:00:00.0</t>
  </si>
  <si>
    <t>2026-12-18 00:00:00.0</t>
  </si>
  <si>
    <t>2016-12-21 00:00:00.0</t>
  </si>
  <si>
    <t>2026-12-21 00:00:00.0</t>
  </si>
  <si>
    <t>00000004024</t>
  </si>
  <si>
    <t>2017-11-15 00:00:00.0</t>
  </si>
  <si>
    <t>2026-12-24 00:00:00.0</t>
  </si>
  <si>
    <t>3.220</t>
  </si>
  <si>
    <t>00000004044</t>
  </si>
  <si>
    <t>2018-12-12 00:00:00.0</t>
  </si>
  <si>
    <t>2019-12-31 00:00:00.0</t>
  </si>
  <si>
    <t>2026-12-31 00:00:00.0</t>
  </si>
  <si>
    <t>MA0001009721</t>
  </si>
  <si>
    <t>BSF WAFASALAF 17012025 2 96 2 ans</t>
  </si>
  <si>
    <t>2027-01-17 00:00:00.0</t>
  </si>
  <si>
    <t>BSF9721</t>
  </si>
  <si>
    <t>2024-01-19 00:00:00.0</t>
  </si>
  <si>
    <t>2027-01-19 00:00:00.0</t>
  </si>
  <si>
    <t>2012-01-20 00:00:00.0</t>
  </si>
  <si>
    <t>2027-01-20 00:00:00.0</t>
  </si>
  <si>
    <t>2027-01-25 00:00:00.0</t>
  </si>
  <si>
    <t>MA0001530536</t>
  </si>
  <si>
    <t>CD CDG CAPITAL 300125 2 91 2 ans</t>
  </si>
  <si>
    <t>2027-01-30 00:00:00.0</t>
  </si>
  <si>
    <t>CD0536</t>
  </si>
  <si>
    <t>MA0001009754</t>
  </si>
  <si>
    <t>BSF WAFASALAF 31012025 2 97 2 ans</t>
  </si>
  <si>
    <t>2027-01-31 00:00:00.0</t>
  </si>
  <si>
    <t>BSF7540</t>
  </si>
  <si>
    <t>2026-01-31</t>
  </si>
  <si>
    <t>2024-08-02 00:00:00.0</t>
  </si>
  <si>
    <t>2027-02-02 00:00:00.0</t>
  </si>
  <si>
    <t>2027-02-08 00:00:00.0</t>
  </si>
  <si>
    <t>2027-02-15 00:00:00.0</t>
  </si>
  <si>
    <t>2022-02-18 00:00:00.0</t>
  </si>
  <si>
    <t>2027-02-18 00:00:00.0</t>
  </si>
  <si>
    <t>2027-03-08 00:00:00.0</t>
  </si>
  <si>
    <t>2027-03-15 00:00:00.0</t>
  </si>
  <si>
    <t>2022-03-15 00:00:00.0</t>
  </si>
  <si>
    <t>MA0002018820</t>
  </si>
  <si>
    <t>BDT 15032025 2 65 2 ans</t>
  </si>
  <si>
    <t>2.650</t>
  </si>
  <si>
    <t>BDT8820</t>
  </si>
  <si>
    <t>00000004137</t>
  </si>
  <si>
    <t>2023-06-19 00:00:00.0</t>
  </si>
  <si>
    <t>2027-03-20 00:00:00.0</t>
  </si>
  <si>
    <t>5000.000</t>
  </si>
  <si>
    <t>2027-03-21 00:00:00.0</t>
  </si>
  <si>
    <t>2022-04-15 00:00:00.0</t>
  </si>
  <si>
    <t>2027-04-15 00:00:00.0</t>
  </si>
  <si>
    <t>3.660</t>
  </si>
  <si>
    <t>2012-04-19 00:00:00.0</t>
  </si>
  <si>
    <t>2027-04-19 00:00:00.0</t>
  </si>
  <si>
    <t>4.400</t>
  </si>
  <si>
    <t>2022-04-21 00:00:00.0</t>
  </si>
  <si>
    <t>2027-04-21 00:00:00.0</t>
  </si>
  <si>
    <t>2024-04-25 00:00:00.0</t>
  </si>
  <si>
    <t>2027-04-25 00:00:00.0</t>
  </si>
  <si>
    <t>2027-04-28 00:00:00.0</t>
  </si>
  <si>
    <t>2.740</t>
  </si>
  <si>
    <t>2022-05-06 00:00:00.0</t>
  </si>
  <si>
    <t>2027-05-06 00:00:00.0</t>
  </si>
  <si>
    <t>2027-05-09 00:00:00.0</t>
  </si>
  <si>
    <t>2024-05-10 00:00:00.0</t>
  </si>
  <si>
    <t>2027-05-10 00:00:00.0</t>
  </si>
  <si>
    <t>00000003099</t>
  </si>
  <si>
    <t>2012-05-16 00:00:00.0</t>
  </si>
  <si>
    <t>2027-05-16 00:00:00.0</t>
  </si>
  <si>
    <t>2027-05-17 00:00:00.0</t>
  </si>
  <si>
    <t>2017-05-18 00:00:00.0</t>
  </si>
  <si>
    <t>2027-05-18 00:00:00.0</t>
  </si>
  <si>
    <t>2022-05-24 00:00:00.0</t>
  </si>
  <si>
    <t>2027-05-24 00:00:00.0</t>
  </si>
  <si>
    <t>2.720</t>
  </si>
  <si>
    <t>2014-06-26 00:00:00.0</t>
  </si>
  <si>
    <t>2.160</t>
  </si>
  <si>
    <t>2027-05-28 00:00:00.0</t>
  </si>
  <si>
    <t>3.430</t>
  </si>
  <si>
    <t>2020-06-12 00:00:00.0</t>
  </si>
  <si>
    <t>2027-06-11 00:00:00.0</t>
  </si>
  <si>
    <t>2016-09-05 00:00:00.0</t>
  </si>
  <si>
    <t>2027-06-14 00:00:00.0</t>
  </si>
  <si>
    <t>2027-06-15 00:00:00.0</t>
  </si>
  <si>
    <t>2020-06-17 00:00:00.0</t>
  </si>
  <si>
    <t>2027-06-17 00:00:00.0</t>
  </si>
  <si>
    <t>2027-06-29 00:00:00.0</t>
  </si>
  <si>
    <t>1000.000</t>
  </si>
  <si>
    <t>2.180</t>
  </si>
  <si>
    <t>2027-07-18 00:00:00.0</t>
  </si>
  <si>
    <t>2024-07-17 00:00:00.0</t>
  </si>
  <si>
    <t>2027-07-19 00:00:00.0</t>
  </si>
  <si>
    <t>3.460</t>
  </si>
  <si>
    <t>00000003109</t>
  </si>
  <si>
    <t>2020-07-27 00:00:00.0</t>
  </si>
  <si>
    <t>2027-07-25 00:00:00.0</t>
  </si>
  <si>
    <t>6.010</t>
  </si>
  <si>
    <t>2018-07-24 00:00:00.0</t>
  </si>
  <si>
    <t>5.030</t>
  </si>
  <si>
    <t>3.880</t>
  </si>
  <si>
    <t>00000003579</t>
  </si>
  <si>
    <t>2027-07-28 00:00:00.0</t>
  </si>
  <si>
    <t>2027-07-29 00:00:00.0</t>
  </si>
  <si>
    <t>2014-01-01 00:00:00.0</t>
  </si>
  <si>
    <t>2027-08-01 00:00:00.0</t>
  </si>
  <si>
    <t>4.500</t>
  </si>
  <si>
    <t>00000003054</t>
  </si>
  <si>
    <t>2021-08-02 00:00:00.0</t>
  </si>
  <si>
    <t>2027-08-02 00:00:00.0</t>
  </si>
  <si>
    <t>4.930</t>
  </si>
  <si>
    <t>4.540</t>
  </si>
  <si>
    <t>2023-07-31 00:00:00.0</t>
  </si>
  <si>
    <t>4.310</t>
  </si>
  <si>
    <t>00000002033</t>
  </si>
  <si>
    <t>2022-08-05 00:00:00.0</t>
  </si>
  <si>
    <t>2027-08-05 00:00:00.0</t>
  </si>
  <si>
    <t>3.180</t>
  </si>
  <si>
    <t>2.560</t>
  </si>
  <si>
    <t>2027-08-17 00:00:00.0</t>
  </si>
  <si>
    <t>3.790</t>
  </si>
  <si>
    <t>00000004099</t>
  </si>
  <si>
    <t>2022-08-18 00:00:00.0</t>
  </si>
  <si>
    <t>2027-08-18 00:00:00.0</t>
  </si>
  <si>
    <t>2027-09-11 00:00:00.0</t>
  </si>
  <si>
    <t>2027-09-22 00:00:00.0</t>
  </si>
  <si>
    <t>2027-09-30 00:00:00.0</t>
  </si>
  <si>
    <t>2017-10-11 00:00:00.0</t>
  </si>
  <si>
    <t>2027-10-11 00:00:00.0</t>
  </si>
  <si>
    <t>2022-02-14 00:00:00.0</t>
  </si>
  <si>
    <t>2027-10-18 00:00:00.0</t>
  </si>
  <si>
    <t>2.100</t>
  </si>
  <si>
    <t>2022-02-01 00:00:00.0</t>
  </si>
  <si>
    <t>2023-10-19 00:00:00.0</t>
  </si>
  <si>
    <t>2027-10-19 00:00:00.0</t>
  </si>
  <si>
    <t>4.020</t>
  </si>
  <si>
    <t>2017-10-24 00:00:00.0</t>
  </si>
  <si>
    <t>2027-10-24 00:00:00.0</t>
  </si>
  <si>
    <t>00000004023</t>
  </si>
  <si>
    <t>2017-10-31 00:00:00.0</t>
  </si>
  <si>
    <t>2027-10-31 00:00:00.0</t>
  </si>
  <si>
    <t>3.020</t>
  </si>
  <si>
    <t>3.830</t>
  </si>
  <si>
    <t>2027-11-01 00:00:00.0</t>
  </si>
  <si>
    <t>3.240</t>
  </si>
  <si>
    <t>2022-11-28 00:00:00.0</t>
  </si>
  <si>
    <t>2027-11-28 00:00:00.0</t>
  </si>
  <si>
    <t>2027-11-29 00:00:00.0</t>
  </si>
  <si>
    <t>2.790</t>
  </si>
  <si>
    <t>4.230</t>
  </si>
  <si>
    <t>00000004006</t>
  </si>
  <si>
    <t>2022-12-02 00:00:00.0</t>
  </si>
  <si>
    <t>2027-12-02 00:00:00.0</t>
  </si>
  <si>
    <t>5.240</t>
  </si>
  <si>
    <t>2017-12-05 00:00:00.0</t>
  </si>
  <si>
    <t>2027-12-05 00:00:00.0</t>
  </si>
  <si>
    <t>2017-12-06 00:00:00.0</t>
  </si>
  <si>
    <t>2027-12-06 00:00:00.0</t>
  </si>
  <si>
    <t>00000003131</t>
  </si>
  <si>
    <t>2027-12-07 00:00:00.0</t>
  </si>
  <si>
    <t>00000003134</t>
  </si>
  <si>
    <t>2021-12-27 00:00:00.0</t>
  </si>
  <si>
    <t>2027-12-27 00:00:00.0</t>
  </si>
  <si>
    <t>2017-12-29 00:00:00.0</t>
  </si>
  <si>
    <t>2027-12-29 00:00:00.0</t>
  </si>
  <si>
    <t>3.190</t>
  </si>
  <si>
    <t>2020-12-29 00:00:00.0</t>
  </si>
  <si>
    <t>2027-12-30 00:00:00.0</t>
  </si>
  <si>
    <t>2028-01-16 00:00:00.0</t>
  </si>
  <si>
    <t>9545857.370</t>
  </si>
  <si>
    <t>5904172.810</t>
  </si>
  <si>
    <t>4250638.900</t>
  </si>
  <si>
    <t>3596100.810</t>
  </si>
  <si>
    <t>3081092.490</t>
  </si>
  <si>
    <t>2351284.670</t>
  </si>
  <si>
    <t>2006271.260</t>
  </si>
  <si>
    <t>1869251.820</t>
  </si>
  <si>
    <t>1332568.340</t>
  </si>
  <si>
    <t>543170.370</t>
  </si>
  <si>
    <t>521874.400</t>
  </si>
  <si>
    <t>2018-01-17 00:00:00.0</t>
  </si>
  <si>
    <t>2028-01-17 00:00:00.0</t>
  </si>
  <si>
    <t>4.080</t>
  </si>
  <si>
    <t>2028-01-25 00:00:00.0</t>
  </si>
  <si>
    <t>3.780</t>
  </si>
  <si>
    <t>00000003132</t>
  </si>
  <si>
    <t>2021-01-29 00:00:00.0</t>
  </si>
  <si>
    <t>2028-01-29 00:00:00.0</t>
  </si>
  <si>
    <t>2028-02-19 00:00:00.0</t>
  </si>
  <si>
    <t>2022-02-21 00:00:00.0</t>
  </si>
  <si>
    <t>2028-02-21 00:00:00.0</t>
  </si>
  <si>
    <t>2021-02-26 00:00:00.0</t>
  </si>
  <si>
    <t>2028-02-26 00:00:00.0</t>
  </si>
  <si>
    <t>5.160</t>
  </si>
  <si>
    <t>2023-03-16 00:00:00.0</t>
  </si>
  <si>
    <t>2028-03-16 00:00:00.0</t>
  </si>
  <si>
    <t>4.360</t>
  </si>
  <si>
    <t>2028-03-30 00:00:00.0</t>
  </si>
  <si>
    <t>2028-04-17 00:00:00.0</t>
  </si>
  <si>
    <t>2018-05-18 00:00:00.0</t>
  </si>
  <si>
    <t>2028-05-18 00:00:00.0</t>
  </si>
  <si>
    <t>2028-05-29 00:00:00.0</t>
  </si>
  <si>
    <t>2013-06-03 00:00:00.0</t>
  </si>
  <si>
    <t>2028-06-03 00:00:00.0</t>
  </si>
  <si>
    <t>6.200</t>
  </si>
  <si>
    <t>00000003106</t>
  </si>
  <si>
    <t>6.300</t>
  </si>
  <si>
    <t>6.350</t>
  </si>
  <si>
    <t>2018-02-05 00:00:00.0</t>
  </si>
  <si>
    <t>2028-06-19 00:00:00.0</t>
  </si>
  <si>
    <t>2018-01-15 00:00:00.0</t>
  </si>
  <si>
    <t>2028-06-20 00:00:00.0</t>
  </si>
  <si>
    <t>2028-06-25 00:00:00.0</t>
  </si>
  <si>
    <t>2018-06-28 00:00:00.0</t>
  </si>
  <si>
    <t>2028-06-28 00:00:00.0</t>
  </si>
  <si>
    <t>2028-07-18 00:00:00.0</t>
  </si>
  <si>
    <t>2018-07-19 00:00:00.0</t>
  </si>
  <si>
    <t>2028-07-19 00:00:00.0</t>
  </si>
  <si>
    <t>2023-07-21 00:00:00.0</t>
  </si>
  <si>
    <t>2028-07-21 00:00:00.0</t>
  </si>
  <si>
    <t>5.020</t>
  </si>
  <si>
    <t>4.480</t>
  </si>
  <si>
    <t>2028-07-22 00:00:00.0</t>
  </si>
  <si>
    <t>2024-07-11 00:00:00.0</t>
  </si>
  <si>
    <t>2008-07-28 00:00:00.0</t>
  </si>
  <si>
    <t>2028-07-28 00:00:00.0</t>
  </si>
  <si>
    <t>2028-07-29 00:00:00.0</t>
  </si>
  <si>
    <t>2028-08-05 00:00:00.0</t>
  </si>
  <si>
    <t>2021-08-11 00:00:00.0</t>
  </si>
  <si>
    <t>2028-08-11 00:00:00.0</t>
  </si>
  <si>
    <t>2.120</t>
  </si>
  <si>
    <t>2013-08-14 00:00:00.0</t>
  </si>
  <si>
    <t>2028-08-14 00:00:00.0</t>
  </si>
  <si>
    <t>5.250</t>
  </si>
  <si>
    <t>2018-09-24 00:00:00.0</t>
  </si>
  <si>
    <t>2028-09-24 00:00:00.0</t>
  </si>
  <si>
    <t>2028-10-10 00:00:00.0</t>
  </si>
  <si>
    <t>3.390</t>
  </si>
  <si>
    <t>2022-10-26 00:00:00.0</t>
  </si>
  <si>
    <t>2028-10-26 00:00:00.0</t>
  </si>
  <si>
    <t>2018-11-01 00:00:00.0</t>
  </si>
  <si>
    <t>2028-11-01 00:00:00.0</t>
  </si>
  <si>
    <t>2020-11-03 00:00:00.0</t>
  </si>
  <si>
    <t>2028-11-03 00:00:00.0</t>
  </si>
  <si>
    <t>4.140</t>
  </si>
  <si>
    <t>2028-11-04 00:00:00.0</t>
  </si>
  <si>
    <t>2021-11-11 00:00:00.0</t>
  </si>
  <si>
    <t>2028-11-11 00:00:00.0</t>
  </si>
  <si>
    <t>2021-11-22 00:00:00.0</t>
  </si>
  <si>
    <t>2028-11-22 00:00:00.0</t>
  </si>
  <si>
    <t>00000003126</t>
  </si>
  <si>
    <t>2018-11-23 00:00:00.0</t>
  </si>
  <si>
    <t>2028-11-23 00:00:00.0</t>
  </si>
  <si>
    <t>4.160</t>
  </si>
  <si>
    <t>2022-03-31 00:00:00.0</t>
  </si>
  <si>
    <t>2028-11-27 00:00:00.0</t>
  </si>
  <si>
    <t>2028-12-16 00:00:00.0</t>
  </si>
  <si>
    <t>2016-05-30 00:00:00.0</t>
  </si>
  <si>
    <t>2018-12-17 00:00:00.0</t>
  </si>
  <si>
    <t>2028-12-17 00:00:00.0</t>
  </si>
  <si>
    <t>4.050</t>
  </si>
  <si>
    <t>2018-12-20 00:00:00.0</t>
  </si>
  <si>
    <t>2028-12-20 00:00:00.0</t>
  </si>
  <si>
    <t>2017-12-28 00:00:00.0</t>
  </si>
  <si>
    <t>2021-12-21 00:00:00.0</t>
  </si>
  <si>
    <t>2028-12-21 00:00:00.0</t>
  </si>
  <si>
    <t>2021-12-30 00:00:00.0</t>
  </si>
  <si>
    <t>2028-12-30 00:00:00.0</t>
  </si>
  <si>
    <t>2024-01-16 00:00:00.0</t>
  </si>
  <si>
    <t>2029-01-16 00:00:00.0</t>
  </si>
  <si>
    <t>4.030</t>
  </si>
  <si>
    <t>MA0001009747</t>
  </si>
  <si>
    <t>BSF EQDOM 31012025 3 28 4 ans</t>
  </si>
  <si>
    <t>2029-01-31 00:00:00.0</t>
  </si>
  <si>
    <t>3.280</t>
  </si>
  <si>
    <t>BSF9747</t>
  </si>
  <si>
    <t>2014-02-10 00:00:00.0</t>
  </si>
  <si>
    <t>2029-02-10 00:00:00.0</t>
  </si>
  <si>
    <t>6.030</t>
  </si>
  <si>
    <t>6.100</t>
  </si>
  <si>
    <t>6.170</t>
  </si>
  <si>
    <t>2024-02-23 00:00:00.0</t>
  </si>
  <si>
    <t>2029-02-23 00:00:00.0</t>
  </si>
  <si>
    <t>2019-12-11 00:00:00.0</t>
  </si>
  <si>
    <t>00000004064</t>
  </si>
  <si>
    <t>2021-03-08 00:00:00.0</t>
  </si>
  <si>
    <t>2029-03-08 00:00:00.0</t>
  </si>
  <si>
    <t>2022-03-14 00:00:00.0</t>
  </si>
  <si>
    <t>2029-03-14 00:00:00.0</t>
  </si>
  <si>
    <t>2022-03-18 00:00:00.0</t>
  </si>
  <si>
    <t>2029-03-18 00:00:00.0</t>
  </si>
  <si>
    <t>2024-03-28 00:00:00.0</t>
  </si>
  <si>
    <t>2029-03-28 00:00:00.0</t>
  </si>
  <si>
    <t>3.940</t>
  </si>
  <si>
    <t>2014-04-16 00:00:00.0</t>
  </si>
  <si>
    <t>2029-04-16 00:00:00.0</t>
  </si>
  <si>
    <t>5.600</t>
  </si>
  <si>
    <t>2029-04-26 00:00:00.0</t>
  </si>
  <si>
    <t>2029-05-28 00:00:00.0</t>
  </si>
  <si>
    <t>4.320</t>
  </si>
  <si>
    <t>2009-06-03 00:00:00.0</t>
  </si>
  <si>
    <t>2029-06-03 00:00:00.0</t>
  </si>
  <si>
    <t>2019-06-04 00:00:00.0</t>
  </si>
  <si>
    <t>2029-06-04 00:00:00.0</t>
  </si>
  <si>
    <t>2019-02-04 00:00:00.0</t>
  </si>
  <si>
    <t>2029-06-18 00:00:00.0</t>
  </si>
  <si>
    <t>2016-02-04 00:00:00.0</t>
  </si>
  <si>
    <t>2022-06-23 00:00:00.0</t>
  </si>
  <si>
    <t>2029-06-23 00:00:00.0</t>
  </si>
  <si>
    <t>2029-06-27 00:00:00.0</t>
  </si>
  <si>
    <t>4.250</t>
  </si>
  <si>
    <t>2029-06-28 00:00:00.0</t>
  </si>
  <si>
    <t>3.990</t>
  </si>
  <si>
    <t>2009-07-13 00:00:00.0</t>
  </si>
  <si>
    <t>2029-07-13 00:00:00.0</t>
  </si>
  <si>
    <t>4.860</t>
  </si>
  <si>
    <t>00000004093</t>
  </si>
  <si>
    <t>2022-07-27 00:00:00.0</t>
  </si>
  <si>
    <t>2029-07-27 00:00:00.0</t>
  </si>
  <si>
    <t>3.480</t>
  </si>
  <si>
    <t>2014-08-06 00:00:00.0</t>
  </si>
  <si>
    <t>2029-08-06 00:00:00.0</t>
  </si>
  <si>
    <t>5.450</t>
  </si>
  <si>
    <t>2024-08-22 00:00:00.0</t>
  </si>
  <si>
    <t>2029-08-22 00:00:00.0</t>
  </si>
  <si>
    <t>00000004162</t>
  </si>
  <si>
    <t>2029-09-27 00:00:00.0</t>
  </si>
  <si>
    <t>5003201.470</t>
  </si>
  <si>
    <t>2029-10-01 00:00:00.0</t>
  </si>
  <si>
    <t>2022-10-19 00:00:00.0</t>
  </si>
  <si>
    <t>2022-10-03 00:00:00.0</t>
  </si>
  <si>
    <t>2029-10-03 00:00:00.0</t>
  </si>
  <si>
    <t>2029-10-11 00:00:00.0</t>
  </si>
  <si>
    <t>2029-10-15 00:00:00.0</t>
  </si>
  <si>
    <t>00000004100</t>
  </si>
  <si>
    <t>2022-10-24 00:00:00.0</t>
  </si>
  <si>
    <t>2029-10-24 00:00:00.0</t>
  </si>
  <si>
    <t>2029-10-26 00:00:00.0</t>
  </si>
  <si>
    <t>2019-10-28 00:00:00.0</t>
  </si>
  <si>
    <t>2029-10-28 00:00:00.0</t>
  </si>
  <si>
    <t>5.780</t>
  </si>
  <si>
    <t>2029-10-30 00:00:00.0</t>
  </si>
  <si>
    <t>2029-11-01 00:00:00.0</t>
  </si>
  <si>
    <t>2019-11-08 00:00:00.0</t>
  </si>
  <si>
    <t>2029-11-08 00:00:00.0</t>
  </si>
  <si>
    <t>2019-11-12 00:00:00.0</t>
  </si>
  <si>
    <t>2029-11-12 00:00:00.0</t>
  </si>
  <si>
    <t>2.860</t>
  </si>
  <si>
    <t>2009-11-26 00:00:00.0</t>
  </si>
  <si>
    <t>2029-11-26 00:00:00.0</t>
  </si>
  <si>
    <t>4.920</t>
  </si>
  <si>
    <t>2024-12-05 00:00:00.0</t>
  </si>
  <si>
    <t>2029-12-05 00:00:00.0</t>
  </si>
  <si>
    <t>2014-12-08 00:00:00.0</t>
  </si>
  <si>
    <t>2029-12-08 00:00:00.0</t>
  </si>
  <si>
    <t>00000003079</t>
  </si>
  <si>
    <t>2024-12-11 00:00:00.0</t>
  </si>
  <si>
    <t>2029-12-11 00:00:00.0</t>
  </si>
  <si>
    <t>2019-12-23 00:00:00.0</t>
  </si>
  <si>
    <t>2029-12-23 00:00:00.0</t>
  </si>
  <si>
    <t>3.710</t>
  </si>
  <si>
    <t>2019-12-26 00:00:00.0</t>
  </si>
  <si>
    <t>2029-12-26 00:00:00.0</t>
  </si>
  <si>
    <t>00000004129</t>
  </si>
  <si>
    <t>2022-12-28 00:00:00.0</t>
  </si>
  <si>
    <t>2029-12-30 00:00:00.0</t>
  </si>
  <si>
    <t>3.950</t>
  </si>
  <si>
    <t>24004.340</t>
  </si>
  <si>
    <t>2024-06-07 00:00:00.0</t>
  </si>
  <si>
    <t>MA0000096661</t>
  </si>
  <si>
    <t>Obl AFRIQUIA GAZ SA 230125 3 63</t>
  </si>
  <si>
    <t>2025-12-23 00:00:00.0</t>
  </si>
  <si>
    <t>2030-01-23 00:00:00.0</t>
  </si>
  <si>
    <t>OBL6661</t>
  </si>
  <si>
    <t>2026-01-23</t>
  </si>
  <si>
    <t>MA0000096687</t>
  </si>
  <si>
    <t>2025-01-23 00:00:00.0</t>
  </si>
  <si>
    <t>OBL687</t>
  </si>
  <si>
    <t>00000003093</t>
  </si>
  <si>
    <t>2020-01-31 00:00:00.0</t>
  </si>
  <si>
    <t>2030-01-31 00:00:00.0</t>
  </si>
  <si>
    <t>00000003078</t>
  </si>
  <si>
    <t>MA0001009739</t>
  </si>
  <si>
    <t>BSF SOFAC 31012025 3 22 a 5 ans</t>
  </si>
  <si>
    <t>BSF9739</t>
  </si>
  <si>
    <t>2030-03-16 00:00:00.0</t>
  </si>
  <si>
    <t>4.260</t>
  </si>
  <si>
    <t>2030-04-15 00:00:00.0</t>
  </si>
  <si>
    <t>2010-04-26 00:00:00.0</t>
  </si>
  <si>
    <t>2030-04-26 00:00:00.0</t>
  </si>
  <si>
    <t>4.960</t>
  </si>
  <si>
    <t>2010-04-27 00:00:00.0</t>
  </si>
  <si>
    <t>2030-05-03 00:00:00.0</t>
  </si>
  <si>
    <t>2020-05-11 00:00:00.0</t>
  </si>
  <si>
    <t>2030-05-11 00:00:00.0</t>
  </si>
  <si>
    <t>00000003085</t>
  </si>
  <si>
    <t>2020-06-09 00:00:00.0</t>
  </si>
  <si>
    <t>2030-06-09 00:00:00.0</t>
  </si>
  <si>
    <t>2030-06-10 00:00:00.0</t>
  </si>
  <si>
    <t>4.450</t>
  </si>
  <si>
    <t>2020-01-06 00:00:00.0</t>
  </si>
  <si>
    <t>2030-06-17 00:00:00.0</t>
  </si>
  <si>
    <t>2020-07-02 00:00:00.0</t>
  </si>
  <si>
    <t>2030-07-02 00:00:00.0</t>
  </si>
  <si>
    <t>2030-07-13 00:00:00.0</t>
  </si>
  <si>
    <t>2030-07-21 00:00:00.0</t>
  </si>
  <si>
    <t>5.010</t>
  </si>
  <si>
    <t>2030-07-28 00:00:00.0</t>
  </si>
  <si>
    <t>2015-05-18 00:00:00.0</t>
  </si>
  <si>
    <t>2030-08-05 00:00:00.0</t>
  </si>
  <si>
    <t>2023-09-21 00:00:00.0</t>
  </si>
  <si>
    <t>2030-09-21 00:00:00.0</t>
  </si>
  <si>
    <t>4.340</t>
  </si>
  <si>
    <t>4.850</t>
  </si>
  <si>
    <t>2030-09-30 00:00:00.0</t>
  </si>
  <si>
    <t>2020-09-18 00:00:00.0</t>
  </si>
  <si>
    <t>2030-10-05 00:00:00.0</t>
  </si>
  <si>
    <t>2005-10-13 00:00:00.0</t>
  </si>
  <si>
    <t>2030-10-13 00:00:00.0</t>
  </si>
  <si>
    <t>56000.000</t>
  </si>
  <si>
    <t>2010-11-29 00:00:00.0</t>
  </si>
  <si>
    <t>2030-11-29 00:00:00.0</t>
  </si>
  <si>
    <t>4.650</t>
  </si>
  <si>
    <t>4.780</t>
  </si>
  <si>
    <t>2030-12-07 00:00:00.0</t>
  </si>
  <si>
    <t>2030-12-28 00:00:00.0</t>
  </si>
  <si>
    <t>4.890</t>
  </si>
  <si>
    <t>4.390</t>
  </si>
  <si>
    <t>2017-09-29 00:00:00.0</t>
  </si>
  <si>
    <t>2020-12-30 00:00:00.0</t>
  </si>
  <si>
    <t>2030-12-30 00:00:00.0</t>
  </si>
  <si>
    <t>2.170</t>
  </si>
  <si>
    <t>2030-12-31 00:00:00.0</t>
  </si>
  <si>
    <t>2021-03-09 00:00:00.0</t>
  </si>
  <si>
    <t>2031-03-09 00:00:00.0</t>
  </si>
  <si>
    <t>00000004013</t>
  </si>
  <si>
    <t>2008-12-22 00:00:00.0</t>
  </si>
  <si>
    <t>2031-03-14 00:00:00.0</t>
  </si>
  <si>
    <t>5.420</t>
  </si>
  <si>
    <t>62921.350</t>
  </si>
  <si>
    <t>5.390</t>
  </si>
  <si>
    <t>2024-04-01 00:00:00.0</t>
  </si>
  <si>
    <t>2031-04-01 00:00:00.0</t>
  </si>
  <si>
    <t>2011-04-18 00:00:00.0</t>
  </si>
  <si>
    <t>2031-04-18 00:00:00.0</t>
  </si>
  <si>
    <t>4.580</t>
  </si>
  <si>
    <t>2031-06-16 00:00:00.0</t>
  </si>
  <si>
    <t>2021-05-24 00:00:00.0</t>
  </si>
  <si>
    <t>2024-07-01 00:00:00.0</t>
  </si>
  <si>
    <t>2031-06-23 00:00:00.0</t>
  </si>
  <si>
    <t>00000004048</t>
  </si>
  <si>
    <t>2019-12-09 00:00:00.0</t>
  </si>
  <si>
    <t>2031-06-24 00:00:00.0</t>
  </si>
  <si>
    <t>2024-06-26 00:00:00.0</t>
  </si>
  <si>
    <t>2031-06-26 00:00:00.0</t>
  </si>
  <si>
    <t>4.660</t>
  </si>
  <si>
    <t>2031-06-28 00:00:00.0</t>
  </si>
  <si>
    <t>00000003138</t>
  </si>
  <si>
    <t>2031-07-11 00:00:00.0</t>
  </si>
  <si>
    <t>5.050</t>
  </si>
  <si>
    <t>2016-05-16 00:00:00.0</t>
  </si>
  <si>
    <t>2031-07-18 00:00:00.0</t>
  </si>
  <si>
    <t>2016-07-18 00:00:00.0</t>
  </si>
  <si>
    <t>2031-10-13 00:00:00.0</t>
  </si>
  <si>
    <t>2011-10-24 00:00:00.0</t>
  </si>
  <si>
    <t>2031-10-24 00:00:00.0</t>
  </si>
  <si>
    <t>2011-10-21 00:00:00.0</t>
  </si>
  <si>
    <t>4.620</t>
  </si>
  <si>
    <t>4.640</t>
  </si>
  <si>
    <t>00000004085</t>
  </si>
  <si>
    <t>2031-12-02 00:00:00.0</t>
  </si>
  <si>
    <t>303067.780</t>
  </si>
  <si>
    <t>5.130</t>
  </si>
  <si>
    <t>4355529.000</t>
  </si>
  <si>
    <t>4082067.000</t>
  </si>
  <si>
    <t>6359257.000</t>
  </si>
  <si>
    <t>2021-12-23 00:00:00.0</t>
  </si>
  <si>
    <t>2031-12-23 00:00:00.0</t>
  </si>
  <si>
    <t>00000004163</t>
  </si>
  <si>
    <t>2024-12-24 00:00:00.0</t>
  </si>
  <si>
    <t>2031-12-24 00:00:00.0</t>
  </si>
  <si>
    <t>2024-12-26 00:00:00.0</t>
  </si>
  <si>
    <t>2031-12-26 00:00:00.0</t>
  </si>
  <si>
    <t>3.530</t>
  </si>
  <si>
    <t>2031-12-27 00:00:00.0</t>
  </si>
  <si>
    <t>2031-12-30 00:00:00.0</t>
  </si>
  <si>
    <t>3.580</t>
  </si>
  <si>
    <t>MA0000096612</t>
  </si>
  <si>
    <t>Obl VIVALIS 31122024 4 16 a 7 ans</t>
  </si>
  <si>
    <t>2024-12-31 00:00:00.0</t>
  </si>
  <si>
    <t>2031-12-31 00:00:00.0</t>
  </si>
  <si>
    <t>OBL6612</t>
  </si>
  <si>
    <t>2012-04-16 00:00:00.0</t>
  </si>
  <si>
    <t>2032-04-16 00:00:00.0</t>
  </si>
  <si>
    <t>4.900</t>
  </si>
  <si>
    <t>4.950</t>
  </si>
  <si>
    <t>4.990</t>
  </si>
  <si>
    <t>2032-05-16 00:00:00.0</t>
  </si>
  <si>
    <t>2032-05-18 00:00:00.0</t>
  </si>
  <si>
    <t>2032-06-14 00:00:00.0</t>
  </si>
  <si>
    <t>2022-06-29 00:00:00.0</t>
  </si>
  <si>
    <t>2032-06-29 00:00:00.0</t>
  </si>
  <si>
    <t>00000004090</t>
  </si>
  <si>
    <t>2022-04-22 00:00:00.0</t>
  </si>
  <si>
    <t>2032-06-30 00:00:00.0</t>
  </si>
  <si>
    <t>2022-07-20 00:00:00.0</t>
  </si>
  <si>
    <t>2032-07-20 00:00:00.0</t>
  </si>
  <si>
    <t>2032-10-24 00:00:00.0</t>
  </si>
  <si>
    <t>4.180</t>
  </si>
  <si>
    <t>4.870</t>
  </si>
  <si>
    <t>2019-10-31 00:00:00.0</t>
  </si>
  <si>
    <t>2032-12-06 00:00:00.0</t>
  </si>
  <si>
    <t>2012-12-10 00:00:00.0</t>
  </si>
  <si>
    <t>2032-12-10 00:00:00.0</t>
  </si>
  <si>
    <t>5.380</t>
  </si>
  <si>
    <t>2032-12-28 00:00:00.0</t>
  </si>
  <si>
    <t>6.220</t>
  </si>
  <si>
    <t>2022-12-29 00:00:00.0</t>
  </si>
  <si>
    <t>2032-12-29 00:00:00.0</t>
  </si>
  <si>
    <t>5.320</t>
  </si>
  <si>
    <t>2019-12-27 00:00:00.0</t>
  </si>
  <si>
    <t>2033-03-14 00:00:00.0</t>
  </si>
  <si>
    <t>1000888.460</t>
  </si>
  <si>
    <t>2023-03-17 00:00:00.0</t>
  </si>
  <si>
    <t>2033-03-17 00:00:00.0</t>
  </si>
  <si>
    <t>5.910</t>
  </si>
  <si>
    <t>00000004070</t>
  </si>
  <si>
    <t>2021-08-06 00:00:00.0</t>
  </si>
  <si>
    <t>2033-03-28 00:00:00.0</t>
  </si>
  <si>
    <t>2033-06-03 00:00:00.0</t>
  </si>
  <si>
    <t>6.500</t>
  </si>
  <si>
    <t>2033-06-20 00:00:00.0</t>
  </si>
  <si>
    <t>2033-06-24 00:00:00.0</t>
  </si>
  <si>
    <t>1.880</t>
  </si>
  <si>
    <t>2033-07-18 00:00:00.0</t>
  </si>
  <si>
    <t>2033-07-19 00:00:00.0</t>
  </si>
  <si>
    <t>00000003125</t>
  </si>
  <si>
    <t>2018-09-17 00:00:00.0</t>
  </si>
  <si>
    <t>2033-09-17 00:00:00.0</t>
  </si>
  <si>
    <t>2033-12-22 00:00:00.0</t>
  </si>
  <si>
    <t>00000004069</t>
  </si>
  <si>
    <t>2021-06-11 00:00:00.0</t>
  </si>
  <si>
    <t>2033-12-24 00:00:00.0</t>
  </si>
  <si>
    <t>2033-12-29 00:00:00.0</t>
  </si>
  <si>
    <t>3.470</t>
  </si>
  <si>
    <t>2034-02-10 00:00:00.0</t>
  </si>
  <si>
    <t>6.450</t>
  </si>
  <si>
    <t>6.550</t>
  </si>
  <si>
    <t>6.580</t>
  </si>
  <si>
    <t>2034-03-24 00:00:00.0</t>
  </si>
  <si>
    <t>50000.000</t>
  </si>
  <si>
    <t>2014-03-31 00:00:00.0</t>
  </si>
  <si>
    <t>2034-03-31 00:00:00.0</t>
  </si>
  <si>
    <t>5.850</t>
  </si>
  <si>
    <t>2034-06-04 00:00:00.0</t>
  </si>
  <si>
    <t>2034-06-07 00:00:00.0</t>
  </si>
  <si>
    <t>4.440</t>
  </si>
  <si>
    <t>2024-06-10 00:00:00.0</t>
  </si>
  <si>
    <t>2034-06-10 00:00:00.0</t>
  </si>
  <si>
    <t>2034-06-19 00:00:00.0</t>
  </si>
  <si>
    <t>2034-06-25 00:00:00.0</t>
  </si>
  <si>
    <t>2034-06-26 00:00:00.0</t>
  </si>
  <si>
    <t>2019-07-12 00:00:00.0</t>
  </si>
  <si>
    <t>2034-07-12 00:00:00.0</t>
  </si>
  <si>
    <t>2019-04-15 00:00:00.0</t>
  </si>
  <si>
    <t>2034-07-17 00:00:00.0</t>
  </si>
  <si>
    <t>2015-10-12 00:00:00.0</t>
  </si>
  <si>
    <t>2022-09-20 00:00:00.0</t>
  </si>
  <si>
    <t>2034-09-17 00:00:00.0</t>
  </si>
  <si>
    <t>2024-01-02 00:00:00.0</t>
  </si>
  <si>
    <t>2034-09-18 00:00:00.0</t>
  </si>
  <si>
    <t>2024-09-24 00:00:00.0</t>
  </si>
  <si>
    <t>2034-09-24 00:00:00.0</t>
  </si>
  <si>
    <t>2024-11-12 00:00:00.0</t>
  </si>
  <si>
    <t>2034-11-12 00:00:00.0</t>
  </si>
  <si>
    <t>2034-12-16 00:00:00.0</t>
  </si>
  <si>
    <t>2034-12-24 00:00:00.0</t>
  </si>
  <si>
    <t>MA0000096620</t>
  </si>
  <si>
    <t>Obl SUB CAM TR A 31122024 3 68</t>
  </si>
  <si>
    <t>2034-12-31 00:00:00.0</t>
  </si>
  <si>
    <t>OBL6620</t>
  </si>
  <si>
    <t>MA0000096638</t>
  </si>
  <si>
    <t>Obl CAM TR B 31122024 4 37 10 ans</t>
  </si>
  <si>
    <t>4.370</t>
  </si>
  <si>
    <t>OBL6638</t>
  </si>
  <si>
    <t>MA0000096646</t>
  </si>
  <si>
    <t>OBL6646</t>
  </si>
  <si>
    <t>MA0000096653</t>
  </si>
  <si>
    <t>OBL6653</t>
  </si>
  <si>
    <t>00000003121</t>
  </si>
  <si>
    <t>2017-01-16 00:00:00.0</t>
  </si>
  <si>
    <t>2035-01-15 00:00:00.0</t>
  </si>
  <si>
    <t>MA0000096679</t>
  </si>
  <si>
    <t>Obl MAGHREB OXYGENE 230125 4 10</t>
  </si>
  <si>
    <t>2035-01-23 00:00:00.0</t>
  </si>
  <si>
    <t>OBL6679</t>
  </si>
  <si>
    <t>2015-02-19 00:00:00.0</t>
  </si>
  <si>
    <t>2035-02-19 00:00:00.0</t>
  </si>
  <si>
    <t>5.650</t>
  </si>
  <si>
    <t>2018-05-14 00:00:00.0</t>
  </si>
  <si>
    <t>2035-05-14 00:00:00.0</t>
  </si>
  <si>
    <t>4.720</t>
  </si>
  <si>
    <t>5.080</t>
  </si>
  <si>
    <t>2035-06-09 00:00:00.0</t>
  </si>
  <si>
    <t>2035-06-10 00:00:00.0</t>
  </si>
  <si>
    <t>2035-06-18 00:00:00.0</t>
  </si>
  <si>
    <t>2020-01-20 00:00:00.0</t>
  </si>
  <si>
    <t>2035-07-16 00:00:00.0</t>
  </si>
  <si>
    <t>2035-07-28 00:00:00.0</t>
  </si>
  <si>
    <t>5.340</t>
  </si>
  <si>
    <t>00000004057</t>
  </si>
  <si>
    <t>2020-12-09 00:00:00.0</t>
  </si>
  <si>
    <t>2035-11-09 00:00:00.0</t>
  </si>
  <si>
    <t>2035-12-24 00:00:00.0</t>
  </si>
  <si>
    <t>2022-12-26 00:00:00.0</t>
  </si>
  <si>
    <t>2035-12-26 00:00:00.0</t>
  </si>
  <si>
    <t>5.090</t>
  </si>
  <si>
    <t>2035-12-30 00:00:00.0</t>
  </si>
  <si>
    <t>2023-07-20 00:00:00.0</t>
  </si>
  <si>
    <t>2015-07-06 00:00:00.0</t>
  </si>
  <si>
    <t>2036-02-04 00:00:00.0</t>
  </si>
  <si>
    <t>2036-03-26 00:00:00.0</t>
  </si>
  <si>
    <t>2020-12-18 00:00:00.0</t>
  </si>
  <si>
    <t>2036-03-31 00:00:00.0</t>
  </si>
  <si>
    <t>2036-07-14 00:00:00.0</t>
  </si>
  <si>
    <t>2016-05-02 00:00:00.0</t>
  </si>
  <si>
    <t>2036-08-18 00:00:00.0</t>
  </si>
  <si>
    <t>2016-08-18 00:00:00.0</t>
  </si>
  <si>
    <t>2036-10-13 00:00:00.0</t>
  </si>
  <si>
    <t>2006-11-28 00:00:00.0</t>
  </si>
  <si>
    <t>2036-12-04 00:00:00.0</t>
  </si>
  <si>
    <t>2016-12-23 00:00:00.0</t>
  </si>
  <si>
    <t>2036-12-23 00:00:00.0</t>
  </si>
  <si>
    <t>5.730</t>
  </si>
  <si>
    <t>00000004154</t>
  </si>
  <si>
    <t>2036-12-24 00:00:00.0</t>
  </si>
  <si>
    <t>2022-01-12 00:00:00.0</t>
  </si>
  <si>
    <t>2037-01-12 00:00:00.0</t>
  </si>
  <si>
    <t>2.200</t>
  </si>
  <si>
    <t>00000004087</t>
  </si>
  <si>
    <t>2037-03-15 00:00:00.0</t>
  </si>
  <si>
    <t>2017-03-23 00:00:00.0</t>
  </si>
  <si>
    <t>2037-03-23 00:00:00.0</t>
  </si>
  <si>
    <t>4.420</t>
  </si>
  <si>
    <t>2022-07-29 00:00:00.0</t>
  </si>
  <si>
    <t>2037-07-29 00:00:00.0</t>
  </si>
  <si>
    <t>2037-09-24 00:00:00.0</t>
  </si>
  <si>
    <t>2037-12-24 00:00:00.0</t>
  </si>
  <si>
    <t>00000003107</t>
  </si>
  <si>
    <t>2020-09-07 00:00:00.0</t>
  </si>
  <si>
    <t>2038-03-31 00:00:00.0</t>
  </si>
  <si>
    <t>2038-06-20 00:00:00.0</t>
  </si>
  <si>
    <t>2023-03-20 00:00:00.0</t>
  </si>
  <si>
    <t>2038-07-19 00:00:00.0</t>
  </si>
  <si>
    <t>2018-04-02 00:00:00.0</t>
  </si>
  <si>
    <t>2038-08-16 00:00:00.0</t>
  </si>
  <si>
    <t>2038-09-24 00:00:00.0</t>
  </si>
  <si>
    <t>2039-03-14 00:00:00.0</t>
  </si>
  <si>
    <t>2039-06-28 00:00:00.0</t>
  </si>
  <si>
    <t>5.480</t>
  </si>
  <si>
    <t>2039-07-18 00:00:00.0</t>
  </si>
  <si>
    <t>00000003139</t>
  </si>
  <si>
    <t>2039-07-26 00:00:00.0</t>
  </si>
  <si>
    <t>2039-10-31 00:00:00.0</t>
  </si>
  <si>
    <t>3.640</t>
  </si>
  <si>
    <t>2039-12-16 00:00:00.0</t>
  </si>
  <si>
    <t>2039-12-27 00:00:00.0</t>
  </si>
  <si>
    <t>5.510</t>
  </si>
  <si>
    <t>5.230</t>
  </si>
  <si>
    <t>2015-03-30 00:00:00.0</t>
  </si>
  <si>
    <t>2040-03-30 00:00:00.0</t>
  </si>
  <si>
    <t>2040-04-16 00:00:00.0</t>
  </si>
  <si>
    <t>2040-06-10 00:00:00.0</t>
  </si>
  <si>
    <t>2024-09-18 00:00:00.0</t>
  </si>
  <si>
    <t>2040-07-16 00:00:00.0</t>
  </si>
  <si>
    <t>2040-07-20 00:00:00.0</t>
  </si>
  <si>
    <t>2021-04-05 00:00:00.0</t>
  </si>
  <si>
    <t>2041-08-19 00:00:00.0</t>
  </si>
  <si>
    <t>2021-09-13 00:00:00.0</t>
  </si>
  <si>
    <t>2041-09-13 00:00:00.0</t>
  </si>
  <si>
    <t>4.630</t>
  </si>
  <si>
    <t>2042-05-18 00:00:00.0</t>
  </si>
  <si>
    <t>2042-07-20 00:00:00.0</t>
  </si>
  <si>
    <t>2043-08-17 00:00:00.0</t>
  </si>
  <si>
    <t>00000004145</t>
  </si>
  <si>
    <t>2023-12-15 00:00:00.0</t>
  </si>
  <si>
    <t>2044-01-15 00:00:00.0</t>
  </si>
  <si>
    <t>2044-08-15 00:00:00.0</t>
  </si>
  <si>
    <t>2019-12-16 00:00:00.0</t>
  </si>
  <si>
    <t>2044-12-16 00:00:00.0</t>
  </si>
  <si>
    <t>2015-02-06 00:00:00.0</t>
  </si>
  <si>
    <t>2045-02-06 00:00:00.0</t>
  </si>
  <si>
    <t>5.700</t>
  </si>
  <si>
    <t>2045-08-14 00:00:00.0</t>
  </si>
  <si>
    <t>2046-02-19 00:00:00.0</t>
  </si>
  <si>
    <t>2016-02-19 00:00:00.0</t>
  </si>
  <si>
    <t>2047-05-18 00:00:00.0</t>
  </si>
  <si>
    <t>4.670</t>
  </si>
  <si>
    <t>2047-06-23 00:00:00.0</t>
  </si>
  <si>
    <t>7.050</t>
  </si>
  <si>
    <t>2047-10-24 00:00:00.0</t>
  </si>
  <si>
    <t>2047-12-29 00:00:00.0</t>
  </si>
  <si>
    <t>5.880</t>
  </si>
  <si>
    <t>2018-06-14 00:00:00.0</t>
  </si>
  <si>
    <t>2048-06-14 00:00:00.0</t>
  </si>
  <si>
    <t>Obl  BMCE SUBORDONNE "A" du 15/10/2008  5,95%.</t>
  </si>
  <si>
    <t>2008-10-15 00:00:00.0</t>
  </si>
  <si>
    <t>2048-10-15 00:00:00.0</t>
  </si>
  <si>
    <t>6.950</t>
  </si>
  <si>
    <t>2009-10-13 00:00:00.0</t>
  </si>
  <si>
    <t>2019-04-29 00:00:00.0</t>
  </si>
  <si>
    <t>2049-04-29 00:00:00.0</t>
  </si>
  <si>
    <t>4.330</t>
  </si>
  <si>
    <t>2049-10-31 00:00:00.0</t>
  </si>
  <si>
    <t>2050-02-14 00:00:00.0</t>
  </si>
  <si>
    <t>2020-02-25 00:00:00.0</t>
  </si>
  <si>
    <t>2050-02-25 00:00:00.0</t>
  </si>
  <si>
    <t>3.870</t>
  </si>
  <si>
    <t>2020-06-25 00:00:00.0</t>
  </si>
  <si>
    <t>2050-06-25 00:00:00.0</t>
  </si>
  <si>
    <t>5.310</t>
  </si>
  <si>
    <t>2050-06-27 00:00:00.0</t>
  </si>
  <si>
    <t>5.540</t>
  </si>
  <si>
    <t>2022-06-30 00:00:00.0</t>
  </si>
  <si>
    <t>2050-06-30 00:00:00.0</t>
  </si>
  <si>
    <t>2022-07-28 00:00:00.0</t>
  </si>
  <si>
    <t>2050-07-28 00:00:00.0</t>
  </si>
  <si>
    <t>2020-08-03 00:00:00.0</t>
  </si>
  <si>
    <t>2050-08-03 00:00:00.0</t>
  </si>
  <si>
    <t>2023-12-08 00:00:00.0</t>
  </si>
  <si>
    <t>2050-12-08 00:00:00.0</t>
  </si>
  <si>
    <t>5.900</t>
  </si>
  <si>
    <t>5.290</t>
  </si>
  <si>
    <t>2020-12-14 00:00:00.0</t>
  </si>
  <si>
    <t>2050-12-14 00:00:00.0</t>
  </si>
  <si>
    <t>5.440</t>
  </si>
  <si>
    <t>4.700</t>
  </si>
  <si>
    <t>2020-12-16 00:00:00.0</t>
  </si>
  <si>
    <t>2050-12-16 00:00:00.0</t>
  </si>
  <si>
    <t>2050-12-23 00:00:00.0</t>
  </si>
  <si>
    <t>2020-12-25 00:00:00.0</t>
  </si>
  <si>
    <t>2050-12-25 00:00:00.0</t>
  </si>
  <si>
    <t>2018-12-27 00:00:00.0</t>
  </si>
  <si>
    <t>2050-12-27 00:00:00.0</t>
  </si>
  <si>
    <t>5.980</t>
  </si>
  <si>
    <t>479.000</t>
  </si>
  <si>
    <t>2050-12-28 00:00:00.0</t>
  </si>
  <si>
    <t>6.230</t>
  </si>
  <si>
    <t>5.100</t>
  </si>
  <si>
    <t>2022-12-30 00:00:00.0</t>
  </si>
  <si>
    <t>2050-12-30 00:00:00.0</t>
  </si>
  <si>
    <t>5.170</t>
  </si>
  <si>
    <t>2021-01-04 00:00:00.0</t>
  </si>
  <si>
    <t>2051-02-20 00:00:00.0</t>
  </si>
  <si>
    <t>2021-05-03 00:00:00.0</t>
  </si>
  <si>
    <t>2051-05-03 00:00:00.0</t>
  </si>
  <si>
    <t>2052-07-29 00:00:00.0</t>
  </si>
  <si>
    <t>4.110</t>
  </si>
  <si>
    <t>2052-10-24 00:00:00.0</t>
  </si>
  <si>
    <t>2023-02-17 00:00:00.0</t>
  </si>
  <si>
    <t>2053-02-17 00:00:00.0</t>
  </si>
  <si>
    <t>2053-11-23 00:00:00.0</t>
  </si>
  <si>
    <t>6.320</t>
  </si>
  <si>
    <t>2023-12-14 00:00:00.0</t>
  </si>
  <si>
    <t>2053-12-14 00:00:00.0</t>
  </si>
  <si>
    <t>5.490</t>
  </si>
  <si>
    <t>5.940</t>
  </si>
  <si>
    <t>2053-12-28 00:00:00.0</t>
  </si>
  <si>
    <t>6.280</t>
  </si>
  <si>
    <t>2053-12-29 00:00:00.0</t>
  </si>
  <si>
    <t>5.070</t>
  </si>
  <si>
    <t>2054-02-16 00:00:00.0</t>
  </si>
  <si>
    <t>5.500</t>
  </si>
  <si>
    <t>2024-06-24 00:00:00.0</t>
  </si>
  <si>
    <t>2054-06-24 00:00:00.0</t>
  </si>
  <si>
    <t>5.370</t>
  </si>
  <si>
    <t>5.740</t>
  </si>
  <si>
    <t>2054-12-16 00:00:00.0</t>
  </si>
  <si>
    <t>2024-06-04 00:00:00.0</t>
  </si>
  <si>
    <t>2055-02-15 00:00:00.0</t>
  </si>
  <si>
    <t>2055-04-19 00:00:00.0</t>
  </si>
  <si>
    <t>2055-06-27 00:00:00.0</t>
  </si>
  <si>
    <t>2024-12-06 00:00:00.0</t>
  </si>
  <si>
    <t>2055-12-13 00:00:00.0</t>
  </si>
  <si>
    <t>2022-12-09 00:00:00.0</t>
  </si>
  <si>
    <t>2060-12-12 00:00:00.0</t>
  </si>
  <si>
    <t>5.410</t>
  </si>
  <si>
    <t>2060-12-23 00:00:00.0</t>
  </si>
  <si>
    <t>2021-12-28 00:00:00.0</t>
  </si>
  <si>
    <t>2060-12-28 00:00:00.0</t>
  </si>
  <si>
    <t>Classe</t>
  </si>
  <si>
    <t>Devise</t>
  </si>
  <si>
    <t>Description</t>
  </si>
  <si>
    <t>Prêt</t>
  </si>
  <si>
    <t>Emprunt</t>
  </si>
  <si>
    <t>Actif</t>
  </si>
  <si>
    <t>Convexité</t>
  </si>
  <si>
    <t>ONC TMSA Participations 15 ANS  du 15/03/2037 à 3,70%</t>
  </si>
  <si>
    <t>ONC ANP 10 ANS  du 31/10/2027 à 3.83%</t>
  </si>
  <si>
    <t xml:space="preserve">BDT 5Y 18/10/2027 à 2,10% </t>
  </si>
  <si>
    <t>BDT 5 ans du 17/05/2027 à 2.00%</t>
  </si>
  <si>
    <t xml:space="preserve">BDT 5 ans du 19/10/2026 à 2,00% </t>
  </si>
  <si>
    <t>BDT  10 ans du 14/06/2027 à  3.2%</t>
  </si>
  <si>
    <t xml:space="preserve">BDT 15 ans du 18/07/2031 à 3.20%  </t>
  </si>
  <si>
    <t>BDT  10 ans du 15/06/2026 à  3.50%</t>
  </si>
  <si>
    <t>BDT DU 02/06/2014 11 ANS 4.55%</t>
  </si>
  <si>
    <t>BDT du 16 04 2029 5.60 a 15 ans</t>
  </si>
  <si>
    <t>ONC  ATW SUBORDONNEE "A" 7 ans du 26/12/2024  3,53%</t>
  </si>
  <si>
    <t>ONC  BCP SUBORDONNE 10A du 29/06/2027  à 4,00%</t>
  </si>
  <si>
    <t>ONC FEC 15 ANS 4.60% du 13/07/2030</t>
  </si>
  <si>
    <t>OC  LYDEC "A" du 14/07/2010 5.62% à 15 ans</t>
  </si>
  <si>
    <t>Tauxdechange</t>
  </si>
  <si>
    <t>Type</t>
  </si>
  <si>
    <t>Poste</t>
  </si>
  <si>
    <t>DP</t>
  </si>
  <si>
    <t>DB</t>
  </si>
  <si>
    <t>PDRTotalNET</t>
  </si>
  <si>
    <t>TotalValo</t>
  </si>
  <si>
    <t>DateRéférence</t>
  </si>
  <si>
    <t>PDRUnitNET</t>
  </si>
  <si>
    <t>ValoUnitaire</t>
  </si>
  <si>
    <t>PMVNette</t>
  </si>
  <si>
    <t>ValoUnitCV</t>
  </si>
  <si>
    <t>ValoTotalCV</t>
  </si>
  <si>
    <t>%TotalTitre</t>
  </si>
  <si>
    <t>%ClasseActif</t>
  </si>
  <si>
    <t>%EmetTotalTitre</t>
  </si>
  <si>
    <t>%EmetActifNet</t>
  </si>
  <si>
    <t>ValoN-1</t>
  </si>
  <si>
    <t>VariationValo</t>
  </si>
  <si>
    <t>TauxCourbe</t>
  </si>
  <si>
    <t>3898</t>
  </si>
  <si>
    <t xml:space="preserve">MEDITERRANIA CAPITAL IV  MOROCCO- COMPARTIMENT 2 MAROC </t>
  </si>
  <si>
    <t xml:space="preserve">MEDITERRANIA CAPITAL IV  MOROCCO- COMPARTIMENT 1 MAROC </t>
  </si>
  <si>
    <t>VJGE  MASEN 15/01/2035 à 3,34%  à 18 ans</t>
  </si>
  <si>
    <t>53,8802660596513</t>
  </si>
  <si>
    <t>41,3259628131218</t>
  </si>
  <si>
    <t>4,79377112722685</t>
  </si>
  <si>
    <t>50,2085536226172</t>
  </si>
  <si>
    <t>44,3720628306387</t>
  </si>
  <si>
    <t>5,41938354674408</t>
  </si>
  <si>
    <t>46,7546563549969</t>
  </si>
  <si>
    <t>48,5581403751898</t>
  </si>
  <si>
    <t>4,68720326981333</t>
  </si>
  <si>
    <t>37,0772471332373</t>
  </si>
  <si>
    <t>17,8821885991357</t>
  </si>
  <si>
    <t>45,040564267627</t>
  </si>
  <si>
    <t>Taux de change</t>
  </si>
  <si>
    <t>ONC FEC 15 ANS 5.30% du 20/01/2027</t>
  </si>
  <si>
    <t>Description Titre</t>
  </si>
  <si>
    <t>Date Echéance</t>
  </si>
  <si>
    <t>Num Opération</t>
  </si>
  <si>
    <t>Part Tempo</t>
  </si>
  <si>
    <t>Devise Opération</t>
  </si>
  <si>
    <t>Devise CV</t>
  </si>
  <si>
    <t>Part Tempo CV</t>
  </si>
  <si>
    <t>Montant Réf</t>
  </si>
  <si>
    <t>Montant Réf CV</t>
  </si>
  <si>
    <t>CFGBank</t>
  </si>
  <si>
    <t>ITISSALATAL-MAGHRIB</t>
  </si>
  <si>
    <t>TOTALENERGIESMARKETINGMAROC</t>
  </si>
  <si>
    <t>ATTIJARIWAFABANK</t>
  </si>
  <si>
    <t>DOUJAPROMADDOHA</t>
  </si>
  <si>
    <t>JETCONTRACTORS</t>
  </si>
  <si>
    <t>LAFARGEHOLCIMMAR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</si>
</sst>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_-* #,##0.00\ _€_-;\-* #,##0.00\ _€_-;_-* &quot;-&quot;??\ _€_-;_-@_-"/>
    <numFmt numFmtId="165" formatCode="_-* #,##0.00000\ _D_H_-;\-* #,##0.00000\ _D_H_-;_-* &quot;-&quot;??\ _D_H_-;_-@_-"/>
    <numFmt numFmtId="166" formatCode="_-* #,##0.00\ _D_H_-;\-* #,##0.00\ _D_H_-;_-* &quot;-&quot;??\ _D_H_-;_-@_-"/>
    <numFmt numFmtId="167" formatCode="_-* #,##0.00000_-;\-* #,##0.00000_-;_-* &quot;-&quot;??_-;_-@_-"/>
    <numFmt numFmtId="168" formatCode="0.0000%"/>
    <numFmt numFmtId="169" formatCode="0.000000%"/>
    <numFmt numFmtId="170" formatCode="0.000000000%"/>
    <numFmt numFmtId="171" formatCode="0.00000%"/>
    <numFmt numFmtId="172" formatCode="0.000%"/>
    <numFmt numFmtId="173" formatCode="_(* #,##0.00_);_(* \(#,##0.00\);_(* &quot;-&quot;??_);_(@_)"/>
    <numFmt numFmtId="174" formatCode="_-* #,##0\ _€_-;\-* #,##0\ _€_-;_-* &quot;-&quot;??\ _€_-;_-@_-"/>
    <numFmt numFmtId="175" formatCode="[$-F800]dddd\,\ mmmm\ dd\,\ yyyy"/>
    <numFmt numFmtId="176" formatCode="[$-1380C]dddd\ d\ mmmm\ yyyy;@"/>
    <numFmt numFmtId="177" formatCode="#,##0.00_ ;\-#,##0.00\ "/>
    <numFmt numFmtId="178" formatCode="#,##0.0000"/>
    <numFmt numFmtId="179" formatCode="0.0000"/>
    <numFmt numFmtId="180" formatCode="#,##0.00%"/>
    <numFmt numFmtId="181" formatCode="#,##0.000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Times New Roman"/>
      <family val="1"/>
    </font>
    <font>
      <b/>
      <sz val="16"/>
      <color theme="4" tint="-0.249977111117893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i/>
      <sz val="9"/>
      <name val="Times New Roman"/>
      <family val="1"/>
    </font>
    <font>
      <b/>
      <sz val="11"/>
      <color rgb="FFC00000"/>
      <name val="Times New Roman"/>
      <family val="1"/>
    </font>
    <font>
      <b/>
      <sz val="16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002060"/>
      <name val="DINPro-Bold"/>
      <family val="3"/>
    </font>
    <font>
      <b/>
      <sz val="11"/>
      <color rgb="FFFFFFFF"/>
      <name val="Candara"/>
      <family val="2"/>
    </font>
    <font>
      <sz val="11"/>
      <color theme="1"/>
      <name val="Candara"/>
      <family val="2"/>
    </font>
    <font>
      <b/>
      <sz val="11"/>
      <color rgb="FF000000"/>
      <name val="Candara"/>
      <family val="2"/>
    </font>
    <font>
      <sz val="10"/>
      <name val="Times New Roman"/>
      <family val="1"/>
    </font>
    <font>
      <b/>
      <sz val="10"/>
      <name val="Tahoma"/>
      <family val="2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8"/>
      <name val="Calibri"/>
      <family val="2"/>
    </font>
    <font>
      <sz val="11"/>
      <color indexed="8"/>
      <name val="Calibri"/>
      <family val="2"/>
    </font>
    <font>
      <b/>
      <i/>
      <u/>
      <sz val="11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i/>
      <u/>
      <sz val="11"/>
      <name val="Calibri"/>
      <family val="2"/>
      <scheme val="minor"/>
    </font>
    <font>
      <b/>
      <sz val="8"/>
      <color indexed="8"/>
      <name val="Calibri"/>
      <family val="2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0"/>
      <name val="Segoe UI Semibold"/>
      <family val="2"/>
    </font>
    <font>
      <sz val="12"/>
      <color theme="0"/>
      <name val="Congenial SemiBold"/>
    </font>
    <font>
      <b/>
      <sz val="12"/>
      <name val="Arial Unicode MS"/>
      <family val="2"/>
    </font>
    <font>
      <b/>
      <sz val="12"/>
      <name val="Arial "/>
    </font>
    <font>
      <b/>
      <sz val="10"/>
      <color rgb="FF4E4E4E"/>
      <name val="Open Sans"/>
      <family val="2"/>
    </font>
    <font>
      <sz val="11"/>
      <color rgb="FF2F3642"/>
      <name val="Congenial Light"/>
    </font>
    <font>
      <sz val="11"/>
      <color theme="1"/>
      <name val="Arial"/>
      <family val="2"/>
    </font>
    <font>
      <b/>
      <sz val="10"/>
      <color indexed="9"/>
      <name val="Calibri"/>
      <family val="2"/>
      <scheme val="minor"/>
    </font>
    <font>
      <sz val="9"/>
      <color indexed="56"/>
      <name val="Trebuchet MS"/>
      <family val="2"/>
    </font>
    <font>
      <sz val="8"/>
      <color indexed="56"/>
      <name val="Arial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9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5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69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0" xfId="0" applyFill="1"/>
    <xf numFmtId="43" fontId="0" fillId="6" borderId="0" xfId="1" applyFont="1" applyFill="1"/>
    <xf numFmtId="43" fontId="0" fillId="5" borderId="5" xfId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0" applyAlignment="1">
      <alignment horizontal="left"/>
    </xf>
    <xf numFmtId="0" fontId="5" fillId="0" borderId="7" xfId="0" applyFont="1" applyBorder="1" applyAlignment="1">
      <alignment horizontal="center" vertical="center"/>
    </xf>
    <xf numFmtId="10" fontId="0" fillId="0" borderId="7" xfId="2" applyNumberFormat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43" fontId="2" fillId="0" borderId="8" xfId="1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3" fontId="6" fillId="0" borderId="7" xfId="1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43" fontId="0" fillId="5" borderId="10" xfId="1" applyFont="1" applyFill="1" applyBorder="1" applyAlignment="1">
      <alignment vertical="center"/>
    </xf>
    <xf numFmtId="43" fontId="0" fillId="5" borderId="0" xfId="1" applyFont="1" applyFill="1" applyAlignment="1">
      <alignment vertical="center"/>
    </xf>
    <xf numFmtId="164" fontId="0" fillId="5" borderId="0" xfId="0" applyNumberFormat="1" applyFill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8" fillId="5" borderId="12" xfId="0" applyFont="1" applyFill="1" applyBorder="1" applyAlignment="1">
      <alignment horizontal="left" vertical="top"/>
    </xf>
    <xf numFmtId="0" fontId="8" fillId="5" borderId="13" xfId="0" applyFont="1" applyFill="1" applyBorder="1" applyAlignment="1">
      <alignment horizontal="left" vertical="top"/>
    </xf>
    <xf numFmtId="43" fontId="9" fillId="5" borderId="10" xfId="1" applyFont="1" applyFill="1" applyBorder="1" applyAlignment="1">
      <alignment vertical="center"/>
    </xf>
    <xf numFmtId="165" fontId="9" fillId="5" borderId="0" xfId="0" applyNumberFormat="1" applyFont="1" applyFill="1" applyAlignment="1">
      <alignment vertical="center"/>
    </xf>
    <xf numFmtId="166" fontId="9" fillId="5" borderId="0" xfId="0" applyNumberFormat="1" applyFont="1" applyFill="1" applyAlignment="1">
      <alignment vertical="center"/>
    </xf>
    <xf numFmtId="0" fontId="10" fillId="5" borderId="10" xfId="0" applyFont="1" applyFill="1" applyBorder="1" applyAlignment="1">
      <alignment horizontal="left" vertical="top"/>
    </xf>
    <xf numFmtId="0" fontId="9" fillId="5" borderId="11" xfId="0" applyFont="1" applyFill="1" applyBorder="1"/>
    <xf numFmtId="43" fontId="9" fillId="0" borderId="7" xfId="1" applyFont="1" applyFill="1" applyBorder="1" applyAlignment="1">
      <alignment vertical="center"/>
    </xf>
    <xf numFmtId="166" fontId="6" fillId="5" borderId="0" xfId="0" applyNumberFormat="1" applyFont="1" applyFill="1" applyAlignment="1">
      <alignment vertical="center"/>
    </xf>
    <xf numFmtId="0" fontId="10" fillId="5" borderId="14" xfId="0" applyFont="1" applyFill="1" applyBorder="1" applyAlignment="1">
      <alignment horizontal="left" vertical="top"/>
    </xf>
    <xf numFmtId="0" fontId="9" fillId="5" borderId="15" xfId="0" applyFont="1" applyFill="1" applyBorder="1"/>
    <xf numFmtId="164" fontId="0" fillId="5" borderId="10" xfId="0" applyNumberFormat="1" applyFill="1" applyBorder="1" applyAlignment="1">
      <alignment vertical="center"/>
    </xf>
    <xf numFmtId="164" fontId="0" fillId="5" borderId="11" xfId="0" applyNumberFormat="1" applyFill="1" applyBorder="1" applyAlignment="1">
      <alignment vertical="center"/>
    </xf>
    <xf numFmtId="0" fontId="8" fillId="0" borderId="7" xfId="0" applyFont="1" applyBorder="1" applyAlignment="1">
      <alignment horizontal="center" vertical="top"/>
    </xf>
    <xf numFmtId="43" fontId="6" fillId="2" borderId="7" xfId="1" applyFont="1" applyFill="1" applyBorder="1" applyAlignment="1">
      <alignment vertical="center"/>
    </xf>
    <xf numFmtId="164" fontId="6" fillId="2" borderId="7" xfId="0" applyNumberFormat="1" applyFont="1" applyFill="1" applyBorder="1" applyAlignment="1">
      <alignment vertical="center"/>
    </xf>
    <xf numFmtId="166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0" fontId="11" fillId="0" borderId="7" xfId="2" applyNumberFormat="1" applyFont="1" applyFill="1" applyBorder="1" applyAlignment="1">
      <alignment vertical="center"/>
    </xf>
    <xf numFmtId="43" fontId="9" fillId="5" borderId="0" xfId="1" applyFont="1" applyFill="1" applyBorder="1" applyAlignment="1">
      <alignment vertical="center"/>
    </xf>
    <xf numFmtId="164" fontId="9" fillId="5" borderId="0" xfId="0" applyNumberFormat="1" applyFont="1" applyFill="1" applyAlignment="1">
      <alignment vertical="center"/>
    </xf>
    <xf numFmtId="0" fontId="9" fillId="5" borderId="11" xfId="0" applyFont="1" applyFill="1" applyBorder="1" applyAlignment="1">
      <alignment vertical="center"/>
    </xf>
    <xf numFmtId="167" fontId="9" fillId="5" borderId="0" xfId="1" applyNumberFormat="1" applyFont="1" applyFill="1" applyBorder="1" applyAlignment="1">
      <alignment vertical="center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9" fillId="5" borderId="0" xfId="0" applyFont="1" applyFill="1" applyAlignment="1">
      <alignment vertical="center"/>
    </xf>
    <xf numFmtId="10" fontId="9" fillId="5" borderId="10" xfId="2" applyNumberFormat="1" applyFont="1" applyFill="1" applyBorder="1" applyAlignment="1">
      <alignment vertical="center"/>
    </xf>
    <xf numFmtId="164" fontId="9" fillId="5" borderId="0" xfId="4" applyFont="1" applyFill="1" applyBorder="1" applyAlignment="1">
      <alignment vertical="center"/>
    </xf>
    <xf numFmtId="43" fontId="0" fillId="0" borderId="7" xfId="1" applyFont="1" applyBorder="1" applyAlignment="1">
      <alignment vertical="center"/>
    </xf>
    <xf numFmtId="0" fontId="0" fillId="5" borderId="0" xfId="0" applyFill="1" applyAlignment="1">
      <alignment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43" fontId="12" fillId="0" borderId="7" xfId="1" applyFont="1" applyBorder="1" applyAlignment="1">
      <alignment vertical="center"/>
    </xf>
    <xf numFmtId="164" fontId="12" fillId="0" borderId="7" xfId="0" applyNumberFormat="1" applyFont="1" applyBorder="1" applyAlignment="1">
      <alignment vertical="center"/>
    </xf>
    <xf numFmtId="10" fontId="13" fillId="5" borderId="10" xfId="2" applyNumberFormat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4" fontId="14" fillId="0" borderId="0" xfId="5" applyNumberFormat="1" applyFont="1" applyFill="1" applyBorder="1" applyAlignment="1">
      <alignment horizontal="right" vertical="center" indent="1"/>
    </xf>
    <xf numFmtId="164" fontId="14" fillId="0" borderId="0" xfId="5" applyFont="1" applyFill="1" applyBorder="1" applyAlignment="1">
      <alignment horizontal="center" vertical="center"/>
    </xf>
    <xf numFmtId="4" fontId="14" fillId="0" borderId="0" xfId="0" applyNumberFormat="1" applyFont="1" applyAlignment="1">
      <alignment vertical="center"/>
    </xf>
    <xf numFmtId="0" fontId="14" fillId="0" borderId="0" xfId="0" applyFont="1"/>
    <xf numFmtId="3" fontId="14" fillId="0" borderId="0" xfId="0" applyNumberFormat="1" applyFont="1" applyAlignment="1">
      <alignment vertical="center"/>
    </xf>
    <xf numFmtId="0" fontId="14" fillId="6" borderId="0" xfId="0" applyFont="1" applyFill="1" applyAlignment="1">
      <alignment horizontal="left" vertical="center" indent="1"/>
    </xf>
    <xf numFmtId="3" fontId="14" fillId="0" borderId="0" xfId="0" applyNumberFormat="1" applyFont="1"/>
    <xf numFmtId="4" fontId="14" fillId="0" borderId="0" xfId="0" applyNumberFormat="1" applyFont="1"/>
    <xf numFmtId="0" fontId="14" fillId="6" borderId="0" xfId="0" applyFont="1" applyFill="1"/>
    <xf numFmtId="0" fontId="15" fillId="7" borderId="17" xfId="0" applyFont="1" applyFill="1" applyBorder="1" applyAlignment="1">
      <alignment horizontal="center" vertical="center" wrapText="1"/>
    </xf>
    <xf numFmtId="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168" fontId="16" fillId="0" borderId="0" xfId="2" applyNumberFormat="1" applyFont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69" fontId="16" fillId="0" borderId="0" xfId="2" applyNumberFormat="1" applyFont="1" applyAlignment="1">
      <alignment horizontal="center" vertical="center" wrapText="1"/>
    </xf>
    <xf numFmtId="0" fontId="17" fillId="8" borderId="6" xfId="0" applyFont="1" applyFill="1" applyBorder="1" applyAlignment="1">
      <alignment horizontal="center" vertical="center" wrapText="1"/>
    </xf>
    <xf numFmtId="168" fontId="16" fillId="0" borderId="0" xfId="0" applyNumberFormat="1" applyFont="1" applyAlignment="1">
      <alignment horizontal="center" vertical="center" wrapText="1"/>
    </xf>
    <xf numFmtId="170" fontId="16" fillId="0" borderId="0" xfId="0" applyNumberFormat="1" applyFont="1" applyAlignment="1">
      <alignment horizontal="center" vertical="center" wrapText="1"/>
    </xf>
    <xf numFmtId="0" fontId="15" fillId="7" borderId="7" xfId="0" applyFont="1" applyFill="1" applyBorder="1" applyAlignment="1">
      <alignment horizontal="center" vertical="center" wrapText="1"/>
    </xf>
    <xf numFmtId="10" fontId="3" fillId="5" borderId="7" xfId="3" applyNumberFormat="1" applyFont="1" applyFill="1" applyBorder="1" applyAlignment="1">
      <alignment horizontal="center" vertical="center"/>
    </xf>
    <xf numFmtId="10" fontId="17" fillId="0" borderId="7" xfId="2" applyNumberFormat="1" applyFont="1" applyBorder="1" applyAlignment="1">
      <alignment horizontal="center" vertical="center" wrapText="1"/>
    </xf>
    <xf numFmtId="10" fontId="2" fillId="5" borderId="7" xfId="0" applyNumberFormat="1" applyFont="1" applyFill="1" applyBorder="1" applyAlignment="1">
      <alignment horizontal="center"/>
    </xf>
    <xf numFmtId="43" fontId="2" fillId="0" borderId="0" xfId="1" applyFont="1"/>
    <xf numFmtId="0" fontId="0" fillId="0" borderId="16" xfId="0" applyBorder="1" applyAlignment="1">
      <alignment horizontal="center" vertical="center"/>
    </xf>
    <xf numFmtId="43" fontId="0" fillId="5" borderId="7" xfId="1" applyFont="1" applyFill="1" applyBorder="1" applyAlignment="1">
      <alignment horizontal="center" vertical="center"/>
    </xf>
    <xf numFmtId="43" fontId="2" fillId="0" borderId="0" xfId="0" applyNumberFormat="1" applyFont="1"/>
    <xf numFmtId="43" fontId="0" fillId="5" borderId="11" xfId="1" applyFont="1" applyFill="1" applyBorder="1" applyAlignment="1">
      <alignment vertical="center"/>
    </xf>
    <xf numFmtId="43" fontId="9" fillId="5" borderId="0" xfId="1" applyFont="1" applyFill="1" applyAlignment="1">
      <alignment vertical="center"/>
    </xf>
    <xf numFmtId="0" fontId="8" fillId="5" borderId="7" xfId="7" applyNumberFormat="1" applyFont="1" applyFill="1" applyBorder="1" applyAlignment="1">
      <alignment horizontal="center" vertical="center"/>
    </xf>
    <xf numFmtId="0" fontId="8" fillId="5" borderId="7" xfId="7" applyFont="1" applyFill="1" applyBorder="1" applyAlignment="1">
      <alignment horizontal="left" vertical="center" wrapText="1"/>
    </xf>
    <xf numFmtId="0" fontId="8" fillId="5" borderId="0" xfId="7" applyFont="1" applyFill="1" applyAlignment="1">
      <alignment vertical="center"/>
    </xf>
    <xf numFmtId="0" fontId="18" fillId="5" borderId="7" xfId="8" applyFont="1" applyFill="1" applyBorder="1" applyAlignment="1">
      <alignment vertical="center" wrapText="1" shrinkToFit="1"/>
    </xf>
    <xf numFmtId="0" fontId="18" fillId="5" borderId="16" xfId="8" applyFont="1" applyFill="1" applyBorder="1" applyAlignment="1">
      <alignment vertical="center" shrinkToFit="1"/>
    </xf>
    <xf numFmtId="0" fontId="18" fillId="5" borderId="0" xfId="0" applyFont="1" applyFill="1" applyAlignment="1">
      <alignment vertical="center"/>
    </xf>
    <xf numFmtId="0" fontId="8" fillId="5" borderId="7" xfId="8" applyFont="1" applyFill="1" applyBorder="1" applyAlignment="1">
      <alignment horizontal="center" vertical="center" shrinkToFit="1"/>
    </xf>
    <xf numFmtId="0" fontId="18" fillId="5" borderId="7" xfId="0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left" vertical="center" indent="1"/>
    </xf>
    <xf numFmtId="0" fontId="8" fillId="5" borderId="16" xfId="7" applyFont="1" applyFill="1" applyBorder="1" applyAlignment="1">
      <alignment horizontal="left" vertical="center" wrapText="1"/>
    </xf>
    <xf numFmtId="0" fontId="8" fillId="5" borderId="16" xfId="7" applyFont="1" applyFill="1" applyBorder="1"/>
    <xf numFmtId="0" fontId="8" fillId="5" borderId="7" xfId="7" applyFont="1" applyFill="1" applyBorder="1" applyAlignment="1">
      <alignment horizontal="left" vertical="center"/>
    </xf>
    <xf numFmtId="0" fontId="8" fillId="5" borderId="16" xfId="7" applyFont="1" applyFill="1" applyBorder="1" applyAlignment="1">
      <alignment horizontal="left" vertical="center"/>
    </xf>
    <xf numFmtId="0" fontId="8" fillId="5" borderId="7" xfId="7" applyFont="1" applyFill="1" applyBorder="1" applyAlignment="1">
      <alignment horizontal="center" vertical="center"/>
    </xf>
    <xf numFmtId="0" fontId="8" fillId="5" borderId="9" xfId="7" applyFont="1" applyFill="1" applyBorder="1" applyAlignment="1">
      <alignment horizontal="left" vertical="center"/>
    </xf>
    <xf numFmtId="0" fontId="8" fillId="5" borderId="9" xfId="7" applyFont="1" applyFill="1" applyBorder="1" applyAlignment="1">
      <alignment vertical="center"/>
    </xf>
    <xf numFmtId="0" fontId="8" fillId="5" borderId="15" xfId="7" applyFont="1" applyFill="1" applyBorder="1" applyAlignment="1">
      <alignment horizontal="left" vertical="center"/>
    </xf>
    <xf numFmtId="0" fontId="8" fillId="5" borderId="7" xfId="0" applyNumberFormat="1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/>
    </xf>
    <xf numFmtId="0" fontId="8" fillId="5" borderId="0" xfId="7" applyFont="1" applyFill="1" applyBorder="1" applyAlignment="1">
      <alignment horizontal="left" vertical="center"/>
    </xf>
    <xf numFmtId="0" fontId="8" fillId="5" borderId="16" xfId="7" applyNumberFormat="1" applyFont="1" applyFill="1" applyBorder="1" applyAlignment="1">
      <alignment horizontal="center" vertical="center"/>
    </xf>
    <xf numFmtId="0" fontId="8" fillId="5" borderId="9" xfId="7" applyFont="1" applyFill="1" applyBorder="1" applyAlignment="1"/>
    <xf numFmtId="0" fontId="8" fillId="5" borderId="0" xfId="0" applyFont="1" applyFill="1" applyAlignment="1">
      <alignment vertical="center"/>
    </xf>
    <xf numFmtId="0" fontId="8" fillId="5" borderId="7" xfId="7" applyFont="1" applyFill="1" applyBorder="1" applyAlignment="1"/>
    <xf numFmtId="0" fontId="8" fillId="5" borderId="9" xfId="7" applyNumberFormat="1" applyFont="1" applyFill="1" applyBorder="1" applyAlignment="1" applyProtection="1">
      <alignment horizontal="left" vertical="top"/>
    </xf>
    <xf numFmtId="0" fontId="8" fillId="5" borderId="7" xfId="7" applyFont="1" applyFill="1" applyBorder="1" applyAlignment="1">
      <alignment vertical="center"/>
    </xf>
    <xf numFmtId="14" fontId="8" fillId="5" borderId="7" xfId="7" applyNumberFormat="1" applyFont="1" applyFill="1" applyBorder="1" applyAlignment="1">
      <alignment horizontal="left" vertical="center"/>
    </xf>
    <xf numFmtId="0" fontId="8" fillId="5" borderId="0" xfId="7" applyFont="1" applyFill="1" applyAlignment="1">
      <alignment horizontal="center" vertical="center"/>
    </xf>
    <xf numFmtId="0" fontId="8" fillId="5" borderId="0" xfId="7" applyFont="1" applyFill="1" applyAlignment="1">
      <alignment horizontal="left" vertical="center"/>
    </xf>
    <xf numFmtId="14" fontId="8" fillId="5" borderId="0" xfId="7" applyNumberFormat="1" applyFont="1" applyFill="1" applyAlignment="1">
      <alignment vertical="center"/>
    </xf>
    <xf numFmtId="0" fontId="19" fillId="5" borderId="16" xfId="8" applyFont="1" applyFill="1" applyBorder="1" applyAlignment="1">
      <alignment vertical="center" wrapText="1" shrinkToFit="1"/>
    </xf>
    <xf numFmtId="0" fontId="19" fillId="5" borderId="0" xfId="0" applyFont="1" applyFill="1"/>
    <xf numFmtId="0" fontId="19" fillId="5" borderId="7" xfId="0" applyFont="1" applyFill="1" applyBorder="1" applyAlignment="1">
      <alignment vertical="center"/>
    </xf>
    <xf numFmtId="0" fontId="19" fillId="5" borderId="7" xfId="0" applyFont="1" applyFill="1" applyBorder="1" applyAlignment="1">
      <alignment horizontal="left" vertical="center" indent="1"/>
    </xf>
    <xf numFmtId="164" fontId="19" fillId="5" borderId="7" xfId="5" applyFont="1" applyFill="1" applyBorder="1" applyAlignment="1">
      <alignment horizontal="left" vertical="center"/>
    </xf>
    <xf numFmtId="3" fontId="19" fillId="5" borderId="0" xfId="0" applyNumberFormat="1" applyFont="1" applyFill="1"/>
    <xf numFmtId="14" fontId="19" fillId="5" borderId="0" xfId="0" applyNumberFormat="1" applyFont="1" applyFill="1"/>
    <xf numFmtId="164" fontId="0" fillId="0" borderId="0" xfId="0" applyNumberFormat="1"/>
    <xf numFmtId="43" fontId="14" fillId="0" borderId="0" xfId="1" applyFont="1"/>
    <xf numFmtId="43" fontId="0" fillId="0" borderId="0" xfId="0" applyNumberFormat="1"/>
    <xf numFmtId="43" fontId="21" fillId="9" borderId="13" xfId="9" applyFont="1" applyFill="1" applyBorder="1" applyAlignment="1">
      <alignment horizontal="center"/>
    </xf>
    <xf numFmtId="43" fontId="21" fillId="9" borderId="16" xfId="9" applyFont="1" applyFill="1" applyBorder="1" applyAlignment="1">
      <alignment horizontal="center"/>
    </xf>
    <xf numFmtId="14" fontId="22" fillId="5" borderId="7" xfId="0" applyNumberFormat="1" applyFont="1" applyFill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10" fontId="23" fillId="0" borderId="7" xfId="2" applyNumberFormat="1" applyFont="1" applyBorder="1" applyAlignment="1">
      <alignment horizontal="center" vertical="center"/>
    </xf>
    <xf numFmtId="0" fontId="0" fillId="0" borderId="0" xfId="0" applyFill="1"/>
    <xf numFmtId="0" fontId="24" fillId="0" borderId="0" xfId="0" applyFont="1" applyAlignment="1">
      <alignment horizontal="right"/>
    </xf>
    <xf numFmtId="0" fontId="2" fillId="10" borderId="7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 wrapText="1"/>
    </xf>
    <xf numFmtId="10" fontId="2" fillId="0" borderId="7" xfId="2" applyNumberFormat="1" applyFont="1" applyBorder="1" applyAlignment="1">
      <alignment horizontal="center"/>
    </xf>
    <xf numFmtId="9" fontId="0" fillId="0" borderId="0" xfId="0" applyNumberFormat="1"/>
    <xf numFmtId="0" fontId="0" fillId="10" borderId="0" xfId="0" applyFill="1"/>
    <xf numFmtId="10" fontId="2" fillId="0" borderId="7" xfId="2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0" fontId="27" fillId="0" borderId="0" xfId="2" applyNumberFormat="1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 wrapText="1"/>
    </xf>
    <xf numFmtId="10" fontId="27" fillId="0" borderId="7" xfId="2" applyNumberFormat="1" applyFont="1" applyFill="1" applyBorder="1" applyAlignment="1">
      <alignment horizontal="center" vertical="center"/>
    </xf>
    <xf numFmtId="0" fontId="0" fillId="0" borderId="0" xfId="0" applyFill="1" applyBorder="1"/>
    <xf numFmtId="10" fontId="28" fillId="0" borderId="7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top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top"/>
    </xf>
    <xf numFmtId="14" fontId="2" fillId="0" borderId="7" xfId="0" applyNumberFormat="1" applyFont="1" applyBorder="1" applyAlignment="1">
      <alignment horizontal="center" vertical="top"/>
    </xf>
    <xf numFmtId="164" fontId="0" fillId="0" borderId="0" xfId="4" applyFont="1"/>
    <xf numFmtId="14" fontId="0" fillId="0" borderId="0" xfId="0" applyNumberFormat="1"/>
    <xf numFmtId="0" fontId="0" fillId="0" borderId="7" xfId="0" applyBorder="1"/>
    <xf numFmtId="0" fontId="0" fillId="11" borderId="0" xfId="0" applyFill="1"/>
    <xf numFmtId="4" fontId="0" fillId="0" borderId="0" xfId="0" applyNumberFormat="1"/>
    <xf numFmtId="14" fontId="0" fillId="0" borderId="0" xfId="0" applyNumberFormat="1" applyFont="1"/>
    <xf numFmtId="3" fontId="0" fillId="0" borderId="0" xfId="0" applyNumberFormat="1"/>
    <xf numFmtId="0" fontId="0" fillId="0" borderId="0" xfId="0" applyFont="1"/>
    <xf numFmtId="4" fontId="0" fillId="0" borderId="0" xfId="0" applyNumberFormat="1" applyFont="1"/>
    <xf numFmtId="3" fontId="0" fillId="0" borderId="0" xfId="0" applyNumberFormat="1" applyFont="1"/>
    <xf numFmtId="0" fontId="2" fillId="0" borderId="0" xfId="0" applyFont="1"/>
    <xf numFmtId="4" fontId="2" fillId="0" borderId="0" xfId="0" applyNumberFormat="1" applyFont="1"/>
    <xf numFmtId="14" fontId="2" fillId="0" borderId="0" xfId="0" applyNumberFormat="1" applyFont="1"/>
    <xf numFmtId="3" fontId="2" fillId="0" borderId="0" xfId="0" applyNumberFormat="1" applyFont="1"/>
    <xf numFmtId="0" fontId="2" fillId="0" borderId="0" xfId="0" applyFont="1" applyFill="1"/>
    <xf numFmtId="171" fontId="0" fillId="0" borderId="0" xfId="2" applyNumberFormat="1" applyFont="1"/>
    <xf numFmtId="0" fontId="24" fillId="0" borderId="0" xfId="0" applyFont="1"/>
    <xf numFmtId="3" fontId="24" fillId="0" borderId="0" xfId="0" applyNumberFormat="1" applyFont="1"/>
    <xf numFmtId="0" fontId="30" fillId="10" borderId="7" xfId="0" applyFont="1" applyFill="1" applyBorder="1" applyAlignment="1">
      <alignment horizontal="center" vertical="center"/>
    </xf>
    <xf numFmtId="0" fontId="31" fillId="10" borderId="7" xfId="0" applyFont="1" applyFill="1" applyBorder="1" applyAlignment="1">
      <alignment horizontal="center" vertical="center" wrapText="1"/>
    </xf>
    <xf numFmtId="0" fontId="32" fillId="1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164" fontId="0" fillId="0" borderId="7" xfId="4" applyFont="1" applyFill="1" applyBorder="1"/>
    <xf numFmtId="164" fontId="0" fillId="0" borderId="7" xfId="0" applyNumberFormat="1" applyFill="1" applyBorder="1"/>
    <xf numFmtId="10" fontId="33" fillId="0" borderId="7" xfId="2" applyNumberFormat="1" applyFont="1" applyFill="1" applyBorder="1" applyAlignment="1">
      <alignment horizontal="center" vertical="center" wrapText="1"/>
    </xf>
    <xf numFmtId="0" fontId="0" fillId="0" borderId="7" xfId="0" applyFont="1" applyBorder="1" applyAlignment="1">
      <alignment vertical="center"/>
    </xf>
    <xf numFmtId="164" fontId="0" fillId="0" borderId="7" xfId="4" applyFont="1" applyFill="1" applyBorder="1" applyAlignment="1">
      <alignment vertical="center"/>
    </xf>
    <xf numFmtId="10" fontId="0" fillId="0" borderId="7" xfId="2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horizontal="left" vertical="center" wrapText="1"/>
    </xf>
    <xf numFmtId="10" fontId="0" fillId="0" borderId="7" xfId="2" applyNumberFormat="1" applyFont="1" applyFill="1" applyBorder="1"/>
    <xf numFmtId="164" fontId="1" fillId="0" borderId="7" xfId="4" applyFont="1" applyFill="1" applyBorder="1"/>
    <xf numFmtId="0" fontId="0" fillId="0" borderId="0" xfId="0" applyFont="1" applyFill="1"/>
    <xf numFmtId="0" fontId="0" fillId="0" borderId="7" xfId="0" applyFont="1" applyFill="1" applyBorder="1" applyAlignment="1">
      <alignment vertical="center"/>
    </xf>
    <xf numFmtId="49" fontId="0" fillId="0" borderId="7" xfId="0" applyNumberFormat="1" applyFont="1" applyFill="1" applyBorder="1" applyAlignment="1">
      <alignment horizontal="left"/>
    </xf>
    <xf numFmtId="49" fontId="2" fillId="0" borderId="7" xfId="0" applyNumberFormat="1" applyFont="1" applyFill="1" applyBorder="1" applyAlignment="1">
      <alignment horizontal="left"/>
    </xf>
    <xf numFmtId="49" fontId="0" fillId="0" borderId="7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/>
    </xf>
    <xf numFmtId="0" fontId="0" fillId="0" borderId="7" xfId="0" applyFont="1" applyFill="1" applyBorder="1"/>
    <xf numFmtId="0" fontId="0" fillId="0" borderId="7" xfId="0" applyFill="1" applyBorder="1"/>
    <xf numFmtId="0" fontId="2" fillId="0" borderId="7" xfId="0" applyFont="1" applyFill="1" applyBorder="1"/>
    <xf numFmtId="0" fontId="0" fillId="0" borderId="7" xfId="0" applyFont="1" applyFill="1" applyBorder="1" applyAlignment="1">
      <alignment vertical="center" wrapText="1"/>
    </xf>
    <xf numFmtId="172" fontId="33" fillId="0" borderId="7" xfId="2" applyNumberFormat="1" applyFont="1" applyFill="1" applyBorder="1" applyAlignment="1">
      <alignment horizontal="center" vertical="center" wrapText="1"/>
    </xf>
    <xf numFmtId="0" fontId="0" fillId="0" borderId="7" xfId="0" applyFont="1" applyBorder="1"/>
    <xf numFmtId="164" fontId="2" fillId="0" borderId="7" xfId="4" applyFont="1" applyFill="1" applyBorder="1"/>
    <xf numFmtId="164" fontId="2" fillId="0" borderId="7" xfId="0" applyNumberFormat="1" applyFont="1" applyFill="1" applyBorder="1"/>
    <xf numFmtId="10" fontId="28" fillId="0" borderId="7" xfId="2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vertical="center"/>
    </xf>
    <xf numFmtId="10" fontId="2" fillId="0" borderId="7" xfId="2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64" fontId="0" fillId="0" borderId="0" xfId="4" applyFont="1" applyFill="1" applyBorder="1"/>
    <xf numFmtId="10" fontId="0" fillId="0" borderId="0" xfId="2" applyNumberFormat="1" applyFont="1" applyFill="1" applyBorder="1"/>
    <xf numFmtId="0" fontId="0" fillId="0" borderId="0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3" xfId="0" applyFont="1" applyFill="1" applyBorder="1"/>
    <xf numFmtId="0" fontId="0" fillId="0" borderId="4" xfId="0" applyFont="1" applyFill="1" applyBorder="1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4" fontId="24" fillId="0" borderId="0" xfId="0" applyNumberFormat="1" applyFont="1" applyAlignment="1">
      <alignment horizontal="right" vertical="center"/>
    </xf>
    <xf numFmtId="0" fontId="0" fillId="0" borderId="7" xfId="0" applyFont="1" applyBorder="1" applyAlignment="1">
      <alignment horizontal="left"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164" fontId="1" fillId="0" borderId="8" xfId="4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/>
    <xf numFmtId="14" fontId="34" fillId="5" borderId="0" xfId="0" applyNumberFormat="1" applyFont="1" applyFill="1" applyAlignment="1">
      <alignment horizontal="right" vertical="center"/>
    </xf>
    <xf numFmtId="164" fontId="2" fillId="5" borderId="8" xfId="4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7" xfId="0" applyFill="1" applyBorder="1" applyAlignment="1">
      <alignment horizontal="left" vertical="center"/>
    </xf>
    <xf numFmtId="14" fontId="24" fillId="0" borderId="0" xfId="0" applyNumberFormat="1" applyFont="1" applyFill="1" applyAlignment="1">
      <alignment horizontal="right" vertical="center"/>
    </xf>
    <xf numFmtId="14" fontId="34" fillId="0" borderId="0" xfId="0" applyNumberFormat="1" applyFont="1" applyAlignment="1">
      <alignment horizontal="right" vertical="center"/>
    </xf>
    <xf numFmtId="0" fontId="0" fillId="0" borderId="7" xfId="0" applyFont="1" applyBorder="1" applyAlignment="1">
      <alignment horizontal="center" vertical="center"/>
    </xf>
    <xf numFmtId="164" fontId="1" fillId="0" borderId="7" xfId="4" applyFont="1" applyFill="1" applyBorder="1" applyAlignment="1">
      <alignment horizontal="center" vertical="center"/>
    </xf>
    <xf numFmtId="164" fontId="0" fillId="0" borderId="0" xfId="0" applyNumberFormat="1" applyFont="1" applyFill="1"/>
    <xf numFmtId="14" fontId="35" fillId="0" borderId="0" xfId="0" applyNumberFormat="1" applyFont="1" applyAlignment="1">
      <alignment horizontal="right" vertical="center"/>
    </xf>
    <xf numFmtId="164" fontId="0" fillId="0" borderId="7" xfId="4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0" fillId="0" borderId="7" xfId="0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13" borderId="0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Border="1"/>
    <xf numFmtId="14" fontId="36" fillId="0" borderId="0" xfId="0" applyNumberFormat="1" applyFont="1" applyAlignment="1">
      <alignment horizontal="right" vertical="center"/>
    </xf>
    <xf numFmtId="0" fontId="0" fillId="0" borderId="0" xfId="0" applyFont="1" applyFill="1" applyBorder="1" applyAlignment="1">
      <alignment vertical="center" wrapText="1"/>
    </xf>
    <xf numFmtId="10" fontId="37" fillId="0" borderId="7" xfId="2" applyNumberFormat="1" applyFont="1" applyFill="1" applyBorder="1" applyAlignment="1">
      <alignment horizontal="center" vertical="center" wrapText="1"/>
    </xf>
    <xf numFmtId="0" fontId="29" fillId="0" borderId="0" xfId="0" applyFont="1" applyFill="1" applyAlignment="1"/>
    <xf numFmtId="0" fontId="0" fillId="0" borderId="7" xfId="0" applyFill="1" applyBorder="1" applyAlignment="1">
      <alignment vertical="center" wrapText="1"/>
    </xf>
    <xf numFmtId="173" fontId="0" fillId="0" borderId="7" xfId="0" applyNumberFormat="1" applyFill="1" applyBorder="1"/>
    <xf numFmtId="4" fontId="0" fillId="0" borderId="0" xfId="0" applyNumberFormat="1" applyFill="1"/>
    <xf numFmtId="3" fontId="0" fillId="0" borderId="0" xfId="0" applyNumberFormat="1" applyFill="1"/>
    <xf numFmtId="164" fontId="0" fillId="0" borderId="0" xfId="4" applyFont="1" applyBorder="1"/>
    <xf numFmtId="164" fontId="0" fillId="0" borderId="0" xfId="0" applyNumberFormat="1" applyBorder="1"/>
    <xf numFmtId="49" fontId="2" fillId="0" borderId="7" xfId="0" applyNumberFormat="1" applyFont="1" applyFill="1" applyBorder="1"/>
    <xf numFmtId="0" fontId="2" fillId="0" borderId="17" xfId="0" applyFont="1" applyBorder="1"/>
    <xf numFmtId="164" fontId="38" fillId="0" borderId="2" xfId="4" applyFont="1" applyBorder="1"/>
    <xf numFmtId="0" fontId="0" fillId="14" borderId="0" xfId="0" applyFont="1" applyFill="1" applyBorder="1" applyAlignment="1">
      <alignment vertical="center" wrapText="1"/>
    </xf>
    <xf numFmtId="14" fontId="0" fillId="0" borderId="0" xfId="0" applyNumberFormat="1" applyFill="1"/>
    <xf numFmtId="49" fontId="0" fillId="0" borderId="0" xfId="0" applyNumberFormat="1" applyFont="1" applyFill="1" applyBorder="1"/>
    <xf numFmtId="164" fontId="0" fillId="0" borderId="0" xfId="0" applyNumberFormat="1" applyFill="1" applyBorder="1"/>
    <xf numFmtId="10" fontId="2" fillId="0" borderId="7" xfId="2" applyNumberFormat="1" applyFont="1" applyFill="1" applyBorder="1"/>
    <xf numFmtId="0" fontId="0" fillId="0" borderId="24" xfId="0" applyFill="1" applyBorder="1"/>
    <xf numFmtId="173" fontId="0" fillId="0" borderId="0" xfId="0" applyNumberFormat="1"/>
    <xf numFmtId="10" fontId="0" fillId="0" borderId="0" xfId="2" applyNumberFormat="1" applyFont="1"/>
    <xf numFmtId="0" fontId="0" fillId="0" borderId="24" xfId="0" applyFont="1" applyFill="1" applyBorder="1" applyAlignment="1">
      <alignment vertical="center" wrapText="1"/>
    </xf>
    <xf numFmtId="0" fontId="39" fillId="0" borderId="25" xfId="0" applyFont="1" applyBorder="1" applyAlignment="1">
      <alignment wrapText="1"/>
    </xf>
    <xf numFmtId="0" fontId="37" fillId="15" borderId="7" xfId="0" applyFont="1" applyFill="1" applyBorder="1" applyAlignment="1">
      <alignment horizontal="center" vertical="center" wrapText="1"/>
    </xf>
    <xf numFmtId="0" fontId="40" fillId="5" borderId="0" xfId="0" applyFont="1" applyFill="1" applyAlignment="1">
      <alignment vertical="center"/>
    </xf>
    <xf numFmtId="0" fontId="41" fillId="5" borderId="0" xfId="0" applyFont="1" applyFill="1" applyAlignment="1">
      <alignment vertical="center"/>
    </xf>
    <xf numFmtId="49" fontId="0" fillId="0" borderId="7" xfId="0" applyNumberFormat="1" applyFill="1" applyBorder="1"/>
    <xf numFmtId="173" fontId="42" fillId="0" borderId="7" xfId="0" applyNumberFormat="1" applyFont="1" applyFill="1" applyBorder="1" applyAlignment="1">
      <alignment horizontal="center" vertical="center"/>
    </xf>
    <xf numFmtId="0" fontId="43" fillId="15" borderId="16" xfId="0" applyFont="1" applyFill="1" applyBorder="1" applyAlignment="1">
      <alignment horizontal="center"/>
    </xf>
    <xf numFmtId="4" fontId="43" fillId="15" borderId="16" xfId="0" applyNumberFormat="1" applyFont="1" applyFill="1" applyBorder="1" applyAlignment="1">
      <alignment horizontal="center"/>
    </xf>
    <xf numFmtId="0" fontId="43" fillId="15" borderId="15" xfId="0" applyFont="1" applyFill="1" applyBorder="1" applyAlignment="1">
      <alignment vertical="center"/>
    </xf>
    <xf numFmtId="4" fontId="43" fillId="15" borderId="26" xfId="0" applyNumberFormat="1" applyFont="1" applyFill="1" applyBorder="1" applyAlignment="1">
      <alignment vertical="center"/>
    </xf>
    <xf numFmtId="0" fontId="44" fillId="0" borderId="9" xfId="0" applyFont="1" applyFill="1" applyBorder="1" applyAlignment="1">
      <alignment horizontal="center" vertical="center" wrapText="1"/>
    </xf>
    <xf numFmtId="0" fontId="44" fillId="0" borderId="7" xfId="0" applyFont="1" applyFill="1" applyBorder="1" applyAlignment="1">
      <alignment horizontal="center" vertical="center" wrapText="1"/>
    </xf>
    <xf numFmtId="0" fontId="30" fillId="15" borderId="7" xfId="0" applyFont="1" applyFill="1" applyBorder="1" applyAlignment="1">
      <alignment horizontal="center" vertical="center"/>
    </xf>
    <xf numFmtId="0" fontId="30" fillId="15" borderId="7" xfId="0" applyFont="1" applyFill="1" applyBorder="1" applyAlignment="1">
      <alignment horizontal="center" vertical="center" wrapText="1"/>
    </xf>
    <xf numFmtId="0" fontId="45" fillId="5" borderId="0" xfId="0" applyFont="1" applyFill="1" applyAlignment="1">
      <alignment vertical="center"/>
    </xf>
    <xf numFmtId="174" fontId="0" fillId="0" borderId="7" xfId="4" applyNumberFormat="1" applyFont="1" applyFill="1" applyBorder="1"/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 vertical="center" wrapText="1"/>
    </xf>
    <xf numFmtId="0" fontId="0" fillId="0" borderId="0" xfId="0" applyFill="1" applyBorder="1" applyAlignment="1"/>
    <xf numFmtId="164" fontId="0" fillId="0" borderId="0" xfId="0" applyNumberFormat="1" applyFill="1"/>
    <xf numFmtId="0" fontId="2" fillId="0" borderId="0" xfId="0" applyFont="1" applyFill="1" applyBorder="1" applyAlignment="1">
      <alignment vertical="center" wrapText="1"/>
    </xf>
    <xf numFmtId="0" fontId="0" fillId="0" borderId="7" xfId="0" applyFill="1" applyBorder="1" applyAlignment="1">
      <alignment horizontal="center"/>
    </xf>
    <xf numFmtId="164" fontId="0" fillId="0" borderId="7" xfId="4" applyFont="1" applyFill="1" applyBorder="1" applyAlignment="1">
      <alignment horizontal="center"/>
    </xf>
    <xf numFmtId="10" fontId="2" fillId="0" borderId="7" xfId="2" applyNumberFormat="1" applyFont="1" applyFill="1" applyBorder="1" applyAlignment="1">
      <alignment horizontal="center"/>
    </xf>
    <xf numFmtId="10" fontId="0" fillId="0" borderId="0" xfId="2" applyNumberFormat="1" applyFont="1" applyAlignment="1">
      <alignment horizontal="center"/>
    </xf>
    <xf numFmtId="0" fontId="46" fillId="15" borderId="0" xfId="0" applyFont="1" applyFill="1" applyAlignment="1">
      <alignment horizontal="center" vertical="center" wrapText="1"/>
    </xf>
    <xf numFmtId="173" fontId="0" fillId="0" borderId="7" xfId="0" applyNumberForma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164" fontId="0" fillId="0" borderId="0" xfId="4" applyFont="1" applyFill="1" applyBorder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10" fontId="0" fillId="0" borderId="0" xfId="0" applyNumberFormat="1" applyFill="1"/>
    <xf numFmtId="175" fontId="0" fillId="0" borderId="0" xfId="1" applyNumberFormat="1" applyFont="1"/>
    <xf numFmtId="0" fontId="47" fillId="16" borderId="0" xfId="7" applyFont="1" applyFill="1" applyAlignment="1">
      <alignment vertical="center"/>
    </xf>
    <xf numFmtId="3" fontId="48" fillId="17" borderId="0" xfId="2" applyNumberFormat="1" applyFont="1" applyFill="1" applyBorder="1" applyAlignment="1">
      <alignment horizontal="center" vertical="center" wrapText="1"/>
    </xf>
    <xf numFmtId="0" fontId="47" fillId="5" borderId="0" xfId="7" applyFont="1" applyFill="1" applyAlignment="1">
      <alignment vertical="center"/>
    </xf>
    <xf numFmtId="10" fontId="47" fillId="16" borderId="0" xfId="2" applyNumberFormat="1" applyFont="1" applyFill="1" applyAlignment="1">
      <alignment vertical="center"/>
    </xf>
    <xf numFmtId="177" fontId="50" fillId="5" borderId="0" xfId="12" applyNumberFormat="1" applyFont="1" applyFill="1" applyBorder="1" applyAlignment="1" applyProtection="1">
      <alignment horizontal="center" vertical="center"/>
      <protection locked="0"/>
    </xf>
    <xf numFmtId="0" fontId="51" fillId="0" borderId="0" xfId="0" applyFont="1"/>
    <xf numFmtId="0" fontId="47" fillId="16" borderId="0" xfId="7" applyFont="1" applyFill="1" applyAlignment="1">
      <alignment horizontal="center" vertical="center"/>
    </xf>
    <xf numFmtId="0" fontId="47" fillId="5" borderId="0" xfId="7" applyFont="1" applyFill="1" applyAlignment="1">
      <alignment horizontal="center" vertical="center"/>
    </xf>
    <xf numFmtId="3" fontId="48" fillId="18" borderId="0" xfId="2" applyNumberFormat="1" applyFont="1" applyFill="1" applyBorder="1" applyAlignment="1">
      <alignment horizontal="center" vertical="center" wrapText="1"/>
    </xf>
    <xf numFmtId="2" fontId="4" fillId="16" borderId="0" xfId="7" applyNumberFormat="1" applyFill="1" applyAlignment="1">
      <alignment vertical="center" wrapText="1"/>
    </xf>
    <xf numFmtId="10" fontId="4" fillId="5" borderId="0" xfId="2" applyNumberFormat="1" applyFont="1" applyFill="1" applyBorder="1" applyAlignment="1">
      <alignment vertical="center" wrapText="1"/>
    </xf>
    <xf numFmtId="2" fontId="4" fillId="5" borderId="0" xfId="7" applyNumberFormat="1" applyFill="1" applyAlignment="1">
      <alignment vertical="center" wrapText="1"/>
    </xf>
    <xf numFmtId="179" fontId="4" fillId="5" borderId="0" xfId="7" applyNumberFormat="1" applyFill="1" applyAlignment="1">
      <alignment vertical="center" wrapText="1"/>
    </xf>
    <xf numFmtId="0" fontId="4" fillId="5" borderId="0" xfId="7" applyFill="1" applyAlignment="1">
      <alignment vertical="center" wrapText="1"/>
    </xf>
    <xf numFmtId="177" fontId="53" fillId="5" borderId="0" xfId="12" applyNumberFormat="1" applyFont="1" applyFill="1" applyBorder="1" applyAlignment="1">
      <alignment horizontal="center"/>
    </xf>
    <xf numFmtId="10" fontId="53" fillId="5" borderId="0" xfId="2" applyNumberFormat="1" applyFont="1" applyFill="1" applyBorder="1" applyAlignment="1">
      <alignment horizontal="center"/>
    </xf>
    <xf numFmtId="172" fontId="53" fillId="5" borderId="0" xfId="2" applyNumberFormat="1" applyFont="1" applyFill="1" applyBorder="1" applyAlignment="1">
      <alignment horizontal="center"/>
    </xf>
    <xf numFmtId="10" fontId="47" fillId="16" borderId="0" xfId="7" applyNumberFormat="1" applyFont="1" applyFill="1" applyAlignment="1">
      <alignment vertical="center"/>
    </xf>
    <xf numFmtId="169" fontId="47" fillId="16" borderId="0" xfId="7" applyNumberFormat="1" applyFont="1" applyFill="1" applyAlignment="1">
      <alignment vertical="center"/>
    </xf>
    <xf numFmtId="0" fontId="54" fillId="19" borderId="0" xfId="13" applyFont="1" applyFill="1" applyAlignment="1">
      <alignment horizontal="center" vertical="center" wrapText="1"/>
    </xf>
    <xf numFmtId="10" fontId="55" fillId="16" borderId="28" xfId="14" applyNumberFormat="1" applyFont="1" applyFill="1" applyBorder="1" applyAlignment="1">
      <alignment horizontal="center" vertical="center" wrapText="1"/>
    </xf>
    <xf numFmtId="2" fontId="0" fillId="0" borderId="0" xfId="0" applyNumberFormat="1"/>
    <xf numFmtId="164" fontId="0" fillId="0" borderId="20" xfId="4" applyFont="1" applyFill="1" applyBorder="1"/>
    <xf numFmtId="10" fontId="0" fillId="0" borderId="20" xfId="2" applyNumberFormat="1" applyFont="1" applyFill="1" applyBorder="1"/>
    <xf numFmtId="43" fontId="0" fillId="0" borderId="0" xfId="1" applyFont="1" applyAlignment="1">
      <alignment vertical="center" wrapText="1"/>
    </xf>
    <xf numFmtId="164" fontId="0" fillId="6" borderId="0" xfId="0" applyNumberFormat="1" applyFill="1"/>
    <xf numFmtId="14" fontId="39" fillId="0" borderId="0" xfId="0" applyNumberFormat="1" applyFont="1" applyAlignment="1">
      <alignment wrapText="1"/>
    </xf>
    <xf numFmtId="0" fontId="39" fillId="0" borderId="0" xfId="0" applyFont="1" applyAlignment="1">
      <alignment wrapText="1"/>
    </xf>
    <xf numFmtId="0" fontId="0" fillId="0" borderId="0" xfId="0"/>
    <xf numFmtId="14" fontId="56" fillId="20" borderId="29" xfId="0" applyNumberFormat="1" applyFont="1" applyFill="1" applyBorder="1" applyAlignment="1">
      <alignment horizontal="left" vertical="center"/>
    </xf>
    <xf numFmtId="49" fontId="56" fillId="20" borderId="29" xfId="0" applyNumberFormat="1" applyFont="1" applyFill="1" applyBorder="1" applyAlignment="1">
      <alignment horizontal="left" vertical="center"/>
    </xf>
    <xf numFmtId="4" fontId="56" fillId="20" borderId="29" xfId="0" applyNumberFormat="1" applyFont="1" applyFill="1" applyBorder="1" applyAlignment="1">
      <alignment horizontal="right" vertical="center"/>
    </xf>
    <xf numFmtId="3" fontId="56" fillId="20" borderId="29" xfId="0" applyNumberFormat="1" applyFont="1" applyFill="1" applyBorder="1" applyAlignment="1">
      <alignment horizontal="right" vertical="center"/>
    </xf>
    <xf numFmtId="178" fontId="56" fillId="20" borderId="29" xfId="0" applyNumberFormat="1" applyFont="1" applyFill="1" applyBorder="1" applyAlignment="1">
      <alignment horizontal="right" vertical="center"/>
    </xf>
    <xf numFmtId="180" fontId="56" fillId="20" borderId="29" xfId="0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14" fontId="52" fillId="5" borderId="27" xfId="2" applyNumberFormat="1" applyFont="1" applyFill="1" applyBorder="1" applyAlignment="1">
      <alignment horizontal="right" vertical="center" indent="1"/>
    </xf>
    <xf numFmtId="4" fontId="52" fillId="5" borderId="27" xfId="2" applyNumberFormat="1" applyFont="1" applyFill="1" applyBorder="1" applyAlignment="1">
      <alignment horizontal="right" vertical="center" indent="1"/>
    </xf>
    <xf numFmtId="181" fontId="52" fillId="5" borderId="27" xfId="2" applyNumberFormat="1" applyFont="1" applyFill="1" applyBorder="1" applyAlignment="1">
      <alignment horizontal="right" vertical="center" indent="1"/>
    </xf>
    <xf numFmtId="10" fontId="52" fillId="5" borderId="27" xfId="2" applyNumberFormat="1" applyFont="1" applyFill="1" applyBorder="1" applyAlignment="1">
      <alignment horizontal="right" vertical="center" indent="1"/>
    </xf>
    <xf numFmtId="0" fontId="32" fillId="10" borderId="7" xfId="0" applyFont="1" applyFill="1" applyBorder="1" applyAlignment="1">
      <alignment horizontal="center" vertical="center" wrapText="1"/>
    </xf>
    <xf numFmtId="0" fontId="29" fillId="12" borderId="0" xfId="0" applyFont="1" applyFill="1" applyAlignment="1">
      <alignment horizontal="center"/>
    </xf>
    <xf numFmtId="0" fontId="30" fillId="10" borderId="7" xfId="0" applyFont="1" applyFill="1" applyBorder="1" applyAlignment="1">
      <alignment horizontal="center" vertical="center"/>
    </xf>
    <xf numFmtId="10" fontId="3" fillId="2" borderId="1" xfId="3" applyNumberFormat="1" applyFont="1" applyFill="1" applyBorder="1" applyAlignment="1">
      <alignment horizontal="center" vertical="center"/>
    </xf>
    <xf numFmtId="10" fontId="3" fillId="2" borderId="2" xfId="3" applyNumberFormat="1" applyFont="1" applyFill="1" applyBorder="1" applyAlignment="1">
      <alignment horizontal="center" vertical="center"/>
    </xf>
    <xf numFmtId="10" fontId="2" fillId="3" borderId="1" xfId="2" applyNumberFormat="1" applyFont="1" applyFill="1" applyBorder="1" applyAlignment="1">
      <alignment horizontal="center" vertical="center"/>
    </xf>
    <xf numFmtId="10" fontId="2" fillId="3" borderId="2" xfId="2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0" fillId="9" borderId="18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43" fontId="20" fillId="9" borderId="9" xfId="9" applyFont="1" applyFill="1" applyBorder="1" applyAlignment="1">
      <alignment horizontal="center"/>
    </xf>
    <xf numFmtId="43" fontId="20" fillId="9" borderId="7" xfId="9" applyFont="1" applyFill="1" applyBorder="1" applyAlignment="1">
      <alignment horizontal="center"/>
    </xf>
    <xf numFmtId="43" fontId="21" fillId="9" borderId="16" xfId="9" applyFont="1" applyFill="1" applyBorder="1" applyAlignment="1">
      <alignment horizontal="center" vertical="center"/>
    </xf>
    <xf numFmtId="43" fontId="21" fillId="9" borderId="20" xfId="9" applyFont="1" applyFill="1" applyBorder="1" applyAlignment="1">
      <alignment horizontal="center" vertical="center"/>
    </xf>
    <xf numFmtId="3" fontId="48" fillId="17" borderId="0" xfId="2" applyNumberFormat="1" applyFont="1" applyFill="1" applyBorder="1" applyAlignment="1">
      <alignment horizontal="center" vertical="center" wrapText="1"/>
    </xf>
    <xf numFmtId="176" fontId="49" fillId="5" borderId="0" xfId="0" applyNumberFormat="1" applyFont="1" applyFill="1" applyAlignment="1">
      <alignment horizontal="center" vertical="center" wrapText="1"/>
    </xf>
    <xf numFmtId="0" fontId="44" fillId="15" borderId="7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5" fillId="10" borderId="0" xfId="0" applyFont="1" applyFill="1" applyAlignment="1">
      <alignment horizontal="center" vertical="center"/>
    </xf>
  </cellXfs>
  <cellStyles count="15">
    <cellStyle name="Milliers" xfId="1" builtinId="3"/>
    <cellStyle name="Milliers 10 10" xfId="6" xr:uid="{00000000-0005-0000-0000-000001000000}"/>
    <cellStyle name="Milliers 10 2 4" xfId="5" xr:uid="{00000000-0005-0000-0000-000002000000}"/>
    <cellStyle name="Milliers 2" xfId="12" xr:uid="{96C02852-4C90-4671-B488-2FCC622D8DED}"/>
    <cellStyle name="Milliers 2 7" xfId="4" xr:uid="{00000000-0005-0000-0000-000003000000}"/>
    <cellStyle name="Milliers 3" xfId="9" xr:uid="{00000000-0005-0000-0000-000004000000}"/>
    <cellStyle name="Normal" xfId="0" builtinId="0"/>
    <cellStyle name="Normal 13" xfId="13" xr:uid="{05566FB3-D830-4784-BC66-77B2904F8EE8}"/>
    <cellStyle name="Normal 2" xfId="7" xr:uid="{00000000-0005-0000-0000-000006000000}"/>
    <cellStyle name="Normal 2 2" xfId="10" xr:uid="{322E1C2B-4A64-4D40-9FA0-5740AD4DA6CE}"/>
    <cellStyle name="Normal_Tabl perf 14_2002" xfId="8" xr:uid="{00000000-0005-0000-0000-000007000000}"/>
    <cellStyle name="Pourcentage" xfId="2" builtinId="5"/>
    <cellStyle name="Pourcentage 10" xfId="3" xr:uid="{00000000-0005-0000-0000-000009000000}"/>
    <cellStyle name="Pourcentage 2" xfId="14" xr:uid="{B482B603-BA8E-4980-AB66-FADDD9B4EFD8}"/>
    <cellStyle name="Pourcentage 3" xfId="11" xr:uid="{B2EF07AA-D8C4-4D75-BFD7-C7B01ADE4944}"/>
  </cellStyles>
  <dxfs count="4">
    <dxf>
      <font>
        <b val="0"/>
        <i val="0"/>
        <condense val="0"/>
        <extend val="0"/>
        <color indexed="2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graphe!$E$59</c:f>
              <c:strCache>
                <c:ptCount val="1"/>
                <c:pt idx="0">
                  <c:v>Ratio par émetteur </c:v>
                </c:pt>
              </c:strCache>
            </c:strRef>
          </c:tx>
          <c:spPr>
            <a:solidFill>
              <a:srgbClr val="ABABAB"/>
            </a:solidFill>
            <a:ln>
              <a:solidFill>
                <a:srgbClr val="ABABA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DIN Pro Regular" panose="020B0504020101020102" pitchFamily="34" charset="0"/>
                    <a:ea typeface="+mn-ea"/>
                    <a:cs typeface="DIN Pro Regular" panose="020B0504020101020102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graphe!$D$60:$D$66</c:f>
              <c:strCache>
                <c:ptCount val="7"/>
                <c:pt idx="0">
                  <c:v>FEC</c:v>
                </c:pt>
                <c:pt idx="1">
                  <c:v>CFG Bank</c:v>
                </c:pt>
                <c:pt idx="2">
                  <c:v>BCP</c:v>
                </c:pt>
                <c:pt idx="3">
                  <c:v>NWM</c:v>
                </c:pt>
                <c:pt idx="4">
                  <c:v>TMSA</c:v>
                </c:pt>
                <c:pt idx="5">
                  <c:v>ATW </c:v>
                </c:pt>
                <c:pt idx="6">
                  <c:v>LYDEC</c:v>
                </c:pt>
              </c:strCache>
            </c:strRef>
          </c:cat>
          <c:val>
            <c:numRef>
              <c:f>graphe!$E$60:$E$66</c:f>
              <c:numCache>
                <c:formatCode>0.00%</c:formatCode>
                <c:ptCount val="7"/>
                <c:pt idx="0">
                  <c:v>2.9601321325197785E-2</c:v>
                </c:pt>
                <c:pt idx="1">
                  <c:v>1.9459988571774688E-2</c:v>
                </c:pt>
                <c:pt idx="2">
                  <c:v>1.8600905974794517E-2</c:v>
                </c:pt>
                <c:pt idx="3">
                  <c:v>1.0032129870456971E-2</c:v>
                </c:pt>
                <c:pt idx="4">
                  <c:v>7.3563654202520468E-3</c:v>
                </c:pt>
                <c:pt idx="5">
                  <c:v>5.1984327894654707E-3</c:v>
                </c:pt>
                <c:pt idx="6">
                  <c:v>7.1388023624475549E-4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D-4164-8396-73FE50B20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495568"/>
        <c:axId val="585497136"/>
      </c:barChart>
      <c:catAx>
        <c:axId val="58549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IN Pro Regular" panose="020B0504020101020102" pitchFamily="34" charset="0"/>
                <a:ea typeface="+mn-ea"/>
                <a:cs typeface="DIN Pro Regular" panose="020B0504020101020102" pitchFamily="34" charset="0"/>
              </a:defRPr>
            </a:pPr>
            <a:endParaRPr lang="fr-FR"/>
          </a:p>
        </c:txPr>
        <c:crossAx val="585497136"/>
        <c:crosses val="autoZero"/>
        <c:auto val="1"/>
        <c:lblAlgn val="ctr"/>
        <c:lblOffset val="100"/>
        <c:noMultiLvlLbl val="0"/>
      </c:catAx>
      <c:valAx>
        <c:axId val="58549713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58549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graphe!$E$36</c:f>
              <c:strCache>
                <c:ptCount val="1"/>
                <c:pt idx="0">
                  <c:v>Ratio par émetteur </c:v>
                </c:pt>
              </c:strCache>
            </c:strRef>
          </c:tx>
          <c:spPr>
            <a:solidFill>
              <a:srgbClr val="ABABAB"/>
            </a:solidFill>
            <a:ln>
              <a:solidFill>
                <a:srgbClr val="ABABA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DIN Pro Regular" panose="020B0504020101020102" pitchFamily="34" charset="0"/>
                    <a:ea typeface="+mn-ea"/>
                    <a:cs typeface="DIN Pro Regular" panose="020B0504020101020102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graphe!$D$37:$D$43</c:f>
              <c:strCache>
                <c:ptCount val="7"/>
                <c:pt idx="0">
                  <c:v>NWM</c:v>
                </c:pt>
                <c:pt idx="1">
                  <c:v>#REF!</c:v>
                </c:pt>
                <c:pt idx="2">
                  <c:v>#REF!</c:v>
                </c:pt>
                <c:pt idx="3">
                  <c:v>#REF!</c:v>
                </c:pt>
                <c:pt idx="4">
                  <c:v>#REF!</c:v>
                </c:pt>
                <c:pt idx="5">
                  <c:v>#REF!</c:v>
                </c:pt>
                <c:pt idx="6">
                  <c:v>#REF!</c:v>
                </c:pt>
              </c:strCache>
            </c:strRef>
          </c:cat>
          <c:val>
            <c:numRef>
              <c:f>graphe!$E$37:$E$43</c:f>
              <c:numCache>
                <c:formatCode>0.00%</c:formatCode>
                <c:ptCount val="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1-4522-82B0-307F488E6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5486160"/>
        <c:axId val="585487728"/>
      </c:barChart>
      <c:catAx>
        <c:axId val="58548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IN Pro Regular" panose="020B0504020101020102" pitchFamily="34" charset="0"/>
                <a:ea typeface="+mn-ea"/>
                <a:cs typeface="DIN Pro Regular" panose="020B0504020101020102" pitchFamily="34" charset="0"/>
              </a:defRPr>
            </a:pPr>
            <a:endParaRPr lang="fr-FR"/>
          </a:p>
        </c:txPr>
        <c:crossAx val="585487728"/>
        <c:crosses val="autoZero"/>
        <c:auto val="1"/>
        <c:lblAlgn val="ctr"/>
        <c:lblOffset val="100"/>
        <c:noMultiLvlLbl val="0"/>
      </c:catAx>
      <c:valAx>
        <c:axId val="585487728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58548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graphe!$E$80</c:f>
              <c:strCache>
                <c:ptCount val="1"/>
                <c:pt idx="0">
                  <c:v>VC</c:v>
                </c:pt>
              </c:strCache>
            </c:strRef>
          </c:tx>
          <c:spPr>
            <a:solidFill>
              <a:srgbClr val="ABABAB"/>
            </a:solidFill>
            <a:ln>
              <a:solidFill>
                <a:srgbClr val="ABABA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75656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graphe!$D$81:$D$88</c:f>
              <c:strCache>
                <c:ptCount val="8"/>
                <c:pt idx="0">
                  <c:v>ATTIJARIWAFA BANK</c:v>
                </c:pt>
                <c:pt idx="1">
                  <c:v>ITISSALAT AL-MAGHRIB</c:v>
                </c:pt>
                <c:pt idx="2">
                  <c:v>CIMENTS DU MAROC</c:v>
                </c:pt>
                <c:pt idx="3">
                  <c:v>SODEP-Marsa Maroc</c:v>
                </c:pt>
                <c:pt idx="4">
                  <c:v>BANK OF AFRICA</c:v>
                </c:pt>
                <c:pt idx="5">
                  <c:v>BCP</c:v>
                </c:pt>
                <c:pt idx="6">
                  <c:v>LAFARGEHOLCIM MAR</c:v>
                </c:pt>
                <c:pt idx="7">
                  <c:v>LESIEUR CRISTAL</c:v>
                </c:pt>
              </c:strCache>
            </c:strRef>
          </c:cat>
          <c:val>
            <c:numRef>
              <c:f>graphe!$E$81:$E$88</c:f>
              <c:numCache>
                <c:formatCode>0.00%</c:formatCode>
                <c:ptCount val="8"/>
                <c:pt idx="0">
                  <c:v>2.6911305164136933E-2</c:v>
                </c:pt>
                <c:pt idx="1">
                  <c:v>3.8867986800637473E-2</c:v>
                </c:pt>
                <c:pt idx="2">
                  <c:v>1.7388537868296437E-2</c:v>
                </c:pt>
                <c:pt idx="3">
                  <c:v>5.3049067967645023E-3</c:v>
                </c:pt>
                <c:pt idx="4">
                  <c:v>1.2197886780209388E-2</c:v>
                </c:pt>
                <c:pt idx="5">
                  <c:v>1.245495022588782E-2</c:v>
                </c:pt>
                <c:pt idx="6">
                  <c:v>9.7967834349349577E-3</c:v>
                </c:pt>
                <c:pt idx="7">
                  <c:v>4.0452271291279117E-3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C-426B-B2EC-522CAE85381D}"/>
            </c:ext>
          </c:extLst>
        </c:ser>
        <c:ser>
          <c:idx val="1"/>
          <c:order val="1"/>
          <c:tx>
            <c:strRef>
              <c:f>graphe!$F$80</c:f>
              <c:strCache>
                <c:ptCount val="1"/>
                <c:pt idx="0">
                  <c:v>VM</c:v>
                </c:pt>
              </c:strCache>
            </c:strRef>
          </c:tx>
          <c:spPr>
            <a:solidFill>
              <a:srgbClr val="18385F"/>
            </a:solidFill>
            <a:ln>
              <a:solidFill>
                <a:srgbClr val="18385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575656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graphe!$D$81:$D$88</c:f>
              <c:strCache>
                <c:ptCount val="8"/>
                <c:pt idx="0">
                  <c:v>ATTIJARIWAFA BANK</c:v>
                </c:pt>
                <c:pt idx="1">
                  <c:v>ITISSALAT AL-MAGHRIB</c:v>
                </c:pt>
                <c:pt idx="2">
                  <c:v>CIMENTS DU MAROC</c:v>
                </c:pt>
                <c:pt idx="3">
                  <c:v>SODEP-Marsa Maroc</c:v>
                </c:pt>
                <c:pt idx="4">
                  <c:v>BANK OF AFRICA</c:v>
                </c:pt>
                <c:pt idx="5">
                  <c:v>BCP</c:v>
                </c:pt>
                <c:pt idx="6">
                  <c:v>LAFARGEHOLCIM MAR</c:v>
                </c:pt>
                <c:pt idx="7">
                  <c:v>LESIEUR CRISTAL</c:v>
                </c:pt>
              </c:strCache>
            </c:strRef>
          </c:cat>
          <c:val>
            <c:numRef>
              <c:f>graphe!$F$81:$F$88</c:f>
              <c:numCache>
                <c:formatCode>0.00%</c:formatCode>
                <c:ptCount val="8"/>
                <c:pt idx="0">
                  <c:v>4.1752053867501436E-2</c:v>
                </c:pt>
                <c:pt idx="1">
                  <c:v>3.0268533230570275E-2</c:v>
                </c:pt>
                <c:pt idx="2">
                  <c:v>2.1785922493659796E-2</c:v>
                </c:pt>
                <c:pt idx="3">
                  <c:v>2.0637663223886733E-2</c:v>
                </c:pt>
                <c:pt idx="4">
                  <c:v>1.671540487443255E-2</c:v>
                </c:pt>
                <c:pt idx="5">
                  <c:v>1.5595421927431545E-2</c:v>
                </c:pt>
                <c:pt idx="6">
                  <c:v>1.2745017158631935E-2</c:v>
                </c:pt>
                <c:pt idx="7">
                  <c:v>7.9213220396410107E-3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1-41AF-87DD-754E64C873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8664920"/>
        <c:axId val="637791888"/>
      </c:barChart>
      <c:catAx>
        <c:axId val="41866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 MT" panose="020B0502020104020203" pitchFamily="34" charset="0"/>
                <a:ea typeface="+mn-ea"/>
                <a:cs typeface="DIN Pro Regular" panose="020B0504020101020102" pitchFamily="34" charset="0"/>
              </a:defRPr>
            </a:pPr>
            <a:endParaRPr lang="fr-FR"/>
          </a:p>
        </c:txPr>
        <c:crossAx val="637791888"/>
        <c:crosses val="autoZero"/>
        <c:auto val="1"/>
        <c:lblAlgn val="ctr"/>
        <c:lblOffset val="100"/>
        <c:noMultiLvlLbl val="0"/>
      </c:catAx>
      <c:valAx>
        <c:axId val="6377918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1866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rgbClr val="575656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graphe!$E$113</c:f>
              <c:strCache>
                <c:ptCount val="1"/>
                <c:pt idx="0">
                  <c:v>Ratio </c:v>
                </c:pt>
              </c:strCache>
            </c:strRef>
          </c:tx>
          <c:spPr>
            <a:solidFill>
              <a:srgbClr val="ABABAB"/>
            </a:solidFill>
            <a:ln>
              <a:solidFill>
                <a:srgbClr val="ABABAB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DIN Pro Regular" panose="020B0504020101020102" pitchFamily="34" charset="0"/>
                    <a:ea typeface="+mn-ea"/>
                    <a:cs typeface="DIN Pro Regular" panose="020B0504020101020102" pitchFamily="34" charset="0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graphe!$D$114:$D$122</c:f>
              <c:strCache>
                <c:ptCount val="9"/>
                <c:pt idx="0">
                  <c:v>LESIEUR CRISTAL</c:v>
                </c:pt>
                <c:pt idx="1">
                  <c:v>CIMENTS DU MAROC</c:v>
                </c:pt>
                <c:pt idx="2">
                  <c:v>ARADEI CAPITAL</c:v>
                </c:pt>
                <c:pt idx="3">
                  <c:v>HPS</c:v>
                </c:pt>
                <c:pt idx="4">
                  <c:v>LABEL VIE</c:v>
                </c:pt>
                <c:pt idx="5">
                  <c:v>SODEP-Marsa Maroc</c:v>
                </c:pt>
                <c:pt idx="6">
                  <c:v>CFG Bank</c:v>
                </c:pt>
                <c:pt idx="7">
                  <c:v>ALLIANCES</c:v>
                </c:pt>
                <c:pt idx="8">
                  <c:v>COSUMAR</c:v>
                </c:pt>
              </c:strCache>
            </c:strRef>
          </c:cat>
          <c:val>
            <c:numRef>
              <c:f>graphe!$E$114:$E$122</c:f>
              <c:numCache>
                <c:formatCode>0.00%</c:formatCode>
                <c:ptCount val="9"/>
                <c:pt idx="0">
                  <c:v>7.3702631524661513E-2</c:v>
                </c:pt>
                <c:pt idx="1">
                  <c:v>5.6120862809403489E-2</c:v>
                </c:pt>
                <c:pt idx="2">
                  <c:v>4.0489794424468872E-2</c:v>
                </c:pt>
                <c:pt idx="3">
                  <c:v>2.7213722575305251E-2</c:v>
                </c:pt>
                <c:pt idx="4">
                  <c:v>3.4896164663123883E-2</c:v>
                </c:pt>
                <c:pt idx="5">
                  <c:v>3.3366182713950157E-2</c:v>
                </c:pt>
                <c:pt idx="6">
                  <c:v>3.1735782376350975E-2</c:v>
                </c:pt>
                <c:pt idx="7">
                  <c:v>2.9104533315264546E-2</c:v>
                </c:pt>
                <c:pt idx="8">
                  <c:v>2.6667903378134739E-2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182-BDF7-51AC916C4F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7792672"/>
        <c:axId val="637791104"/>
      </c:barChart>
      <c:catAx>
        <c:axId val="637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DIN Pro Regular" panose="020B0504020101020102" pitchFamily="34" charset="0"/>
                <a:ea typeface="+mn-ea"/>
                <a:cs typeface="DIN Pro Regular" panose="020B0504020101020102" pitchFamily="34" charset="0"/>
              </a:defRPr>
            </a:pPr>
            <a:endParaRPr lang="fr-FR"/>
          </a:p>
        </c:txPr>
        <c:crossAx val="637791104"/>
        <c:crosses val="autoZero"/>
        <c:auto val="1"/>
        <c:lblAlgn val="ctr"/>
        <c:lblOffset val="100"/>
        <c:noMultiLvlLbl val="0"/>
      </c:catAx>
      <c:valAx>
        <c:axId val="6377911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3779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342900</xdr:colOff>
          <xdr:row>1</xdr:row>
          <xdr:rowOff>38100</xdr:rowOff>
        </xdr:from>
        <xdr:to>
          <xdr:col>12</xdr:col>
          <xdr:colOff>533400</xdr:colOff>
          <xdr:row>4</xdr:row>
          <xdr:rowOff>38100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A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560070</xdr:colOff>
      <xdr:row>55</xdr:row>
      <xdr:rowOff>79374</xdr:rowOff>
    </xdr:from>
    <xdr:to>
      <xdr:col>14</xdr:col>
      <xdr:colOff>560070</xdr:colOff>
      <xdr:row>69</xdr:row>
      <xdr:rowOff>137583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>
          <a:spLocks noTextEdit="1"/>
        </xdr:cNvSpPr>
      </xdr:nvSpPr>
      <xdr:spPr>
        <a:xfrm>
          <a:off x="0" y="0"/>
          <a:ext cx="0" cy="0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fr-FR" sz="1100"/>
            <a:t>Ce graphique n’est pas disponible dans votre version d’Excel.
La modification de cette forme ou l’enregistrement de ce classeur dans un autre format de fichier endommagera le graphique de façon irréparable.</a:t>
          </a:r>
        </a:p>
      </xdr:txBody>
    </xdr:sp>
    <xdr:clientData/>
  </xdr:twoCellAnchor>
  <xdr:twoCellAnchor>
    <xdr:from>
      <xdr:col>8</xdr:col>
      <xdr:colOff>405765</xdr:colOff>
      <xdr:row>35</xdr:row>
      <xdr:rowOff>180976</xdr:rowOff>
    </xdr:from>
    <xdr:to>
      <xdr:col>14</xdr:col>
      <xdr:colOff>404323</xdr:colOff>
      <xdr:row>48</xdr:row>
      <xdr:rowOff>3688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622935</xdr:colOff>
      <xdr:row>78</xdr:row>
      <xdr:rowOff>114300</xdr:rowOff>
    </xdr:from>
    <xdr:to>
      <xdr:col>17</xdr:col>
      <xdr:colOff>720090</xdr:colOff>
      <xdr:row>91</xdr:row>
      <xdr:rowOff>66675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956311</xdr:colOff>
      <xdr:row>112</xdr:row>
      <xdr:rowOff>152399</xdr:rowOff>
    </xdr:from>
    <xdr:to>
      <xdr:col>16</xdr:col>
      <xdr:colOff>727710</xdr:colOff>
      <xdr:row>124</xdr:row>
      <xdr:rowOff>19049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26894</xdr:colOff>
      <xdr:row>3</xdr:row>
      <xdr:rowOff>177166</xdr:rowOff>
    </xdr:from>
    <xdr:to>
      <xdr:col>14</xdr:col>
      <xdr:colOff>250778</xdr:colOff>
      <xdr:row>19</xdr:row>
      <xdr:rowOff>62866</xdr:rowOff>
    </xdr:to>
    <xdr:grpSp>
      <xdr:nvGrpSpPr>
        <xdr:cNvPr id="7" name="Group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pSpPr/>
      </xdr:nvGrpSpPr>
      <xdr:grpSpPr>
        <a:xfrm>
          <a:off x="8082323" y="911952"/>
          <a:ext cx="4795884" cy="2933700"/>
          <a:chOff x="12400359" y="1390651"/>
          <a:chExt cx="4631088" cy="2743200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>
            <a:spLocks noTextEdit="1"/>
          </xdr:cNvSpPr>
        </xdr:nvSpPr>
        <xdr:spPr>
          <a:xfrm>
            <a:off x="12400359" y="1390651"/>
            <a:ext cx="4572000" cy="2743200"/>
          </a:xfrm>
          <a:prstGeom prst="rect">
            <a:avLst/>
          </a:prstGeom>
          <a:solidFill>
            <a:prstClr val="white"/>
          </a:solidFill>
          <a:ln w="1">
            <a:solidFill>
              <a:prstClr val="green"/>
            </a:solidFill>
          </a:ln>
        </xdr:spPr>
        <xdr:txBody>
          <a:bodyPr vertOverflow="clip" horzOverflow="clip"/>
          <a:lstStyle/>
          <a:p>
            <a:r>
              <a:rPr lang="fr-FR" sz="1100"/>
              <a:t>Ce graphique n’est pas disponible dans votre version d’Excel.
La modification de cette forme ou l’enregistrement de ce classeur dans un autre format de fichier endommagera le graphique de façon irréparable.</a:t>
            </a:r>
          </a:p>
        </xdr:txBody>
      </xdr:sp>
      <xdr:sp macro="" textlink="">
        <xdr:nvSpPr>
          <xdr:cNvPr id="9" name="Connecteur droit 8"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SpPr/>
        </xdr:nvSpPr>
        <xdr:spPr>
          <a:xfrm flipV="1">
            <a:off x="12894889" y="1795770"/>
            <a:ext cx="4022532" cy="5784"/>
          </a:xfrm>
          <a:prstGeom prst="line">
            <a:avLst/>
          </a:prstGeom>
          <a:noFill/>
          <a:ln w="19050" cap="flat" cmpd="sng" algn="ctr">
            <a:solidFill>
              <a:srgbClr val="EE7219"/>
            </a:solidFill>
            <a:prstDash val="solid"/>
          </a:ln>
          <a:effectLst/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  <xdr:txBody>
          <a:bodyPr wrap="square"/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fr-FR"/>
          </a:p>
        </xdr:txBody>
      </xdr:sp>
      <xdr:sp macro="" textlink="">
        <xdr:nvSpPr>
          <xdr:cNvPr id="10" name="ZoneTexte 41">
            <a:extLst>
              <a:ext uri="{FF2B5EF4-FFF2-40B4-BE49-F238E27FC236}">
                <a16:creationId xmlns:a16="http://schemas.microsoft.com/office/drawing/2014/main" id="{00000000-0008-0000-1100-00000A000000}"/>
              </a:ext>
            </a:extLst>
          </xdr:cNvPr>
          <xdr:cNvSpPr txBox="1"/>
        </xdr:nvSpPr>
        <xdr:spPr>
          <a:xfrm>
            <a:off x="16168661" y="1609725"/>
            <a:ext cx="862786" cy="159590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900" b="1">
                <a:solidFill>
                  <a:srgbClr val="EE7219"/>
                </a:solidFill>
                <a:effectLst/>
                <a:latin typeface="DIN Pro Regular" panose="020B0504020101020102" pitchFamily="34" charset="0"/>
                <a:ea typeface="+mn-ea"/>
                <a:cs typeface="DIN Pro Regular" panose="020B0504020101020102" pitchFamily="34" charset="0"/>
              </a:rPr>
              <a:t>Limite =20%</a:t>
            </a:r>
            <a:endParaRPr lang="fr-FR" sz="900" b="1">
              <a:solidFill>
                <a:srgbClr val="EE7219"/>
              </a:solidFill>
              <a:effectLst/>
              <a:latin typeface="DIN Pro Regular" panose="020B0504020101020102" pitchFamily="34" charset="0"/>
              <a:cs typeface="DIN Pro Regular" panose="020B0504020101020102" pitchFamily="34" charset="0"/>
            </a:endParaRPr>
          </a:p>
        </xdr:txBody>
      </xdr:sp>
      <xdr:sp macro="" textlink="">
        <xdr:nvSpPr>
          <xdr:cNvPr id="11" name="ZoneTexte 41">
            <a:extLst>
              <a:ext uri="{FF2B5EF4-FFF2-40B4-BE49-F238E27FC236}">
                <a16:creationId xmlns:a16="http://schemas.microsoft.com/office/drawing/2014/main" id="{00000000-0008-0000-1100-00000B000000}"/>
              </a:ext>
            </a:extLst>
          </xdr:cNvPr>
          <xdr:cNvSpPr txBox="1"/>
        </xdr:nvSpPr>
        <xdr:spPr>
          <a:xfrm>
            <a:off x="16185601" y="2120492"/>
            <a:ext cx="827817" cy="339661"/>
          </a:xfrm>
          <a:prstGeom prst="rect">
            <a:avLst/>
          </a:prstGeom>
          <a:noFill/>
          <a:ln w="9525" cmpd="sng">
            <a:noFill/>
          </a:ln>
          <a:effectLst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fr-FR" sz="900" b="1">
                <a:solidFill>
                  <a:srgbClr val="EE7219"/>
                </a:solidFill>
                <a:effectLst/>
                <a:latin typeface="DIN Pro Regular" panose="020B0504020101020102" pitchFamily="34" charset="0"/>
                <a:ea typeface="+mn-ea"/>
                <a:cs typeface="DIN Pro Regular" panose="020B0504020101020102" pitchFamily="34" charset="0"/>
              </a:rPr>
              <a:t>Limite =10%</a:t>
            </a:r>
            <a:endParaRPr lang="fr-FR" sz="500" b="1">
              <a:solidFill>
                <a:srgbClr val="EE7219"/>
              </a:solidFill>
              <a:effectLst/>
              <a:latin typeface="DIN Pro Regular" panose="020B0504020101020102" pitchFamily="34" charset="0"/>
              <a:cs typeface="DIN Pro Regular" panose="020B0504020101020102" pitchFamily="34" charset="0"/>
            </a:endParaRPr>
          </a:p>
        </xdr:txBody>
      </xdr:sp>
      <xdr:sp macro="" textlink="">
        <xdr:nvSpPr>
          <xdr:cNvPr id="12" name="Connecteur droit 11">
            <a:extLst>
              <a:ext uri="{FF2B5EF4-FFF2-40B4-BE49-F238E27FC236}">
                <a16:creationId xmlns:a16="http://schemas.microsoft.com/office/drawing/2014/main" id="{00000000-0008-0000-1100-00000C000000}"/>
              </a:ext>
            </a:extLst>
          </xdr:cNvPr>
          <xdr:cNvSpPr/>
        </xdr:nvSpPr>
        <xdr:spPr>
          <a:xfrm flipV="1">
            <a:off x="12894948" y="2337011"/>
            <a:ext cx="4021369" cy="9771"/>
          </a:xfrm>
          <a:prstGeom prst="line">
            <a:avLst/>
          </a:prstGeom>
          <a:noFill/>
          <a:ln w="19050" cap="flat" cmpd="sng" algn="ctr">
            <a:solidFill>
              <a:srgbClr val="EE7219"/>
            </a:solidFill>
            <a:prstDash val="solid"/>
          </a:ln>
          <a:effectLst/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  <xdr:txBody>
          <a:bodyPr wrap="square"/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fr-FR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.belrhazi/Desktop/mbi%20calculator/mbi%202023/MBI_01%2003%20202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room\Taux\Users\ZINEB\OneDrive\Bureau\bmce\MBI\MBI_2022-07-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rbe "/>
      <sheetName val="S1"/>
      <sheetName val="S2"/>
      <sheetName val="S3"/>
      <sheetName val="S4"/>
      <sheetName val="Calcul"/>
      <sheetName val="HISTO"/>
      <sheetName val="MBI"/>
      <sheetName val="Weekly PDF"/>
      <sheetName val="Weekly"/>
      <sheetName val="NEW WEEKLY"/>
      <sheetName val="Destinataires"/>
      <sheetName val="MBI La Vie Eco"/>
    </sheetNames>
    <sheetDataSet>
      <sheetData sheetId="0">
        <row r="1">
          <cell r="B1">
            <v>45353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S2"/>
      <sheetName val="S3"/>
      <sheetName val="S4"/>
      <sheetName val="Histo"/>
      <sheetName val="Courbes"/>
      <sheetName val="Feuil3"/>
      <sheetName val="Calcul"/>
      <sheetName val="contrib reuters"/>
      <sheetName val="MBI (2)"/>
      <sheetName val="Weekly_Perf"/>
      <sheetName val="Daily_Perf"/>
      <sheetName val="MBI"/>
      <sheetName val="Weekly_Xls"/>
      <sheetName val="Gisement Additionnels"/>
      <sheetName val="Feuil2"/>
      <sheetName val="MBI La vie Eco"/>
      <sheetName val="Liste d envoi"/>
      <sheetName val="28 02 2025"/>
      <sheetName val="20_02_2051"/>
      <sheetName val="18-06-2029"/>
      <sheetName val="201524"/>
      <sheetName val="2015347"/>
      <sheetName val="20_10_2025"/>
      <sheetName val="PricerAtyp16_10_2023"/>
      <sheetName val="Pricer_Atyp19_06_28"/>
      <sheetName val="Pricer_Atyp19_06_2023"/>
      <sheetName val="PricerAtyp16_05_2022"/>
      <sheetName val="Pricer_Atyp18 07_2033"/>
      <sheetName val="Pricer_Atyp18_07_2031"/>
      <sheetName val="Price_Atyp 18_08_2036"/>
      <sheetName val="Pricer_Atyp03_04_2023"/>
      <sheetName val="Feuil1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44748</v>
          </cell>
        </row>
        <row r="4">
          <cell r="B4">
            <v>44749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png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FFFF00"/>
  </sheetPr>
  <dimension ref="A1:AG276"/>
  <sheetViews>
    <sheetView tabSelected="1" zoomScale="115" zoomScaleNormal="115" workbookViewId="0">
      <pane xSplit="5" ySplit="2" topLeftCell="F201" activePane="bottomRight" state="frozen"/>
      <selection activeCell="B149" sqref="B149"/>
      <selection pane="topRight" activeCell="B149" sqref="B149"/>
      <selection pane="bottomLeft" activeCell="B149" sqref="B149"/>
      <selection pane="bottomRight" activeCell="A209" sqref="A209:XFD226"/>
    </sheetView>
  </sheetViews>
  <sheetFormatPr baseColWidth="10" defaultColWidth="11.42578125" defaultRowHeight="13.15" customHeight="1"/>
  <cols>
    <col min="1" max="1" width="9" style="69" bestFit="1" customWidth="1"/>
    <col min="2" max="2" width="17.28515625" style="74" bestFit="1" customWidth="1"/>
    <col min="3" max="3" width="33.7109375" style="69" bestFit="1" customWidth="1"/>
    <col min="4" max="4" width="14.7109375" style="69" bestFit="1" customWidth="1"/>
    <col min="5" max="5" width="28.5703125" style="69" customWidth="1"/>
    <col min="6" max="6" width="10" style="69" bestFit="1" customWidth="1"/>
    <col min="7" max="8" width="20.7109375" style="73" bestFit="1" customWidth="1"/>
    <col min="9" max="9" width="19.42578125" style="73" bestFit="1" customWidth="1"/>
    <col min="10" max="10" width="18.42578125" style="69" bestFit="1" customWidth="1"/>
    <col min="11" max="11" width="13.7109375" style="73" bestFit="1" customWidth="1"/>
    <col min="12" max="12" width="18.140625" style="73" bestFit="1" customWidth="1"/>
    <col min="13" max="13" width="17" style="69" bestFit="1" customWidth="1"/>
    <col min="14" max="14" width="18.140625" style="69" bestFit="1" customWidth="1"/>
    <col min="15" max="15" width="19.42578125" style="69" bestFit="1" customWidth="1"/>
    <col min="16" max="16" width="19.42578125" style="73" bestFit="1" customWidth="1"/>
    <col min="17" max="17" width="17" style="69" bestFit="1" customWidth="1"/>
    <col min="18" max="19" width="18.140625" style="69" bestFit="1" customWidth="1"/>
    <col min="20" max="20" width="15.85546875" style="69" bestFit="1" customWidth="1"/>
    <col min="21" max="21" width="19.42578125" style="69" bestFit="1" customWidth="1"/>
    <col min="22" max="22" width="24.140625" style="69" bestFit="1" customWidth="1"/>
    <col min="23" max="23" width="21.7109375" style="69" bestFit="1" customWidth="1"/>
    <col min="24" max="24" width="12.42578125" style="69" bestFit="1" customWidth="1"/>
    <col min="25" max="25" width="19.42578125" style="69" bestFit="1" customWidth="1"/>
    <col min="26" max="27" width="15.85546875" style="69" bestFit="1" customWidth="1"/>
    <col min="28" max="28" width="12.42578125" style="69" bestFit="1" customWidth="1"/>
    <col min="29" max="29" width="13.5703125" style="69" bestFit="1" customWidth="1"/>
    <col min="30" max="30" width="12.42578125" style="69" bestFit="1" customWidth="1"/>
    <col min="31" max="31" width="23" style="69" bestFit="1" customWidth="1"/>
    <col min="32" max="32" width="10.140625" style="69" bestFit="1" customWidth="1"/>
    <col min="33" max="33" width="12.42578125" style="69" bestFit="1" customWidth="1"/>
    <col min="34" max="34" width="15.85546875" style="69" bestFit="1" customWidth="1"/>
    <col min="35" max="35" width="9" style="69" bestFit="1" customWidth="1"/>
    <col min="36" max="36" width="17.140625" style="69" bestFit="1" customWidth="1"/>
    <col min="37" max="37" width="11.28515625" style="69" bestFit="1" customWidth="1"/>
    <col min="38" max="38" width="10.140625" style="69" bestFit="1" customWidth="1"/>
    <col min="39" max="39" width="13.5703125" style="69" bestFit="1" customWidth="1"/>
    <col min="40" max="40" width="19.42578125" style="69" bestFit="1" customWidth="1"/>
    <col min="41" max="41" width="18.28515625" style="69" bestFit="1" customWidth="1"/>
    <col min="42" max="42" width="15.85546875" style="69" bestFit="1" customWidth="1"/>
    <col min="43" max="43" width="11.28515625" style="69" bestFit="1" customWidth="1"/>
    <col min="44" max="44" width="10.140625" style="69" bestFit="1" customWidth="1"/>
    <col min="45" max="45" width="7.85546875" style="69" bestFit="1" customWidth="1"/>
    <col min="46" max="46" width="11.28515625" style="69" bestFit="1" customWidth="1"/>
    <col min="47" max="16384" width="11.42578125" style="69"/>
  </cols>
  <sheetData>
    <row r="1" spans="1:33" ht="13.15" customHeight="1">
      <c r="A1" s="64" t="s">
        <v>189</v>
      </c>
      <c r="B1" s="65" t="s">
        <v>27</v>
      </c>
      <c r="C1" s="66" t="s">
        <v>6979</v>
      </c>
      <c r="D1" s="67" t="s">
        <v>6980</v>
      </c>
      <c r="E1" s="64" t="s">
        <v>6981</v>
      </c>
      <c r="F1" s="64" t="s">
        <v>189</v>
      </c>
      <c r="G1" s="68" t="s">
        <v>7005</v>
      </c>
      <c r="H1" s="68" t="s">
        <v>7006</v>
      </c>
      <c r="I1" s="68" t="s">
        <v>7007</v>
      </c>
      <c r="J1" s="64" t="s">
        <v>6984</v>
      </c>
      <c r="K1" s="68" t="s">
        <v>6982</v>
      </c>
      <c r="L1" s="68" t="s">
        <v>6983</v>
      </c>
      <c r="M1" s="64" t="s">
        <v>7008</v>
      </c>
      <c r="N1" s="64" t="s">
        <v>7009</v>
      </c>
      <c r="O1" s="64" t="s">
        <v>7010</v>
      </c>
      <c r="P1" s="68" t="s">
        <v>7000</v>
      </c>
      <c r="Q1" s="64" t="s">
        <v>7011</v>
      </c>
      <c r="R1" s="64" t="s">
        <v>7012</v>
      </c>
      <c r="S1" s="64" t="s">
        <v>7013</v>
      </c>
      <c r="T1" s="69" t="s">
        <v>191</v>
      </c>
      <c r="U1" s="69" t="s">
        <v>7014</v>
      </c>
      <c r="V1" s="69" t="s">
        <v>7015</v>
      </c>
      <c r="W1" s="69" t="s">
        <v>7016</v>
      </c>
      <c r="X1" s="69" t="s">
        <v>7017</v>
      </c>
      <c r="Y1" s="69" t="s">
        <v>7018</v>
      </c>
      <c r="Z1" s="69" t="s">
        <v>7019</v>
      </c>
      <c r="AA1" s="69" t="s">
        <v>5112</v>
      </c>
      <c r="AB1" s="69" t="s">
        <v>5113</v>
      </c>
      <c r="AC1" s="69" t="s">
        <v>6985</v>
      </c>
    </row>
    <row r="2" spans="1:33" ht="13.15" customHeight="1">
      <c r="A2" s="70">
        <f t="shared" ref="A2:A33" si="0">F2</f>
        <v>1148</v>
      </c>
      <c r="B2" s="71" t="str">
        <f>IF(C2="OPC",VLOOKUP(A2,OPCVM!$A$4:$I5285,8,0),IF(C2="DIV",VLOOKUP(A2,Divers!$A$2:$F$489,6,0),IF(C2="TCN",LEFT(E2,3),IF(C2="OBL",LEFT(E2,3),IF(RIGHT(A2,2)="PR","PART",C2)))))</f>
        <v>ACT</v>
      </c>
      <c r="C2" s="222" t="s">
        <v>27</v>
      </c>
      <c r="D2" s="222" t="s">
        <v>28</v>
      </c>
      <c r="E2" s="222" t="s">
        <v>49</v>
      </c>
      <c r="F2" s="222">
        <v>1148</v>
      </c>
      <c r="G2" s="330">
        <v>380743546.98000002</v>
      </c>
      <c r="H2" s="330">
        <v>352068118.39999998</v>
      </c>
      <c r="I2" s="224">
        <v>45679</v>
      </c>
      <c r="J2" s="330">
        <v>3946952</v>
      </c>
      <c r="K2" s="330">
        <v>0</v>
      </c>
      <c r="L2" s="330">
        <v>0</v>
      </c>
      <c r="M2" s="330">
        <v>96.47</v>
      </c>
      <c r="N2" s="330">
        <v>89.2</v>
      </c>
      <c r="O2" s="330">
        <v>-28675428.579999998</v>
      </c>
      <c r="P2" s="330">
        <v>1</v>
      </c>
      <c r="Q2" s="330">
        <v>89.2</v>
      </c>
      <c r="R2" s="330">
        <v>352068118.39999998</v>
      </c>
      <c r="S2" s="330">
        <v>0.5</v>
      </c>
      <c r="T2" s="330" t="s">
        <v>30</v>
      </c>
      <c r="U2" s="330">
        <v>2.31</v>
      </c>
      <c r="V2" s="330">
        <v>3.01</v>
      </c>
      <c r="W2" s="330">
        <v>3.01</v>
      </c>
      <c r="X2" s="330">
        <v>83.5</v>
      </c>
      <c r="Y2" s="330">
        <v>6.8262999999999998</v>
      </c>
      <c r="Z2" s="330">
        <v>0</v>
      </c>
      <c r="AA2" s="330">
        <v>0</v>
      </c>
      <c r="AB2" s="330">
        <v>0</v>
      </c>
      <c r="AC2" s="330">
        <v>0</v>
      </c>
      <c r="AD2" s="72"/>
      <c r="AE2" s="135">
        <f t="shared" ref="AE2:AE10" si="1">AA2*H2</f>
        <v>0</v>
      </c>
      <c r="AF2" s="73"/>
      <c r="AG2" s="72"/>
    </row>
    <row r="3" spans="1:33" ht="13.15" customHeight="1">
      <c r="A3" s="70">
        <f t="shared" si="0"/>
        <v>1148</v>
      </c>
      <c r="B3" s="71" t="str">
        <f>IF(C3="OPC",VLOOKUP(A3,OPCVM!$A$4:$I5319,8,0),IF(C3="DIV",VLOOKUP(A3,Divers!$A$2:$F$489,6,0),IF(C3="TCN",LEFT(E3,3),IF(C3="OBL",LEFT(E3,3),IF(RIGHT(A3,2)="PR","PART",C3)))))</f>
        <v>ACT</v>
      </c>
      <c r="C3" s="222" t="s">
        <v>27</v>
      </c>
      <c r="D3" s="222" t="s">
        <v>28</v>
      </c>
      <c r="E3" s="222" t="s">
        <v>49</v>
      </c>
      <c r="F3" s="222">
        <v>1148</v>
      </c>
      <c r="G3" s="330">
        <v>984812154.34000003</v>
      </c>
      <c r="H3" s="330">
        <v>910641729.60000002</v>
      </c>
      <c r="I3" s="224">
        <v>45679</v>
      </c>
      <c r="J3" s="330">
        <v>10208988</v>
      </c>
      <c r="K3" s="330">
        <v>0</v>
      </c>
      <c r="L3" s="330">
        <v>0</v>
      </c>
      <c r="M3" s="330">
        <v>96.47</v>
      </c>
      <c r="N3" s="330">
        <v>89.2</v>
      </c>
      <c r="O3" s="330">
        <v>-74170424.739999995</v>
      </c>
      <c r="P3" s="330">
        <v>1</v>
      </c>
      <c r="Q3" s="330">
        <v>89.2</v>
      </c>
      <c r="R3" s="330">
        <v>910641729.60000002</v>
      </c>
      <c r="S3" s="330">
        <v>1.28</v>
      </c>
      <c r="T3" s="330" t="s">
        <v>37</v>
      </c>
      <c r="U3" s="330">
        <v>5.97</v>
      </c>
      <c r="V3" s="330">
        <v>3.01</v>
      </c>
      <c r="W3" s="330">
        <v>3.01</v>
      </c>
      <c r="X3" s="330">
        <v>83.5</v>
      </c>
      <c r="Y3" s="330">
        <v>6.8262999999999998</v>
      </c>
      <c r="Z3" s="330">
        <v>0</v>
      </c>
      <c r="AA3" s="330">
        <v>0</v>
      </c>
      <c r="AB3" s="330">
        <v>0</v>
      </c>
      <c r="AC3" s="330">
        <v>0</v>
      </c>
      <c r="AD3" s="72"/>
      <c r="AE3" s="135">
        <f t="shared" si="1"/>
        <v>0</v>
      </c>
      <c r="AF3" s="73"/>
      <c r="AG3" s="72"/>
    </row>
    <row r="4" spans="1:33" ht="13.15" customHeight="1">
      <c r="A4" s="70">
        <f t="shared" si="0"/>
        <v>1188</v>
      </c>
      <c r="B4" s="71" t="str">
        <f>IF(C4="OPC",VLOOKUP(A4,OPCVM!$A$4:$I5312,8,0),IF(C4="DIV",VLOOKUP(A4,Divers!$A$2:$F$489,6,0),IF(C4="TCN",LEFT(E4,3),IF(C4="OBL",LEFT(E4,3),IF(RIGHT(A4,2)="PR","PART",C4)))))</f>
        <v>ACT</v>
      </c>
      <c r="C4" s="222" t="s">
        <v>27</v>
      </c>
      <c r="D4" s="222" t="s">
        <v>28</v>
      </c>
      <c r="E4" s="222" t="s">
        <v>40</v>
      </c>
      <c r="F4" s="222">
        <v>1188</v>
      </c>
      <c r="G4" s="330">
        <v>550190741.17999995</v>
      </c>
      <c r="H4" s="330">
        <v>923018253.95000005</v>
      </c>
      <c r="I4" s="224">
        <v>45679</v>
      </c>
      <c r="J4" s="330">
        <v>3205481</v>
      </c>
      <c r="K4" s="330">
        <v>0</v>
      </c>
      <c r="L4" s="330">
        <v>0</v>
      </c>
      <c r="M4" s="330">
        <v>171.64</v>
      </c>
      <c r="N4" s="330">
        <v>287.95</v>
      </c>
      <c r="O4" s="330">
        <v>372827512.76999998</v>
      </c>
      <c r="P4" s="330">
        <v>1</v>
      </c>
      <c r="Q4" s="330">
        <v>287.95</v>
      </c>
      <c r="R4" s="330">
        <v>923018253.95000005</v>
      </c>
      <c r="S4" s="330">
        <v>1.3</v>
      </c>
      <c r="T4" s="330" t="s">
        <v>30</v>
      </c>
      <c r="U4" s="330">
        <v>6.05</v>
      </c>
      <c r="V4" s="330">
        <v>1.73</v>
      </c>
      <c r="W4" s="330">
        <v>1.72</v>
      </c>
      <c r="X4" s="330">
        <v>230.1</v>
      </c>
      <c r="Y4" s="330">
        <v>25.141200000000001</v>
      </c>
      <c r="Z4" s="330">
        <v>0</v>
      </c>
      <c r="AA4" s="330">
        <v>0</v>
      </c>
      <c r="AB4" s="330">
        <v>0</v>
      </c>
      <c r="AC4" s="330">
        <v>0</v>
      </c>
      <c r="AD4" s="72"/>
      <c r="AE4" s="135">
        <f t="shared" si="1"/>
        <v>0</v>
      </c>
      <c r="AF4" s="73"/>
      <c r="AG4" s="72"/>
    </row>
    <row r="5" spans="1:33" ht="13.15" customHeight="1">
      <c r="A5" s="70">
        <f t="shared" si="0"/>
        <v>3692</v>
      </c>
      <c r="B5" s="71" t="str">
        <f>IF(C5="OPC",VLOOKUP(A5,OPCVM!$A$4:$I5378,8,0),IF(C5="DIV",VLOOKUP(A5,Divers!$A$2:$F$489,6,0),IF(C5="TCN",LEFT(E5,3),IF(C5="OBL",LEFT(E5,3),IF(RIGHT(A5,2)="PR","PART",C5)))))</f>
        <v>Actions</v>
      </c>
      <c r="C5" s="222" t="s">
        <v>63</v>
      </c>
      <c r="D5" s="222" t="s">
        <v>28</v>
      </c>
      <c r="E5" s="222" t="s">
        <v>133</v>
      </c>
      <c r="F5" s="222">
        <v>3692</v>
      </c>
      <c r="G5" s="330">
        <v>120874913.95</v>
      </c>
      <c r="H5" s="330">
        <v>124687154.5</v>
      </c>
      <c r="I5" s="224">
        <v>45679</v>
      </c>
      <c r="J5" s="330">
        <v>540005</v>
      </c>
      <c r="K5" s="330">
        <v>0</v>
      </c>
      <c r="L5" s="330">
        <v>0</v>
      </c>
      <c r="M5" s="330">
        <v>223.84</v>
      </c>
      <c r="N5" s="330">
        <v>230.9</v>
      </c>
      <c r="O5" s="330">
        <v>3812240.55</v>
      </c>
      <c r="P5" s="330">
        <v>1</v>
      </c>
      <c r="Q5" s="330">
        <v>230.9</v>
      </c>
      <c r="R5" s="330">
        <v>124687154.5</v>
      </c>
      <c r="S5" s="330">
        <v>0.18</v>
      </c>
      <c r="T5" s="330" t="s">
        <v>32</v>
      </c>
      <c r="U5" s="330">
        <v>0.54</v>
      </c>
      <c r="V5" s="330">
        <v>0.82</v>
      </c>
      <c r="W5" s="330">
        <v>0.82</v>
      </c>
      <c r="X5" s="330">
        <v>0</v>
      </c>
      <c r="Y5" s="330">
        <v>0</v>
      </c>
      <c r="Z5" s="330">
        <v>0</v>
      </c>
      <c r="AA5" s="330">
        <v>0</v>
      </c>
      <c r="AB5" s="330">
        <v>0</v>
      </c>
      <c r="AC5" s="330">
        <v>0</v>
      </c>
      <c r="AD5" s="72"/>
      <c r="AE5" s="135">
        <f t="shared" si="1"/>
        <v>0</v>
      </c>
      <c r="AF5" s="73"/>
      <c r="AG5" s="72"/>
    </row>
    <row r="6" spans="1:33" ht="13.15" customHeight="1">
      <c r="A6" s="70">
        <f t="shared" si="0"/>
        <v>6005</v>
      </c>
      <c r="B6" s="71" t="str">
        <f>IF(C6="OPC",VLOOKUP(A6,OPCVM!$A$4:$I5284,8,0),IF(C6="DIV",VLOOKUP(A6,Divers!$A$2:$F$489,6,0),IF(C6="TCN",LEFT(E6,3),IF(C6="OBL",LEFT(E6,3),IF(RIGHT(A6,2)="PR","PART",C6)))))</f>
        <v>FondsInv</v>
      </c>
      <c r="C6" s="222" t="s">
        <v>67</v>
      </c>
      <c r="D6" s="222" t="s">
        <v>28</v>
      </c>
      <c r="E6" s="222" t="s">
        <v>94</v>
      </c>
      <c r="F6" s="222">
        <v>6005</v>
      </c>
      <c r="G6" s="330">
        <v>28000000</v>
      </c>
      <c r="H6" s="330">
        <v>17024000</v>
      </c>
      <c r="I6" s="224">
        <v>43040</v>
      </c>
      <c r="J6" s="330">
        <v>280000</v>
      </c>
      <c r="K6" s="330">
        <v>0</v>
      </c>
      <c r="L6" s="330">
        <v>0</v>
      </c>
      <c r="M6" s="330">
        <v>100</v>
      </c>
      <c r="N6" s="330">
        <v>60.8</v>
      </c>
      <c r="O6" s="330">
        <v>-10976000</v>
      </c>
      <c r="P6" s="330">
        <v>1</v>
      </c>
      <c r="Q6" s="330">
        <v>60.8</v>
      </c>
      <c r="R6" s="330">
        <v>17024000</v>
      </c>
      <c r="S6" s="330">
        <v>0.02</v>
      </c>
      <c r="T6" s="330" t="s">
        <v>73</v>
      </c>
      <c r="U6" s="330"/>
      <c r="V6" s="330">
        <v>0.02</v>
      </c>
      <c r="W6" s="330">
        <v>0.02</v>
      </c>
      <c r="X6" s="330">
        <v>60.8</v>
      </c>
      <c r="Y6" s="330">
        <v>0</v>
      </c>
      <c r="Z6" s="330">
        <v>0</v>
      </c>
      <c r="AA6" s="330">
        <v>0</v>
      </c>
      <c r="AB6" s="330">
        <v>0</v>
      </c>
      <c r="AC6" s="330">
        <v>0</v>
      </c>
      <c r="AD6" s="72"/>
      <c r="AE6" s="135">
        <f t="shared" si="1"/>
        <v>0</v>
      </c>
      <c r="AF6" s="73"/>
      <c r="AG6" s="72"/>
    </row>
    <row r="7" spans="1:33" ht="13.15" customHeight="1">
      <c r="A7" s="70">
        <f t="shared" si="0"/>
        <v>6003</v>
      </c>
      <c r="B7" s="71" t="str">
        <f>IF(C7="OPC",VLOOKUP(A7,OPCVM!$A$4:$I5322,8,0),IF(C7="DIV",VLOOKUP(A7,Divers!$A$2:$F$489,6,0),IF(C7="TCN",LEFT(E7,3),IF(C7="OBL",LEFT(E7,3),IF(RIGHT(A7,2)="PR","PART",C7)))))</f>
        <v>FondsInv</v>
      </c>
      <c r="C7" s="222" t="s">
        <v>67</v>
      </c>
      <c r="D7" s="222" t="s">
        <v>28</v>
      </c>
      <c r="E7" s="222" t="s">
        <v>90</v>
      </c>
      <c r="F7" s="222">
        <v>6003</v>
      </c>
      <c r="G7" s="330">
        <v>46308500</v>
      </c>
      <c r="H7" s="330">
        <v>35513988.649999999</v>
      </c>
      <c r="I7" s="224">
        <v>45292</v>
      </c>
      <c r="J7" s="330">
        <v>463085</v>
      </c>
      <c r="K7" s="330">
        <v>0</v>
      </c>
      <c r="L7" s="330">
        <v>0</v>
      </c>
      <c r="M7" s="330">
        <v>100</v>
      </c>
      <c r="N7" s="330">
        <v>76.69</v>
      </c>
      <c r="O7" s="330">
        <v>-10794511.35</v>
      </c>
      <c r="P7" s="330">
        <v>1</v>
      </c>
      <c r="Q7" s="330">
        <v>76.69</v>
      </c>
      <c r="R7" s="330">
        <v>35513988.649999999</v>
      </c>
      <c r="S7" s="330">
        <v>0.05</v>
      </c>
      <c r="T7" s="330" t="s">
        <v>73</v>
      </c>
      <c r="U7" s="330"/>
      <c r="V7" s="330">
        <v>0.05</v>
      </c>
      <c r="W7" s="330">
        <v>0.05</v>
      </c>
      <c r="X7" s="330">
        <v>50</v>
      </c>
      <c r="Y7" s="330">
        <v>53.38</v>
      </c>
      <c r="Z7" s="330">
        <v>0</v>
      </c>
      <c r="AA7" s="330">
        <v>0</v>
      </c>
      <c r="AB7" s="330">
        <v>0</v>
      </c>
      <c r="AC7" s="330">
        <v>0</v>
      </c>
      <c r="AD7" s="72"/>
      <c r="AE7" s="135">
        <f t="shared" si="1"/>
        <v>0</v>
      </c>
      <c r="AF7" s="73"/>
      <c r="AG7" s="72"/>
    </row>
    <row r="8" spans="1:33" ht="13.15" customHeight="1">
      <c r="A8" s="70">
        <f t="shared" si="0"/>
        <v>9335</v>
      </c>
      <c r="B8" s="71" t="str">
        <f>IF(C8="OPC",VLOOKUP(A8,OPCVM!$A$4:$I5294,8,0),IF(C8="DIV",VLOOKUP(A8,Divers!$A$2:$F$489,6,0),IF(C8="TCN",LEFT(E8,3),IF(C8="OBL",LEFT(E8,3),IF(RIGHT(A8,2)="PR","PART",C8)))))</f>
        <v>ONC</v>
      </c>
      <c r="C8" s="222" t="s">
        <v>95</v>
      </c>
      <c r="D8" s="222" t="s">
        <v>28</v>
      </c>
      <c r="E8" s="222" t="s">
        <v>6997</v>
      </c>
      <c r="F8" s="222">
        <v>9335</v>
      </c>
      <c r="G8" s="330">
        <v>190424694.88</v>
      </c>
      <c r="H8" s="330">
        <v>197658600.16</v>
      </c>
      <c r="I8" s="224">
        <v>45679</v>
      </c>
      <c r="J8" s="330">
        <v>1904</v>
      </c>
      <c r="K8" s="330">
        <v>0</v>
      </c>
      <c r="L8" s="330">
        <v>0</v>
      </c>
      <c r="M8" s="330">
        <v>100012.97</v>
      </c>
      <c r="N8" s="330">
        <v>103812.29</v>
      </c>
      <c r="O8" s="330">
        <v>7233905.2800000003</v>
      </c>
      <c r="P8" s="330">
        <v>1</v>
      </c>
      <c r="Q8" s="330">
        <v>103812.29</v>
      </c>
      <c r="R8" s="330">
        <v>197658600.16</v>
      </c>
      <c r="S8" s="330">
        <v>0.28000000000000003</v>
      </c>
      <c r="T8" s="330" t="s">
        <v>32</v>
      </c>
      <c r="U8" s="330">
        <v>1.03</v>
      </c>
      <c r="V8" s="330">
        <v>1.73</v>
      </c>
      <c r="W8" s="330">
        <v>1.72</v>
      </c>
      <c r="X8" s="330">
        <v>100266.91</v>
      </c>
      <c r="Y8" s="330">
        <v>3.5358999999999998</v>
      </c>
      <c r="Z8" s="330">
        <v>3.3220000000000001</v>
      </c>
      <c r="AA8" s="330">
        <v>2.2454999999999998</v>
      </c>
      <c r="AB8" s="330">
        <v>2.3201000000000001</v>
      </c>
      <c r="AC8" s="330">
        <v>7.3806000000000003</v>
      </c>
      <c r="AD8" s="72"/>
      <c r="AE8" s="135">
        <f t="shared" si="1"/>
        <v>443842386.65927994</v>
      </c>
      <c r="AF8" s="73"/>
      <c r="AG8" s="72"/>
    </row>
    <row r="9" spans="1:33" ht="13.15" customHeight="1">
      <c r="A9" s="70">
        <f t="shared" si="0"/>
        <v>9351</v>
      </c>
      <c r="B9" s="71" t="str">
        <f>IF(C9="OPC",VLOOKUP(A9,OPCVM!$A$4:$I5393,8,0),IF(C9="DIV",VLOOKUP(A9,Divers!$A$2:$F$489,6,0),IF(C9="TCN",LEFT(E9,3),IF(C9="OBL",LEFT(E9,3),IF(RIGHT(A9,2)="PR","PART",C9)))))</f>
        <v>ONC</v>
      </c>
      <c r="C9" s="222" t="s">
        <v>95</v>
      </c>
      <c r="D9" s="222" t="s">
        <v>28</v>
      </c>
      <c r="E9" s="222" t="s">
        <v>109</v>
      </c>
      <c r="F9" s="222">
        <v>9351</v>
      </c>
      <c r="G9" s="330">
        <v>62914312.5</v>
      </c>
      <c r="H9" s="330">
        <v>68020837.5</v>
      </c>
      <c r="I9" s="224">
        <v>45679</v>
      </c>
      <c r="J9" s="330">
        <v>1250</v>
      </c>
      <c r="K9" s="330">
        <v>0</v>
      </c>
      <c r="L9" s="330">
        <v>0</v>
      </c>
      <c r="M9" s="330">
        <v>50331.45</v>
      </c>
      <c r="N9" s="330">
        <v>54416.67</v>
      </c>
      <c r="O9" s="330">
        <v>5106525</v>
      </c>
      <c r="P9" s="330">
        <v>1</v>
      </c>
      <c r="Q9" s="330">
        <v>54416.67</v>
      </c>
      <c r="R9" s="330">
        <v>68020837.5</v>
      </c>
      <c r="S9" s="330">
        <v>0.1</v>
      </c>
      <c r="T9" s="330" t="s">
        <v>32</v>
      </c>
      <c r="U9" s="330">
        <v>0.36</v>
      </c>
      <c r="V9" s="330">
        <v>0.44</v>
      </c>
      <c r="W9" s="330">
        <v>0.44</v>
      </c>
      <c r="X9" s="330">
        <v>64567.06</v>
      </c>
      <c r="Y9" s="330">
        <v>-15.720700000000001</v>
      </c>
      <c r="Z9" s="330">
        <v>3.5379999999999998</v>
      </c>
      <c r="AA9" s="330">
        <v>3.8666</v>
      </c>
      <c r="AB9" s="330">
        <v>4.0102000000000002</v>
      </c>
      <c r="AC9" s="330">
        <v>23.456399999999999</v>
      </c>
      <c r="AD9" s="72"/>
      <c r="AE9" s="135">
        <f t="shared" si="1"/>
        <v>263009370.2775</v>
      </c>
      <c r="AF9" s="73"/>
      <c r="AG9" s="72"/>
    </row>
    <row r="10" spans="1:33" ht="13.15" customHeight="1">
      <c r="A10" s="70">
        <f t="shared" si="0"/>
        <v>201338</v>
      </c>
      <c r="B10" s="71" t="str">
        <f>IF(C10="OPC",VLOOKUP(A10,OPCVM!$A$4:$I5336,8,0),IF(C10="DIV",VLOOKUP(A10,Divers!$A$2:$F$489,6,0),IF(C10="TCN",LEFT(E10,3),IF(C10="OBL",LEFT(E10,3),IF(RIGHT(A10,2)="PR","PART",C10)))))</f>
        <v>BDT</v>
      </c>
      <c r="C10" s="222" t="s">
        <v>95</v>
      </c>
      <c r="D10" s="222" t="s">
        <v>28</v>
      </c>
      <c r="E10" s="222" t="s">
        <v>6994</v>
      </c>
      <c r="F10" s="222">
        <v>201338</v>
      </c>
      <c r="G10" s="330">
        <v>101373600</v>
      </c>
      <c r="H10" s="330">
        <v>103678500</v>
      </c>
      <c r="I10" s="224">
        <v>45679</v>
      </c>
      <c r="J10" s="330">
        <v>1000</v>
      </c>
      <c r="K10" s="330">
        <v>0</v>
      </c>
      <c r="L10" s="330">
        <v>0</v>
      </c>
      <c r="M10" s="330">
        <v>101373.6</v>
      </c>
      <c r="N10" s="330">
        <v>103678.5</v>
      </c>
      <c r="O10" s="330">
        <v>2304900</v>
      </c>
      <c r="P10" s="330">
        <v>1</v>
      </c>
      <c r="Q10" s="330">
        <v>103678.5</v>
      </c>
      <c r="R10" s="330">
        <v>103678500</v>
      </c>
      <c r="S10" s="330">
        <v>0.15</v>
      </c>
      <c r="T10" s="330" t="s">
        <v>30</v>
      </c>
      <c r="U10" s="330">
        <v>0.54</v>
      </c>
      <c r="V10" s="330">
        <v>23.44</v>
      </c>
      <c r="W10" s="330">
        <v>23.41</v>
      </c>
      <c r="X10" s="330">
        <v>0</v>
      </c>
      <c r="Y10" s="330">
        <v>0</v>
      </c>
      <c r="Z10" s="330">
        <v>2.31</v>
      </c>
      <c r="AA10" s="330">
        <v>0.3609</v>
      </c>
      <c r="AB10" s="330">
        <v>0.36919999999999997</v>
      </c>
      <c r="AC10" s="330">
        <v>0.26040000000000002</v>
      </c>
      <c r="AD10" s="72"/>
      <c r="AE10" s="135">
        <f t="shared" si="1"/>
        <v>37417570.649999999</v>
      </c>
      <c r="AF10" s="73"/>
      <c r="AG10" s="72"/>
    </row>
    <row r="11" spans="1:33" ht="13.15" customHeight="1">
      <c r="A11" s="70">
        <f t="shared" si="0"/>
        <v>3821</v>
      </c>
      <c r="B11" s="71" t="str">
        <f>IF(C11="OPC",VLOOKUP(A11,OPCVM!$A$4:$I5337,8,0),IF(C11="DIV",VLOOKUP(A11,Divers!$A$2:$F$489,6,0),IF(C11="TCN",LEFT(E11,3),IF(C11="OBL",LEFT(E11,3),IF(RIGHT(A11,2)="PR","PART",C11)))))</f>
        <v>Actions Déd.</v>
      </c>
      <c r="C11" s="222" t="s">
        <v>63</v>
      </c>
      <c r="D11" s="222" t="s">
        <v>28</v>
      </c>
      <c r="E11" s="222" t="s">
        <v>66</v>
      </c>
      <c r="F11" s="222">
        <v>3821</v>
      </c>
      <c r="G11" s="330">
        <v>182520340.25999999</v>
      </c>
      <c r="H11" s="330">
        <v>301179916</v>
      </c>
      <c r="I11" s="224">
        <v>45679</v>
      </c>
      <c r="J11" s="330">
        <v>175775</v>
      </c>
      <c r="K11" s="330">
        <v>0</v>
      </c>
      <c r="L11" s="330">
        <v>0</v>
      </c>
      <c r="M11" s="330">
        <v>1038.3699999999999</v>
      </c>
      <c r="N11" s="330">
        <v>1713.44</v>
      </c>
      <c r="O11" s="330">
        <v>118659575.73999999</v>
      </c>
      <c r="P11" s="330">
        <v>1</v>
      </c>
      <c r="Q11" s="330">
        <v>1713.44</v>
      </c>
      <c r="R11" s="330">
        <v>301179916</v>
      </c>
      <c r="S11" s="330">
        <v>0.42</v>
      </c>
      <c r="T11" s="330" t="s">
        <v>37</v>
      </c>
      <c r="U11" s="330">
        <v>1.31</v>
      </c>
      <c r="V11" s="330">
        <v>1.98</v>
      </c>
      <c r="W11" s="330">
        <v>1.98</v>
      </c>
      <c r="X11" s="330">
        <v>1024.51</v>
      </c>
      <c r="Y11" s="330">
        <v>67.244799999999998</v>
      </c>
      <c r="Z11" s="330">
        <v>0</v>
      </c>
      <c r="AA11" s="330">
        <v>0</v>
      </c>
      <c r="AB11" s="330">
        <v>0</v>
      </c>
      <c r="AC11" s="330">
        <v>0</v>
      </c>
      <c r="AD11" s="72"/>
      <c r="AE11" s="135"/>
      <c r="AF11" s="73"/>
      <c r="AG11" s="72"/>
    </row>
    <row r="12" spans="1:33" ht="13.15" customHeight="1">
      <c r="A12" s="70">
        <f t="shared" si="0"/>
        <v>3821</v>
      </c>
      <c r="B12" s="71" t="str">
        <f>IF(C12="OPC",VLOOKUP(A12,OPCVM!$A$4:$I5396,8,0),IF(C12="DIV",VLOOKUP(A12,Divers!$A$2:$F$489,6,0),IF(C12="TCN",LEFT(E12,3),IF(C12="OBL",LEFT(E12,3),IF(RIGHT(A12,2)="PR","PART",C12)))))</f>
        <v>Actions Déd.</v>
      </c>
      <c r="C12" s="222" t="s">
        <v>63</v>
      </c>
      <c r="D12" s="222" t="s">
        <v>28</v>
      </c>
      <c r="E12" s="222" t="s">
        <v>66</v>
      </c>
      <c r="F12" s="222">
        <v>3821</v>
      </c>
      <c r="G12" s="330">
        <v>617645093.29999995</v>
      </c>
      <c r="H12" s="330">
        <v>1019186667.36</v>
      </c>
      <c r="I12" s="224">
        <v>45679</v>
      </c>
      <c r="J12" s="330">
        <v>594819</v>
      </c>
      <c r="K12" s="330">
        <v>0</v>
      </c>
      <c r="L12" s="330">
        <v>0</v>
      </c>
      <c r="M12" s="330">
        <v>1038.3699999999999</v>
      </c>
      <c r="N12" s="330">
        <v>1713.44</v>
      </c>
      <c r="O12" s="330">
        <v>401541574.06</v>
      </c>
      <c r="P12" s="330">
        <v>1</v>
      </c>
      <c r="Q12" s="330">
        <v>1713.44</v>
      </c>
      <c r="R12" s="330">
        <v>1019186667.36</v>
      </c>
      <c r="S12" s="330">
        <v>1.44</v>
      </c>
      <c r="T12" s="330" t="s">
        <v>30</v>
      </c>
      <c r="U12" s="330">
        <v>4.42</v>
      </c>
      <c r="V12" s="330">
        <v>1.98</v>
      </c>
      <c r="W12" s="330">
        <v>1.98</v>
      </c>
      <c r="X12" s="330">
        <v>1024.51</v>
      </c>
      <c r="Y12" s="330">
        <v>67.244799999999998</v>
      </c>
      <c r="Z12" s="330">
        <v>0</v>
      </c>
      <c r="AA12" s="330">
        <v>0</v>
      </c>
      <c r="AB12" s="330">
        <v>0</v>
      </c>
      <c r="AC12" s="330">
        <v>0</v>
      </c>
      <c r="AD12" s="72"/>
      <c r="AE12" s="135"/>
      <c r="AF12" s="73"/>
      <c r="AG12" s="72"/>
    </row>
    <row r="13" spans="1:33" ht="13.15" customHeight="1">
      <c r="A13" s="70">
        <f t="shared" si="0"/>
        <v>1246</v>
      </c>
      <c r="B13" s="71" t="str">
        <f>IF(C13="OPC",VLOOKUP(A13,OPCVM!$A$4:$I5398,8,0),IF(C13="DIV",VLOOKUP(A13,Divers!$A$2:$F$489,6,0),IF(C13="TCN",LEFT(E13,3),IF(C13="OBL",LEFT(E13,3),IF(RIGHT(A13,2)="PR","PART",C13)))))</f>
        <v>ACT</v>
      </c>
      <c r="C13" s="222" t="s">
        <v>27</v>
      </c>
      <c r="D13" s="222" t="s">
        <v>28</v>
      </c>
      <c r="E13" s="222" t="s">
        <v>34</v>
      </c>
      <c r="F13" s="222">
        <v>1246</v>
      </c>
      <c r="G13" s="330">
        <v>191071840.80000001</v>
      </c>
      <c r="H13" s="330">
        <v>207583425.19999999</v>
      </c>
      <c r="I13" s="224">
        <v>45679</v>
      </c>
      <c r="J13" s="330">
        <v>439423</v>
      </c>
      <c r="K13" s="330">
        <v>0</v>
      </c>
      <c r="L13" s="330">
        <v>0</v>
      </c>
      <c r="M13" s="330">
        <v>434.82</v>
      </c>
      <c r="N13" s="330">
        <v>472.4</v>
      </c>
      <c r="O13" s="330">
        <v>16511584.4</v>
      </c>
      <c r="P13" s="330">
        <v>1</v>
      </c>
      <c r="Q13" s="330">
        <v>472.4</v>
      </c>
      <c r="R13" s="330">
        <v>207583425.19999999</v>
      </c>
      <c r="S13" s="330">
        <v>0.28999999999999998</v>
      </c>
      <c r="T13" s="330" t="s">
        <v>30</v>
      </c>
      <c r="U13" s="330">
        <v>1.36</v>
      </c>
      <c r="V13" s="330">
        <v>0.34</v>
      </c>
      <c r="W13" s="330">
        <v>0.34</v>
      </c>
      <c r="X13" s="330">
        <v>413.55</v>
      </c>
      <c r="Y13" s="330">
        <v>14.230399999999999</v>
      </c>
      <c r="Z13" s="330">
        <v>0</v>
      </c>
      <c r="AA13" s="330">
        <v>0</v>
      </c>
      <c r="AB13" s="330">
        <v>0</v>
      </c>
      <c r="AC13" s="330">
        <v>0</v>
      </c>
      <c r="AD13" s="72"/>
      <c r="AE13" s="135">
        <f>AA13*H13</f>
        <v>0</v>
      </c>
      <c r="AF13" s="73"/>
      <c r="AG13" s="72"/>
    </row>
    <row r="14" spans="1:33" ht="13.15" customHeight="1">
      <c r="A14" s="70">
        <f t="shared" si="0"/>
        <v>1246</v>
      </c>
      <c r="B14" s="71" t="str">
        <f>IF(C14="OPC",VLOOKUP(A14,OPCVM!$A$4:$I5417,8,0),IF(C14="DIV",VLOOKUP(A14,Divers!$A$2:$F$489,6,0),IF(C14="TCN",LEFT(E14,3),IF(C14="OBL",LEFT(E14,3),IF(RIGHT(A14,2)="PR","PART",C14)))))</f>
        <v>ACT</v>
      </c>
      <c r="C14" s="222" t="s">
        <v>27</v>
      </c>
      <c r="D14" s="222" t="s">
        <v>28</v>
      </c>
      <c r="E14" s="222" t="s">
        <v>34</v>
      </c>
      <c r="F14" s="222">
        <v>1246</v>
      </c>
      <c r="G14" s="330">
        <v>30202032.940000001</v>
      </c>
      <c r="H14" s="330">
        <v>32811959.199999999</v>
      </c>
      <c r="I14" s="224">
        <v>45679</v>
      </c>
      <c r="J14" s="330">
        <v>69458</v>
      </c>
      <c r="K14" s="330">
        <v>0</v>
      </c>
      <c r="L14" s="330">
        <v>0</v>
      </c>
      <c r="M14" s="330">
        <v>434.82</v>
      </c>
      <c r="N14" s="330">
        <v>472.4</v>
      </c>
      <c r="O14" s="330">
        <v>2609926.2599999998</v>
      </c>
      <c r="P14" s="330">
        <v>1</v>
      </c>
      <c r="Q14" s="330">
        <v>472.4</v>
      </c>
      <c r="R14" s="330">
        <v>32811959.199999999</v>
      </c>
      <c r="S14" s="330">
        <v>0.05</v>
      </c>
      <c r="T14" s="330" t="s">
        <v>32</v>
      </c>
      <c r="U14" s="330">
        <v>0.22</v>
      </c>
      <c r="V14" s="330">
        <v>0.34</v>
      </c>
      <c r="W14" s="330">
        <v>0.34</v>
      </c>
      <c r="X14" s="330">
        <v>413.55</v>
      </c>
      <c r="Y14" s="330">
        <v>14.230399999999999</v>
      </c>
      <c r="Z14" s="330">
        <v>0</v>
      </c>
      <c r="AA14" s="330">
        <v>0</v>
      </c>
      <c r="AB14" s="330">
        <v>0</v>
      </c>
      <c r="AC14" s="330">
        <v>0</v>
      </c>
      <c r="AD14" s="72"/>
      <c r="AE14" s="135">
        <f>AA14*H14</f>
        <v>0</v>
      </c>
      <c r="AF14" s="73"/>
      <c r="AG14" s="72"/>
    </row>
    <row r="15" spans="1:33" ht="13.15" customHeight="1">
      <c r="A15" s="70">
        <f t="shared" si="0"/>
        <v>3889</v>
      </c>
      <c r="B15" s="71" t="str">
        <f>IF(C15="OPC",VLOOKUP(A15,OPCVM!$A$4:$I5374,8,0),IF(C15="DIV",VLOOKUP(A15,Divers!$A$2:$F$489,6,0),IF(C15="TCN",LEFT(E15,3),IF(C15="OBL",LEFT(E15,3),IF(RIGHT(A15,2)="PR","PART",C15)))))</f>
        <v>Monétaire</v>
      </c>
      <c r="C15" s="222" t="s">
        <v>63</v>
      </c>
      <c r="D15" s="222" t="s">
        <v>28</v>
      </c>
      <c r="E15" s="222" t="s">
        <v>572</v>
      </c>
      <c r="F15" s="222">
        <v>3889</v>
      </c>
      <c r="G15" s="330">
        <v>23804031</v>
      </c>
      <c r="H15" s="330">
        <v>23815767</v>
      </c>
      <c r="I15" s="224">
        <v>45679</v>
      </c>
      <c r="J15" s="330">
        <v>16300</v>
      </c>
      <c r="K15" s="330">
        <v>0</v>
      </c>
      <c r="L15" s="330">
        <v>0</v>
      </c>
      <c r="M15" s="330">
        <v>1460.37</v>
      </c>
      <c r="N15" s="330">
        <v>1461.09</v>
      </c>
      <c r="O15" s="330">
        <v>11736</v>
      </c>
      <c r="P15" s="330">
        <v>1</v>
      </c>
      <c r="Q15" s="330">
        <v>1461.09</v>
      </c>
      <c r="R15" s="330">
        <v>23815767</v>
      </c>
      <c r="S15" s="330">
        <v>0.03</v>
      </c>
      <c r="T15" s="330" t="s">
        <v>30</v>
      </c>
      <c r="U15" s="330">
        <v>0.1</v>
      </c>
      <c r="V15" s="330">
        <v>0.4</v>
      </c>
      <c r="W15" s="330">
        <v>0.4</v>
      </c>
      <c r="X15" s="330">
        <v>0</v>
      </c>
      <c r="Y15" s="330">
        <v>0</v>
      </c>
      <c r="Z15" s="330">
        <v>0</v>
      </c>
      <c r="AA15" s="330">
        <v>0.5</v>
      </c>
      <c r="AB15" s="330">
        <v>0</v>
      </c>
      <c r="AC15" s="330">
        <v>0</v>
      </c>
      <c r="AD15" s="72"/>
      <c r="AE15" s="135">
        <f>AA15*H15</f>
        <v>11907883.5</v>
      </c>
      <c r="AF15" s="73"/>
      <c r="AG15" s="72"/>
    </row>
    <row r="16" spans="1:33" ht="13.15" customHeight="1">
      <c r="A16" s="70">
        <f t="shared" si="0"/>
        <v>3944</v>
      </c>
      <c r="B16" s="71" t="str">
        <f>IF(C16="OPC",VLOOKUP(A16,OPCVM!$A$4:$I5409,8,0),IF(C16="DIV",VLOOKUP(A16,Divers!$A$2:$F$489,6,0),IF(C16="TCN",LEFT(E16,3),IF(C16="OBL",LEFT(E16,3),IF(RIGHT(A16,2)="PR","PART",C16)))))</f>
        <v>OMLT_TR</v>
      </c>
      <c r="C16" s="222" t="s">
        <v>63</v>
      </c>
      <c r="D16" s="222" t="s">
        <v>28</v>
      </c>
      <c r="E16" s="222" t="s">
        <v>114</v>
      </c>
      <c r="F16" s="222">
        <v>3944</v>
      </c>
      <c r="G16" s="330">
        <v>303205968.56</v>
      </c>
      <c r="H16" s="330">
        <v>335458916.39999998</v>
      </c>
      <c r="I16" s="224">
        <v>45679</v>
      </c>
      <c r="J16" s="330">
        <v>284840</v>
      </c>
      <c r="K16" s="330">
        <v>0</v>
      </c>
      <c r="L16" s="330">
        <v>0</v>
      </c>
      <c r="M16" s="330">
        <v>1064.48</v>
      </c>
      <c r="N16" s="330">
        <v>1177.71</v>
      </c>
      <c r="O16" s="330">
        <v>32252947.84</v>
      </c>
      <c r="P16" s="330">
        <v>1</v>
      </c>
      <c r="Q16" s="330">
        <v>1177.71</v>
      </c>
      <c r="R16" s="330">
        <v>335458916.39999998</v>
      </c>
      <c r="S16" s="330">
        <v>0.47</v>
      </c>
      <c r="T16" s="330" t="s">
        <v>30</v>
      </c>
      <c r="U16" s="330">
        <v>1.46</v>
      </c>
      <c r="V16" s="330">
        <v>0.97</v>
      </c>
      <c r="W16" s="330">
        <v>0.97</v>
      </c>
      <c r="X16" s="330">
        <v>0</v>
      </c>
      <c r="Y16" s="330">
        <v>0</v>
      </c>
      <c r="Z16" s="330">
        <v>0</v>
      </c>
      <c r="AA16" s="330">
        <v>7.83</v>
      </c>
      <c r="AB16" s="330">
        <v>0</v>
      </c>
      <c r="AC16" s="330">
        <v>0</v>
      </c>
      <c r="AD16" s="72"/>
      <c r="AE16" s="135">
        <f>AA16*H16</f>
        <v>2626643315.4119997</v>
      </c>
      <c r="AF16" s="73"/>
      <c r="AG16" s="72"/>
    </row>
    <row r="17" spans="1:33" ht="13.15" customHeight="1">
      <c r="A17" s="70">
        <f t="shared" si="0"/>
        <v>3944</v>
      </c>
      <c r="B17" s="71" t="str">
        <f>IF(C17="OPC",VLOOKUP(A17,OPCVM!$A$4:$I5318,8,0),IF(C17="DIV",VLOOKUP(A17,Divers!$A$2:$F$489,6,0),IF(C17="TCN",LEFT(E17,3),IF(C17="OBL",LEFT(E17,3),IF(RIGHT(A17,2)="PR","PART",C17)))))</f>
        <v>OMLT_TR</v>
      </c>
      <c r="C17" s="222" t="s">
        <v>63</v>
      </c>
      <c r="D17" s="222" t="s">
        <v>28</v>
      </c>
      <c r="E17" s="222" t="s">
        <v>114</v>
      </c>
      <c r="F17" s="222">
        <v>3944</v>
      </c>
      <c r="G17" s="330">
        <v>30161989.609999999</v>
      </c>
      <c r="H17" s="330">
        <v>33370412.850000001</v>
      </c>
      <c r="I17" s="224">
        <v>45679</v>
      </c>
      <c r="J17" s="330">
        <v>28335</v>
      </c>
      <c r="K17" s="330">
        <v>0</v>
      </c>
      <c r="L17" s="330">
        <v>0</v>
      </c>
      <c r="M17" s="330">
        <v>1064.48</v>
      </c>
      <c r="N17" s="330">
        <v>1177.71</v>
      </c>
      <c r="O17" s="330">
        <v>3208423.24</v>
      </c>
      <c r="P17" s="330">
        <v>1</v>
      </c>
      <c r="Q17" s="330">
        <v>1177.71</v>
      </c>
      <c r="R17" s="330">
        <v>33370412.850000001</v>
      </c>
      <c r="S17" s="330">
        <v>0.05</v>
      </c>
      <c r="T17" s="330" t="s">
        <v>32</v>
      </c>
      <c r="U17" s="330">
        <v>0.14000000000000001</v>
      </c>
      <c r="V17" s="330">
        <v>0.97</v>
      </c>
      <c r="W17" s="330">
        <v>0.97</v>
      </c>
      <c r="X17" s="330">
        <v>0</v>
      </c>
      <c r="Y17" s="330">
        <v>0</v>
      </c>
      <c r="Z17" s="330">
        <v>0</v>
      </c>
      <c r="AA17" s="330">
        <v>7.83</v>
      </c>
      <c r="AB17" s="330">
        <v>0</v>
      </c>
      <c r="AC17" s="330">
        <v>0</v>
      </c>
      <c r="AD17" s="72"/>
      <c r="AE17" s="135">
        <f>AA17*H17</f>
        <v>261290332.6155</v>
      </c>
      <c r="AF17" s="73"/>
      <c r="AG17" s="72"/>
    </row>
    <row r="18" spans="1:33" ht="13.15" customHeight="1">
      <c r="A18" s="70">
        <f t="shared" si="0"/>
        <v>4236</v>
      </c>
      <c r="B18" s="71" t="str">
        <f>IF(C18="OPC",VLOOKUP(A18,OPCVM!$A$4:$I5429,8,0),IF(C18="DIV",VLOOKUP(A18,Divers!$A$2:$F$489,6,0),IF(C18="TCN",LEFT(E18,3),IF(C18="OBL",LEFT(E18,3),IF(RIGHT(A18,2)="PR","PART",C18)))))</f>
        <v>OMLT_TR</v>
      </c>
      <c r="C18" s="222" t="s">
        <v>63</v>
      </c>
      <c r="D18" s="222" t="s">
        <v>28</v>
      </c>
      <c r="E18" s="222" t="s">
        <v>137</v>
      </c>
      <c r="F18" s="222">
        <v>4236</v>
      </c>
      <c r="G18" s="330">
        <v>3410776214.23</v>
      </c>
      <c r="H18" s="330">
        <v>3496612764.1500001</v>
      </c>
      <c r="I18" s="224">
        <v>45679</v>
      </c>
      <c r="J18" s="330">
        <v>1937815</v>
      </c>
      <c r="K18" s="330">
        <v>0</v>
      </c>
      <c r="L18" s="330">
        <v>0</v>
      </c>
      <c r="M18" s="330">
        <v>1760.11</v>
      </c>
      <c r="N18" s="330">
        <v>1804.41</v>
      </c>
      <c r="O18" s="330">
        <v>85836549.920000002</v>
      </c>
      <c r="P18" s="330">
        <v>1</v>
      </c>
      <c r="Q18" s="330">
        <v>1804.41</v>
      </c>
      <c r="R18" s="330">
        <v>3496612764.1500001</v>
      </c>
      <c r="S18" s="330">
        <v>4.93</v>
      </c>
      <c r="T18" s="330" t="s">
        <v>32</v>
      </c>
      <c r="U18" s="330">
        <v>15.17</v>
      </c>
      <c r="V18" s="330">
        <v>7.23</v>
      </c>
      <c r="W18" s="330">
        <v>7.22</v>
      </c>
      <c r="X18" s="330">
        <v>0</v>
      </c>
      <c r="Y18" s="330">
        <v>0</v>
      </c>
      <c r="Z18" s="330">
        <v>0</v>
      </c>
      <c r="AA18" s="330">
        <v>3.4952000000000001</v>
      </c>
      <c r="AB18" s="330">
        <v>0</v>
      </c>
      <c r="AC18" s="330">
        <v>0</v>
      </c>
      <c r="AE18" s="135"/>
    </row>
    <row r="19" spans="1:33" ht="13.15" customHeight="1">
      <c r="A19" s="70">
        <f t="shared" si="0"/>
        <v>4236</v>
      </c>
      <c r="B19" s="71" t="str">
        <f>IF(C19="OPC",VLOOKUP(A19,OPCVM!$A$4:$I5328,8,0),IF(C19="DIV",VLOOKUP(A19,Divers!$A$2:$F$489,6,0),IF(C19="TCN",LEFT(E19,3),IF(C19="OBL",LEFT(E19,3),IF(RIGHT(A19,2)="PR","PART",C19)))))</f>
        <v>OMLT_TR</v>
      </c>
      <c r="C19" s="222" t="s">
        <v>63</v>
      </c>
      <c r="D19" s="222" t="s">
        <v>28</v>
      </c>
      <c r="E19" s="222" t="s">
        <v>137</v>
      </c>
      <c r="F19" s="222">
        <v>4236</v>
      </c>
      <c r="G19" s="330">
        <v>71842592.159999996</v>
      </c>
      <c r="H19" s="330">
        <v>73650602.969999999</v>
      </c>
      <c r="I19" s="224">
        <v>45679</v>
      </c>
      <c r="J19" s="330">
        <v>40817</v>
      </c>
      <c r="K19" s="330">
        <v>0</v>
      </c>
      <c r="L19" s="330">
        <v>0</v>
      </c>
      <c r="M19" s="330">
        <v>1760.11</v>
      </c>
      <c r="N19" s="330">
        <v>1804.41</v>
      </c>
      <c r="O19" s="330">
        <v>1808010.81</v>
      </c>
      <c r="P19" s="330">
        <v>1</v>
      </c>
      <c r="Q19" s="330">
        <v>1804.41</v>
      </c>
      <c r="R19" s="330">
        <v>73650602.969999999</v>
      </c>
      <c r="S19" s="330">
        <v>0.1</v>
      </c>
      <c r="T19" s="330" t="s">
        <v>30</v>
      </c>
      <c r="U19" s="330">
        <v>0.32</v>
      </c>
      <c r="V19" s="330">
        <v>7.23</v>
      </c>
      <c r="W19" s="330">
        <v>7.22</v>
      </c>
      <c r="X19" s="330">
        <v>0</v>
      </c>
      <c r="Y19" s="330">
        <v>0</v>
      </c>
      <c r="Z19" s="330">
        <v>0</v>
      </c>
      <c r="AA19" s="330">
        <v>3.4952000000000001</v>
      </c>
      <c r="AB19" s="330">
        <v>0</v>
      </c>
      <c r="AC19" s="330">
        <v>0</v>
      </c>
      <c r="AD19" s="72"/>
      <c r="AE19" s="135">
        <f t="shared" ref="AE19:AE30" si="2">AA19*H19</f>
        <v>257423587.50074401</v>
      </c>
      <c r="AF19" s="73"/>
      <c r="AG19" s="72"/>
    </row>
    <row r="20" spans="1:33" ht="13.15" customHeight="1">
      <c r="A20" s="70">
        <f t="shared" si="0"/>
        <v>6036</v>
      </c>
      <c r="B20" s="71" t="str">
        <f>IF(C20="OPC",VLOOKUP(A20,OPCVM!$A$4:$I5307,8,0),IF(C20="DIV",VLOOKUP(A20,Divers!$A$2:$F$489,6,0),IF(C20="TCN",LEFT(E20,3),IF(C20="OBL",LEFT(E20,3),IF(RIGHT(A20,2)="PR","PART",C20)))))</f>
        <v>OPCR</v>
      </c>
      <c r="C20" s="222" t="s">
        <v>67</v>
      </c>
      <c r="D20" s="222" t="s">
        <v>28</v>
      </c>
      <c r="E20" s="222" t="s">
        <v>77</v>
      </c>
      <c r="F20" s="222">
        <v>6036</v>
      </c>
      <c r="G20" s="330">
        <v>46435000</v>
      </c>
      <c r="H20" s="330">
        <v>44865961.350000001</v>
      </c>
      <c r="I20" s="224">
        <v>45292</v>
      </c>
      <c r="J20" s="330">
        <v>46435</v>
      </c>
      <c r="K20" s="330">
        <v>0</v>
      </c>
      <c r="L20" s="330">
        <v>0</v>
      </c>
      <c r="M20" s="330">
        <v>1000</v>
      </c>
      <c r="N20" s="330">
        <v>966.21</v>
      </c>
      <c r="O20" s="330">
        <v>-1569038.65</v>
      </c>
      <c r="P20" s="330">
        <v>1</v>
      </c>
      <c r="Q20" s="330">
        <v>966.21</v>
      </c>
      <c r="R20" s="330">
        <v>44865961.350000001</v>
      </c>
      <c r="S20" s="330">
        <v>0.06</v>
      </c>
      <c r="T20" s="330" t="s">
        <v>30</v>
      </c>
      <c r="U20" s="330"/>
      <c r="V20" s="330">
        <v>0.06</v>
      </c>
      <c r="W20" s="330">
        <v>0.06</v>
      </c>
      <c r="X20" s="330">
        <v>1000</v>
      </c>
      <c r="Y20" s="330">
        <v>-3.379</v>
      </c>
      <c r="Z20" s="330">
        <v>0</v>
      </c>
      <c r="AA20" s="330">
        <v>0</v>
      </c>
      <c r="AB20" s="330">
        <v>0</v>
      </c>
      <c r="AC20" s="330">
        <v>0</v>
      </c>
      <c r="AD20" s="72"/>
      <c r="AE20" s="135">
        <f t="shared" si="2"/>
        <v>0</v>
      </c>
      <c r="AF20" s="73"/>
      <c r="AG20" s="72"/>
    </row>
    <row r="21" spans="1:33" ht="13.15" customHeight="1">
      <c r="A21" s="70">
        <f t="shared" si="0"/>
        <v>1261</v>
      </c>
      <c r="B21" s="71" t="str">
        <f>IF(C21="OPC",VLOOKUP(A21,OPCVM!$A$4:$I5301,8,0),IF(C21="DIV",VLOOKUP(A21,Divers!$A$2:$F$489,6,0),IF(C21="TCN",LEFT(E21,3),IF(C21="OBL",LEFT(E21,3),IF(RIGHT(A21,2)="PR","PART",C21)))))</f>
        <v>ACT</v>
      </c>
      <c r="C21" s="222" t="s">
        <v>27</v>
      </c>
      <c r="D21" s="222" t="s">
        <v>28</v>
      </c>
      <c r="E21" s="222" t="s">
        <v>48</v>
      </c>
      <c r="F21" s="222">
        <v>1261</v>
      </c>
      <c r="G21" s="330">
        <v>113634915.90000001</v>
      </c>
      <c r="H21" s="330">
        <v>134030750</v>
      </c>
      <c r="I21" s="224">
        <v>45679</v>
      </c>
      <c r="J21" s="330">
        <v>201550</v>
      </c>
      <c r="K21" s="330">
        <v>0</v>
      </c>
      <c r="L21" s="330">
        <v>0</v>
      </c>
      <c r="M21" s="330">
        <v>563.80999999999995</v>
      </c>
      <c r="N21" s="330">
        <v>665</v>
      </c>
      <c r="O21" s="330">
        <v>20395834.100000001</v>
      </c>
      <c r="P21" s="330">
        <v>1</v>
      </c>
      <c r="Q21" s="330">
        <v>665</v>
      </c>
      <c r="R21" s="330">
        <v>134030750</v>
      </c>
      <c r="S21" s="330">
        <v>0.19</v>
      </c>
      <c r="T21" s="330" t="s">
        <v>32</v>
      </c>
      <c r="U21" s="330">
        <v>0.88</v>
      </c>
      <c r="V21" s="330">
        <v>0.19</v>
      </c>
      <c r="W21" s="330">
        <v>0.19</v>
      </c>
      <c r="X21" s="330">
        <v>0</v>
      </c>
      <c r="Y21" s="330">
        <v>0</v>
      </c>
      <c r="Z21" s="330">
        <v>0</v>
      </c>
      <c r="AA21" s="330">
        <v>0</v>
      </c>
      <c r="AB21" s="330">
        <v>0</v>
      </c>
      <c r="AC21" s="330">
        <v>0</v>
      </c>
      <c r="AD21" s="72"/>
      <c r="AE21" s="135">
        <f t="shared" si="2"/>
        <v>0</v>
      </c>
      <c r="AF21" s="73"/>
      <c r="AG21" s="72"/>
    </row>
    <row r="22" spans="1:33" ht="13.15" customHeight="1">
      <c r="A22" s="70">
        <f t="shared" si="0"/>
        <v>3707</v>
      </c>
      <c r="B22" s="71" t="str">
        <f>IF(C22="OPC",VLOOKUP(A22,OPCVM!$A$4:$I5362,8,0),IF(C22="DIV",VLOOKUP(A22,Divers!$A$2:$F$489,6,0),IF(C22="TCN",LEFT(E22,3),IF(C22="OBL",LEFT(E22,3),IF(RIGHT(A22,2)="PR","PART",C22)))))</f>
        <v>Actions</v>
      </c>
      <c r="C22" s="222" t="s">
        <v>63</v>
      </c>
      <c r="D22" s="222" t="s">
        <v>28</v>
      </c>
      <c r="E22" s="222" t="s">
        <v>116</v>
      </c>
      <c r="F22" s="222">
        <v>3707</v>
      </c>
      <c r="G22" s="330">
        <v>372627708.48000002</v>
      </c>
      <c r="H22" s="330">
        <v>398999197.19999999</v>
      </c>
      <c r="I22" s="224">
        <v>45674</v>
      </c>
      <c r="J22" s="330">
        <v>194840</v>
      </c>
      <c r="K22" s="330">
        <v>0</v>
      </c>
      <c r="L22" s="330">
        <v>0</v>
      </c>
      <c r="M22" s="330">
        <v>1912.48</v>
      </c>
      <c r="N22" s="330">
        <v>2047.83</v>
      </c>
      <c r="O22" s="330">
        <v>26371488.719999999</v>
      </c>
      <c r="P22" s="330">
        <v>1</v>
      </c>
      <c r="Q22" s="330">
        <v>2047.83</v>
      </c>
      <c r="R22" s="330">
        <v>398999197.19999999</v>
      </c>
      <c r="S22" s="330">
        <v>0.56000000000000005</v>
      </c>
      <c r="T22" s="330" t="s">
        <v>30</v>
      </c>
      <c r="U22" s="330">
        <v>1.73</v>
      </c>
      <c r="V22" s="330">
        <v>0.8</v>
      </c>
      <c r="W22" s="330">
        <v>0.79</v>
      </c>
      <c r="X22" s="330">
        <v>0</v>
      </c>
      <c r="Y22" s="330">
        <v>0</v>
      </c>
      <c r="Z22" s="330">
        <v>0</v>
      </c>
      <c r="AA22" s="330">
        <v>0</v>
      </c>
      <c r="AB22" s="330">
        <v>0</v>
      </c>
      <c r="AC22" s="330">
        <v>0</v>
      </c>
      <c r="AD22" s="72"/>
      <c r="AE22" s="135">
        <f t="shared" si="2"/>
        <v>0</v>
      </c>
      <c r="AF22" s="73"/>
      <c r="AG22" s="72"/>
    </row>
    <row r="23" spans="1:33" ht="13.15" customHeight="1">
      <c r="A23" s="70">
        <f t="shared" si="0"/>
        <v>1271</v>
      </c>
      <c r="B23" s="71" t="str">
        <f>IF(C23="OPC",VLOOKUP(A23,OPCVM!$A$4:$I5361,8,0),IF(C23="DIV",VLOOKUP(A23,Divers!$A$2:$F$489,6,0),IF(C23="TCN",LEFT(E23,3),IF(C23="OBL",LEFT(E23,3),IF(RIGHT(A23,2)="PR","PART",C23)))))</f>
        <v>ACT</v>
      </c>
      <c r="C23" s="222" t="s">
        <v>27</v>
      </c>
      <c r="D23" s="222" t="s">
        <v>28</v>
      </c>
      <c r="E23" s="222" t="s">
        <v>45</v>
      </c>
      <c r="F23" s="222">
        <v>1271</v>
      </c>
      <c r="G23" s="330">
        <v>83355088.290000007</v>
      </c>
      <c r="H23" s="330">
        <v>108443928</v>
      </c>
      <c r="I23" s="224">
        <v>45679</v>
      </c>
      <c r="J23" s="330">
        <v>302916</v>
      </c>
      <c r="K23" s="330">
        <v>0</v>
      </c>
      <c r="L23" s="330">
        <v>0</v>
      </c>
      <c r="M23" s="330">
        <v>275.18</v>
      </c>
      <c r="N23" s="330">
        <v>358</v>
      </c>
      <c r="O23" s="330">
        <v>25088839.710000001</v>
      </c>
      <c r="P23" s="330">
        <v>1</v>
      </c>
      <c r="Q23" s="330">
        <v>358</v>
      </c>
      <c r="R23" s="330">
        <v>108443928</v>
      </c>
      <c r="S23" s="330">
        <v>0.15</v>
      </c>
      <c r="T23" s="330" t="s">
        <v>30</v>
      </c>
      <c r="U23" s="330">
        <v>0.71</v>
      </c>
      <c r="V23" s="330">
        <v>0.15</v>
      </c>
      <c r="W23" s="330">
        <v>0.15</v>
      </c>
      <c r="X23" s="330">
        <v>0</v>
      </c>
      <c r="Y23" s="330">
        <v>0</v>
      </c>
      <c r="Z23" s="330">
        <v>0</v>
      </c>
      <c r="AA23" s="330">
        <v>0</v>
      </c>
      <c r="AB23" s="330">
        <v>0</v>
      </c>
      <c r="AC23" s="330">
        <v>0</v>
      </c>
      <c r="AD23" s="72"/>
      <c r="AE23" s="135">
        <f t="shared" si="2"/>
        <v>0</v>
      </c>
      <c r="AF23" s="73"/>
      <c r="AG23" s="72"/>
    </row>
    <row r="24" spans="1:33" ht="13.15" customHeight="1">
      <c r="A24" s="70">
        <f t="shared" si="0"/>
        <v>4160</v>
      </c>
      <c r="B24" s="71" t="str">
        <f>IF(C24="OPC",VLOOKUP(A24,OPCVM!$A$4:$I5370,8,0),IF(C24="DIV",VLOOKUP(A24,Divers!$A$2:$F$489,6,0),IF(C24="TCN",LEFT(E24,3),IF(C24="OBL",LEFT(E24,3),IF(RIGHT(A24,2)="PR","PART",C24)))))</f>
        <v>Monétaire</v>
      </c>
      <c r="C24" s="222" t="s">
        <v>63</v>
      </c>
      <c r="D24" s="222" t="s">
        <v>28</v>
      </c>
      <c r="E24" s="222" t="s">
        <v>135</v>
      </c>
      <c r="F24" s="222">
        <v>4160</v>
      </c>
      <c r="G24" s="330">
        <v>20008475.199999999</v>
      </c>
      <c r="H24" s="330">
        <v>20031068</v>
      </c>
      <c r="I24" s="224">
        <v>45679</v>
      </c>
      <c r="J24" s="330">
        <v>18220</v>
      </c>
      <c r="K24" s="330">
        <v>0</v>
      </c>
      <c r="L24" s="330">
        <v>0</v>
      </c>
      <c r="M24" s="330">
        <v>1098.1600000000001</v>
      </c>
      <c r="N24" s="330">
        <v>1099.4000000000001</v>
      </c>
      <c r="O24" s="330">
        <v>22592.799999999999</v>
      </c>
      <c r="P24" s="330">
        <v>1</v>
      </c>
      <c r="Q24" s="330">
        <v>1099.4000000000001</v>
      </c>
      <c r="R24" s="330">
        <v>20031068</v>
      </c>
      <c r="S24" s="330">
        <v>0.03</v>
      </c>
      <c r="T24" s="330" t="s">
        <v>30</v>
      </c>
      <c r="U24" s="330">
        <v>0.09</v>
      </c>
      <c r="V24" s="330">
        <v>0.03</v>
      </c>
      <c r="W24" s="330">
        <v>0.03</v>
      </c>
      <c r="X24" s="330">
        <v>0</v>
      </c>
      <c r="Y24" s="330">
        <v>0</v>
      </c>
      <c r="Z24" s="330">
        <v>0</v>
      </c>
      <c r="AA24" s="330">
        <v>0.5</v>
      </c>
      <c r="AB24" s="330">
        <v>0</v>
      </c>
      <c r="AC24" s="330">
        <v>0</v>
      </c>
      <c r="AD24" s="72"/>
      <c r="AE24" s="135">
        <f t="shared" si="2"/>
        <v>10015534</v>
      </c>
      <c r="AF24" s="73"/>
      <c r="AG24" s="72"/>
    </row>
    <row r="25" spans="1:33" ht="13.15" customHeight="1">
      <c r="A25" s="70">
        <f t="shared" si="0"/>
        <v>4008</v>
      </c>
      <c r="B25" s="71" t="str">
        <f>IF(C25="OPC",VLOOKUP(A25,OPCVM!$A$4:$I5402,8,0),IF(C25="DIV",VLOOKUP(A25,Divers!$A$2:$F$489,6,0),IF(C25="TCN",LEFT(E25,3),IF(C25="OBL",LEFT(E25,3),IF(RIGHT(A25,2)="PR","PART",C25)))))</f>
        <v>Actions</v>
      </c>
      <c r="C25" s="222" t="s">
        <v>63</v>
      </c>
      <c r="D25" s="222" t="s">
        <v>28</v>
      </c>
      <c r="E25" s="222" t="s">
        <v>134</v>
      </c>
      <c r="F25" s="222">
        <v>4008</v>
      </c>
      <c r="G25" s="330">
        <v>90798779.219999999</v>
      </c>
      <c r="H25" s="330">
        <v>102786100.40000001</v>
      </c>
      <c r="I25" s="224">
        <v>45674</v>
      </c>
      <c r="J25" s="330">
        <v>101320</v>
      </c>
      <c r="K25" s="330">
        <v>0</v>
      </c>
      <c r="L25" s="330">
        <v>0</v>
      </c>
      <c r="M25" s="330">
        <v>896.16</v>
      </c>
      <c r="N25" s="330">
        <v>1014.47</v>
      </c>
      <c r="O25" s="330">
        <v>11987321.18</v>
      </c>
      <c r="P25" s="330">
        <v>1</v>
      </c>
      <c r="Q25" s="330">
        <v>1014.47</v>
      </c>
      <c r="R25" s="330">
        <v>102786100.40000001</v>
      </c>
      <c r="S25" s="330">
        <v>0.14000000000000001</v>
      </c>
      <c r="T25" s="330" t="s">
        <v>30</v>
      </c>
      <c r="U25" s="330">
        <v>0.45</v>
      </c>
      <c r="V25" s="330">
        <v>1.73</v>
      </c>
      <c r="W25" s="330">
        <v>1.72</v>
      </c>
      <c r="X25" s="330">
        <v>0</v>
      </c>
      <c r="Y25" s="330">
        <v>0</v>
      </c>
      <c r="Z25" s="330">
        <v>0</v>
      </c>
      <c r="AA25" s="330">
        <v>0</v>
      </c>
      <c r="AB25" s="330">
        <v>0</v>
      </c>
      <c r="AC25" s="330">
        <v>0</v>
      </c>
      <c r="AD25" s="72"/>
      <c r="AE25" s="135">
        <f t="shared" si="2"/>
        <v>0</v>
      </c>
      <c r="AF25" s="73"/>
      <c r="AG25" s="72"/>
    </row>
    <row r="26" spans="1:33" ht="13.15" customHeight="1">
      <c r="A26" s="70">
        <f t="shared" si="0"/>
        <v>9534</v>
      </c>
      <c r="B26" s="71" t="str">
        <f>IF(C26="OPC",VLOOKUP(A26,OPCVM!$A$4:$I5373,8,0),IF(C26="DIV",VLOOKUP(A26,Divers!$A$2:$F$489,6,0),IF(C26="TCN",LEFT(E26,3),IF(C26="OBL",LEFT(E26,3),IF(RIGHT(A26,2)="PR","PART",C26)))))</f>
        <v>ONC</v>
      </c>
      <c r="C26" s="222" t="s">
        <v>95</v>
      </c>
      <c r="D26" s="222" t="s">
        <v>28</v>
      </c>
      <c r="E26" s="222" t="s">
        <v>6986</v>
      </c>
      <c r="F26" s="222">
        <v>9534</v>
      </c>
      <c r="G26" s="330">
        <v>76371456</v>
      </c>
      <c r="H26" s="330">
        <v>78170864</v>
      </c>
      <c r="I26" s="224">
        <v>45679</v>
      </c>
      <c r="J26" s="330">
        <v>800</v>
      </c>
      <c r="K26" s="330">
        <v>0</v>
      </c>
      <c r="L26" s="330">
        <v>0</v>
      </c>
      <c r="M26" s="330">
        <v>95464.320000000007</v>
      </c>
      <c r="N26" s="330">
        <v>97713.58</v>
      </c>
      <c r="O26" s="330">
        <v>1799408</v>
      </c>
      <c r="P26" s="330">
        <v>1</v>
      </c>
      <c r="Q26" s="330">
        <v>97713.58</v>
      </c>
      <c r="R26" s="330">
        <v>78170864</v>
      </c>
      <c r="S26" s="330">
        <v>0.11</v>
      </c>
      <c r="T26" s="330" t="s">
        <v>30</v>
      </c>
      <c r="U26" s="330">
        <v>0.41</v>
      </c>
      <c r="V26" s="330">
        <v>0.11</v>
      </c>
      <c r="W26" s="330">
        <v>0.11</v>
      </c>
      <c r="X26" s="330">
        <v>0</v>
      </c>
      <c r="Y26" s="330">
        <v>0</v>
      </c>
      <c r="Z26" s="330">
        <v>4.2850000000000001</v>
      </c>
      <c r="AA26" s="330">
        <v>9.2119</v>
      </c>
      <c r="AB26" s="330">
        <v>9.6066000000000003</v>
      </c>
      <c r="AC26" s="330">
        <v>108.017</v>
      </c>
      <c r="AD26" s="72"/>
      <c r="AE26" s="135">
        <f t="shared" si="2"/>
        <v>720102182.08159995</v>
      </c>
      <c r="AF26" s="73"/>
      <c r="AG26" s="72"/>
    </row>
    <row r="27" spans="1:33" ht="13.15" customHeight="1">
      <c r="A27" s="70">
        <f t="shared" si="0"/>
        <v>6059</v>
      </c>
      <c r="B27" s="71" t="str">
        <f>IF(C27="OPC",VLOOKUP(A27,OPCVM!$A$4:$I5426,8,0),IF(C27="DIV",VLOOKUP(A27,Divers!$A$2:$F$489,6,0),IF(C27="TCN",LEFT(E27,3),IF(C27="OBL",LEFT(E27,3),IF(RIGHT(A27,2)="PR","PART",C27)))))</f>
        <v>OPCI_Publique</v>
      </c>
      <c r="C27" s="222" t="s">
        <v>67</v>
      </c>
      <c r="D27" s="222" t="s">
        <v>28</v>
      </c>
      <c r="E27" s="222" t="s">
        <v>103</v>
      </c>
      <c r="F27" s="222">
        <v>6059</v>
      </c>
      <c r="G27" s="330">
        <v>531298077.16000003</v>
      </c>
      <c r="H27" s="330">
        <v>493228283.67000002</v>
      </c>
      <c r="I27" s="224">
        <v>45657</v>
      </c>
      <c r="J27" s="330">
        <v>4513023</v>
      </c>
      <c r="K27" s="330">
        <v>0</v>
      </c>
      <c r="L27" s="330">
        <v>0</v>
      </c>
      <c r="M27" s="330">
        <v>117.73</v>
      </c>
      <c r="N27" s="330">
        <v>109.29</v>
      </c>
      <c r="O27" s="330">
        <v>-38069793.490000002</v>
      </c>
      <c r="P27" s="330">
        <v>1</v>
      </c>
      <c r="Q27" s="330">
        <v>109.29</v>
      </c>
      <c r="R27" s="330">
        <v>493228283.67000002</v>
      </c>
      <c r="S27" s="330">
        <v>0.7</v>
      </c>
      <c r="T27" s="330" t="s">
        <v>30</v>
      </c>
      <c r="U27" s="330"/>
      <c r="V27" s="330">
        <v>0.7</v>
      </c>
      <c r="W27" s="330">
        <v>0.69</v>
      </c>
      <c r="X27" s="330">
        <v>0</v>
      </c>
      <c r="Y27" s="330">
        <v>0</v>
      </c>
      <c r="Z27" s="330">
        <v>0</v>
      </c>
      <c r="AA27" s="330">
        <v>0</v>
      </c>
      <c r="AB27" s="330">
        <v>0</v>
      </c>
      <c r="AC27" s="330">
        <v>0</v>
      </c>
      <c r="AD27" s="72"/>
      <c r="AE27" s="135">
        <f t="shared" si="2"/>
        <v>0</v>
      </c>
      <c r="AF27" s="73"/>
      <c r="AG27" s="72"/>
    </row>
    <row r="28" spans="1:33" ht="13.15" customHeight="1">
      <c r="A28" s="70">
        <f t="shared" si="0"/>
        <v>3715</v>
      </c>
      <c r="B28" s="71" t="str">
        <f>IF(C28="OPC",VLOOKUP(A28,OPCVM!$A$4:$I5330,8,0),IF(C28="DIV",VLOOKUP(A28,Divers!$A$2:$F$489,6,0),IF(C28="TCN",LEFT(E28,3),IF(C28="OBL",LEFT(E28,3),IF(RIGHT(A28,2)="PR","PART",C28)))))</f>
        <v>OMLT</v>
      </c>
      <c r="C28" s="222" t="s">
        <v>63</v>
      </c>
      <c r="D28" s="222" t="s">
        <v>28</v>
      </c>
      <c r="E28" s="222" t="s">
        <v>141</v>
      </c>
      <c r="F28" s="222">
        <v>3715</v>
      </c>
      <c r="G28" s="330">
        <v>418594997.85000002</v>
      </c>
      <c r="H28" s="330">
        <v>460218409.56</v>
      </c>
      <c r="I28" s="224">
        <v>45674</v>
      </c>
      <c r="J28" s="330">
        <v>3056508</v>
      </c>
      <c r="K28" s="330">
        <v>0</v>
      </c>
      <c r="L28" s="330">
        <v>0</v>
      </c>
      <c r="M28" s="330">
        <v>136.94999999999999</v>
      </c>
      <c r="N28" s="330">
        <v>150.57</v>
      </c>
      <c r="O28" s="330">
        <v>41623411.710000001</v>
      </c>
      <c r="P28" s="330">
        <v>1</v>
      </c>
      <c r="Q28" s="330">
        <v>150.57</v>
      </c>
      <c r="R28" s="330">
        <v>460218409.56</v>
      </c>
      <c r="S28" s="330">
        <v>0.65</v>
      </c>
      <c r="T28" s="330" t="s">
        <v>32</v>
      </c>
      <c r="U28" s="330">
        <v>2</v>
      </c>
      <c r="V28" s="330">
        <v>0.82</v>
      </c>
      <c r="W28" s="330">
        <v>0.82</v>
      </c>
      <c r="X28" s="330">
        <v>132.81</v>
      </c>
      <c r="Y28" s="330">
        <v>13.3725</v>
      </c>
      <c r="Z28" s="330">
        <v>0</v>
      </c>
      <c r="AA28" s="330">
        <v>6.86</v>
      </c>
      <c r="AB28" s="330">
        <v>0</v>
      </c>
      <c r="AC28" s="330">
        <v>0</v>
      </c>
      <c r="AD28" s="72"/>
      <c r="AE28" s="135">
        <f t="shared" si="2"/>
        <v>3157098289.5816002</v>
      </c>
      <c r="AF28" s="73"/>
      <c r="AG28" s="72"/>
    </row>
    <row r="29" spans="1:33" ht="13.15" customHeight="1">
      <c r="A29" s="70">
        <f t="shared" si="0"/>
        <v>3737</v>
      </c>
      <c r="B29" s="71" t="str">
        <f>IF(C29="OPC",VLOOKUP(A29,OPCVM!$A$4:$I5325,8,0),IF(C29="DIV",VLOOKUP(A29,Divers!$A$2:$F$489,6,0),IF(C29="TCN",LEFT(E29,3),IF(C29="OBL",LEFT(E29,3),IF(RIGHT(A29,2)="PR","PART",C29)))))</f>
        <v>OMLT_TR</v>
      </c>
      <c r="C29" s="222" t="s">
        <v>63</v>
      </c>
      <c r="D29" s="222" t="s">
        <v>28</v>
      </c>
      <c r="E29" s="222" t="s">
        <v>138</v>
      </c>
      <c r="F29" s="222">
        <v>3737</v>
      </c>
      <c r="G29" s="330">
        <v>2671500965.9499998</v>
      </c>
      <c r="H29" s="330">
        <v>2778466878.3600001</v>
      </c>
      <c r="I29" s="224">
        <v>45679</v>
      </c>
      <c r="J29" s="330">
        <v>1626718</v>
      </c>
      <c r="K29" s="330">
        <v>0</v>
      </c>
      <c r="L29" s="330">
        <v>0</v>
      </c>
      <c r="M29" s="330">
        <v>1642.26</v>
      </c>
      <c r="N29" s="330">
        <v>1708.02</v>
      </c>
      <c r="O29" s="330">
        <v>106965912.41</v>
      </c>
      <c r="P29" s="330">
        <v>1</v>
      </c>
      <c r="Q29" s="330">
        <v>1708.02</v>
      </c>
      <c r="R29" s="330">
        <v>2778466878.3600001</v>
      </c>
      <c r="S29" s="330">
        <v>3.92</v>
      </c>
      <c r="T29" s="330" t="s">
        <v>30</v>
      </c>
      <c r="U29" s="330">
        <v>12.05</v>
      </c>
      <c r="V29" s="330">
        <v>7.53</v>
      </c>
      <c r="W29" s="330">
        <v>7.52</v>
      </c>
      <c r="X29" s="330">
        <v>1453.58</v>
      </c>
      <c r="Y29" s="330">
        <v>17.5044</v>
      </c>
      <c r="Z29" s="330">
        <v>0</v>
      </c>
      <c r="AA29" s="330">
        <v>6.43</v>
      </c>
      <c r="AB29" s="330">
        <v>0</v>
      </c>
      <c r="AC29" s="330">
        <v>0</v>
      </c>
      <c r="AD29" s="72"/>
      <c r="AE29" s="135">
        <f t="shared" si="2"/>
        <v>17865542027.854801</v>
      </c>
      <c r="AF29" s="73"/>
      <c r="AG29" s="72"/>
    </row>
    <row r="30" spans="1:33" ht="13.15" customHeight="1">
      <c r="A30" s="70">
        <f t="shared" si="0"/>
        <v>9149</v>
      </c>
      <c r="B30" s="71" t="str">
        <f>IF(C30="OPC",VLOOKUP(A30,OPCVM!$A$4:$I5415,8,0),IF(C30="DIV",VLOOKUP(A30,Divers!$A$2:$F$489,6,0),IF(C30="TCN",LEFT(E30,3),IF(C30="OBL",LEFT(E30,3),IF(RIGHT(A30,2)="PR","PART",C30)))))</f>
        <v>ONC</v>
      </c>
      <c r="C30" s="222" t="s">
        <v>95</v>
      </c>
      <c r="D30" s="222" t="s">
        <v>28</v>
      </c>
      <c r="E30" s="222" t="s">
        <v>7037</v>
      </c>
      <c r="F30" s="222">
        <v>9149</v>
      </c>
      <c r="G30" s="330">
        <v>13319860</v>
      </c>
      <c r="H30" s="330">
        <v>13647130</v>
      </c>
      <c r="I30" s="224">
        <v>45679</v>
      </c>
      <c r="J30" s="330">
        <v>1000</v>
      </c>
      <c r="K30" s="330">
        <v>0</v>
      </c>
      <c r="L30" s="330">
        <v>0</v>
      </c>
      <c r="M30" s="330">
        <v>13319.86</v>
      </c>
      <c r="N30" s="330">
        <v>13647.13</v>
      </c>
      <c r="O30" s="330">
        <v>327270</v>
      </c>
      <c r="P30" s="330">
        <v>1</v>
      </c>
      <c r="Q30" s="330">
        <v>13647.13</v>
      </c>
      <c r="R30" s="330">
        <v>13647130</v>
      </c>
      <c r="S30" s="330">
        <v>0.02</v>
      </c>
      <c r="T30" s="330" t="s">
        <v>32</v>
      </c>
      <c r="U30" s="330">
        <v>7.0000000000000007E-2</v>
      </c>
      <c r="V30" s="330">
        <v>0.44</v>
      </c>
      <c r="W30" s="330">
        <v>0.44</v>
      </c>
      <c r="X30" s="330">
        <v>27140.15</v>
      </c>
      <c r="Y30" s="330">
        <v>-49.716099999999997</v>
      </c>
      <c r="Z30" s="330">
        <v>3.6680000000000001</v>
      </c>
      <c r="AA30" s="330">
        <v>1.4209000000000001</v>
      </c>
      <c r="AB30" s="330">
        <v>1.4734</v>
      </c>
      <c r="AC30" s="330">
        <v>3.6212</v>
      </c>
      <c r="AD30" s="72"/>
      <c r="AE30" s="135">
        <f t="shared" si="2"/>
        <v>19391207.017000001</v>
      </c>
      <c r="AF30" s="73"/>
      <c r="AG30" s="72"/>
    </row>
    <row r="31" spans="1:33" ht="13.15" customHeight="1">
      <c r="A31" s="70">
        <f t="shared" si="0"/>
        <v>1050</v>
      </c>
      <c r="B31" s="71" t="str">
        <f>IF(C31="OPC",VLOOKUP(A31,OPCVM!$A$4:$I5398,8,0),IF(C31="DIV",VLOOKUP(A31,Divers!$A$2:$F$489,6,0),IF(C31="TCN",LEFT(E31,3),IF(C31="OBL",LEFT(E31,3),IF(RIGHT(A31,2)="PR","PART",C31)))))</f>
        <v>ACT</v>
      </c>
      <c r="C31" s="222" t="s">
        <v>27</v>
      </c>
      <c r="D31" s="222" t="s">
        <v>28</v>
      </c>
      <c r="E31" s="222" t="s">
        <v>44</v>
      </c>
      <c r="F31" s="222">
        <v>1050</v>
      </c>
      <c r="G31" s="330">
        <v>457306616.38</v>
      </c>
      <c r="H31" s="330">
        <v>680798500</v>
      </c>
      <c r="I31" s="224">
        <v>45679</v>
      </c>
      <c r="J31" s="330">
        <v>358315</v>
      </c>
      <c r="K31" s="330">
        <v>0</v>
      </c>
      <c r="L31" s="330">
        <v>0</v>
      </c>
      <c r="M31" s="330">
        <v>1276.27</v>
      </c>
      <c r="N31" s="330">
        <v>1900</v>
      </c>
      <c r="O31" s="330">
        <v>223491883.62</v>
      </c>
      <c r="P31" s="330">
        <v>1</v>
      </c>
      <c r="Q31" s="330">
        <v>1900</v>
      </c>
      <c r="R31" s="330">
        <v>680798500</v>
      </c>
      <c r="S31" s="330">
        <v>0.96</v>
      </c>
      <c r="T31" s="330" t="s">
        <v>30</v>
      </c>
      <c r="U31" s="330">
        <v>4.46</v>
      </c>
      <c r="V31" s="330">
        <v>2.17</v>
      </c>
      <c r="W31" s="330">
        <v>2.17</v>
      </c>
      <c r="X31" s="330">
        <v>1195</v>
      </c>
      <c r="Y31" s="330">
        <v>58.995800000000003</v>
      </c>
      <c r="Z31" s="330">
        <v>0</v>
      </c>
      <c r="AA31" s="330">
        <v>0</v>
      </c>
      <c r="AB31" s="330">
        <v>0</v>
      </c>
      <c r="AC31" s="330">
        <v>0</v>
      </c>
      <c r="AD31" s="72"/>
      <c r="AE31" s="135"/>
      <c r="AF31" s="73"/>
      <c r="AG31" s="72"/>
    </row>
    <row r="32" spans="1:33" ht="13.15" customHeight="1">
      <c r="A32" s="70">
        <f t="shared" si="0"/>
        <v>1050</v>
      </c>
      <c r="B32" s="71" t="str">
        <f>IF(C32="OPC",VLOOKUP(A32,OPCVM!$A$4:$I5308,8,0),IF(C32="DIV",VLOOKUP(A32,Divers!$A$2:$F$489,6,0),IF(C32="TCN",LEFT(E32,3),IF(C32="OBL",LEFT(E32,3),IF(RIGHT(A32,2)="PR","PART",C32)))))</f>
        <v>ACT</v>
      </c>
      <c r="C32" s="222" t="s">
        <v>27</v>
      </c>
      <c r="D32" s="222" t="s">
        <v>28</v>
      </c>
      <c r="E32" s="222" t="s">
        <v>44</v>
      </c>
      <c r="F32" s="222">
        <v>1050</v>
      </c>
      <c r="G32" s="330">
        <v>576677407.82000005</v>
      </c>
      <c r="H32" s="330">
        <v>858507400</v>
      </c>
      <c r="I32" s="224">
        <v>45679</v>
      </c>
      <c r="J32" s="330">
        <v>451846</v>
      </c>
      <c r="K32" s="330">
        <v>0</v>
      </c>
      <c r="L32" s="330">
        <v>0</v>
      </c>
      <c r="M32" s="330">
        <v>1276.27</v>
      </c>
      <c r="N32" s="330">
        <v>1900</v>
      </c>
      <c r="O32" s="330">
        <v>281829992.18000001</v>
      </c>
      <c r="P32" s="330">
        <v>1</v>
      </c>
      <c r="Q32" s="330">
        <v>1900</v>
      </c>
      <c r="R32" s="330">
        <v>858507400</v>
      </c>
      <c r="S32" s="330">
        <v>1.21</v>
      </c>
      <c r="T32" s="330" t="s">
        <v>32</v>
      </c>
      <c r="U32" s="330">
        <v>5.63</v>
      </c>
      <c r="V32" s="330">
        <v>2.17</v>
      </c>
      <c r="W32" s="330">
        <v>2.17</v>
      </c>
      <c r="X32" s="330">
        <v>1195</v>
      </c>
      <c r="Y32" s="330">
        <v>58.995800000000003</v>
      </c>
      <c r="Z32" s="330">
        <v>0</v>
      </c>
      <c r="AA32" s="330">
        <v>0</v>
      </c>
      <c r="AB32" s="330">
        <v>0</v>
      </c>
      <c r="AC32" s="330">
        <v>0</v>
      </c>
      <c r="AD32" s="72"/>
      <c r="AE32" s="135">
        <f t="shared" ref="AE32:AE41" si="3">AA32*H32</f>
        <v>0</v>
      </c>
      <c r="AF32" s="73"/>
      <c r="AG32" s="72"/>
    </row>
    <row r="33" spans="1:33" ht="13.15" customHeight="1">
      <c r="A33" s="70">
        <f t="shared" si="0"/>
        <v>9308</v>
      </c>
      <c r="B33" s="71" t="str">
        <f>IF(C33="OPC",VLOOKUP(A33,OPCVM!$A$4:$I5427,8,0),IF(C33="DIV",VLOOKUP(A33,Divers!$A$2:$F$489,6,0),IF(C33="TCN",LEFT(E33,3),IF(C33="OBL",LEFT(E33,3),IF(RIGHT(A33,2)="PR","PART",C33)))))</f>
        <v>VJG</v>
      </c>
      <c r="C33" s="222" t="s">
        <v>95</v>
      </c>
      <c r="D33" s="222" t="s">
        <v>28</v>
      </c>
      <c r="E33" s="222" t="s">
        <v>7023</v>
      </c>
      <c r="F33" s="222">
        <v>9308</v>
      </c>
      <c r="G33" s="330">
        <v>529380000</v>
      </c>
      <c r="H33" s="330">
        <v>537480000</v>
      </c>
      <c r="I33" s="224">
        <v>45679</v>
      </c>
      <c r="J33" s="330">
        <v>9000000</v>
      </c>
      <c r="K33" s="330">
        <v>0</v>
      </c>
      <c r="L33" s="330">
        <v>0</v>
      </c>
      <c r="M33" s="330">
        <v>58.82</v>
      </c>
      <c r="N33" s="330">
        <v>59.72</v>
      </c>
      <c r="O33" s="330">
        <v>8100000</v>
      </c>
      <c r="P33" s="330">
        <v>1</v>
      </c>
      <c r="Q33" s="330">
        <v>59.72</v>
      </c>
      <c r="R33" s="330">
        <v>537480000</v>
      </c>
      <c r="S33" s="330">
        <v>0.76</v>
      </c>
      <c r="T33" s="330" t="s">
        <v>32</v>
      </c>
      <c r="U33" s="330">
        <v>2.81</v>
      </c>
      <c r="V33" s="330">
        <v>0.76</v>
      </c>
      <c r="W33" s="330">
        <v>0.76</v>
      </c>
      <c r="X33" s="330">
        <v>66.900000000000006</v>
      </c>
      <c r="Y33" s="330">
        <v>-10.7324</v>
      </c>
      <c r="Z33" s="330">
        <v>3.0390000000000001</v>
      </c>
      <c r="AA33" s="330">
        <v>4.8327999999999998</v>
      </c>
      <c r="AB33" s="330">
        <v>4.9908000000000001</v>
      </c>
      <c r="AC33" s="330">
        <v>35.569000000000003</v>
      </c>
      <c r="AD33" s="72"/>
      <c r="AE33" s="135">
        <f t="shared" si="3"/>
        <v>2597533344</v>
      </c>
      <c r="AF33" s="73"/>
      <c r="AG33" s="72"/>
    </row>
    <row r="34" spans="1:33" ht="13.15" customHeight="1">
      <c r="A34" s="70">
        <f t="shared" ref="A34:A65" si="4">F34</f>
        <v>201408</v>
      </c>
      <c r="B34" s="71" t="str">
        <f>IF(C34="OPC",VLOOKUP(A34,OPCVM!$A$4:$I5329,8,0),IF(C34="DIV",VLOOKUP(A34,Divers!$A$2:$F$489,6,0),IF(C34="TCN",LEFT(E34,3),IF(C34="OBL",LEFT(E34,3),IF(RIGHT(A34,2)="PR","PART",C34)))))</f>
        <v>BDT</v>
      </c>
      <c r="C34" s="222" t="s">
        <v>95</v>
      </c>
      <c r="D34" s="222" t="s">
        <v>28</v>
      </c>
      <c r="E34" s="222" t="s">
        <v>6993</v>
      </c>
      <c r="F34" s="222">
        <v>201408</v>
      </c>
      <c r="G34" s="330">
        <v>175566883.05000001</v>
      </c>
      <c r="H34" s="330">
        <v>181451871.90000001</v>
      </c>
      <c r="I34" s="224">
        <v>45679</v>
      </c>
      <c r="J34" s="330">
        <v>1755</v>
      </c>
      <c r="K34" s="330">
        <v>0</v>
      </c>
      <c r="L34" s="330">
        <v>0</v>
      </c>
      <c r="M34" s="330">
        <v>100038.11</v>
      </c>
      <c r="N34" s="330">
        <v>103391.38</v>
      </c>
      <c r="O34" s="330">
        <v>5884988.8499999996</v>
      </c>
      <c r="P34" s="330">
        <v>1</v>
      </c>
      <c r="Q34" s="330">
        <v>103391.38</v>
      </c>
      <c r="R34" s="330">
        <v>181451871.90000001</v>
      </c>
      <c r="S34" s="330">
        <v>0.26</v>
      </c>
      <c r="T34" s="330" t="s">
        <v>30</v>
      </c>
      <c r="U34" s="330">
        <v>0.95</v>
      </c>
      <c r="V34" s="330">
        <v>23.44</v>
      </c>
      <c r="W34" s="330">
        <v>23.41</v>
      </c>
      <c r="X34" s="330">
        <v>0</v>
      </c>
      <c r="Y34" s="330">
        <v>0</v>
      </c>
      <c r="Z34" s="330">
        <v>2.552</v>
      </c>
      <c r="AA34" s="330">
        <v>1.3270999999999999</v>
      </c>
      <c r="AB34" s="330">
        <v>1.361</v>
      </c>
      <c r="AC34" s="330">
        <v>3.0861999999999998</v>
      </c>
      <c r="AD34" s="72"/>
      <c r="AE34" s="135">
        <f t="shared" si="3"/>
        <v>240804779.19848999</v>
      </c>
      <c r="AF34" s="73"/>
      <c r="AG34" s="72"/>
    </row>
    <row r="35" spans="1:33" ht="13.15" customHeight="1">
      <c r="A35" s="70">
        <f t="shared" si="4"/>
        <v>3860</v>
      </c>
      <c r="B35" s="71" t="str">
        <f>IF(C35="OPC",VLOOKUP(A35,OPCVM!$A$4:$I5424,8,0),IF(C35="DIV",VLOOKUP(A35,Divers!$A$2:$F$489,6,0),IF(C35="TCN",LEFT(E35,3),IF(C35="OBL",LEFT(E35,3),IF(RIGHT(A35,2)="PR","PART",C35)))))</f>
        <v>Monétaire</v>
      </c>
      <c r="C35" s="222" t="s">
        <v>63</v>
      </c>
      <c r="D35" s="222" t="s">
        <v>28</v>
      </c>
      <c r="E35" s="222" t="s">
        <v>667</v>
      </c>
      <c r="F35" s="222">
        <v>3860</v>
      </c>
      <c r="G35" s="330">
        <v>24009901</v>
      </c>
      <c r="H35" s="330">
        <v>24024285.899999999</v>
      </c>
      <c r="I35" s="224">
        <v>45679</v>
      </c>
      <c r="J35" s="330">
        <v>21470</v>
      </c>
      <c r="K35" s="330">
        <v>0</v>
      </c>
      <c r="L35" s="330">
        <v>0</v>
      </c>
      <c r="M35" s="330">
        <v>1118.3</v>
      </c>
      <c r="N35" s="330">
        <v>1118.97</v>
      </c>
      <c r="O35" s="330">
        <v>14384.9</v>
      </c>
      <c r="P35" s="330">
        <v>1</v>
      </c>
      <c r="Q35" s="330">
        <v>1118.97</v>
      </c>
      <c r="R35" s="330">
        <v>24024285.899999999</v>
      </c>
      <c r="S35" s="330">
        <v>0.03</v>
      </c>
      <c r="T35" s="330" t="s">
        <v>30</v>
      </c>
      <c r="U35" s="330">
        <v>0.1</v>
      </c>
      <c r="V35" s="330">
        <v>0.24</v>
      </c>
      <c r="W35" s="330">
        <v>0.24</v>
      </c>
      <c r="X35" s="330">
        <v>0</v>
      </c>
      <c r="Y35" s="330">
        <v>0</v>
      </c>
      <c r="Z35" s="330">
        <v>0</v>
      </c>
      <c r="AA35" s="330">
        <v>0.5</v>
      </c>
      <c r="AB35" s="330">
        <v>0</v>
      </c>
      <c r="AC35" s="330">
        <v>0</v>
      </c>
      <c r="AD35" s="72"/>
      <c r="AE35" s="135">
        <f t="shared" si="3"/>
        <v>12012142.949999999</v>
      </c>
      <c r="AF35" s="73"/>
      <c r="AG35" s="72"/>
    </row>
    <row r="36" spans="1:33" ht="13.15" customHeight="1">
      <c r="A36" s="70">
        <f t="shared" si="4"/>
        <v>7001</v>
      </c>
      <c r="B36" s="71" t="str">
        <f>IF(C36="OPC",VLOOKUP(A36,OPCVM!$A$4:$I5309,8,0),IF(C36="DIV",VLOOKUP(A36,Divers!$A$2:$F$489,6,0),IF(C36="TCN",LEFT(E36,3),IF(C36="OBL",LEFT(E36,3),IF(RIGHT(A36,2)="PR","PART",C36)))))</f>
        <v>OPCR</v>
      </c>
      <c r="C36" s="222" t="s">
        <v>67</v>
      </c>
      <c r="D36" s="222" t="s">
        <v>28</v>
      </c>
      <c r="E36" s="222" t="s">
        <v>72</v>
      </c>
      <c r="F36" s="222">
        <v>7001</v>
      </c>
      <c r="G36" s="330">
        <v>18361800</v>
      </c>
      <c r="H36" s="330">
        <v>21584295.899999999</v>
      </c>
      <c r="I36" s="224">
        <v>45292</v>
      </c>
      <c r="J36" s="330">
        <v>183618</v>
      </c>
      <c r="K36" s="330">
        <v>0</v>
      </c>
      <c r="L36" s="330">
        <v>0</v>
      </c>
      <c r="M36" s="330">
        <v>100</v>
      </c>
      <c r="N36" s="330">
        <v>117.55</v>
      </c>
      <c r="O36" s="330">
        <v>3222495.9</v>
      </c>
      <c r="P36" s="330">
        <v>1</v>
      </c>
      <c r="Q36" s="330">
        <v>117.55</v>
      </c>
      <c r="R36" s="330">
        <v>21584295.899999999</v>
      </c>
      <c r="S36" s="330">
        <v>0.03</v>
      </c>
      <c r="T36" s="330" t="s">
        <v>73</v>
      </c>
      <c r="U36" s="330"/>
      <c r="V36" s="330">
        <v>0.03</v>
      </c>
      <c r="W36" s="330">
        <v>0.03</v>
      </c>
      <c r="X36" s="330">
        <v>119.84</v>
      </c>
      <c r="Y36" s="330">
        <v>-1.9109</v>
      </c>
      <c r="Z36" s="330">
        <v>0</v>
      </c>
      <c r="AA36" s="330">
        <v>0</v>
      </c>
      <c r="AB36" s="330">
        <v>0</v>
      </c>
      <c r="AC36" s="330">
        <v>0</v>
      </c>
      <c r="AD36" s="72"/>
      <c r="AE36" s="135">
        <f t="shared" si="3"/>
        <v>0</v>
      </c>
      <c r="AF36" s="73"/>
      <c r="AG36" s="72"/>
    </row>
    <row r="37" spans="1:33" ht="13.15" customHeight="1">
      <c r="A37" s="70">
        <f t="shared" si="4"/>
        <v>3661</v>
      </c>
      <c r="B37" s="71" t="str">
        <f>IF(C37="OPC",VLOOKUP(A37,OPCVM!$A$4:$I5380,8,0),IF(C37="DIV",VLOOKUP(A37,Divers!$A$2:$F$489,6,0),IF(C37="TCN",LEFT(E37,3),IF(C37="OBL",LEFT(E37,3),IF(RIGHT(A37,2)="PR","PART",C37)))))</f>
        <v>Monétaire</v>
      </c>
      <c r="C37" s="222" t="s">
        <v>63</v>
      </c>
      <c r="D37" s="222" t="s">
        <v>28</v>
      </c>
      <c r="E37" s="222" t="s">
        <v>139</v>
      </c>
      <c r="F37" s="222">
        <v>3661</v>
      </c>
      <c r="G37" s="330">
        <v>73495683.280000001</v>
      </c>
      <c r="H37" s="330">
        <v>73574230.599999994</v>
      </c>
      <c r="I37" s="224">
        <v>45679</v>
      </c>
      <c r="J37" s="330">
        <v>42830</v>
      </c>
      <c r="K37" s="330">
        <v>0</v>
      </c>
      <c r="L37" s="330">
        <v>0</v>
      </c>
      <c r="M37" s="330">
        <v>1715.99</v>
      </c>
      <c r="N37" s="330">
        <v>1717.82</v>
      </c>
      <c r="O37" s="330">
        <v>78547.320000000007</v>
      </c>
      <c r="P37" s="330">
        <v>1</v>
      </c>
      <c r="Q37" s="330">
        <v>1717.82</v>
      </c>
      <c r="R37" s="330">
        <v>73574230.599999994</v>
      </c>
      <c r="S37" s="330">
        <v>0.1</v>
      </c>
      <c r="T37" s="330" t="s">
        <v>30</v>
      </c>
      <c r="U37" s="330">
        <v>0.32</v>
      </c>
      <c r="V37" s="330">
        <v>7.53</v>
      </c>
      <c r="W37" s="330">
        <v>7.52</v>
      </c>
      <c r="X37" s="330">
        <v>0</v>
      </c>
      <c r="Y37" s="330">
        <v>0</v>
      </c>
      <c r="Z37" s="330">
        <v>0</v>
      </c>
      <c r="AA37" s="330">
        <v>0.5</v>
      </c>
      <c r="AB37" s="330">
        <v>0</v>
      </c>
      <c r="AC37" s="330">
        <v>0</v>
      </c>
      <c r="AD37" s="72"/>
      <c r="AE37" s="135">
        <f t="shared" si="3"/>
        <v>36787115.299999997</v>
      </c>
      <c r="AF37" s="73"/>
      <c r="AG37" s="72"/>
    </row>
    <row r="38" spans="1:33" ht="13.15" customHeight="1">
      <c r="A38" s="70">
        <f t="shared" si="4"/>
        <v>3661</v>
      </c>
      <c r="B38" s="71" t="str">
        <f>IF(C38="OPC",VLOOKUP(A38,OPCVM!$A$4:$I5347,8,0),IF(C38="DIV",VLOOKUP(A38,Divers!$A$2:$F$489,6,0),IF(C38="TCN",LEFT(E38,3),IF(C38="OBL",LEFT(E38,3),IF(RIGHT(A38,2)="PR","PART",C38)))))</f>
        <v>Monétaire</v>
      </c>
      <c r="C38" s="222" t="s">
        <v>63</v>
      </c>
      <c r="D38" s="222" t="s">
        <v>28</v>
      </c>
      <c r="E38" s="222" t="s">
        <v>139</v>
      </c>
      <c r="F38" s="222">
        <v>3661</v>
      </c>
      <c r="G38" s="330">
        <v>90538856.909999996</v>
      </c>
      <c r="H38" s="330">
        <v>90635618.840000004</v>
      </c>
      <c r="I38" s="224">
        <v>45679</v>
      </c>
      <c r="J38" s="330">
        <v>52762</v>
      </c>
      <c r="K38" s="330">
        <v>0</v>
      </c>
      <c r="L38" s="330">
        <v>0</v>
      </c>
      <c r="M38" s="330">
        <v>1715.99</v>
      </c>
      <c r="N38" s="330">
        <v>1717.82</v>
      </c>
      <c r="O38" s="330">
        <v>96761.93</v>
      </c>
      <c r="P38" s="330">
        <v>1</v>
      </c>
      <c r="Q38" s="330">
        <v>1717.82</v>
      </c>
      <c r="R38" s="330">
        <v>90635618.840000004</v>
      </c>
      <c r="S38" s="330">
        <v>0.13</v>
      </c>
      <c r="T38" s="330" t="s">
        <v>32</v>
      </c>
      <c r="U38" s="330">
        <v>0.39</v>
      </c>
      <c r="V38" s="330">
        <v>7.53</v>
      </c>
      <c r="W38" s="330">
        <v>7.52</v>
      </c>
      <c r="X38" s="330">
        <v>0</v>
      </c>
      <c r="Y38" s="330">
        <v>0</v>
      </c>
      <c r="Z38" s="330">
        <v>0</v>
      </c>
      <c r="AA38" s="330">
        <v>0.5</v>
      </c>
      <c r="AB38" s="330">
        <v>0</v>
      </c>
      <c r="AC38" s="330">
        <v>0</v>
      </c>
      <c r="AD38" s="72"/>
      <c r="AE38" s="135">
        <f t="shared" si="3"/>
        <v>45317809.420000002</v>
      </c>
      <c r="AF38" s="73"/>
      <c r="AG38" s="72"/>
    </row>
    <row r="39" spans="1:33" ht="13.15" customHeight="1">
      <c r="A39" s="70">
        <f t="shared" si="4"/>
        <v>6040</v>
      </c>
      <c r="B39" s="71" t="str">
        <f>IF(C39="OPC",VLOOKUP(A39,OPCVM!$A$4:$I5422,8,0),IF(C39="DIV",VLOOKUP(A39,Divers!$A$2:$F$489,6,0),IF(C39="TCN",LEFT(E39,3),IF(C39="OBL",LEFT(E39,3),IF(RIGHT(A39,2)="PR","PART",C39)))))</f>
        <v>OPCI_Publique</v>
      </c>
      <c r="C39" s="222" t="s">
        <v>67</v>
      </c>
      <c r="D39" s="222" t="s">
        <v>28</v>
      </c>
      <c r="E39" s="222" t="s">
        <v>104</v>
      </c>
      <c r="F39" s="222">
        <v>6040</v>
      </c>
      <c r="G39" s="330">
        <v>835389103.25999999</v>
      </c>
      <c r="H39" s="330">
        <v>936867528.85000002</v>
      </c>
      <c r="I39" s="224">
        <v>45657</v>
      </c>
      <c r="J39" s="330">
        <v>8284265</v>
      </c>
      <c r="K39" s="330">
        <v>0</v>
      </c>
      <c r="L39" s="330">
        <v>0</v>
      </c>
      <c r="M39" s="330">
        <v>100.84</v>
      </c>
      <c r="N39" s="330">
        <v>113.09</v>
      </c>
      <c r="O39" s="330">
        <v>101478425.59</v>
      </c>
      <c r="P39" s="330">
        <v>1</v>
      </c>
      <c r="Q39" s="330">
        <v>113.09</v>
      </c>
      <c r="R39" s="330">
        <v>936867528.85000002</v>
      </c>
      <c r="S39" s="330">
        <v>1.32</v>
      </c>
      <c r="T39" s="330" t="s">
        <v>30</v>
      </c>
      <c r="U39" s="330"/>
      <c r="V39" s="330">
        <v>1.32</v>
      </c>
      <c r="W39" s="330">
        <v>1.32</v>
      </c>
      <c r="X39" s="330">
        <v>100.05</v>
      </c>
      <c r="Y39" s="330">
        <v>13.0335</v>
      </c>
      <c r="Z39" s="330">
        <v>0</v>
      </c>
      <c r="AA39" s="330">
        <v>0</v>
      </c>
      <c r="AB39" s="330">
        <v>0</v>
      </c>
      <c r="AC39" s="330">
        <v>0</v>
      </c>
      <c r="AD39" s="72"/>
      <c r="AE39" s="135">
        <f t="shared" si="3"/>
        <v>0</v>
      </c>
      <c r="AF39" s="73"/>
      <c r="AG39" s="72"/>
    </row>
    <row r="40" spans="1:33" ht="13.15" customHeight="1">
      <c r="A40" s="70">
        <f t="shared" si="4"/>
        <v>3920</v>
      </c>
      <c r="B40" s="71" t="str">
        <f>IF(C40="OPC",VLOOKUP(A40,OPCVM!$A$4:$I5344,8,0),IF(C40="DIV",VLOOKUP(A40,Divers!$A$2:$F$489,6,0),IF(C40="TCN",LEFT(E40,3),IF(C40="OBL",LEFT(E40,3),IF(RIGHT(A40,2)="PR","PART",C40)))))</f>
        <v>Diversifié</v>
      </c>
      <c r="C40" s="222" t="s">
        <v>63</v>
      </c>
      <c r="D40" s="222" t="s">
        <v>28</v>
      </c>
      <c r="E40" s="222" t="s">
        <v>144</v>
      </c>
      <c r="F40" s="222">
        <v>3920</v>
      </c>
      <c r="G40" s="330">
        <v>39826707.43</v>
      </c>
      <c r="H40" s="330">
        <v>41703648.299999997</v>
      </c>
      <c r="I40" s="224">
        <v>45674</v>
      </c>
      <c r="J40" s="330">
        <v>36170</v>
      </c>
      <c r="K40" s="330">
        <v>0</v>
      </c>
      <c r="L40" s="330">
        <v>0</v>
      </c>
      <c r="M40" s="330">
        <v>1101.0999999999999</v>
      </c>
      <c r="N40" s="330">
        <v>1152.99</v>
      </c>
      <c r="O40" s="330">
        <v>1876940.87</v>
      </c>
      <c r="P40" s="330">
        <v>1</v>
      </c>
      <c r="Q40" s="330">
        <v>1152.99</v>
      </c>
      <c r="R40" s="330">
        <v>41703648.299999997</v>
      </c>
      <c r="S40" s="330">
        <v>0.06</v>
      </c>
      <c r="T40" s="330" t="s">
        <v>30</v>
      </c>
      <c r="U40" s="330">
        <v>0.18</v>
      </c>
      <c r="V40" s="330">
        <v>0.24</v>
      </c>
      <c r="W40" s="330">
        <v>0.24</v>
      </c>
      <c r="X40" s="330">
        <v>0</v>
      </c>
      <c r="Y40" s="330">
        <v>0</v>
      </c>
      <c r="Z40" s="330">
        <v>0</v>
      </c>
      <c r="AA40" s="330">
        <v>0</v>
      </c>
      <c r="AB40" s="330">
        <v>0</v>
      </c>
      <c r="AC40" s="330">
        <v>0</v>
      </c>
      <c r="AD40" s="72"/>
      <c r="AE40" s="135">
        <f t="shared" si="3"/>
        <v>0</v>
      </c>
      <c r="AF40" s="73"/>
      <c r="AG40" s="72"/>
    </row>
    <row r="41" spans="1:33" ht="13.15" customHeight="1">
      <c r="A41" s="70">
        <f t="shared" si="4"/>
        <v>3686</v>
      </c>
      <c r="B41" s="71" t="str">
        <f>IF(C41="OPC",VLOOKUP(A41,OPCVM!$A$4:$I5313,8,0),IF(C41="DIV",VLOOKUP(A41,Divers!$A$2:$F$489,6,0),IF(C41="TCN",LEFT(E41,3),IF(C41="OBL",LEFT(E41,3),IF(RIGHT(A41,2)="PR","PART",C41)))))</f>
        <v>OMLT</v>
      </c>
      <c r="C41" s="222" t="s">
        <v>63</v>
      </c>
      <c r="D41" s="222" t="s">
        <v>28</v>
      </c>
      <c r="E41" s="222" t="s">
        <v>119</v>
      </c>
      <c r="F41" s="222">
        <v>3686</v>
      </c>
      <c r="G41" s="330">
        <v>299701200.27999997</v>
      </c>
      <c r="H41" s="330">
        <v>321856044.83999997</v>
      </c>
      <c r="I41" s="224">
        <v>45674</v>
      </c>
      <c r="J41" s="330">
        <v>207869</v>
      </c>
      <c r="K41" s="330">
        <v>0</v>
      </c>
      <c r="L41" s="330">
        <v>0</v>
      </c>
      <c r="M41" s="330">
        <v>1441.78</v>
      </c>
      <c r="N41" s="330">
        <v>1548.36</v>
      </c>
      <c r="O41" s="330">
        <v>22154844.559999999</v>
      </c>
      <c r="P41" s="330">
        <v>1</v>
      </c>
      <c r="Q41" s="330">
        <v>1548.36</v>
      </c>
      <c r="R41" s="330">
        <v>321856044.83999997</v>
      </c>
      <c r="S41" s="330">
        <v>0.45</v>
      </c>
      <c r="T41" s="330" t="s">
        <v>30</v>
      </c>
      <c r="U41" s="330">
        <v>1.4</v>
      </c>
      <c r="V41" s="330">
        <v>0.53</v>
      </c>
      <c r="W41" s="330">
        <v>0.53</v>
      </c>
      <c r="X41" s="330">
        <v>0</v>
      </c>
      <c r="Y41" s="330">
        <v>0</v>
      </c>
      <c r="Z41" s="330">
        <v>0</v>
      </c>
      <c r="AA41" s="330">
        <v>5.0599999999999996</v>
      </c>
      <c r="AB41" s="330">
        <v>0</v>
      </c>
      <c r="AC41" s="330">
        <v>0</v>
      </c>
      <c r="AD41" s="72"/>
      <c r="AE41" s="135">
        <f t="shared" si="3"/>
        <v>1628591586.8903997</v>
      </c>
      <c r="AF41" s="73"/>
      <c r="AG41" s="72"/>
    </row>
    <row r="42" spans="1:33" ht="13.15" customHeight="1">
      <c r="A42" s="70">
        <f t="shared" si="4"/>
        <v>201657</v>
      </c>
      <c r="B42" s="71" t="str">
        <f>IF(C42="OPC",VLOOKUP(A42,OPCVM!$A$4:$I5338,8,0),IF(C42="DIV",VLOOKUP(A42,Divers!$A$2:$F$489,6,0),IF(C42="TCN",LEFT(E42,3),IF(C42="OBL",LEFT(E42,3),IF(RIGHT(A42,2)="PR","PART",C42)))))</f>
        <v>BDT</v>
      </c>
      <c r="C42" s="222" t="s">
        <v>95</v>
      </c>
      <c r="D42" s="222" t="s">
        <v>28</v>
      </c>
      <c r="E42" s="222" t="s">
        <v>6990</v>
      </c>
      <c r="F42" s="222">
        <v>201657</v>
      </c>
      <c r="G42" s="330">
        <v>439522028.75</v>
      </c>
      <c r="H42" s="330">
        <v>460354693.75</v>
      </c>
      <c r="I42" s="224">
        <v>45679</v>
      </c>
      <c r="J42" s="330">
        <v>4625</v>
      </c>
      <c r="K42" s="330">
        <v>0</v>
      </c>
      <c r="L42" s="330">
        <v>0</v>
      </c>
      <c r="M42" s="330">
        <v>95031.79</v>
      </c>
      <c r="N42" s="330">
        <v>99536.15</v>
      </c>
      <c r="O42" s="330">
        <v>20832665</v>
      </c>
      <c r="P42" s="330">
        <v>1</v>
      </c>
      <c r="Q42" s="330">
        <v>99536.15</v>
      </c>
      <c r="R42" s="330">
        <v>460354693.75</v>
      </c>
      <c r="S42" s="330">
        <v>0.65</v>
      </c>
      <c r="T42" s="330" t="s">
        <v>30</v>
      </c>
      <c r="U42" s="330">
        <v>2.41</v>
      </c>
      <c r="V42" s="330">
        <v>23.44</v>
      </c>
      <c r="W42" s="330">
        <v>23.41</v>
      </c>
      <c r="X42" s="330">
        <v>0</v>
      </c>
      <c r="Y42" s="330">
        <v>0</v>
      </c>
      <c r="Z42" s="330">
        <v>2.5830000000000002</v>
      </c>
      <c r="AA42" s="330">
        <v>1.6767000000000001</v>
      </c>
      <c r="AB42" s="330">
        <v>1.72</v>
      </c>
      <c r="AC42" s="330">
        <v>4.4641999999999999</v>
      </c>
      <c r="AE42" s="135"/>
    </row>
    <row r="43" spans="1:33" ht="13.15" customHeight="1">
      <c r="A43" s="70">
        <f t="shared" si="4"/>
        <v>201657</v>
      </c>
      <c r="B43" s="71" t="str">
        <f>IF(C43="OPC",VLOOKUP(A43,OPCVM!$A$4:$I5299,8,0),IF(C43="DIV",VLOOKUP(A43,Divers!$A$2:$F$489,6,0),IF(C43="TCN",LEFT(E43,3),IF(C43="OBL",LEFT(E43,3),IF(RIGHT(A43,2)="PR","PART",C43)))))</f>
        <v>BDT</v>
      </c>
      <c r="C43" s="222" t="s">
        <v>95</v>
      </c>
      <c r="D43" s="222" t="s">
        <v>28</v>
      </c>
      <c r="E43" s="222" t="s">
        <v>6990</v>
      </c>
      <c r="F43" s="222">
        <v>201657</v>
      </c>
      <c r="G43" s="330">
        <v>213821527.5</v>
      </c>
      <c r="H43" s="330">
        <v>223956337.5</v>
      </c>
      <c r="I43" s="224">
        <v>45679</v>
      </c>
      <c r="J43" s="330">
        <v>2250</v>
      </c>
      <c r="K43" s="330">
        <v>0</v>
      </c>
      <c r="L43" s="330">
        <v>0</v>
      </c>
      <c r="M43" s="330">
        <v>95031.79</v>
      </c>
      <c r="N43" s="330">
        <v>99536.15</v>
      </c>
      <c r="O43" s="330">
        <v>10134810</v>
      </c>
      <c r="P43" s="330">
        <v>1</v>
      </c>
      <c r="Q43" s="330">
        <v>99536.15</v>
      </c>
      <c r="R43" s="330">
        <v>223956337.5</v>
      </c>
      <c r="S43" s="330">
        <v>0.32</v>
      </c>
      <c r="T43" s="330" t="s">
        <v>32</v>
      </c>
      <c r="U43" s="330">
        <v>1.17</v>
      </c>
      <c r="V43" s="330">
        <v>23.44</v>
      </c>
      <c r="W43" s="330">
        <v>23.41</v>
      </c>
      <c r="X43" s="330">
        <v>0</v>
      </c>
      <c r="Y43" s="330">
        <v>0</v>
      </c>
      <c r="Z43" s="330">
        <v>2.5830000000000002</v>
      </c>
      <c r="AA43" s="330">
        <v>1.6767000000000001</v>
      </c>
      <c r="AB43" s="330">
        <v>1.72</v>
      </c>
      <c r="AC43" s="330">
        <v>4.4641999999999999</v>
      </c>
      <c r="AD43" s="72"/>
      <c r="AE43" s="135">
        <f t="shared" ref="AE43:AE48" si="5">AA43*H43</f>
        <v>375507591.08625001</v>
      </c>
      <c r="AF43" s="73"/>
      <c r="AG43" s="72"/>
    </row>
    <row r="44" spans="1:33" ht="13.15" customHeight="1">
      <c r="A44" s="70">
        <f t="shared" si="4"/>
        <v>3679</v>
      </c>
      <c r="B44" s="71" t="str">
        <f>IF(C44="OPC",VLOOKUP(A44,OPCVM!$A$4:$I5408,8,0),IF(C44="DIV",VLOOKUP(A44,Divers!$A$2:$F$489,6,0),IF(C44="TCN",LEFT(E44,3),IF(C44="OBL",LEFT(E44,3),IF(RIGHT(A44,2)="PR","PART",C44)))))</f>
        <v>Actions</v>
      </c>
      <c r="C44" s="222" t="s">
        <v>63</v>
      </c>
      <c r="D44" s="222" t="s">
        <v>28</v>
      </c>
      <c r="E44" s="222" t="s">
        <v>120</v>
      </c>
      <c r="F44" s="222">
        <v>3679</v>
      </c>
      <c r="G44" s="330">
        <v>49421965.740000002</v>
      </c>
      <c r="H44" s="330">
        <v>52779219.899999999</v>
      </c>
      <c r="I44" s="224">
        <v>45674</v>
      </c>
      <c r="J44" s="330">
        <v>19910</v>
      </c>
      <c r="K44" s="330">
        <v>0</v>
      </c>
      <c r="L44" s="330">
        <v>0</v>
      </c>
      <c r="M44" s="330">
        <v>2482.27</v>
      </c>
      <c r="N44" s="330">
        <v>2650.89</v>
      </c>
      <c r="O44" s="330">
        <v>3357254.16</v>
      </c>
      <c r="P44" s="330">
        <v>1</v>
      </c>
      <c r="Q44" s="330">
        <v>2650.89</v>
      </c>
      <c r="R44" s="330">
        <v>52779219.899999999</v>
      </c>
      <c r="S44" s="330">
        <v>7.0000000000000007E-2</v>
      </c>
      <c r="T44" s="330" t="s">
        <v>30</v>
      </c>
      <c r="U44" s="330">
        <v>0.23</v>
      </c>
      <c r="V44" s="330">
        <v>0.53</v>
      </c>
      <c r="W44" s="330">
        <v>0.53</v>
      </c>
      <c r="X44" s="330">
        <v>0</v>
      </c>
      <c r="Y44" s="330">
        <v>0</v>
      </c>
      <c r="Z44" s="330">
        <v>0</v>
      </c>
      <c r="AA44" s="330">
        <v>0</v>
      </c>
      <c r="AB44" s="330">
        <v>0</v>
      </c>
      <c r="AC44" s="330">
        <v>0</v>
      </c>
      <c r="AD44" s="72"/>
      <c r="AE44" s="135">
        <f t="shared" si="5"/>
        <v>0</v>
      </c>
      <c r="AF44" s="73"/>
      <c r="AG44" s="72"/>
    </row>
    <row r="45" spans="1:33" ht="13.15" customHeight="1">
      <c r="A45" s="70">
        <f t="shared" si="4"/>
        <v>6057</v>
      </c>
      <c r="B45" s="71" t="str">
        <f>IF(C45="OPC",VLOOKUP(A45,OPCVM!$A$4:$I5385,8,0),IF(C45="DIV",VLOOKUP(A45,Divers!$A$2:$F$489,6,0),IF(C45="TCN",LEFT(E45,3),IF(C45="OBL",LEFT(E45,3),IF(RIGHT(A45,2)="PR","PART",C45)))))</f>
        <v>OPCIRFA</v>
      </c>
      <c r="C45" s="222" t="s">
        <v>67</v>
      </c>
      <c r="D45" s="222" t="s">
        <v>28</v>
      </c>
      <c r="E45" s="222" t="s">
        <v>78</v>
      </c>
      <c r="F45" s="222">
        <v>6057</v>
      </c>
      <c r="G45" s="330">
        <v>40000000</v>
      </c>
      <c r="H45" s="330">
        <v>37788000</v>
      </c>
      <c r="I45" s="224">
        <v>45657</v>
      </c>
      <c r="J45" s="330">
        <v>400000</v>
      </c>
      <c r="K45" s="330">
        <v>0</v>
      </c>
      <c r="L45" s="330">
        <v>0</v>
      </c>
      <c r="M45" s="330">
        <v>100</v>
      </c>
      <c r="N45" s="330">
        <v>94.47</v>
      </c>
      <c r="O45" s="330">
        <v>-2212000</v>
      </c>
      <c r="P45" s="330">
        <v>1</v>
      </c>
      <c r="Q45" s="330">
        <v>94.47</v>
      </c>
      <c r="R45" s="330">
        <v>37788000</v>
      </c>
      <c r="S45" s="330">
        <v>0.05</v>
      </c>
      <c r="T45" s="330" t="s">
        <v>30</v>
      </c>
      <c r="U45" s="330"/>
      <c r="V45" s="330">
        <v>0.05</v>
      </c>
      <c r="W45" s="330">
        <v>0.05</v>
      </c>
      <c r="X45" s="330">
        <v>0</v>
      </c>
      <c r="Y45" s="330">
        <v>0</v>
      </c>
      <c r="Z45" s="330">
        <v>0</v>
      </c>
      <c r="AA45" s="330">
        <v>0</v>
      </c>
      <c r="AB45" s="330">
        <v>0</v>
      </c>
      <c r="AC45" s="330">
        <v>0</v>
      </c>
      <c r="AD45" s="72"/>
      <c r="AE45" s="135">
        <f t="shared" si="5"/>
        <v>0</v>
      </c>
      <c r="AF45" s="73"/>
      <c r="AG45" s="72"/>
    </row>
    <row r="46" spans="1:33" ht="13.15" customHeight="1">
      <c r="A46" s="70">
        <f t="shared" si="4"/>
        <v>6025</v>
      </c>
      <c r="B46" s="71" t="str">
        <f>IF(C46="OPC",VLOOKUP(A46,OPCVM!$A$4:$I5423,8,0),IF(C46="DIV",VLOOKUP(A46,Divers!$A$2:$F$489,6,0),IF(C46="TCN",LEFT(E46,3),IF(C46="OBL",LEFT(E46,3),IF(RIGHT(A46,2)="PR","PART",C46)))))</f>
        <v>OPCIRFA</v>
      </c>
      <c r="C46" s="222" t="s">
        <v>67</v>
      </c>
      <c r="D46" s="222" t="s">
        <v>28</v>
      </c>
      <c r="E46" s="222" t="s">
        <v>82</v>
      </c>
      <c r="F46" s="222">
        <v>6025</v>
      </c>
      <c r="G46" s="330">
        <v>99999994.780000001</v>
      </c>
      <c r="H46" s="330">
        <v>97480438.790000007</v>
      </c>
      <c r="I46" s="224">
        <v>45657</v>
      </c>
      <c r="J46" s="330">
        <v>909587</v>
      </c>
      <c r="K46" s="330">
        <v>0</v>
      </c>
      <c r="L46" s="330">
        <v>0</v>
      </c>
      <c r="M46" s="330">
        <v>109.94</v>
      </c>
      <c r="N46" s="330">
        <v>107.17</v>
      </c>
      <c r="O46" s="330">
        <v>-2519555.9900000002</v>
      </c>
      <c r="P46" s="330">
        <v>1</v>
      </c>
      <c r="Q46" s="330">
        <v>107.17</v>
      </c>
      <c r="R46" s="330">
        <v>97480438.790000007</v>
      </c>
      <c r="S46" s="330">
        <v>0.14000000000000001</v>
      </c>
      <c r="T46" s="330" t="s">
        <v>30</v>
      </c>
      <c r="U46" s="330"/>
      <c r="V46" s="330">
        <v>0.14000000000000001</v>
      </c>
      <c r="W46" s="330">
        <v>0.14000000000000001</v>
      </c>
      <c r="X46" s="330">
        <v>0</v>
      </c>
      <c r="Y46" s="330">
        <v>0</v>
      </c>
      <c r="Z46" s="330">
        <v>0</v>
      </c>
      <c r="AA46" s="330">
        <v>0</v>
      </c>
      <c r="AB46" s="330">
        <v>0</v>
      </c>
      <c r="AC46" s="330">
        <v>0</v>
      </c>
      <c r="AD46" s="72"/>
      <c r="AE46" s="135">
        <f t="shared" si="5"/>
        <v>0</v>
      </c>
      <c r="AF46" s="73"/>
      <c r="AG46" s="72"/>
    </row>
    <row r="47" spans="1:33" ht="13.15" customHeight="1">
      <c r="A47" s="70">
        <f t="shared" si="4"/>
        <v>6076</v>
      </c>
      <c r="B47" s="71" t="str">
        <f>IF(C47="OPC",VLOOKUP(A47,OPCVM!$A$4:$I5345,8,0),IF(C47="DIV",VLOOKUP(A47,Divers!$A$2:$F$489,6,0),IF(C47="TCN",LEFT(E47,3),IF(C47="OBL",LEFT(E47,3),IF(RIGHT(A47,2)="PR","PART",C47)))))</f>
        <v>OPCR</v>
      </c>
      <c r="C47" s="222" t="s">
        <v>67</v>
      </c>
      <c r="D47" s="222" t="s">
        <v>28</v>
      </c>
      <c r="E47" s="222" t="s">
        <v>7021</v>
      </c>
      <c r="F47" s="222">
        <v>6076</v>
      </c>
      <c r="G47" s="330">
        <v>2190000</v>
      </c>
      <c r="H47" s="330">
        <v>2190000</v>
      </c>
      <c r="I47" s="224">
        <v>45672</v>
      </c>
      <c r="J47" s="330">
        <v>2190</v>
      </c>
      <c r="K47" s="330">
        <v>0</v>
      </c>
      <c r="L47" s="330">
        <v>0</v>
      </c>
      <c r="M47" s="330">
        <v>1000</v>
      </c>
      <c r="N47" s="330">
        <v>1000</v>
      </c>
      <c r="O47" s="330">
        <v>0</v>
      </c>
      <c r="P47" s="330">
        <v>1</v>
      </c>
      <c r="Q47" s="330">
        <v>1000</v>
      </c>
      <c r="R47" s="330">
        <v>2190000</v>
      </c>
      <c r="S47" s="330">
        <v>0</v>
      </c>
      <c r="T47" s="330" t="s">
        <v>30</v>
      </c>
      <c r="U47" s="330"/>
      <c r="V47" s="330">
        <v>0.02</v>
      </c>
      <c r="W47" s="330">
        <v>0.02</v>
      </c>
      <c r="X47" s="330">
        <v>0</v>
      </c>
      <c r="Y47" s="330">
        <v>0</v>
      </c>
      <c r="Z47" s="330">
        <v>0</v>
      </c>
      <c r="AA47" s="330">
        <v>0</v>
      </c>
      <c r="AB47" s="330">
        <v>0</v>
      </c>
      <c r="AC47" s="330">
        <v>0</v>
      </c>
      <c r="AD47" s="72"/>
      <c r="AE47" s="135">
        <f t="shared" si="5"/>
        <v>0</v>
      </c>
      <c r="AF47" s="73"/>
      <c r="AG47" s="72"/>
    </row>
    <row r="48" spans="1:33" ht="13.15" customHeight="1">
      <c r="A48" s="70">
        <f t="shared" si="4"/>
        <v>2140</v>
      </c>
      <c r="B48" s="71" t="str">
        <f>IF(C48="OPC",VLOOKUP(A48,OPCVM!$A$4:$I5410,8,0),IF(C48="DIV",VLOOKUP(A48,Divers!$A$2:$F$489,6,0),IF(C48="TCN",LEFT(E48,3),IF(C48="OBL",LEFT(E48,3),IF(RIGHT(A48,2)="PR","PART",C48)))))</f>
        <v xml:space="preserve">OC </v>
      </c>
      <c r="C48" s="222" t="s">
        <v>95</v>
      </c>
      <c r="D48" s="222" t="s">
        <v>28</v>
      </c>
      <c r="E48" s="222" t="s">
        <v>6999</v>
      </c>
      <c r="F48" s="222">
        <v>2140</v>
      </c>
      <c r="G48" s="330">
        <v>7405672.8799999999</v>
      </c>
      <c r="H48" s="330">
        <v>7585897.6100000003</v>
      </c>
      <c r="I48" s="224">
        <v>45679</v>
      </c>
      <c r="J48" s="330">
        <v>1097</v>
      </c>
      <c r="K48" s="330">
        <v>0</v>
      </c>
      <c r="L48" s="330">
        <v>0</v>
      </c>
      <c r="M48" s="330">
        <v>6750.84</v>
      </c>
      <c r="N48" s="330">
        <v>6915.13</v>
      </c>
      <c r="O48" s="330">
        <v>180224.73</v>
      </c>
      <c r="P48" s="330">
        <v>1</v>
      </c>
      <c r="Q48" s="330">
        <v>6915.13</v>
      </c>
      <c r="R48" s="330">
        <v>7585897.6100000003</v>
      </c>
      <c r="S48" s="330">
        <v>0.01</v>
      </c>
      <c r="T48" s="330" t="s">
        <v>32</v>
      </c>
      <c r="U48" s="330">
        <v>0.04</v>
      </c>
      <c r="V48" s="330">
        <v>0.01</v>
      </c>
      <c r="W48" s="330">
        <v>0.01</v>
      </c>
      <c r="X48" s="330">
        <v>20903.080000000002</v>
      </c>
      <c r="Y48" s="330">
        <v>-66.918099999999995</v>
      </c>
      <c r="Z48" s="330">
        <v>3.7959999999999998</v>
      </c>
      <c r="AA48" s="330">
        <v>0.45619999999999999</v>
      </c>
      <c r="AB48" s="330">
        <v>0.4738</v>
      </c>
      <c r="AC48" s="330">
        <v>0.64729999999999999</v>
      </c>
      <c r="AD48" s="72"/>
      <c r="AE48" s="135">
        <f t="shared" si="5"/>
        <v>3460686.4896820001</v>
      </c>
      <c r="AF48" s="73"/>
      <c r="AG48" s="72"/>
    </row>
    <row r="49" spans="1:33" ht="13.15" customHeight="1">
      <c r="A49" s="70">
        <f t="shared" si="4"/>
        <v>3733</v>
      </c>
      <c r="B49" s="71" t="str">
        <f>IF(C49="OPC",VLOOKUP(A49,OPCVM!$A$4:$I5343,8,0),IF(C49="DIV",VLOOKUP(A49,Divers!$A$2:$F$489,6,0),IF(C49="TCN",LEFT(E49,3),IF(C49="OBL",LEFT(E49,3),IF(RIGHT(A49,2)="PR","PART",C49)))))</f>
        <v>Actions Déd.</v>
      </c>
      <c r="C49" s="222" t="s">
        <v>63</v>
      </c>
      <c r="D49" s="222" t="s">
        <v>28</v>
      </c>
      <c r="E49" s="222" t="s">
        <v>64</v>
      </c>
      <c r="F49" s="222">
        <v>3733</v>
      </c>
      <c r="G49" s="330">
        <v>891151721.30999994</v>
      </c>
      <c r="H49" s="330">
        <v>1363533463.26</v>
      </c>
      <c r="I49" s="224">
        <v>45679</v>
      </c>
      <c r="J49" s="330">
        <v>5589</v>
      </c>
      <c r="K49" s="330">
        <v>0</v>
      </c>
      <c r="L49" s="330">
        <v>0</v>
      </c>
      <c r="M49" s="330">
        <v>159447.44</v>
      </c>
      <c r="N49" s="330">
        <v>243967.34</v>
      </c>
      <c r="O49" s="330">
        <v>472381741.94999999</v>
      </c>
      <c r="P49" s="330">
        <v>1</v>
      </c>
      <c r="Q49" s="330">
        <v>243967.34</v>
      </c>
      <c r="R49" s="330">
        <v>1363533463.26</v>
      </c>
      <c r="S49" s="330">
        <v>1.92</v>
      </c>
      <c r="T49" s="330" t="s">
        <v>32</v>
      </c>
      <c r="U49" s="330">
        <v>5.92</v>
      </c>
      <c r="V49" s="330">
        <v>7.23</v>
      </c>
      <c r="W49" s="330">
        <v>7.22</v>
      </c>
      <c r="X49" s="330">
        <v>159710.65</v>
      </c>
      <c r="Y49" s="330">
        <v>52.755800000000001</v>
      </c>
      <c r="Z49" s="330">
        <v>0</v>
      </c>
      <c r="AA49" s="330">
        <v>0</v>
      </c>
      <c r="AB49" s="330">
        <v>0</v>
      </c>
      <c r="AC49" s="330">
        <v>0</v>
      </c>
      <c r="AE49" s="135"/>
    </row>
    <row r="50" spans="1:33" ht="13.15" customHeight="1">
      <c r="A50" s="70">
        <f t="shared" si="4"/>
        <v>9263</v>
      </c>
      <c r="B50" s="71" t="str">
        <f>IF(C50="OPC",VLOOKUP(A50,OPCVM!$A$4:$I5343,8,0),IF(C50="DIV",VLOOKUP(A50,Divers!$A$2:$F$489,6,0),IF(C50="TCN",LEFT(E50,3),IF(C50="OBL",LEFT(E50,3),IF(RIGHT(A50,2)="PR","PART",C50)))))</f>
        <v>ONC</v>
      </c>
      <c r="C50" s="222" t="s">
        <v>95</v>
      </c>
      <c r="D50" s="222" t="s">
        <v>28</v>
      </c>
      <c r="E50" s="222" t="s">
        <v>6998</v>
      </c>
      <c r="F50" s="222">
        <v>9263</v>
      </c>
      <c r="G50" s="330">
        <v>35993902.630000003</v>
      </c>
      <c r="H50" s="330">
        <v>42829650.140000001</v>
      </c>
      <c r="I50" s="224">
        <v>45679</v>
      </c>
      <c r="J50" s="330">
        <v>1019</v>
      </c>
      <c r="K50" s="330">
        <v>0</v>
      </c>
      <c r="L50" s="330">
        <v>0</v>
      </c>
      <c r="M50" s="330">
        <v>35322.769999999997</v>
      </c>
      <c r="N50" s="330">
        <v>42031.06</v>
      </c>
      <c r="O50" s="330">
        <v>6835747.5099999998</v>
      </c>
      <c r="P50" s="330">
        <v>1</v>
      </c>
      <c r="Q50" s="330">
        <v>42031.06</v>
      </c>
      <c r="R50" s="330">
        <v>42829650.140000001</v>
      </c>
      <c r="S50" s="330">
        <v>0.06</v>
      </c>
      <c r="T50" s="330" t="s">
        <v>32</v>
      </c>
      <c r="U50" s="330">
        <v>0.22</v>
      </c>
      <c r="V50" s="330">
        <v>0.44</v>
      </c>
      <c r="W50" s="330">
        <v>0.44</v>
      </c>
      <c r="X50" s="330">
        <v>54416.28</v>
      </c>
      <c r="Y50" s="330">
        <v>-22.760100000000001</v>
      </c>
      <c r="Z50" s="330">
        <v>3.621</v>
      </c>
      <c r="AA50" s="330">
        <v>2.6524000000000001</v>
      </c>
      <c r="AB50" s="330">
        <v>2.7515000000000001</v>
      </c>
      <c r="AC50" s="330">
        <v>12.265499999999999</v>
      </c>
      <c r="AD50" s="72"/>
      <c r="AE50" s="135">
        <f>AA50*H50</f>
        <v>113601364.03133601</v>
      </c>
      <c r="AF50" s="73"/>
      <c r="AG50" s="72"/>
    </row>
    <row r="51" spans="1:33" ht="13.15" customHeight="1">
      <c r="A51" s="70">
        <f t="shared" si="4"/>
        <v>1203</v>
      </c>
      <c r="B51" s="71" t="str">
        <f>IF(C51="OPC",VLOOKUP(A51,OPCVM!$A$4:$I5387,8,0),IF(C51="DIV",VLOOKUP(A51,Divers!$A$2:$F$489,6,0),IF(C51="TCN",LEFT(E51,3),IF(C51="OBL",LEFT(E51,3),IF(RIGHT(A51,2)="PR","PART",C51)))))</f>
        <v>ACT</v>
      </c>
      <c r="C51" s="222" t="s">
        <v>27</v>
      </c>
      <c r="D51" s="222" t="s">
        <v>28</v>
      </c>
      <c r="E51" s="222" t="s">
        <v>54</v>
      </c>
      <c r="F51" s="222">
        <v>1203</v>
      </c>
      <c r="G51" s="330">
        <v>8837030.4399999995</v>
      </c>
      <c r="H51" s="330">
        <v>20941278.300000001</v>
      </c>
      <c r="I51" s="224">
        <v>45679</v>
      </c>
      <c r="J51" s="330">
        <v>74817</v>
      </c>
      <c r="K51" s="330">
        <v>0</v>
      </c>
      <c r="L51" s="330">
        <v>0</v>
      </c>
      <c r="M51" s="330">
        <v>118.12</v>
      </c>
      <c r="N51" s="330">
        <v>279.89999999999998</v>
      </c>
      <c r="O51" s="330">
        <v>12104247.859999999</v>
      </c>
      <c r="P51" s="330">
        <v>1</v>
      </c>
      <c r="Q51" s="330">
        <v>279.89999999999998</v>
      </c>
      <c r="R51" s="330">
        <v>20941278.300000001</v>
      </c>
      <c r="S51" s="330">
        <v>0.03</v>
      </c>
      <c r="T51" s="330" t="s">
        <v>37</v>
      </c>
      <c r="U51" s="330">
        <v>0.14000000000000001</v>
      </c>
      <c r="V51" s="330">
        <v>0.8</v>
      </c>
      <c r="W51" s="330">
        <v>0.8</v>
      </c>
      <c r="X51" s="330">
        <v>248.25</v>
      </c>
      <c r="Y51" s="330">
        <v>12.7492</v>
      </c>
      <c r="Z51" s="330">
        <v>0</v>
      </c>
      <c r="AA51" s="330">
        <v>0</v>
      </c>
      <c r="AB51" s="330">
        <v>0</v>
      </c>
      <c r="AC51" s="330">
        <v>0</v>
      </c>
      <c r="AD51" s="72"/>
      <c r="AE51" s="135">
        <f>AA51*H51</f>
        <v>0</v>
      </c>
      <c r="AF51" s="73"/>
      <c r="AG51" s="72"/>
    </row>
    <row r="52" spans="1:33" ht="13.15" customHeight="1">
      <c r="A52" s="70">
        <f t="shared" si="4"/>
        <v>1203</v>
      </c>
      <c r="B52" s="71" t="str">
        <f>IF(C52="OPC",VLOOKUP(A52,OPCVM!$A$4:$I5428,8,0),IF(C52="DIV",VLOOKUP(A52,Divers!$A$2:$F$489,6,0),IF(C52="TCN",LEFT(E52,3),IF(C52="OBL",LEFT(E52,3),IF(RIGHT(A52,2)="PR","PART",C52)))))</f>
        <v>ACT</v>
      </c>
      <c r="C52" s="222" t="s">
        <v>27</v>
      </c>
      <c r="D52" s="222" t="s">
        <v>28</v>
      </c>
      <c r="E52" s="222" t="s">
        <v>54</v>
      </c>
      <c r="F52" s="222">
        <v>1203</v>
      </c>
      <c r="G52" s="330">
        <v>231706496.41999999</v>
      </c>
      <c r="H52" s="330">
        <v>549079270.20000005</v>
      </c>
      <c r="I52" s="224">
        <v>45679</v>
      </c>
      <c r="J52" s="330">
        <v>1961698</v>
      </c>
      <c r="K52" s="330">
        <v>0</v>
      </c>
      <c r="L52" s="330">
        <v>0</v>
      </c>
      <c r="M52" s="330">
        <v>118.12</v>
      </c>
      <c r="N52" s="330">
        <v>279.89999999999998</v>
      </c>
      <c r="O52" s="330">
        <v>317372773.77999997</v>
      </c>
      <c r="P52" s="330">
        <v>1</v>
      </c>
      <c r="Q52" s="330">
        <v>279.89999999999998</v>
      </c>
      <c r="R52" s="330">
        <v>549079270.20000005</v>
      </c>
      <c r="S52" s="330">
        <v>0.77</v>
      </c>
      <c r="T52" s="330" t="s">
        <v>32</v>
      </c>
      <c r="U52" s="330">
        <v>3.6</v>
      </c>
      <c r="V52" s="330">
        <v>0.8</v>
      </c>
      <c r="W52" s="330">
        <v>0.8</v>
      </c>
      <c r="X52" s="330">
        <v>248.25</v>
      </c>
      <c r="Y52" s="330">
        <v>12.7492</v>
      </c>
      <c r="Z52" s="330">
        <v>0</v>
      </c>
      <c r="AA52" s="330">
        <v>0</v>
      </c>
      <c r="AB52" s="330">
        <v>0</v>
      </c>
      <c r="AC52" s="330">
        <v>0</v>
      </c>
      <c r="AE52" s="135"/>
    </row>
    <row r="53" spans="1:33" ht="13.15" customHeight="1">
      <c r="A53" s="70">
        <f t="shared" si="4"/>
        <v>3574</v>
      </c>
      <c r="B53" s="71" t="str">
        <f>IF(C53="OPC",VLOOKUP(A53,OPCVM!$A$4:$I5413,8,0),IF(C53="DIV",VLOOKUP(A53,Divers!$A$2:$F$489,6,0),IF(C53="TCN",LEFT(E53,3),IF(C53="OBL",LEFT(E53,3),IF(RIGHT(A53,2)="PR","PART",C53)))))</f>
        <v>Actions</v>
      </c>
      <c r="C53" s="222" t="s">
        <v>63</v>
      </c>
      <c r="D53" s="222" t="s">
        <v>28</v>
      </c>
      <c r="E53" s="222" t="s">
        <v>132</v>
      </c>
      <c r="F53" s="222">
        <v>3574</v>
      </c>
      <c r="G53" s="330">
        <v>86224175.519999996</v>
      </c>
      <c r="H53" s="330">
        <v>89863375.799999997</v>
      </c>
      <c r="I53" s="224">
        <v>45679</v>
      </c>
      <c r="J53" s="330">
        <v>86185</v>
      </c>
      <c r="K53" s="330">
        <v>0</v>
      </c>
      <c r="L53" s="330">
        <v>0</v>
      </c>
      <c r="M53" s="330">
        <v>1000.45</v>
      </c>
      <c r="N53" s="330">
        <v>1042.68</v>
      </c>
      <c r="O53" s="330">
        <v>3639200.28</v>
      </c>
      <c r="P53" s="330">
        <v>1</v>
      </c>
      <c r="Q53" s="330">
        <v>1042.68</v>
      </c>
      <c r="R53" s="330">
        <v>89863375.799999997</v>
      </c>
      <c r="S53" s="330">
        <v>0.13</v>
      </c>
      <c r="T53" s="330" t="s">
        <v>32</v>
      </c>
      <c r="U53" s="330">
        <v>0.39</v>
      </c>
      <c r="V53" s="330">
        <v>0.13</v>
      </c>
      <c r="W53" s="330">
        <v>0.13</v>
      </c>
      <c r="X53" s="330">
        <v>0</v>
      </c>
      <c r="Y53" s="330">
        <v>0</v>
      </c>
      <c r="Z53" s="330">
        <v>0</v>
      </c>
      <c r="AA53" s="330">
        <v>0</v>
      </c>
      <c r="AB53" s="330">
        <v>0</v>
      </c>
      <c r="AC53" s="330">
        <v>0</v>
      </c>
      <c r="AD53" s="72"/>
      <c r="AE53" s="135">
        <f>AA53*H53</f>
        <v>0</v>
      </c>
      <c r="AF53" s="73"/>
      <c r="AG53" s="72"/>
    </row>
    <row r="54" spans="1:33" ht="13.15" customHeight="1">
      <c r="A54" s="70">
        <f t="shared" si="4"/>
        <v>1224</v>
      </c>
      <c r="B54" s="71" t="str">
        <f>IF(C54="OPC",VLOOKUP(A54,OPCVM!$A$4:$I5334,8,0),IF(C54="DIV",VLOOKUP(A54,Divers!$A$2:$F$489,6,0),IF(C54="TCN",LEFT(E54,3),IF(C54="OBL",LEFT(E54,3),IF(RIGHT(A54,2)="PR","PART",C54)))))</f>
        <v>ACT</v>
      </c>
      <c r="C54" s="222" t="s">
        <v>27</v>
      </c>
      <c r="D54" s="222" t="s">
        <v>28</v>
      </c>
      <c r="E54" s="222" t="s">
        <v>46</v>
      </c>
      <c r="F54" s="222">
        <v>1224</v>
      </c>
      <c r="G54" s="330">
        <v>231366985.47999999</v>
      </c>
      <c r="H54" s="330">
        <v>507734461</v>
      </c>
      <c r="I54" s="224">
        <v>45679</v>
      </c>
      <c r="J54" s="330">
        <v>2519774</v>
      </c>
      <c r="K54" s="330">
        <v>0</v>
      </c>
      <c r="L54" s="330">
        <v>0</v>
      </c>
      <c r="M54" s="330">
        <v>91.82</v>
      </c>
      <c r="N54" s="330">
        <v>201.5</v>
      </c>
      <c r="O54" s="330">
        <v>276367475.51999998</v>
      </c>
      <c r="P54" s="330">
        <v>1</v>
      </c>
      <c r="Q54" s="330">
        <v>201.5</v>
      </c>
      <c r="R54" s="330">
        <v>507734461</v>
      </c>
      <c r="S54" s="330">
        <v>0.72</v>
      </c>
      <c r="T54" s="330" t="s">
        <v>32</v>
      </c>
      <c r="U54" s="330">
        <v>3.33</v>
      </c>
      <c r="V54" s="330">
        <v>0.72</v>
      </c>
      <c r="W54" s="330">
        <v>0.71</v>
      </c>
      <c r="X54" s="330">
        <v>175</v>
      </c>
      <c r="Y54" s="330">
        <v>15.142899999999999</v>
      </c>
      <c r="Z54" s="330">
        <v>0</v>
      </c>
      <c r="AA54" s="330">
        <v>0</v>
      </c>
      <c r="AB54" s="330">
        <v>0</v>
      </c>
      <c r="AC54" s="330">
        <v>0</v>
      </c>
      <c r="AD54" s="72"/>
      <c r="AE54" s="135">
        <f>AA54*H54</f>
        <v>0</v>
      </c>
      <c r="AF54" s="73"/>
      <c r="AG54" s="72"/>
    </row>
    <row r="55" spans="1:33" ht="13.15" customHeight="1">
      <c r="A55" s="70">
        <f t="shared" si="4"/>
        <v>9346</v>
      </c>
      <c r="B55" s="71" t="str">
        <f>IF(C55="OPC",VLOOKUP(A55,OPCVM!$A$4:$I5304,8,0),IF(C55="DIV",VLOOKUP(A55,Divers!$A$2:$F$489,6,0),IF(C55="TCN",LEFT(E55,3),IF(C55="OBL",LEFT(E55,3),IF(RIGHT(A55,2)="PR","PART",C55)))))</f>
        <v>ONC</v>
      </c>
      <c r="C55" s="222" t="s">
        <v>95</v>
      </c>
      <c r="D55" s="222" t="s">
        <v>28</v>
      </c>
      <c r="E55" s="222" t="s">
        <v>6987</v>
      </c>
      <c r="F55" s="222">
        <v>9346</v>
      </c>
      <c r="G55" s="330">
        <v>3239479.44</v>
      </c>
      <c r="H55" s="330">
        <v>3286059.84</v>
      </c>
      <c r="I55" s="224">
        <v>45679</v>
      </c>
      <c r="J55" s="330">
        <v>108</v>
      </c>
      <c r="K55" s="330">
        <v>0</v>
      </c>
      <c r="L55" s="330">
        <v>0</v>
      </c>
      <c r="M55" s="330">
        <v>29995.18</v>
      </c>
      <c r="N55" s="330">
        <v>30426.48</v>
      </c>
      <c r="O55" s="330">
        <v>46580.4</v>
      </c>
      <c r="P55" s="330">
        <v>1</v>
      </c>
      <c r="Q55" s="330">
        <v>30426.48</v>
      </c>
      <c r="R55" s="330">
        <v>3286059.84</v>
      </c>
      <c r="S55" s="330">
        <v>0</v>
      </c>
      <c r="T55" s="330" t="s">
        <v>30</v>
      </c>
      <c r="U55" s="330">
        <v>0.02</v>
      </c>
      <c r="V55" s="330">
        <v>0</v>
      </c>
      <c r="W55" s="330">
        <v>0</v>
      </c>
      <c r="X55" s="330">
        <v>49661.36</v>
      </c>
      <c r="Y55" s="330">
        <v>-38.732100000000003</v>
      </c>
      <c r="Z55" s="330">
        <v>3.4950000000000001</v>
      </c>
      <c r="AA55" s="330">
        <v>1.667</v>
      </c>
      <c r="AB55" s="330">
        <v>1.7261</v>
      </c>
      <c r="AC55" s="330">
        <v>5.0084999999999997</v>
      </c>
      <c r="AD55" s="72"/>
      <c r="AE55" s="135">
        <f>AA55*H55</f>
        <v>5477861.7532799998</v>
      </c>
      <c r="AF55" s="73"/>
      <c r="AG55" s="72"/>
    </row>
    <row r="56" spans="1:33" ht="13.15" customHeight="1">
      <c r="A56" s="70">
        <f t="shared" si="4"/>
        <v>3844</v>
      </c>
      <c r="B56" s="71" t="str">
        <f>IF(C56="OPC",VLOOKUP(A56,OPCVM!$A$4:$I5359,8,0),IF(C56="DIV",VLOOKUP(A56,Divers!$A$2:$F$489,6,0),IF(C56="TCN",LEFT(E56,3),IF(C56="OBL",LEFT(E56,3),IF(RIGHT(A56,2)="PR","PART",C56)))))</f>
        <v>Monétaire</v>
      </c>
      <c r="C56" s="222" t="s">
        <v>63</v>
      </c>
      <c r="D56" s="222" t="s">
        <v>28</v>
      </c>
      <c r="E56" s="222" t="s">
        <v>122</v>
      </c>
      <c r="F56" s="222">
        <v>3844</v>
      </c>
      <c r="G56" s="330">
        <v>32012637.75</v>
      </c>
      <c r="H56" s="330">
        <v>32047035.600000001</v>
      </c>
      <c r="I56" s="224">
        <v>45679</v>
      </c>
      <c r="J56" s="330">
        <v>28465</v>
      </c>
      <c r="K56" s="330">
        <v>0</v>
      </c>
      <c r="L56" s="330">
        <v>0</v>
      </c>
      <c r="M56" s="330">
        <v>1124.6300000000001</v>
      </c>
      <c r="N56" s="330">
        <v>1125.8399999999999</v>
      </c>
      <c r="O56" s="330">
        <v>34397.85</v>
      </c>
      <c r="P56" s="330">
        <v>1</v>
      </c>
      <c r="Q56" s="330">
        <v>1125.8399999999999</v>
      </c>
      <c r="R56" s="330">
        <v>32047035.600000001</v>
      </c>
      <c r="S56" s="330">
        <v>0.05</v>
      </c>
      <c r="T56" s="330" t="s">
        <v>32</v>
      </c>
      <c r="U56" s="330">
        <v>0.14000000000000001</v>
      </c>
      <c r="V56" s="330">
        <v>0.75</v>
      </c>
      <c r="W56" s="330">
        <v>0.75</v>
      </c>
      <c r="X56" s="330">
        <v>0</v>
      </c>
      <c r="Y56" s="330">
        <v>0</v>
      </c>
      <c r="Z56" s="330">
        <v>0</v>
      </c>
      <c r="AA56" s="330">
        <v>0.5</v>
      </c>
      <c r="AB56" s="330">
        <v>0</v>
      </c>
      <c r="AC56" s="330">
        <v>0</v>
      </c>
      <c r="AD56" s="72"/>
      <c r="AE56" s="135">
        <f>AA56*H56</f>
        <v>16023517.800000001</v>
      </c>
      <c r="AF56" s="73"/>
      <c r="AG56" s="72"/>
    </row>
    <row r="57" spans="1:33" ht="13.15" customHeight="1">
      <c r="A57" s="70">
        <f t="shared" si="4"/>
        <v>3844</v>
      </c>
      <c r="B57" s="71" t="str">
        <f>IF(C57="OPC",VLOOKUP(A57,OPCVM!$A$4:$I5372,8,0),IF(C57="DIV",VLOOKUP(A57,Divers!$A$2:$F$489,6,0),IF(C57="TCN",LEFT(E57,3),IF(C57="OBL",LEFT(E57,3),IF(RIGHT(A57,2)="PR","PART",C57)))))</f>
        <v>Monétaire</v>
      </c>
      <c r="C57" s="222" t="s">
        <v>63</v>
      </c>
      <c r="D57" s="222" t="s">
        <v>28</v>
      </c>
      <c r="E57" s="222" t="s">
        <v>122</v>
      </c>
      <c r="F57" s="222">
        <v>3844</v>
      </c>
      <c r="G57" s="330">
        <v>25011806.199999999</v>
      </c>
      <c r="H57" s="330">
        <v>25038681.600000001</v>
      </c>
      <c r="I57" s="224">
        <v>45679</v>
      </c>
      <c r="J57" s="330">
        <v>22240</v>
      </c>
      <c r="K57" s="330">
        <v>0</v>
      </c>
      <c r="L57" s="330">
        <v>0</v>
      </c>
      <c r="M57" s="330">
        <v>1124.6300000000001</v>
      </c>
      <c r="N57" s="330">
        <v>1125.8399999999999</v>
      </c>
      <c r="O57" s="330">
        <v>26875.4</v>
      </c>
      <c r="P57" s="330">
        <v>1</v>
      </c>
      <c r="Q57" s="330">
        <v>1125.8399999999999</v>
      </c>
      <c r="R57" s="330">
        <v>25038681.600000001</v>
      </c>
      <c r="S57" s="330">
        <v>0.04</v>
      </c>
      <c r="T57" s="330" t="s">
        <v>30</v>
      </c>
      <c r="U57" s="330">
        <v>0.11</v>
      </c>
      <c r="V57" s="330">
        <v>0.75</v>
      </c>
      <c r="W57" s="330">
        <v>0.75</v>
      </c>
      <c r="X57" s="330">
        <v>0</v>
      </c>
      <c r="Y57" s="330">
        <v>0</v>
      </c>
      <c r="Z57" s="330">
        <v>0</v>
      </c>
      <c r="AA57" s="330">
        <v>0.5</v>
      </c>
      <c r="AB57" s="330">
        <v>0</v>
      </c>
      <c r="AC57" s="330">
        <v>0</v>
      </c>
      <c r="AD57" s="72"/>
      <c r="AE57" s="135">
        <f>AA57*H57</f>
        <v>12519340.800000001</v>
      </c>
      <c r="AF57" s="73"/>
      <c r="AG57" s="72"/>
    </row>
    <row r="58" spans="1:33" ht="13.15" customHeight="1">
      <c r="A58" s="70">
        <f t="shared" si="4"/>
        <v>6029</v>
      </c>
      <c r="B58" s="71" t="str">
        <f>IF(C58="OPC",VLOOKUP(A58,OPCVM!$A$4:$I5301,8,0),IF(C58="DIV",VLOOKUP(A58,Divers!$A$2:$F$489,6,0),IF(C58="TCN",LEFT(E58,3),IF(C58="OBL",LEFT(E58,3),IF(RIGHT(A58,2)="PR","PART",C58)))))</f>
        <v>OPCI_TR</v>
      </c>
      <c r="C58" s="222" t="s">
        <v>67</v>
      </c>
      <c r="D58" s="222" t="s">
        <v>28</v>
      </c>
      <c r="E58" s="222" t="s">
        <v>106</v>
      </c>
      <c r="F58" s="222">
        <v>6029</v>
      </c>
      <c r="G58" s="330">
        <v>2051765313.24</v>
      </c>
      <c r="H58" s="330">
        <v>2310364742.4000001</v>
      </c>
      <c r="I58" s="224">
        <v>45657</v>
      </c>
      <c r="J58" s="330">
        <v>19857024</v>
      </c>
      <c r="K58" s="330">
        <v>0</v>
      </c>
      <c r="L58" s="330">
        <v>0</v>
      </c>
      <c r="M58" s="330">
        <v>103.33</v>
      </c>
      <c r="N58" s="330">
        <v>116.35</v>
      </c>
      <c r="O58" s="330">
        <v>258599429.16</v>
      </c>
      <c r="P58" s="330">
        <v>1</v>
      </c>
      <c r="Q58" s="330">
        <v>116.35</v>
      </c>
      <c r="R58" s="330">
        <v>2310364742.4000001</v>
      </c>
      <c r="S58" s="330">
        <v>3.26</v>
      </c>
      <c r="T58" s="330" t="s">
        <v>30</v>
      </c>
      <c r="U58" s="330"/>
      <c r="V58" s="330">
        <v>3.26</v>
      </c>
      <c r="W58" s="330">
        <v>3.25</v>
      </c>
      <c r="X58" s="330">
        <v>98.63</v>
      </c>
      <c r="Y58" s="330">
        <v>17.966100000000001</v>
      </c>
      <c r="Z58" s="330">
        <v>0</v>
      </c>
      <c r="AA58" s="330">
        <v>0</v>
      </c>
      <c r="AB58" s="330">
        <v>0</v>
      </c>
      <c r="AC58" s="330">
        <v>0</v>
      </c>
      <c r="AD58" s="72"/>
      <c r="AE58" s="135"/>
      <c r="AF58" s="73"/>
      <c r="AG58" s="72"/>
    </row>
    <row r="59" spans="1:33" ht="13.15" customHeight="1">
      <c r="A59" s="70">
        <f t="shared" si="4"/>
        <v>6032</v>
      </c>
      <c r="B59" s="71" t="str">
        <f>IF(C59="OPC",VLOOKUP(A59,OPCVM!$A$4:$I5368,8,0),IF(C59="DIV",VLOOKUP(A59,Divers!$A$2:$F$489,6,0),IF(C59="TCN",LEFT(E59,3),IF(C59="OBL",LEFT(E59,3),IF(RIGHT(A59,2)="PR","PART",C59)))))</f>
        <v>OPCR</v>
      </c>
      <c r="C59" s="222" t="s">
        <v>67</v>
      </c>
      <c r="D59" s="222" t="s">
        <v>28</v>
      </c>
      <c r="E59" s="222" t="s">
        <v>71</v>
      </c>
      <c r="F59" s="222">
        <v>6032</v>
      </c>
      <c r="G59" s="330">
        <v>54460000</v>
      </c>
      <c r="H59" s="330">
        <v>53063972.359999999</v>
      </c>
      <c r="I59" s="224">
        <v>45292</v>
      </c>
      <c r="J59" s="330">
        <v>5446</v>
      </c>
      <c r="K59" s="330">
        <v>0</v>
      </c>
      <c r="L59" s="330">
        <v>0</v>
      </c>
      <c r="M59" s="330">
        <v>10000</v>
      </c>
      <c r="N59" s="330">
        <v>9743.66</v>
      </c>
      <c r="O59" s="330">
        <v>-1396027.64</v>
      </c>
      <c r="P59" s="330">
        <v>1</v>
      </c>
      <c r="Q59" s="330">
        <v>9743.66</v>
      </c>
      <c r="R59" s="330">
        <v>53063972.359999999</v>
      </c>
      <c r="S59" s="330">
        <v>7.0000000000000007E-2</v>
      </c>
      <c r="T59" s="330" t="s">
        <v>30</v>
      </c>
      <c r="U59" s="330"/>
      <c r="V59" s="330">
        <v>7.0000000000000007E-2</v>
      </c>
      <c r="W59" s="330">
        <v>7.0000000000000007E-2</v>
      </c>
      <c r="X59" s="330">
        <v>0</v>
      </c>
      <c r="Y59" s="330">
        <v>0</v>
      </c>
      <c r="Z59" s="330">
        <v>0</v>
      </c>
      <c r="AA59" s="330">
        <v>0</v>
      </c>
      <c r="AB59" s="330">
        <v>0</v>
      </c>
      <c r="AC59" s="330">
        <v>0</v>
      </c>
      <c r="AD59" s="72"/>
      <c r="AE59" s="135">
        <f t="shared" ref="AE59:AE72" si="6">AA59*H59</f>
        <v>0</v>
      </c>
      <c r="AF59" s="73"/>
      <c r="AG59" s="72"/>
    </row>
    <row r="60" spans="1:33" ht="13.15" customHeight="1">
      <c r="A60" s="70">
        <f t="shared" si="4"/>
        <v>6035</v>
      </c>
      <c r="B60" s="71" t="str">
        <f>IF(C60="OPC",VLOOKUP(A60,OPCVM!$A$4:$I5356,8,0),IF(C60="DIV",VLOOKUP(A60,Divers!$A$2:$F$489,6,0),IF(C60="TCN",LEFT(E60,3),IF(C60="OBL",LEFT(E60,3),IF(RIGHT(A60,2)="PR","PART",C60)))))</f>
        <v>OPCI_Publique</v>
      </c>
      <c r="C60" s="222" t="s">
        <v>67</v>
      </c>
      <c r="D60" s="222" t="s">
        <v>28</v>
      </c>
      <c r="E60" s="222" t="s">
        <v>105</v>
      </c>
      <c r="F60" s="222">
        <v>6035</v>
      </c>
      <c r="G60" s="330">
        <v>3917044029.75</v>
      </c>
      <c r="H60" s="330">
        <v>4593995086.8699999</v>
      </c>
      <c r="I60" s="224">
        <v>45657</v>
      </c>
      <c r="J60" s="330">
        <v>38222773</v>
      </c>
      <c r="K60" s="330">
        <v>0</v>
      </c>
      <c r="L60" s="330">
        <v>0</v>
      </c>
      <c r="M60" s="330">
        <v>102.48</v>
      </c>
      <c r="N60" s="330">
        <v>120.19</v>
      </c>
      <c r="O60" s="330">
        <v>676951057.12</v>
      </c>
      <c r="P60" s="330">
        <v>1</v>
      </c>
      <c r="Q60" s="330">
        <v>120.19</v>
      </c>
      <c r="R60" s="330">
        <v>4593995086.8699999</v>
      </c>
      <c r="S60" s="330">
        <v>6.48</v>
      </c>
      <c r="T60" s="330" t="s">
        <v>30</v>
      </c>
      <c r="U60" s="330"/>
      <c r="V60" s="330">
        <v>6.48</v>
      </c>
      <c r="W60" s="330">
        <v>6.47</v>
      </c>
      <c r="X60" s="330">
        <v>100.31</v>
      </c>
      <c r="Y60" s="330">
        <v>19.8186</v>
      </c>
      <c r="Z60" s="330">
        <v>0</v>
      </c>
      <c r="AA60" s="330">
        <v>0</v>
      </c>
      <c r="AB60" s="330">
        <v>0</v>
      </c>
      <c r="AC60" s="330">
        <v>0</v>
      </c>
      <c r="AD60" s="72"/>
      <c r="AE60" s="135">
        <f t="shared" si="6"/>
        <v>0</v>
      </c>
      <c r="AF60" s="73"/>
      <c r="AG60" s="72"/>
    </row>
    <row r="61" spans="1:33" ht="13.15" customHeight="1">
      <c r="A61" s="70">
        <f t="shared" si="4"/>
        <v>9651</v>
      </c>
      <c r="B61" s="71" t="str">
        <f>IF(C61="OPC",VLOOKUP(A61,OPCVM!$A$4:$I5338,8,0),IF(C61="DIV",VLOOKUP(A61,Divers!$A$2:$F$489,6,0),IF(C61="TCN",LEFT(E61,3),IF(C61="OBL",LEFT(E61,3),IF(RIGHT(A61,2)="PR","PART",C61)))))</f>
        <v>ONC</v>
      </c>
      <c r="C61" s="222" t="s">
        <v>95</v>
      </c>
      <c r="D61" s="222" t="s">
        <v>28</v>
      </c>
      <c r="E61" s="222" t="s">
        <v>6996</v>
      </c>
      <c r="F61" s="222">
        <v>9651</v>
      </c>
      <c r="G61" s="330">
        <v>54600000</v>
      </c>
      <c r="H61" s="330">
        <v>55240048.5</v>
      </c>
      <c r="I61" s="224">
        <v>45679</v>
      </c>
      <c r="J61" s="330">
        <v>546</v>
      </c>
      <c r="K61" s="330">
        <v>0</v>
      </c>
      <c r="L61" s="330">
        <v>0</v>
      </c>
      <c r="M61" s="330">
        <v>100000</v>
      </c>
      <c r="N61" s="330">
        <v>101172.25</v>
      </c>
      <c r="O61" s="330">
        <v>640048.5</v>
      </c>
      <c r="P61" s="330">
        <v>1</v>
      </c>
      <c r="Q61" s="330">
        <v>101172.25</v>
      </c>
      <c r="R61" s="330">
        <v>55240048.5</v>
      </c>
      <c r="S61" s="330">
        <v>0.08</v>
      </c>
      <c r="T61" s="330" t="s">
        <v>32</v>
      </c>
      <c r="U61" s="330">
        <v>0.28999999999999998</v>
      </c>
      <c r="V61" s="330">
        <v>0.08</v>
      </c>
      <c r="W61" s="330">
        <v>0.08</v>
      </c>
      <c r="X61" s="330">
        <v>0</v>
      </c>
      <c r="Y61" s="330">
        <v>0</v>
      </c>
      <c r="Z61" s="330">
        <v>3.3239999999999998</v>
      </c>
      <c r="AA61" s="330">
        <v>4.4180000000000001</v>
      </c>
      <c r="AB61" s="330">
        <v>4.5701999999999998</v>
      </c>
      <c r="AC61" s="330">
        <v>26.196100000000001</v>
      </c>
      <c r="AD61" s="72"/>
      <c r="AE61" s="135">
        <f t="shared" si="6"/>
        <v>244050534.273</v>
      </c>
      <c r="AF61" s="73"/>
      <c r="AG61" s="72"/>
    </row>
    <row r="62" spans="1:33" ht="13.15" customHeight="1">
      <c r="A62" s="70">
        <f t="shared" si="4"/>
        <v>4170</v>
      </c>
      <c r="B62" s="71" t="str">
        <f>IF(C62="OPC",VLOOKUP(A62,OPCVM!$A$4:$I5381,8,0),IF(C62="DIV",VLOOKUP(A62,Divers!$A$2:$F$489,6,0),IF(C62="TCN",LEFT(E62,3),IF(C62="OBL",LEFT(E62,3),IF(RIGHT(A62,2)="PR","PART",C62)))))</f>
        <v>Actions</v>
      </c>
      <c r="C62" s="222" t="s">
        <v>63</v>
      </c>
      <c r="D62" s="222" t="s">
        <v>28</v>
      </c>
      <c r="E62" s="222" t="s">
        <v>136</v>
      </c>
      <c r="F62" s="222">
        <v>4170</v>
      </c>
      <c r="G62" s="330">
        <v>50347414.789999999</v>
      </c>
      <c r="H62" s="330">
        <v>53083864.350000001</v>
      </c>
      <c r="I62" s="224">
        <v>45674</v>
      </c>
      <c r="J62" s="330">
        <v>226245</v>
      </c>
      <c r="K62" s="330">
        <v>0</v>
      </c>
      <c r="L62" s="330">
        <v>0</v>
      </c>
      <c r="M62" s="330">
        <v>222.53</v>
      </c>
      <c r="N62" s="330">
        <v>234.63</v>
      </c>
      <c r="O62" s="330">
        <v>2736449.56</v>
      </c>
      <c r="P62" s="330">
        <v>1</v>
      </c>
      <c r="Q62" s="330">
        <v>234.63</v>
      </c>
      <c r="R62" s="330">
        <v>53083864.350000001</v>
      </c>
      <c r="S62" s="330">
        <v>7.0000000000000007E-2</v>
      </c>
      <c r="T62" s="330" t="s">
        <v>32</v>
      </c>
      <c r="U62" s="330">
        <v>0.23</v>
      </c>
      <c r="V62" s="330">
        <v>7.0000000000000007E-2</v>
      </c>
      <c r="W62" s="330">
        <v>7.0000000000000007E-2</v>
      </c>
      <c r="X62" s="330">
        <v>0</v>
      </c>
      <c r="Y62" s="330">
        <v>0</v>
      </c>
      <c r="Z62" s="330">
        <v>0</v>
      </c>
      <c r="AA62" s="330">
        <v>0</v>
      </c>
      <c r="AB62" s="330">
        <v>0</v>
      </c>
      <c r="AC62" s="330">
        <v>0</v>
      </c>
      <c r="AD62" s="72"/>
      <c r="AE62" s="135">
        <f t="shared" si="6"/>
        <v>0</v>
      </c>
      <c r="AF62" s="73"/>
      <c r="AG62" s="72"/>
    </row>
    <row r="63" spans="1:33" ht="13.15" customHeight="1">
      <c r="A63" s="70">
        <f t="shared" si="4"/>
        <v>201651</v>
      </c>
      <c r="B63" s="71" t="str">
        <f>IF(C63="OPC",VLOOKUP(A63,OPCVM!$A$4:$I5412,8,0),IF(C63="DIV",VLOOKUP(A63,Divers!$A$2:$F$489,6,0),IF(C63="TCN",LEFT(E63,3),IF(C63="OBL",LEFT(E63,3),IF(RIGHT(A63,2)="PR","PART",C63)))))</f>
        <v>BDT</v>
      </c>
      <c r="C63" s="222" t="s">
        <v>95</v>
      </c>
      <c r="D63" s="222" t="s">
        <v>28</v>
      </c>
      <c r="E63" s="222" t="s">
        <v>96</v>
      </c>
      <c r="F63" s="222">
        <v>201651</v>
      </c>
      <c r="G63" s="330">
        <v>226988293.78999999</v>
      </c>
      <c r="H63" s="330">
        <v>246772194.22999999</v>
      </c>
      <c r="I63" s="224">
        <v>45679</v>
      </c>
      <c r="J63" s="330">
        <v>2521</v>
      </c>
      <c r="K63" s="330">
        <v>0</v>
      </c>
      <c r="L63" s="330">
        <v>0</v>
      </c>
      <c r="M63" s="330">
        <v>90038.99</v>
      </c>
      <c r="N63" s="330">
        <v>97886.63</v>
      </c>
      <c r="O63" s="330">
        <v>19783900.440000001</v>
      </c>
      <c r="P63" s="330">
        <v>1</v>
      </c>
      <c r="Q63" s="330">
        <v>97886.63</v>
      </c>
      <c r="R63" s="330">
        <v>246772194.22999999</v>
      </c>
      <c r="S63" s="330">
        <v>0.35</v>
      </c>
      <c r="T63" s="330" t="s">
        <v>30</v>
      </c>
      <c r="U63" s="330">
        <v>1.29</v>
      </c>
      <c r="V63" s="330">
        <v>23.44</v>
      </c>
      <c r="W63" s="330">
        <v>23.41</v>
      </c>
      <c r="X63" s="330">
        <v>87551.360000000001</v>
      </c>
      <c r="Y63" s="330">
        <v>11.8048</v>
      </c>
      <c r="Z63" s="330">
        <v>2.9060000000000001</v>
      </c>
      <c r="AA63" s="330">
        <v>5.7641999999999998</v>
      </c>
      <c r="AB63" s="330">
        <v>5.9317000000000002</v>
      </c>
      <c r="AC63" s="330">
        <v>40.555700000000002</v>
      </c>
      <c r="AD63" s="72"/>
      <c r="AE63" s="135">
        <f t="shared" si="6"/>
        <v>1422444281.9805658</v>
      </c>
      <c r="AF63" s="73"/>
      <c r="AG63" s="72"/>
    </row>
    <row r="64" spans="1:33" ht="13.15" customHeight="1">
      <c r="A64" s="70">
        <f t="shared" si="4"/>
        <v>201651</v>
      </c>
      <c r="B64" s="71" t="str">
        <f>IF(C64="OPC",VLOOKUP(A64,OPCVM!$A$4:$I5349,8,0),IF(C64="DIV",VLOOKUP(A64,Divers!$A$2:$F$489,6,0),IF(C64="TCN",LEFT(E64,3),IF(C64="OBL",LEFT(E64,3),IF(RIGHT(A64,2)="PR","PART",C64)))))</f>
        <v>BDT</v>
      </c>
      <c r="C64" s="222" t="s">
        <v>95</v>
      </c>
      <c r="D64" s="222" t="s">
        <v>28</v>
      </c>
      <c r="E64" s="222" t="s">
        <v>96</v>
      </c>
      <c r="F64" s="222">
        <v>201651</v>
      </c>
      <c r="G64" s="330">
        <v>279120869</v>
      </c>
      <c r="H64" s="330">
        <v>303448553</v>
      </c>
      <c r="I64" s="224">
        <v>45679</v>
      </c>
      <c r="J64" s="330">
        <v>3100</v>
      </c>
      <c r="K64" s="330">
        <v>0</v>
      </c>
      <c r="L64" s="330">
        <v>0</v>
      </c>
      <c r="M64" s="330">
        <v>90038.99</v>
      </c>
      <c r="N64" s="330">
        <v>97886.63</v>
      </c>
      <c r="O64" s="330">
        <v>24327684</v>
      </c>
      <c r="P64" s="330">
        <v>1</v>
      </c>
      <c r="Q64" s="330">
        <v>97886.63</v>
      </c>
      <c r="R64" s="330">
        <v>303448553</v>
      </c>
      <c r="S64" s="330">
        <v>0.43</v>
      </c>
      <c r="T64" s="330" t="s">
        <v>32</v>
      </c>
      <c r="U64" s="330">
        <v>1.59</v>
      </c>
      <c r="V64" s="330">
        <v>23.44</v>
      </c>
      <c r="W64" s="330">
        <v>23.41</v>
      </c>
      <c r="X64" s="330">
        <v>87551.360000000001</v>
      </c>
      <c r="Y64" s="330">
        <v>11.8048</v>
      </c>
      <c r="Z64" s="330">
        <v>2.9060000000000001</v>
      </c>
      <c r="AA64" s="330">
        <v>5.7641999999999998</v>
      </c>
      <c r="AB64" s="330">
        <v>5.9317000000000002</v>
      </c>
      <c r="AC64" s="330">
        <v>40.555700000000002</v>
      </c>
      <c r="AD64" s="72"/>
      <c r="AE64" s="135">
        <f t="shared" si="6"/>
        <v>1749138149.2026</v>
      </c>
      <c r="AF64" s="73"/>
      <c r="AG64" s="72"/>
    </row>
    <row r="65" spans="1:33" ht="13.15" customHeight="1">
      <c r="A65" s="70">
        <f t="shared" si="4"/>
        <v>6018</v>
      </c>
      <c r="B65" s="71" t="str">
        <f>IF(C65="OPC",VLOOKUP(A65,OPCVM!$A$4:$I5342,8,0),IF(C65="DIV",VLOOKUP(A65,Divers!$A$2:$F$489,6,0),IF(C65="TCN",LEFT(E65,3),IF(C65="OBL",LEFT(E65,3),IF(RIGHT(A65,2)="PR","PART",C65)))))</f>
        <v>OPCI_TR</v>
      </c>
      <c r="C65" s="222" t="s">
        <v>67</v>
      </c>
      <c r="D65" s="222" t="s">
        <v>28</v>
      </c>
      <c r="E65" s="222" t="s">
        <v>101</v>
      </c>
      <c r="F65" s="222">
        <v>6018</v>
      </c>
      <c r="G65" s="330">
        <v>1180295140.3900001</v>
      </c>
      <c r="H65" s="330">
        <v>1247199746.6400001</v>
      </c>
      <c r="I65" s="224">
        <v>45657</v>
      </c>
      <c r="J65" s="330">
        <v>11641928</v>
      </c>
      <c r="K65" s="330">
        <v>0</v>
      </c>
      <c r="L65" s="330">
        <v>0</v>
      </c>
      <c r="M65" s="330">
        <v>101.38</v>
      </c>
      <c r="N65" s="330">
        <v>107.13</v>
      </c>
      <c r="O65" s="330">
        <v>66904606.25</v>
      </c>
      <c r="P65" s="330">
        <v>1</v>
      </c>
      <c r="Q65" s="330">
        <v>107.13</v>
      </c>
      <c r="R65" s="330">
        <v>1247199746.6400001</v>
      </c>
      <c r="S65" s="330">
        <v>1.76</v>
      </c>
      <c r="T65" s="330" t="s">
        <v>30</v>
      </c>
      <c r="U65" s="330"/>
      <c r="V65" s="330">
        <v>1.76</v>
      </c>
      <c r="W65" s="330">
        <v>1.76</v>
      </c>
      <c r="X65" s="330">
        <v>98.98</v>
      </c>
      <c r="Y65" s="330">
        <v>8.234</v>
      </c>
      <c r="Z65" s="330">
        <v>0</v>
      </c>
      <c r="AA65" s="330">
        <v>0</v>
      </c>
      <c r="AB65" s="330">
        <v>0</v>
      </c>
      <c r="AC65" s="330">
        <v>0</v>
      </c>
      <c r="AD65" s="72"/>
      <c r="AE65" s="135">
        <f t="shared" si="6"/>
        <v>0</v>
      </c>
      <c r="AF65" s="73"/>
      <c r="AG65" s="72"/>
    </row>
    <row r="66" spans="1:33" ht="13.15" customHeight="1">
      <c r="A66" s="70">
        <f t="shared" ref="A66:A97" si="7">F66</f>
        <v>6075</v>
      </c>
      <c r="B66" s="71" t="str">
        <f>IF(C66="OPC",VLOOKUP(A66,OPCVM!$A$4:$I5320,8,0),IF(C66="DIV",VLOOKUP(A66,Divers!$A$2:$F$489,6,0),IF(C66="TCN",LEFT(E66,3),IF(C66="OBL",LEFT(E66,3),IF(RIGHT(A66,2)="PR","PART",C66)))))</f>
        <v>OPCR</v>
      </c>
      <c r="C66" s="222" t="s">
        <v>67</v>
      </c>
      <c r="D66" s="222" t="s">
        <v>28</v>
      </c>
      <c r="E66" s="222" t="s">
        <v>7022</v>
      </c>
      <c r="F66" s="222">
        <v>6075</v>
      </c>
      <c r="G66" s="330">
        <v>12781000</v>
      </c>
      <c r="H66" s="330">
        <v>12781000</v>
      </c>
      <c r="I66" s="224">
        <v>45672</v>
      </c>
      <c r="J66" s="330">
        <v>12781</v>
      </c>
      <c r="K66" s="330">
        <v>0</v>
      </c>
      <c r="L66" s="330">
        <v>0</v>
      </c>
      <c r="M66" s="330">
        <v>1000</v>
      </c>
      <c r="N66" s="330">
        <v>1000</v>
      </c>
      <c r="O66" s="330">
        <v>0</v>
      </c>
      <c r="P66" s="330">
        <v>1</v>
      </c>
      <c r="Q66" s="330">
        <v>1000</v>
      </c>
      <c r="R66" s="330">
        <v>12781000</v>
      </c>
      <c r="S66" s="330">
        <v>0.02</v>
      </c>
      <c r="T66" s="330" t="s">
        <v>30</v>
      </c>
      <c r="U66" s="330"/>
      <c r="V66" s="330">
        <v>0.02</v>
      </c>
      <c r="W66" s="330">
        <v>0.02</v>
      </c>
      <c r="X66" s="330">
        <v>0</v>
      </c>
      <c r="Y66" s="330">
        <v>0</v>
      </c>
      <c r="Z66" s="330">
        <v>0</v>
      </c>
      <c r="AA66" s="330">
        <v>0</v>
      </c>
      <c r="AB66" s="330">
        <v>0</v>
      </c>
      <c r="AC66" s="330">
        <v>0</v>
      </c>
      <c r="AD66" s="72"/>
      <c r="AE66" s="135">
        <f t="shared" si="6"/>
        <v>0</v>
      </c>
      <c r="AF66" s="73"/>
      <c r="AG66" s="72"/>
    </row>
    <row r="67" spans="1:33" ht="13.15" customHeight="1">
      <c r="A67" s="70">
        <f t="shared" si="7"/>
        <v>1092</v>
      </c>
      <c r="B67" s="71" t="str">
        <f>IF(C67="OPC",VLOOKUP(A67,OPCVM!$A$4:$I5396,8,0),IF(C67="DIV",VLOOKUP(A67,Divers!$A$2:$F$489,6,0),IF(C67="TCN",LEFT(E67,3),IF(C67="OBL",LEFT(E67,3),IF(RIGHT(A67,2)="PR","PART",C67)))))</f>
        <v>ACT</v>
      </c>
      <c r="C67" s="222" t="s">
        <v>27</v>
      </c>
      <c r="D67" s="222" t="s">
        <v>28</v>
      </c>
      <c r="E67" s="222" t="s">
        <v>62</v>
      </c>
      <c r="F67" s="222">
        <v>1092</v>
      </c>
      <c r="G67" s="330">
        <v>121834779.78</v>
      </c>
      <c r="H67" s="330">
        <v>204020512</v>
      </c>
      <c r="I67" s="224">
        <v>45679</v>
      </c>
      <c r="J67" s="330">
        <v>45992</v>
      </c>
      <c r="K67" s="330">
        <v>0</v>
      </c>
      <c r="L67" s="330">
        <v>0</v>
      </c>
      <c r="M67" s="330">
        <v>2649.04</v>
      </c>
      <c r="N67" s="330">
        <v>4436</v>
      </c>
      <c r="O67" s="330">
        <v>82185732.219999999</v>
      </c>
      <c r="P67" s="330">
        <v>1</v>
      </c>
      <c r="Q67" s="330">
        <v>4436</v>
      </c>
      <c r="R67" s="330">
        <v>204020512</v>
      </c>
      <c r="S67" s="330">
        <v>0.28999999999999998</v>
      </c>
      <c r="T67" s="330" t="s">
        <v>30</v>
      </c>
      <c r="U67" s="330">
        <v>1.34</v>
      </c>
      <c r="V67" s="330">
        <v>0.28999999999999998</v>
      </c>
      <c r="W67" s="330">
        <v>0.28999999999999998</v>
      </c>
      <c r="X67" s="330">
        <v>3794</v>
      </c>
      <c r="Y67" s="330">
        <v>16.921500000000002</v>
      </c>
      <c r="Z67" s="330">
        <v>0</v>
      </c>
      <c r="AA67" s="330">
        <v>0</v>
      </c>
      <c r="AB67" s="330">
        <v>0</v>
      </c>
      <c r="AC67" s="330">
        <v>0</v>
      </c>
      <c r="AD67" s="72"/>
      <c r="AE67" s="135">
        <f t="shared" si="6"/>
        <v>0</v>
      </c>
      <c r="AF67" s="73"/>
      <c r="AG67" s="72"/>
    </row>
    <row r="68" spans="1:33" ht="13.15" customHeight="1">
      <c r="A68" s="70">
        <f t="shared" si="7"/>
        <v>91027</v>
      </c>
      <c r="B68" s="71" t="str">
        <f>IF(C68="OPC",VLOOKUP(A68,OPCVM!$A$4:$I5316,8,0),IF(C68="DIV",VLOOKUP(A68,Divers!$A$2:$F$489,6,0),IF(C68="TCN",LEFT(E68,3),IF(C68="OBL",LEFT(E68,3),IF(RIGHT(A68,2)="PR","PART",C68)))))</f>
        <v>VJG</v>
      </c>
      <c r="C68" s="222" t="s">
        <v>95</v>
      </c>
      <c r="D68" s="222" t="s">
        <v>28</v>
      </c>
      <c r="E68" s="222" t="s">
        <v>99</v>
      </c>
      <c r="F68" s="222">
        <v>91027</v>
      </c>
      <c r="G68" s="330">
        <v>993913422.60000002</v>
      </c>
      <c r="H68" s="330">
        <v>1108320039.4000001</v>
      </c>
      <c r="I68" s="224">
        <v>45679</v>
      </c>
      <c r="J68" s="330">
        <v>9940</v>
      </c>
      <c r="K68" s="330">
        <v>0</v>
      </c>
      <c r="L68" s="330">
        <v>0</v>
      </c>
      <c r="M68" s="330">
        <v>99991.29</v>
      </c>
      <c r="N68" s="330">
        <v>111501.01</v>
      </c>
      <c r="O68" s="330">
        <v>114406616.8</v>
      </c>
      <c r="P68" s="330">
        <v>1</v>
      </c>
      <c r="Q68" s="330">
        <v>111501.01</v>
      </c>
      <c r="R68" s="330">
        <v>1108320039.4000001</v>
      </c>
      <c r="S68" s="330">
        <v>1.56</v>
      </c>
      <c r="T68" s="330" t="s">
        <v>32</v>
      </c>
      <c r="U68" s="330">
        <v>5.79</v>
      </c>
      <c r="V68" s="330">
        <v>1.56</v>
      </c>
      <c r="W68" s="330">
        <v>1.56</v>
      </c>
      <c r="X68" s="330">
        <v>105662.16</v>
      </c>
      <c r="Y68" s="330">
        <v>5.5259999999999998</v>
      </c>
      <c r="Z68" s="330">
        <v>3.3119999999999998</v>
      </c>
      <c r="AA68" s="330">
        <v>4.4752000000000001</v>
      </c>
      <c r="AB68" s="330">
        <v>4.6234999999999999</v>
      </c>
      <c r="AC68" s="330">
        <v>26.190899999999999</v>
      </c>
      <c r="AD68" s="72"/>
      <c r="AE68" s="135">
        <f t="shared" si="6"/>
        <v>4959953840.3228807</v>
      </c>
      <c r="AF68" s="73"/>
      <c r="AG68" s="72"/>
    </row>
    <row r="69" spans="1:33" ht="13.15" customHeight="1">
      <c r="A69" s="70">
        <f t="shared" si="7"/>
        <v>1038</v>
      </c>
      <c r="B69" s="71" t="str">
        <f>IF(C69="OPC",VLOOKUP(A69,OPCVM!$A$4:$I5295,8,0),IF(C69="DIV",VLOOKUP(A69,Divers!$A$2:$F$489,6,0),IF(C69="TCN",LEFT(E69,3),IF(C69="OBL",LEFT(E69,3),IF(RIGHT(A69,2)="PR","PART",C69)))))</f>
        <v>ACT</v>
      </c>
      <c r="C69" s="222" t="s">
        <v>27</v>
      </c>
      <c r="D69" s="222" t="s">
        <v>28</v>
      </c>
      <c r="E69" s="222" t="s">
        <v>42</v>
      </c>
      <c r="F69" s="222">
        <v>1038</v>
      </c>
      <c r="G69" s="330">
        <v>105078293.55</v>
      </c>
      <c r="H69" s="330">
        <v>111374640</v>
      </c>
      <c r="I69" s="224">
        <v>45679</v>
      </c>
      <c r="J69" s="330">
        <v>107091</v>
      </c>
      <c r="K69" s="330">
        <v>0</v>
      </c>
      <c r="L69" s="330">
        <v>0</v>
      </c>
      <c r="M69" s="330">
        <v>981.21</v>
      </c>
      <c r="N69" s="330">
        <v>1040</v>
      </c>
      <c r="O69" s="330">
        <v>6296346.4500000002</v>
      </c>
      <c r="P69" s="330">
        <v>1</v>
      </c>
      <c r="Q69" s="330">
        <v>1040</v>
      </c>
      <c r="R69" s="330">
        <v>111374640</v>
      </c>
      <c r="S69" s="330">
        <v>0.16</v>
      </c>
      <c r="T69" s="330" t="s">
        <v>30</v>
      </c>
      <c r="U69" s="330">
        <v>0.73</v>
      </c>
      <c r="V69" s="330">
        <v>0.16</v>
      </c>
      <c r="W69" s="330">
        <v>0.16</v>
      </c>
      <c r="X69" s="330">
        <v>0</v>
      </c>
      <c r="Y69" s="330">
        <v>0</v>
      </c>
      <c r="Z69" s="330">
        <v>0</v>
      </c>
      <c r="AA69" s="330">
        <v>0</v>
      </c>
      <c r="AB69" s="330">
        <v>0</v>
      </c>
      <c r="AC69" s="330">
        <v>0</v>
      </c>
      <c r="AD69" s="72"/>
      <c r="AE69" s="135">
        <f t="shared" si="6"/>
        <v>0</v>
      </c>
      <c r="AF69" s="73"/>
      <c r="AG69" s="72"/>
    </row>
    <row r="70" spans="1:33" ht="13.15" customHeight="1">
      <c r="A70" s="70">
        <f t="shared" si="7"/>
        <v>3744</v>
      </c>
      <c r="B70" s="71" t="str">
        <f>IF(C70="OPC",VLOOKUP(A70,OPCVM!$A$4:$I5324,8,0),IF(C70="DIV",VLOOKUP(A70,Divers!$A$2:$F$489,6,0),IF(C70="TCN",LEFT(E70,3),IF(C70="OBL",LEFT(E70,3),IF(RIGHT(A70,2)="PR","PART",C70)))))</f>
        <v>Monétaire</v>
      </c>
      <c r="C70" s="222" t="s">
        <v>63</v>
      </c>
      <c r="D70" s="222" t="s">
        <v>28</v>
      </c>
      <c r="E70" s="222" t="s">
        <v>127</v>
      </c>
      <c r="F70" s="222">
        <v>3744</v>
      </c>
      <c r="G70" s="330">
        <v>97381647.409999996</v>
      </c>
      <c r="H70" s="330">
        <v>97509709.870000005</v>
      </c>
      <c r="I70" s="224">
        <v>45679</v>
      </c>
      <c r="J70" s="330">
        <v>701</v>
      </c>
      <c r="K70" s="330">
        <v>0</v>
      </c>
      <c r="L70" s="330">
        <v>0</v>
      </c>
      <c r="M70" s="330">
        <v>138918.18</v>
      </c>
      <c r="N70" s="330">
        <v>139100.87</v>
      </c>
      <c r="O70" s="330">
        <v>128062.46</v>
      </c>
      <c r="P70" s="330">
        <v>1</v>
      </c>
      <c r="Q70" s="330">
        <v>139100.87</v>
      </c>
      <c r="R70" s="330">
        <v>97509709.870000005</v>
      </c>
      <c r="S70" s="330">
        <v>0.14000000000000001</v>
      </c>
      <c r="T70" s="330" t="s">
        <v>32</v>
      </c>
      <c r="U70" s="330">
        <v>0.42</v>
      </c>
      <c r="V70" s="330">
        <v>23.44</v>
      </c>
      <c r="W70" s="330">
        <v>23.41</v>
      </c>
      <c r="X70" s="330">
        <v>0</v>
      </c>
      <c r="Y70" s="330">
        <v>0</v>
      </c>
      <c r="Z70" s="330">
        <v>0</v>
      </c>
      <c r="AA70" s="330">
        <v>0.5</v>
      </c>
      <c r="AB70" s="330">
        <v>0</v>
      </c>
      <c r="AC70" s="330">
        <v>0</v>
      </c>
      <c r="AD70" s="72"/>
      <c r="AE70" s="135">
        <f t="shared" si="6"/>
        <v>48754854.935000002</v>
      </c>
      <c r="AF70" s="73"/>
      <c r="AG70" s="72"/>
    </row>
    <row r="71" spans="1:33" ht="13.15" customHeight="1">
      <c r="A71" s="70">
        <f t="shared" si="7"/>
        <v>1081</v>
      </c>
      <c r="B71" s="71" t="str">
        <f>IF(C71="OPC",VLOOKUP(A71,OPCVM!$A$4:$I5353,8,0),IF(C71="DIV",VLOOKUP(A71,Divers!$A$2:$F$489,6,0),IF(C71="TCN",LEFT(E71,3),IF(C71="OBL",LEFT(E71,3),IF(RIGHT(A71,2)="PR","PART",C71)))))</f>
        <v>ACT</v>
      </c>
      <c r="C71" s="222" t="s">
        <v>27</v>
      </c>
      <c r="D71" s="222" t="s">
        <v>28</v>
      </c>
      <c r="E71" s="222" t="s">
        <v>41</v>
      </c>
      <c r="F71" s="222">
        <v>1081</v>
      </c>
      <c r="G71" s="330">
        <v>89775340.049999997</v>
      </c>
      <c r="H71" s="330">
        <v>131490480</v>
      </c>
      <c r="I71" s="224">
        <v>45679</v>
      </c>
      <c r="J71" s="330">
        <v>199228</v>
      </c>
      <c r="K71" s="330">
        <v>0</v>
      </c>
      <c r="L71" s="330">
        <v>0</v>
      </c>
      <c r="M71" s="330">
        <v>450.62</v>
      </c>
      <c r="N71" s="330">
        <v>660</v>
      </c>
      <c r="O71" s="330">
        <v>41715139.950000003</v>
      </c>
      <c r="P71" s="330">
        <v>1</v>
      </c>
      <c r="Q71" s="330">
        <v>660</v>
      </c>
      <c r="R71" s="330">
        <v>131490480</v>
      </c>
      <c r="S71" s="330">
        <v>0.19</v>
      </c>
      <c r="T71" s="330" t="s">
        <v>30</v>
      </c>
      <c r="U71" s="330">
        <v>0.86</v>
      </c>
      <c r="V71" s="330">
        <v>0.19</v>
      </c>
      <c r="W71" s="330">
        <v>0.19</v>
      </c>
      <c r="X71" s="330">
        <v>485</v>
      </c>
      <c r="Y71" s="330">
        <v>36.082500000000003</v>
      </c>
      <c r="Z71" s="330">
        <v>0</v>
      </c>
      <c r="AA71" s="330">
        <v>0</v>
      </c>
      <c r="AB71" s="330">
        <v>0</v>
      </c>
      <c r="AC71" s="330">
        <v>0</v>
      </c>
      <c r="AD71" s="72"/>
      <c r="AE71" s="135">
        <f t="shared" si="6"/>
        <v>0</v>
      </c>
      <c r="AF71" s="73"/>
      <c r="AG71" s="72"/>
    </row>
    <row r="72" spans="1:33" ht="13.15" customHeight="1">
      <c r="A72" s="70">
        <f t="shared" si="7"/>
        <v>1096</v>
      </c>
      <c r="B72" s="71" t="str">
        <f>IF(C72="OPC",VLOOKUP(A72,OPCVM!$A$4:$I5292,8,0),IF(C72="DIV",VLOOKUP(A72,Divers!$A$2:$F$489,6,0),IF(C72="TCN",LEFT(E72,3),IF(C72="OBL",LEFT(E72,3),IF(RIGHT(A72,2)="PR","PART",C72)))))</f>
        <v>ACT</v>
      </c>
      <c r="C72" s="222" t="s">
        <v>27</v>
      </c>
      <c r="D72" s="222" t="s">
        <v>28</v>
      </c>
      <c r="E72" s="222" t="s">
        <v>38</v>
      </c>
      <c r="F72" s="222">
        <v>1096</v>
      </c>
      <c r="G72" s="330">
        <v>31173729.460000001</v>
      </c>
      <c r="H72" s="330">
        <v>50021971.469999999</v>
      </c>
      <c r="I72" s="224">
        <v>45679</v>
      </c>
      <c r="J72" s="330">
        <v>752097</v>
      </c>
      <c r="K72" s="330">
        <v>0</v>
      </c>
      <c r="L72" s="330">
        <v>0</v>
      </c>
      <c r="M72" s="330">
        <v>41.45</v>
      </c>
      <c r="N72" s="330">
        <v>66.510000000000005</v>
      </c>
      <c r="O72" s="330">
        <v>18848242.010000002</v>
      </c>
      <c r="P72" s="330">
        <v>1</v>
      </c>
      <c r="Q72" s="330">
        <v>66.510000000000005</v>
      </c>
      <c r="R72" s="330">
        <v>50021971.469999999</v>
      </c>
      <c r="S72" s="330">
        <v>7.0000000000000007E-2</v>
      </c>
      <c r="T72" s="330" t="s">
        <v>30</v>
      </c>
      <c r="U72" s="330">
        <v>0.33</v>
      </c>
      <c r="V72" s="330">
        <v>7.0000000000000007E-2</v>
      </c>
      <c r="W72" s="330">
        <v>7.0000000000000007E-2</v>
      </c>
      <c r="X72" s="330">
        <v>70</v>
      </c>
      <c r="Y72" s="330">
        <v>-4.9856999999999996</v>
      </c>
      <c r="Z72" s="330">
        <v>0</v>
      </c>
      <c r="AA72" s="330">
        <v>0</v>
      </c>
      <c r="AB72" s="330">
        <v>0</v>
      </c>
      <c r="AC72" s="330">
        <v>0</v>
      </c>
      <c r="AD72" s="72"/>
      <c r="AE72" s="135">
        <f t="shared" si="6"/>
        <v>0</v>
      </c>
      <c r="AF72" s="73"/>
      <c r="AG72" s="72"/>
    </row>
    <row r="73" spans="1:33" ht="13.15" customHeight="1">
      <c r="A73" s="70">
        <f t="shared" si="7"/>
        <v>1232</v>
      </c>
      <c r="B73" s="71" t="str">
        <f>IF(C73="OPC",VLOOKUP(A73,OPCVM!$A$4:$I5344,8,0),IF(C73="DIV",VLOOKUP(A73,Divers!$A$2:$F$489,6,0),IF(C73="TCN",LEFT(E73,3),IF(C73="OBL",LEFT(E73,3),IF(RIGHT(A73,2)="PR","PART",C73)))))</f>
        <v>ACT</v>
      </c>
      <c r="C73" s="222" t="s">
        <v>27</v>
      </c>
      <c r="D73" s="222" t="s">
        <v>28</v>
      </c>
      <c r="E73" s="222" t="s">
        <v>53</v>
      </c>
      <c r="F73" s="222">
        <v>1232</v>
      </c>
      <c r="G73" s="330">
        <v>582551427.66999996</v>
      </c>
      <c r="H73" s="330">
        <v>889603890</v>
      </c>
      <c r="I73" s="224">
        <v>45679</v>
      </c>
      <c r="J73" s="330">
        <v>442589</v>
      </c>
      <c r="K73" s="330">
        <v>0</v>
      </c>
      <c r="L73" s="330">
        <v>0</v>
      </c>
      <c r="M73" s="330">
        <v>1316.24</v>
      </c>
      <c r="N73" s="330">
        <v>2010</v>
      </c>
      <c r="O73" s="330">
        <v>307052462.32999998</v>
      </c>
      <c r="P73" s="330">
        <v>1</v>
      </c>
      <c r="Q73" s="330">
        <v>2010</v>
      </c>
      <c r="R73" s="330">
        <v>889603890</v>
      </c>
      <c r="S73" s="330">
        <v>1.25</v>
      </c>
      <c r="T73" s="330" t="s">
        <v>30</v>
      </c>
      <c r="U73" s="330">
        <v>5.83</v>
      </c>
      <c r="V73" s="330">
        <v>1.25</v>
      </c>
      <c r="W73" s="330">
        <v>1.25</v>
      </c>
      <c r="X73" s="330">
        <v>1380</v>
      </c>
      <c r="Y73" s="330">
        <v>45.652200000000001</v>
      </c>
      <c r="Z73" s="330">
        <v>0</v>
      </c>
      <c r="AA73" s="330">
        <v>0</v>
      </c>
      <c r="AB73" s="330">
        <v>0</v>
      </c>
      <c r="AC73" s="330">
        <v>0</v>
      </c>
      <c r="AE73" s="135"/>
    </row>
    <row r="74" spans="1:33" ht="13.15" customHeight="1">
      <c r="A74" s="70">
        <f t="shared" si="7"/>
        <v>1171</v>
      </c>
      <c r="B74" s="71" t="str">
        <f>IF(C74="OPC",VLOOKUP(A74,OPCVM!$A$4:$I5358,8,0),IF(C74="DIV",VLOOKUP(A74,Divers!$A$2:$F$489,6,0),IF(C74="TCN",LEFT(E74,3),IF(C74="OBL",LEFT(E74,3),IF(RIGHT(A74,2)="PR","PART",C74)))))</f>
        <v>ACT</v>
      </c>
      <c r="C74" s="222" t="s">
        <v>27</v>
      </c>
      <c r="D74" s="222" t="s">
        <v>28</v>
      </c>
      <c r="E74" s="222" t="s">
        <v>35</v>
      </c>
      <c r="F74" s="222">
        <v>1171</v>
      </c>
      <c r="G74" s="330">
        <v>82348444.480000004</v>
      </c>
      <c r="H74" s="330">
        <v>109298059.59999999</v>
      </c>
      <c r="I74" s="224">
        <v>45679</v>
      </c>
      <c r="J74" s="330">
        <v>705604</v>
      </c>
      <c r="K74" s="330">
        <v>0</v>
      </c>
      <c r="L74" s="330">
        <v>0</v>
      </c>
      <c r="M74" s="330">
        <v>116.71</v>
      </c>
      <c r="N74" s="330">
        <v>154.9</v>
      </c>
      <c r="O74" s="330">
        <v>26949615.120000001</v>
      </c>
      <c r="P74" s="330">
        <v>1</v>
      </c>
      <c r="Q74" s="330">
        <v>154.9</v>
      </c>
      <c r="R74" s="330">
        <v>109298059.59999999</v>
      </c>
      <c r="S74" s="330">
        <v>0.15</v>
      </c>
      <c r="T74" s="330" t="s">
        <v>30</v>
      </c>
      <c r="U74" s="330">
        <v>0.72</v>
      </c>
      <c r="V74" s="330">
        <v>0.15</v>
      </c>
      <c r="W74" s="330">
        <v>0.15</v>
      </c>
      <c r="X74" s="330">
        <v>119</v>
      </c>
      <c r="Y74" s="330">
        <v>30.168099999999999</v>
      </c>
      <c r="Z74" s="330">
        <v>0</v>
      </c>
      <c r="AA74" s="330">
        <v>0</v>
      </c>
      <c r="AB74" s="330">
        <v>0</v>
      </c>
      <c r="AC74" s="330">
        <v>0</v>
      </c>
      <c r="AD74" s="72"/>
      <c r="AE74" s="135">
        <f t="shared" ref="AE74:AE106" si="8">AA74*H74</f>
        <v>0</v>
      </c>
      <c r="AF74" s="73"/>
      <c r="AG74" s="72"/>
    </row>
    <row r="75" spans="1:33" ht="13.15" customHeight="1">
      <c r="A75" s="70" t="str">
        <f t="shared" si="7"/>
        <v>1148_PR</v>
      </c>
      <c r="B75" s="71" t="str">
        <f>IF(C75="OPC",VLOOKUP(A75,OPCVM!$A$4:$I5332,8,0),IF(C75="DIV",VLOOKUP(A75,Divers!$A$2:$F$489,6,0),IF(C75="TCN",LEFT(E75,3),IF(C75="OBL",LEFT(E75,3),IF(RIGHT(A75,2)="PR","PART",C75)))))</f>
        <v>PART</v>
      </c>
      <c r="C75" s="222" t="s">
        <v>27</v>
      </c>
      <c r="D75" s="222" t="s">
        <v>28</v>
      </c>
      <c r="E75" s="222" t="s">
        <v>49</v>
      </c>
      <c r="F75" s="222" t="s">
        <v>50</v>
      </c>
      <c r="G75" s="330">
        <v>945672402.45000005</v>
      </c>
      <c r="H75" s="330">
        <v>874383802.79999995</v>
      </c>
      <c r="I75" s="224">
        <v>45679</v>
      </c>
      <c r="J75" s="330">
        <v>9802509</v>
      </c>
      <c r="K75" s="330">
        <v>0</v>
      </c>
      <c r="L75" s="330">
        <v>0</v>
      </c>
      <c r="M75" s="330">
        <v>96.47</v>
      </c>
      <c r="N75" s="330">
        <v>89.2</v>
      </c>
      <c r="O75" s="330">
        <v>-71288599.650000006</v>
      </c>
      <c r="P75" s="330">
        <v>1</v>
      </c>
      <c r="Q75" s="330">
        <v>89.2</v>
      </c>
      <c r="R75" s="330">
        <v>874383802.79999995</v>
      </c>
      <c r="S75" s="330">
        <v>1.23</v>
      </c>
      <c r="T75" s="330" t="s">
        <v>32</v>
      </c>
      <c r="U75" s="330">
        <v>5.73</v>
      </c>
      <c r="V75" s="330">
        <v>3.01</v>
      </c>
      <c r="W75" s="330">
        <v>3.01</v>
      </c>
      <c r="X75" s="330">
        <v>83.5</v>
      </c>
      <c r="Y75" s="330">
        <v>6.8262999999999998</v>
      </c>
      <c r="Z75" s="330">
        <v>0</v>
      </c>
      <c r="AA75" s="330">
        <v>0</v>
      </c>
      <c r="AB75" s="330">
        <v>0</v>
      </c>
      <c r="AC75" s="330">
        <v>0</v>
      </c>
      <c r="AD75" s="72"/>
      <c r="AE75" s="135">
        <f t="shared" si="8"/>
        <v>0</v>
      </c>
      <c r="AF75" s="73"/>
      <c r="AG75" s="72"/>
    </row>
    <row r="76" spans="1:33" ht="13.15" customHeight="1">
      <c r="A76" s="70">
        <f t="shared" si="7"/>
        <v>4168</v>
      </c>
      <c r="B76" s="71" t="str">
        <f>IF(C76="OPC",VLOOKUP(A76,OPCVM!$A$4:$I5369,8,0),IF(C76="DIV",VLOOKUP(A76,Divers!$A$2:$F$489,6,0),IF(C76="TCN",LEFT(E76,3),IF(C76="OBL",LEFT(E76,3),IF(RIGHT(A76,2)="PR","PART",C76)))))</f>
        <v>Monétaire</v>
      </c>
      <c r="C76" s="222" t="s">
        <v>63</v>
      </c>
      <c r="D76" s="222" t="s">
        <v>28</v>
      </c>
      <c r="E76" s="222" t="s">
        <v>142</v>
      </c>
      <c r="F76" s="222">
        <v>4168</v>
      </c>
      <c r="G76" s="330">
        <v>55075921.579999998</v>
      </c>
      <c r="H76" s="330">
        <v>55147997.100000001</v>
      </c>
      <c r="I76" s="224">
        <v>45679</v>
      </c>
      <c r="J76" s="330">
        <v>3403</v>
      </c>
      <c r="K76" s="330">
        <v>0</v>
      </c>
      <c r="L76" s="330">
        <v>0</v>
      </c>
      <c r="M76" s="330">
        <v>16184.52</v>
      </c>
      <c r="N76" s="330">
        <v>16205.7</v>
      </c>
      <c r="O76" s="330">
        <v>72075.520000000004</v>
      </c>
      <c r="P76" s="330">
        <v>1</v>
      </c>
      <c r="Q76" s="330">
        <v>16205.7</v>
      </c>
      <c r="R76" s="330">
        <v>55147997.100000001</v>
      </c>
      <c r="S76" s="330">
        <v>0.08</v>
      </c>
      <c r="T76" s="330" t="s">
        <v>32</v>
      </c>
      <c r="U76" s="330">
        <v>0.24</v>
      </c>
      <c r="V76" s="330">
        <v>3.64</v>
      </c>
      <c r="W76" s="330">
        <v>3.63</v>
      </c>
      <c r="X76" s="330">
        <v>0</v>
      </c>
      <c r="Y76" s="330">
        <v>0</v>
      </c>
      <c r="Z76" s="330">
        <v>0</v>
      </c>
      <c r="AA76" s="330">
        <v>0.5</v>
      </c>
      <c r="AB76" s="330">
        <v>0</v>
      </c>
      <c r="AC76" s="330">
        <v>0</v>
      </c>
      <c r="AD76" s="72"/>
      <c r="AE76" s="135">
        <f t="shared" si="8"/>
        <v>27573998.550000001</v>
      </c>
      <c r="AF76" s="73"/>
      <c r="AG76" s="72"/>
    </row>
    <row r="77" spans="1:33" ht="13.15" customHeight="1">
      <c r="A77" s="70">
        <f t="shared" si="7"/>
        <v>6014</v>
      </c>
      <c r="B77" s="71" t="str">
        <f>IF(C77="OPC",VLOOKUP(A77,OPCVM!$A$4:$I5357,8,0),IF(C77="DIV",VLOOKUP(A77,Divers!$A$2:$F$489,6,0),IF(C77="TCN",LEFT(E77,3),IF(C77="OBL",LEFT(E77,3),IF(RIGHT(A77,2)="PR","PART",C77)))))</f>
        <v>OPCR</v>
      </c>
      <c r="C77" s="222" t="s">
        <v>67</v>
      </c>
      <c r="D77" s="222" t="s">
        <v>28</v>
      </c>
      <c r="E77" s="222" t="s">
        <v>70</v>
      </c>
      <c r="F77" s="222">
        <v>6014</v>
      </c>
      <c r="G77" s="330">
        <v>67979809.900000006</v>
      </c>
      <c r="H77" s="330">
        <v>59142434.609999999</v>
      </c>
      <c r="I77" s="224">
        <v>45292</v>
      </c>
      <c r="J77" s="330">
        <v>67979.809899999993</v>
      </c>
      <c r="K77" s="330">
        <v>0</v>
      </c>
      <c r="L77" s="330">
        <v>0</v>
      </c>
      <c r="M77" s="330">
        <v>1000</v>
      </c>
      <c r="N77" s="330">
        <v>870</v>
      </c>
      <c r="O77" s="330">
        <v>-8837375.2899999991</v>
      </c>
      <c r="P77" s="330">
        <v>1</v>
      </c>
      <c r="Q77" s="330">
        <v>870</v>
      </c>
      <c r="R77" s="330">
        <v>59142434.609999999</v>
      </c>
      <c r="S77" s="330">
        <v>0.08</v>
      </c>
      <c r="T77" s="330" t="s">
        <v>37</v>
      </c>
      <c r="U77" s="330"/>
      <c r="V77" s="330">
        <v>0.08</v>
      </c>
      <c r="W77" s="330">
        <v>0.08</v>
      </c>
      <c r="X77" s="330">
        <v>1000</v>
      </c>
      <c r="Y77" s="330">
        <v>-13</v>
      </c>
      <c r="Z77" s="330">
        <v>0</v>
      </c>
      <c r="AA77" s="330">
        <v>0</v>
      </c>
      <c r="AB77" s="330">
        <v>0</v>
      </c>
      <c r="AC77" s="330">
        <v>0</v>
      </c>
      <c r="AD77" s="72"/>
      <c r="AE77" s="135">
        <f t="shared" si="8"/>
        <v>0</v>
      </c>
      <c r="AF77" s="73"/>
      <c r="AG77" s="72"/>
    </row>
    <row r="78" spans="1:33" ht="13.15" customHeight="1">
      <c r="A78" s="70">
        <f t="shared" si="7"/>
        <v>1208</v>
      </c>
      <c r="B78" s="71" t="str">
        <f>IF(C78="OPC",VLOOKUP(A78,OPCVM!$A$4:$I5406,8,0),IF(C78="DIV",VLOOKUP(A78,Divers!$A$2:$F$489,6,0),IF(C78="TCN",LEFT(E78,3),IF(C78="OBL",LEFT(E78,3),IF(RIGHT(A78,2)="PR","PART",C78)))))</f>
        <v>ACT</v>
      </c>
      <c r="C78" s="222" t="s">
        <v>27</v>
      </c>
      <c r="D78" s="222" t="s">
        <v>28</v>
      </c>
      <c r="E78" s="222" t="s">
        <v>51</v>
      </c>
      <c r="F78" s="222">
        <v>1208</v>
      </c>
      <c r="G78" s="330">
        <v>56748209.270000003</v>
      </c>
      <c r="H78" s="330">
        <v>78706485</v>
      </c>
      <c r="I78" s="224">
        <v>45679</v>
      </c>
      <c r="J78" s="330">
        <v>36693</v>
      </c>
      <c r="K78" s="330">
        <v>0</v>
      </c>
      <c r="L78" s="330">
        <v>0</v>
      </c>
      <c r="M78" s="330">
        <v>1546.57</v>
      </c>
      <c r="N78" s="330">
        <v>2145</v>
      </c>
      <c r="O78" s="330">
        <v>21958275.73</v>
      </c>
      <c r="P78" s="330">
        <v>1</v>
      </c>
      <c r="Q78" s="330">
        <v>2145</v>
      </c>
      <c r="R78" s="330">
        <v>78706485</v>
      </c>
      <c r="S78" s="330">
        <v>0.11</v>
      </c>
      <c r="T78" s="330" t="s">
        <v>30</v>
      </c>
      <c r="U78" s="330">
        <v>0.52</v>
      </c>
      <c r="V78" s="330">
        <v>0.11</v>
      </c>
      <c r="W78" s="330">
        <v>0.11</v>
      </c>
      <c r="X78" s="330">
        <v>0</v>
      </c>
      <c r="Y78" s="330">
        <v>0</v>
      </c>
      <c r="Z78" s="330">
        <v>0</v>
      </c>
      <c r="AA78" s="330">
        <v>0</v>
      </c>
      <c r="AB78" s="330">
        <v>0</v>
      </c>
      <c r="AC78" s="330">
        <v>0</v>
      </c>
      <c r="AD78" s="72"/>
      <c r="AE78" s="135">
        <f t="shared" si="8"/>
        <v>0</v>
      </c>
      <c r="AF78" s="73"/>
      <c r="AG78" s="72"/>
    </row>
    <row r="79" spans="1:33" ht="13.15" customHeight="1">
      <c r="A79" s="70">
        <f t="shared" si="7"/>
        <v>4214</v>
      </c>
      <c r="B79" s="71" t="str">
        <f>IF(C79="OPC",VLOOKUP(A79,OPCVM!$A$4:$I5341,8,0),IF(C79="DIV",VLOOKUP(A79,Divers!$A$2:$F$489,6,0),IF(C79="TCN",LEFT(E79,3),IF(C79="OBL",LEFT(E79,3),IF(RIGHT(A79,2)="PR","PART",C79)))))</f>
        <v>Contractuel</v>
      </c>
      <c r="C79" s="222" t="s">
        <v>63</v>
      </c>
      <c r="D79" s="222" t="s">
        <v>28</v>
      </c>
      <c r="E79" s="222" t="s">
        <v>529</v>
      </c>
      <c r="F79" s="222">
        <v>4214</v>
      </c>
      <c r="G79" s="330">
        <v>169200000</v>
      </c>
      <c r="H79" s="330">
        <v>169200000</v>
      </c>
      <c r="I79" s="224">
        <v>45679</v>
      </c>
      <c r="J79" s="330">
        <v>160000</v>
      </c>
      <c r="K79" s="330">
        <v>0</v>
      </c>
      <c r="L79" s="330">
        <v>0</v>
      </c>
      <c r="M79" s="330">
        <v>1057.5</v>
      </c>
      <c r="N79" s="330">
        <v>1057.5</v>
      </c>
      <c r="O79" s="330">
        <v>0</v>
      </c>
      <c r="P79" s="330">
        <v>1</v>
      </c>
      <c r="Q79" s="330">
        <v>1057.5</v>
      </c>
      <c r="R79" s="330">
        <v>169200000</v>
      </c>
      <c r="S79" s="330">
        <v>0.24</v>
      </c>
      <c r="T79" s="330" t="s">
        <v>32</v>
      </c>
      <c r="U79" s="330">
        <v>0.73</v>
      </c>
      <c r="V79" s="330">
        <v>7.23</v>
      </c>
      <c r="W79" s="330">
        <v>7.22</v>
      </c>
      <c r="X79" s="330">
        <v>0</v>
      </c>
      <c r="Y79" s="330">
        <v>0</v>
      </c>
      <c r="Z79" s="330">
        <v>0</v>
      </c>
      <c r="AA79" s="330">
        <v>0.5</v>
      </c>
      <c r="AB79" s="330">
        <v>0</v>
      </c>
      <c r="AC79" s="330">
        <v>0</v>
      </c>
      <c r="AD79" s="72"/>
      <c r="AE79" s="135">
        <f t="shared" si="8"/>
        <v>84600000</v>
      </c>
      <c r="AF79" s="73"/>
      <c r="AG79" s="72"/>
    </row>
    <row r="80" spans="1:33" ht="13.15" customHeight="1">
      <c r="A80" s="70">
        <f t="shared" si="7"/>
        <v>201678</v>
      </c>
      <c r="B80" s="71" t="str">
        <f>IF(C80="OPC",VLOOKUP(A80,OPCVM!$A$4:$I5300,8,0),IF(C80="DIV",VLOOKUP(A80,Divers!$A$2:$F$489,6,0),IF(C80="TCN",LEFT(E80,3),IF(C80="OBL",LEFT(E80,3),IF(RIGHT(A80,2)="PR","PART",C80)))))</f>
        <v>BDT</v>
      </c>
      <c r="C80" s="222" t="s">
        <v>95</v>
      </c>
      <c r="D80" s="222" t="s">
        <v>28</v>
      </c>
      <c r="E80" s="222" t="s">
        <v>6988</v>
      </c>
      <c r="F80" s="222">
        <v>201678</v>
      </c>
      <c r="G80" s="330">
        <v>866981862.79999995</v>
      </c>
      <c r="H80" s="330">
        <v>913990493.79999995</v>
      </c>
      <c r="I80" s="224">
        <v>45679</v>
      </c>
      <c r="J80" s="330">
        <v>9220</v>
      </c>
      <c r="K80" s="330">
        <v>0</v>
      </c>
      <c r="L80" s="330">
        <v>0</v>
      </c>
      <c r="M80" s="330">
        <v>94032.74</v>
      </c>
      <c r="N80" s="330">
        <v>99131.29</v>
      </c>
      <c r="O80" s="330">
        <v>47008631</v>
      </c>
      <c r="P80" s="330">
        <v>1</v>
      </c>
      <c r="Q80" s="330">
        <v>99131.29</v>
      </c>
      <c r="R80" s="330">
        <v>913990493.79999995</v>
      </c>
      <c r="S80" s="330">
        <v>1.29</v>
      </c>
      <c r="T80" s="330" t="s">
        <v>32</v>
      </c>
      <c r="U80" s="330">
        <v>4.78</v>
      </c>
      <c r="V80" s="330">
        <v>23.44</v>
      </c>
      <c r="W80" s="330">
        <v>23.41</v>
      </c>
      <c r="X80" s="330">
        <v>94349.42</v>
      </c>
      <c r="Y80" s="330">
        <v>5.0682999999999998</v>
      </c>
      <c r="Z80" s="330">
        <v>2.6429999999999998</v>
      </c>
      <c r="AA80" s="330">
        <v>2.6063000000000001</v>
      </c>
      <c r="AB80" s="330">
        <v>2.6751999999999998</v>
      </c>
      <c r="AC80" s="330">
        <v>9.4263999999999992</v>
      </c>
      <c r="AD80" s="72"/>
      <c r="AE80" s="135">
        <f t="shared" si="8"/>
        <v>2382133423.9909401</v>
      </c>
      <c r="AF80" s="73"/>
      <c r="AG80" s="72"/>
    </row>
    <row r="81" spans="1:33" ht="13.15" customHeight="1">
      <c r="A81" s="70">
        <f t="shared" si="7"/>
        <v>201678</v>
      </c>
      <c r="B81" s="71" t="str">
        <f>IF(C81="OPC",VLOOKUP(A81,OPCVM!$A$4:$I5289,8,0),IF(C81="DIV",VLOOKUP(A81,Divers!$A$2:$F$489,6,0),IF(C81="TCN",LEFT(E81,3),IF(C81="OBL",LEFT(E81,3),IF(RIGHT(A81,2)="PR","PART",C81)))))</f>
        <v>BDT</v>
      </c>
      <c r="C81" s="222" t="s">
        <v>95</v>
      </c>
      <c r="D81" s="222" t="s">
        <v>28</v>
      </c>
      <c r="E81" s="222" t="s">
        <v>6988</v>
      </c>
      <c r="F81" s="222">
        <v>201678</v>
      </c>
      <c r="G81" s="330">
        <v>1154722047.2</v>
      </c>
      <c r="H81" s="330">
        <v>1217332241.2</v>
      </c>
      <c r="I81" s="224">
        <v>45679</v>
      </c>
      <c r="J81" s="330">
        <v>12280</v>
      </c>
      <c r="K81" s="330">
        <v>0</v>
      </c>
      <c r="L81" s="330">
        <v>0</v>
      </c>
      <c r="M81" s="330">
        <v>94032.74</v>
      </c>
      <c r="N81" s="330">
        <v>99131.29</v>
      </c>
      <c r="O81" s="330">
        <v>62610194</v>
      </c>
      <c r="P81" s="330">
        <v>1</v>
      </c>
      <c r="Q81" s="330">
        <v>99131.29</v>
      </c>
      <c r="R81" s="330">
        <v>1217332241.2</v>
      </c>
      <c r="S81" s="330">
        <v>1.72</v>
      </c>
      <c r="T81" s="330" t="s">
        <v>30</v>
      </c>
      <c r="U81" s="330">
        <v>6.36</v>
      </c>
      <c r="V81" s="330">
        <v>23.44</v>
      </c>
      <c r="W81" s="330">
        <v>23.41</v>
      </c>
      <c r="X81" s="330">
        <v>94349.42</v>
      </c>
      <c r="Y81" s="330">
        <v>5.0682999999999998</v>
      </c>
      <c r="Z81" s="330">
        <v>2.6429999999999998</v>
      </c>
      <c r="AA81" s="330">
        <v>2.6063000000000001</v>
      </c>
      <c r="AB81" s="330">
        <v>2.6751999999999998</v>
      </c>
      <c r="AC81" s="330">
        <v>9.4263999999999992</v>
      </c>
      <c r="AD81" s="72"/>
      <c r="AE81" s="135">
        <f t="shared" si="8"/>
        <v>3172733020.2395601</v>
      </c>
      <c r="AF81" s="73"/>
      <c r="AG81" s="72"/>
    </row>
    <row r="82" spans="1:33" ht="13.15" customHeight="1">
      <c r="A82" s="70">
        <f t="shared" si="7"/>
        <v>201671</v>
      </c>
      <c r="B82" s="71" t="str">
        <f>IF(C82="OPC",VLOOKUP(A82,OPCVM!$A$4:$I5395,8,0),IF(C82="DIV",VLOOKUP(A82,Divers!$A$2:$F$489,6,0),IF(C82="TCN",LEFT(E82,3),IF(C82="OBL",LEFT(E82,3),IF(RIGHT(A82,2)="PR","PART",C82)))))</f>
        <v>BDT</v>
      </c>
      <c r="C82" s="222" t="s">
        <v>95</v>
      </c>
      <c r="D82" s="222" t="s">
        <v>28</v>
      </c>
      <c r="E82" s="222" t="s">
        <v>6989</v>
      </c>
      <c r="F82" s="222">
        <v>201671</v>
      </c>
      <c r="G82" s="330">
        <v>962415688</v>
      </c>
      <c r="H82" s="330">
        <v>1040045552</v>
      </c>
      <c r="I82" s="224">
        <v>45679</v>
      </c>
      <c r="J82" s="330">
        <v>10400</v>
      </c>
      <c r="K82" s="330">
        <v>0</v>
      </c>
      <c r="L82" s="330">
        <v>0</v>
      </c>
      <c r="M82" s="330">
        <v>92539.97</v>
      </c>
      <c r="N82" s="330">
        <v>100004.38</v>
      </c>
      <c r="O82" s="330">
        <v>77629864</v>
      </c>
      <c r="P82" s="330">
        <v>1</v>
      </c>
      <c r="Q82" s="330">
        <v>100004.38</v>
      </c>
      <c r="R82" s="330">
        <v>1040045552</v>
      </c>
      <c r="S82" s="330">
        <v>1.47</v>
      </c>
      <c r="T82" s="330" t="s">
        <v>30</v>
      </c>
      <c r="U82" s="330">
        <v>5.43</v>
      </c>
      <c r="V82" s="330">
        <v>23.44</v>
      </c>
      <c r="W82" s="330">
        <v>23.41</v>
      </c>
      <c r="X82" s="330">
        <v>95214.79</v>
      </c>
      <c r="Y82" s="330">
        <v>5.0303000000000004</v>
      </c>
      <c r="Z82" s="330">
        <v>2.613</v>
      </c>
      <c r="AA82" s="330">
        <v>2.1985999999999999</v>
      </c>
      <c r="AB82" s="330">
        <v>2.2561</v>
      </c>
      <c r="AC82" s="330">
        <v>7.0669000000000004</v>
      </c>
      <c r="AD82" s="72"/>
      <c r="AE82" s="135">
        <f t="shared" si="8"/>
        <v>2286644150.6271996</v>
      </c>
      <c r="AF82" s="73"/>
      <c r="AG82" s="72"/>
    </row>
    <row r="83" spans="1:33" ht="13.15" customHeight="1">
      <c r="A83" s="70">
        <f t="shared" si="7"/>
        <v>201671</v>
      </c>
      <c r="B83" s="71" t="str">
        <f>IF(C83="OPC",VLOOKUP(A83,OPCVM!$A$4:$I5293,8,0),IF(C83="DIV",VLOOKUP(A83,Divers!$A$2:$F$489,6,0),IF(C83="TCN",LEFT(E83,3),IF(C83="OBL",LEFT(E83,3),IF(RIGHT(A83,2)="PR","PART",C83)))))</f>
        <v>BDT</v>
      </c>
      <c r="C83" s="222" t="s">
        <v>95</v>
      </c>
      <c r="D83" s="222" t="s">
        <v>28</v>
      </c>
      <c r="E83" s="222" t="s">
        <v>6989</v>
      </c>
      <c r="F83" s="222">
        <v>201671</v>
      </c>
      <c r="G83" s="330">
        <v>925399700</v>
      </c>
      <c r="H83" s="330">
        <v>1000043800</v>
      </c>
      <c r="I83" s="224">
        <v>45679</v>
      </c>
      <c r="J83" s="330">
        <v>10000</v>
      </c>
      <c r="K83" s="330">
        <v>0</v>
      </c>
      <c r="L83" s="330">
        <v>0</v>
      </c>
      <c r="M83" s="330">
        <v>92539.97</v>
      </c>
      <c r="N83" s="330">
        <v>100004.38</v>
      </c>
      <c r="O83" s="330">
        <v>74644100</v>
      </c>
      <c r="P83" s="330">
        <v>1</v>
      </c>
      <c r="Q83" s="330">
        <v>100004.38</v>
      </c>
      <c r="R83" s="330">
        <v>1000043800</v>
      </c>
      <c r="S83" s="330">
        <v>1.41</v>
      </c>
      <c r="T83" s="330" t="s">
        <v>32</v>
      </c>
      <c r="U83" s="330">
        <v>5.22</v>
      </c>
      <c r="V83" s="330">
        <v>23.44</v>
      </c>
      <c r="W83" s="330">
        <v>23.41</v>
      </c>
      <c r="X83" s="330">
        <v>95214.79</v>
      </c>
      <c r="Y83" s="330">
        <v>5.0303000000000004</v>
      </c>
      <c r="Z83" s="330">
        <v>2.613</v>
      </c>
      <c r="AA83" s="330">
        <v>2.1985999999999999</v>
      </c>
      <c r="AB83" s="330">
        <v>2.2561</v>
      </c>
      <c r="AC83" s="330">
        <v>7.0669000000000004</v>
      </c>
      <c r="AD83" s="72"/>
      <c r="AE83" s="135">
        <f t="shared" si="8"/>
        <v>2198696298.6799998</v>
      </c>
      <c r="AF83" s="73"/>
      <c r="AG83" s="72"/>
    </row>
    <row r="84" spans="1:33" ht="13.15" customHeight="1">
      <c r="A84" s="70">
        <f t="shared" si="7"/>
        <v>3919</v>
      </c>
      <c r="B84" s="71" t="str">
        <f>IF(C84="OPC",VLOOKUP(A84,OPCVM!$A$4:$I5337,8,0),IF(C84="DIV",VLOOKUP(A84,Divers!$A$2:$F$489,6,0),IF(C84="TCN",LEFT(E84,3),IF(C84="OBL",LEFT(E84,3),IF(RIGHT(A84,2)="PR","PART",C84)))))</f>
        <v>OMLT</v>
      </c>
      <c r="C84" s="222" t="s">
        <v>63</v>
      </c>
      <c r="D84" s="222" t="s">
        <v>28</v>
      </c>
      <c r="E84" s="222" t="s">
        <v>143</v>
      </c>
      <c r="F84" s="222">
        <v>3919</v>
      </c>
      <c r="G84" s="330">
        <v>95991433.299999997</v>
      </c>
      <c r="H84" s="330">
        <v>105812418.15000001</v>
      </c>
      <c r="I84" s="224">
        <v>45674</v>
      </c>
      <c r="J84" s="330">
        <v>94365</v>
      </c>
      <c r="K84" s="330">
        <v>0</v>
      </c>
      <c r="L84" s="330">
        <v>0</v>
      </c>
      <c r="M84" s="330">
        <v>1017.24</v>
      </c>
      <c r="N84" s="330">
        <v>1121.31</v>
      </c>
      <c r="O84" s="330">
        <v>9820984.8499999996</v>
      </c>
      <c r="P84" s="330">
        <v>1</v>
      </c>
      <c r="Q84" s="330">
        <v>1121.31</v>
      </c>
      <c r="R84" s="330">
        <v>105812418.15000001</v>
      </c>
      <c r="S84" s="330">
        <v>0.15</v>
      </c>
      <c r="T84" s="330" t="s">
        <v>30</v>
      </c>
      <c r="U84" s="330">
        <v>0.46</v>
      </c>
      <c r="V84" s="330">
        <v>0.24</v>
      </c>
      <c r="W84" s="330">
        <v>0.24</v>
      </c>
      <c r="X84" s="330">
        <v>0</v>
      </c>
      <c r="Y84" s="330">
        <v>0</v>
      </c>
      <c r="Z84" s="330">
        <v>0</v>
      </c>
      <c r="AA84" s="330">
        <v>7.6</v>
      </c>
      <c r="AB84" s="330">
        <v>0</v>
      </c>
      <c r="AC84" s="330">
        <v>0</v>
      </c>
      <c r="AD84" s="72"/>
      <c r="AE84" s="135">
        <f t="shared" si="8"/>
        <v>804174377.94000006</v>
      </c>
      <c r="AF84" s="73"/>
      <c r="AG84" s="72"/>
    </row>
    <row r="85" spans="1:33" ht="13.15" customHeight="1">
      <c r="A85" s="70">
        <f t="shared" si="7"/>
        <v>3826</v>
      </c>
      <c r="B85" s="71" t="str">
        <f>IF(C85="OPC",VLOOKUP(A85,OPCVM!$A$4:$I5404,8,0),IF(C85="DIV",VLOOKUP(A85,Divers!$A$2:$F$489,6,0),IF(C85="TCN",LEFT(E85,3),IF(C85="OBL",LEFT(E85,3),IF(RIGHT(A85,2)="PR","PART",C85)))))</f>
        <v>OMLT</v>
      </c>
      <c r="C85" s="222" t="s">
        <v>63</v>
      </c>
      <c r="D85" s="222" t="s">
        <v>28</v>
      </c>
      <c r="E85" s="222" t="s">
        <v>130</v>
      </c>
      <c r="F85" s="222">
        <v>3826</v>
      </c>
      <c r="G85" s="330">
        <v>346096991.51999998</v>
      </c>
      <c r="H85" s="330">
        <v>375431658.06999999</v>
      </c>
      <c r="I85" s="224">
        <v>45679</v>
      </c>
      <c r="J85" s="330">
        <v>320173</v>
      </c>
      <c r="K85" s="330">
        <v>0</v>
      </c>
      <c r="L85" s="330">
        <v>0</v>
      </c>
      <c r="M85" s="330">
        <v>1080.97</v>
      </c>
      <c r="N85" s="330">
        <v>1172.5899999999999</v>
      </c>
      <c r="O85" s="330">
        <v>29334666.550000001</v>
      </c>
      <c r="P85" s="330">
        <v>1</v>
      </c>
      <c r="Q85" s="330">
        <v>1172.5899999999999</v>
      </c>
      <c r="R85" s="330">
        <v>375431658.06999999</v>
      </c>
      <c r="S85" s="330">
        <v>0.53</v>
      </c>
      <c r="T85" s="330" t="s">
        <v>30</v>
      </c>
      <c r="U85" s="330">
        <v>1.63</v>
      </c>
      <c r="V85" s="330">
        <v>0.71</v>
      </c>
      <c r="W85" s="330">
        <v>0.71</v>
      </c>
      <c r="X85" s="330">
        <v>0</v>
      </c>
      <c r="Y85" s="330">
        <v>0</v>
      </c>
      <c r="Z85" s="330">
        <v>0</v>
      </c>
      <c r="AA85" s="330">
        <v>6.5</v>
      </c>
      <c r="AB85" s="330">
        <v>0</v>
      </c>
      <c r="AC85" s="330">
        <v>0</v>
      </c>
      <c r="AD85" s="72"/>
      <c r="AE85" s="135">
        <f t="shared" si="8"/>
        <v>2440305777.4549999</v>
      </c>
      <c r="AF85" s="73"/>
      <c r="AG85" s="72"/>
    </row>
    <row r="86" spans="1:33" ht="13.15" customHeight="1">
      <c r="A86" s="70">
        <f t="shared" si="7"/>
        <v>9634</v>
      </c>
      <c r="B86" s="71" t="str">
        <f>IF(C86="OPC",VLOOKUP(A86,OPCVM!$A$4:$I5390,8,0),IF(C86="DIV",VLOOKUP(A86,Divers!$A$2:$F$489,6,0),IF(C86="TCN",LEFT(E86,3),IF(C86="OBL",LEFT(E86,3),IF(RIGHT(A86,2)="PR","PART",C86)))))</f>
        <v>ONC</v>
      </c>
      <c r="C86" s="222" t="s">
        <v>95</v>
      </c>
      <c r="D86" s="222" t="s">
        <v>28</v>
      </c>
      <c r="E86" s="222" t="s">
        <v>110</v>
      </c>
      <c r="F86" s="222">
        <v>9634</v>
      </c>
      <c r="G86" s="330">
        <v>100000000</v>
      </c>
      <c r="H86" s="330">
        <v>106604310</v>
      </c>
      <c r="I86" s="224">
        <v>45679</v>
      </c>
      <c r="J86" s="330">
        <v>1000</v>
      </c>
      <c r="K86" s="330">
        <v>0</v>
      </c>
      <c r="L86" s="330">
        <v>0</v>
      </c>
      <c r="M86" s="330">
        <v>100000</v>
      </c>
      <c r="N86" s="330">
        <v>106604.31</v>
      </c>
      <c r="O86" s="330">
        <v>6604310</v>
      </c>
      <c r="P86" s="330">
        <v>1</v>
      </c>
      <c r="Q86" s="330">
        <v>106604.31</v>
      </c>
      <c r="R86" s="330">
        <v>106604310</v>
      </c>
      <c r="S86" s="330">
        <v>0.15</v>
      </c>
      <c r="T86" s="330" t="s">
        <v>32</v>
      </c>
      <c r="U86" s="330">
        <v>0.56000000000000005</v>
      </c>
      <c r="V86" s="330">
        <v>0.15</v>
      </c>
      <c r="W86" s="330">
        <v>0.15</v>
      </c>
      <c r="X86" s="330">
        <v>0</v>
      </c>
      <c r="Y86" s="330">
        <v>0</v>
      </c>
      <c r="Z86" s="330">
        <v>4.6509999999999998</v>
      </c>
      <c r="AA86" s="330">
        <v>10.003500000000001</v>
      </c>
      <c r="AB86" s="330">
        <v>10.4688</v>
      </c>
      <c r="AC86" s="330">
        <v>132.23060000000001</v>
      </c>
      <c r="AD86" s="72"/>
      <c r="AE86" s="135">
        <f t="shared" si="8"/>
        <v>1066416215.085</v>
      </c>
      <c r="AF86" s="73"/>
      <c r="AG86" s="72"/>
    </row>
    <row r="87" spans="1:33" ht="13.15" customHeight="1">
      <c r="A87" s="70">
        <f t="shared" si="7"/>
        <v>6074</v>
      </c>
      <c r="B87" s="71" t="str">
        <f>IF(C87="OPC",VLOOKUP(A87,OPCVM!$A$4:$I5361,8,0),IF(C87="DIV",VLOOKUP(A87,Divers!$A$2:$F$489,6,0),IF(C87="TCN",LEFT(E87,3),IF(C87="OBL",LEFT(E87,3),IF(RIGHT(A87,2)="PR","PART",C87)))))</f>
        <v>OPCR</v>
      </c>
      <c r="C87" s="222" t="s">
        <v>67</v>
      </c>
      <c r="D87" s="222" t="s">
        <v>28</v>
      </c>
      <c r="E87" s="222" t="s">
        <v>74</v>
      </c>
      <c r="F87" s="222">
        <v>6074</v>
      </c>
      <c r="G87" s="330">
        <v>787500</v>
      </c>
      <c r="H87" s="330">
        <v>787500</v>
      </c>
      <c r="I87" s="224">
        <v>45617</v>
      </c>
      <c r="J87" s="330">
        <v>7875</v>
      </c>
      <c r="K87" s="330">
        <v>0</v>
      </c>
      <c r="L87" s="330">
        <v>0</v>
      </c>
      <c r="M87" s="330">
        <v>100</v>
      </c>
      <c r="N87" s="330">
        <v>100</v>
      </c>
      <c r="O87" s="330">
        <v>0</v>
      </c>
      <c r="P87" s="330">
        <v>1</v>
      </c>
      <c r="Q87" s="330">
        <v>100</v>
      </c>
      <c r="R87" s="330">
        <v>787500</v>
      </c>
      <c r="S87" s="330">
        <v>0</v>
      </c>
      <c r="T87" s="330" t="s">
        <v>30</v>
      </c>
      <c r="U87" s="330"/>
      <c r="V87" s="330">
        <v>0</v>
      </c>
      <c r="W87" s="330">
        <v>0</v>
      </c>
      <c r="X87" s="330">
        <v>0</v>
      </c>
      <c r="Y87" s="330">
        <v>0</v>
      </c>
      <c r="Z87" s="330">
        <v>0</v>
      </c>
      <c r="AA87" s="330">
        <v>0</v>
      </c>
      <c r="AB87" s="330">
        <v>0</v>
      </c>
      <c r="AC87" s="330">
        <v>0</v>
      </c>
      <c r="AD87" s="72"/>
      <c r="AE87" s="135">
        <f t="shared" si="8"/>
        <v>0</v>
      </c>
      <c r="AF87" s="73"/>
      <c r="AG87" s="72"/>
    </row>
    <row r="88" spans="1:33" ht="13.15" customHeight="1">
      <c r="A88" s="70">
        <f t="shared" si="7"/>
        <v>6037</v>
      </c>
      <c r="B88" s="71" t="str">
        <f>IF(C88="OPC",VLOOKUP(A88,OPCVM!$A$4:$I5379,8,0),IF(C88="DIV",VLOOKUP(A88,Divers!$A$2:$F$489,6,0),IF(C88="TCN",LEFT(E88,3),IF(C88="OBL",LEFT(E88,3),IF(RIGHT(A88,2)="PR","PART",C88)))))</f>
        <v>OPCI_Publique</v>
      </c>
      <c r="C88" s="222" t="s">
        <v>67</v>
      </c>
      <c r="D88" s="222" t="s">
        <v>28</v>
      </c>
      <c r="E88" s="222" t="s">
        <v>100</v>
      </c>
      <c r="F88" s="222">
        <v>6037</v>
      </c>
      <c r="G88" s="330">
        <v>1426373128.75</v>
      </c>
      <c r="H88" s="330">
        <v>1688382341.6400001</v>
      </c>
      <c r="I88" s="224">
        <v>45657</v>
      </c>
      <c r="J88" s="330">
        <v>13069998</v>
      </c>
      <c r="K88" s="330">
        <v>0</v>
      </c>
      <c r="L88" s="330">
        <v>0</v>
      </c>
      <c r="M88" s="330">
        <v>109.13</v>
      </c>
      <c r="N88" s="330">
        <v>129.18</v>
      </c>
      <c r="O88" s="330">
        <v>262009212.88999999</v>
      </c>
      <c r="P88" s="330">
        <v>1</v>
      </c>
      <c r="Q88" s="330">
        <v>129.18</v>
      </c>
      <c r="R88" s="330">
        <v>1688382341.6400001</v>
      </c>
      <c r="S88" s="330">
        <v>2.38</v>
      </c>
      <c r="T88" s="330" t="s">
        <v>32</v>
      </c>
      <c r="U88" s="330"/>
      <c r="V88" s="330">
        <v>2.38</v>
      </c>
      <c r="W88" s="330">
        <v>2.38</v>
      </c>
      <c r="X88" s="330">
        <v>0</v>
      </c>
      <c r="Y88" s="330">
        <v>0</v>
      </c>
      <c r="Z88" s="330">
        <v>0</v>
      </c>
      <c r="AA88" s="330">
        <v>0</v>
      </c>
      <c r="AB88" s="330">
        <v>0</v>
      </c>
      <c r="AC88" s="330">
        <v>0</v>
      </c>
      <c r="AD88" s="72"/>
      <c r="AE88" s="135">
        <f t="shared" si="8"/>
        <v>0</v>
      </c>
      <c r="AF88" s="73"/>
      <c r="AG88" s="72"/>
    </row>
    <row r="89" spans="1:33" ht="13.15" customHeight="1">
      <c r="A89" s="70">
        <f t="shared" si="7"/>
        <v>1179</v>
      </c>
      <c r="B89" s="71" t="str">
        <f>IF(C89="OPC",VLOOKUP(A89,OPCVM!$A$4:$I5317,8,0),IF(C89="DIV",VLOOKUP(A89,Divers!$A$2:$F$489,6,0),IF(C89="TCN",LEFT(E89,3),IF(C89="OBL",LEFT(E89,3),IF(RIGHT(A89,2)="PR","PART",C89)))))</f>
        <v>ACT</v>
      </c>
      <c r="C89" s="222" t="s">
        <v>27</v>
      </c>
      <c r="D89" s="222" t="s">
        <v>28</v>
      </c>
      <c r="E89" s="222" t="s">
        <v>56</v>
      </c>
      <c r="F89" s="222">
        <v>1179</v>
      </c>
      <c r="G89" s="330">
        <v>11151233.039999999</v>
      </c>
      <c r="H89" s="330">
        <v>13320648</v>
      </c>
      <c r="I89" s="224">
        <v>45679</v>
      </c>
      <c r="J89" s="330">
        <v>7986</v>
      </c>
      <c r="K89" s="330">
        <v>0</v>
      </c>
      <c r="L89" s="330">
        <v>0</v>
      </c>
      <c r="M89" s="330">
        <v>1396.35</v>
      </c>
      <c r="N89" s="330">
        <v>1668</v>
      </c>
      <c r="O89" s="330">
        <v>2169414.96</v>
      </c>
      <c r="P89" s="330">
        <v>1</v>
      </c>
      <c r="Q89" s="330">
        <v>1668</v>
      </c>
      <c r="R89" s="330">
        <v>13320648</v>
      </c>
      <c r="S89" s="330">
        <v>0.02</v>
      </c>
      <c r="T89" s="330" t="s">
        <v>30</v>
      </c>
      <c r="U89" s="330">
        <v>0.09</v>
      </c>
      <c r="V89" s="330">
        <v>0.02</v>
      </c>
      <c r="W89" s="330">
        <v>0.02</v>
      </c>
      <c r="X89" s="330">
        <v>0</v>
      </c>
      <c r="Y89" s="330">
        <v>0</v>
      </c>
      <c r="Z89" s="330">
        <v>0</v>
      </c>
      <c r="AA89" s="330">
        <v>0</v>
      </c>
      <c r="AB89" s="330">
        <v>0</v>
      </c>
      <c r="AC89" s="330">
        <v>0</v>
      </c>
      <c r="AD89" s="72"/>
      <c r="AE89" s="135">
        <f t="shared" si="8"/>
        <v>0</v>
      </c>
      <c r="AF89" s="73"/>
      <c r="AG89" s="72"/>
    </row>
    <row r="90" spans="1:33" ht="13.15" customHeight="1">
      <c r="A90" s="70">
        <f t="shared" si="7"/>
        <v>201379</v>
      </c>
      <c r="B90" s="71" t="str">
        <f>IF(C90="OPC",VLOOKUP(A90,OPCVM!$A$4:$I5367,8,0),IF(C90="DIV",VLOOKUP(A90,Divers!$A$2:$F$489,6,0),IF(C90="TCN",LEFT(E90,3),IF(C90="OBL",LEFT(E90,3),IF(RIGHT(A90,2)="PR","PART",C90)))))</f>
        <v>BDT</v>
      </c>
      <c r="C90" s="222" t="s">
        <v>95</v>
      </c>
      <c r="D90" s="222" t="s">
        <v>28</v>
      </c>
      <c r="E90" s="222" t="s">
        <v>98</v>
      </c>
      <c r="F90" s="222">
        <v>201379</v>
      </c>
      <c r="G90" s="330">
        <v>399804500</v>
      </c>
      <c r="H90" s="330">
        <v>538487300</v>
      </c>
      <c r="I90" s="224">
        <v>45679</v>
      </c>
      <c r="J90" s="330">
        <v>5000</v>
      </c>
      <c r="K90" s="330">
        <v>0</v>
      </c>
      <c r="L90" s="330">
        <v>0</v>
      </c>
      <c r="M90" s="330">
        <v>79960.899999999994</v>
      </c>
      <c r="N90" s="330">
        <v>107697.46</v>
      </c>
      <c r="O90" s="330">
        <v>138682800</v>
      </c>
      <c r="P90" s="330">
        <v>1</v>
      </c>
      <c r="Q90" s="330">
        <v>107697.46</v>
      </c>
      <c r="R90" s="330">
        <v>538487300</v>
      </c>
      <c r="S90" s="330">
        <v>0.76</v>
      </c>
      <c r="T90" s="330" t="s">
        <v>32</v>
      </c>
      <c r="U90" s="330">
        <v>2.81</v>
      </c>
      <c r="V90" s="330">
        <v>23.44</v>
      </c>
      <c r="W90" s="330">
        <v>23.41</v>
      </c>
      <c r="X90" s="330">
        <v>100635.4</v>
      </c>
      <c r="Y90" s="330">
        <v>7.0175000000000001</v>
      </c>
      <c r="Z90" s="330">
        <v>2.843</v>
      </c>
      <c r="AA90" s="330">
        <v>4.8669000000000002</v>
      </c>
      <c r="AB90" s="330">
        <v>5.0052000000000003</v>
      </c>
      <c r="AC90" s="330">
        <v>30.009599999999999</v>
      </c>
      <c r="AD90" s="72"/>
      <c r="AE90" s="135">
        <f t="shared" si="8"/>
        <v>2620763840.3699999</v>
      </c>
      <c r="AF90" s="73"/>
      <c r="AG90" s="72"/>
    </row>
    <row r="91" spans="1:33" ht="13.15" customHeight="1">
      <c r="A91" s="70">
        <f t="shared" si="7"/>
        <v>201379</v>
      </c>
      <c r="B91" s="71" t="str">
        <f>IF(C91="OPC",VLOOKUP(A91,OPCVM!$A$4:$I5350,8,0),IF(C91="DIV",VLOOKUP(A91,Divers!$A$2:$F$489,6,0),IF(C91="TCN",LEFT(E91,3),IF(C91="OBL",LEFT(E91,3),IF(RIGHT(A91,2)="PR","PART",C91)))))</f>
        <v>BDT</v>
      </c>
      <c r="C91" s="222" t="s">
        <v>95</v>
      </c>
      <c r="D91" s="222" t="s">
        <v>28</v>
      </c>
      <c r="E91" s="222" t="s">
        <v>98</v>
      </c>
      <c r="F91" s="222">
        <v>201379</v>
      </c>
      <c r="G91" s="330">
        <v>799609000</v>
      </c>
      <c r="H91" s="330">
        <v>1076974600</v>
      </c>
      <c r="I91" s="224">
        <v>45679</v>
      </c>
      <c r="J91" s="330">
        <v>10000</v>
      </c>
      <c r="K91" s="330">
        <v>0</v>
      </c>
      <c r="L91" s="330">
        <v>0</v>
      </c>
      <c r="M91" s="330">
        <v>79960.899999999994</v>
      </c>
      <c r="N91" s="330">
        <v>107697.46</v>
      </c>
      <c r="O91" s="330">
        <v>277365600</v>
      </c>
      <c r="P91" s="330">
        <v>1</v>
      </c>
      <c r="Q91" s="330">
        <v>107697.46</v>
      </c>
      <c r="R91" s="330">
        <v>1076974600</v>
      </c>
      <c r="S91" s="330">
        <v>1.52</v>
      </c>
      <c r="T91" s="330" t="s">
        <v>30</v>
      </c>
      <c r="U91" s="330">
        <v>5.63</v>
      </c>
      <c r="V91" s="330">
        <v>23.44</v>
      </c>
      <c r="W91" s="330">
        <v>23.41</v>
      </c>
      <c r="X91" s="330">
        <v>100635.4</v>
      </c>
      <c r="Y91" s="330">
        <v>7.0175000000000001</v>
      </c>
      <c r="Z91" s="330">
        <v>2.843</v>
      </c>
      <c r="AA91" s="330">
        <v>4.8669000000000002</v>
      </c>
      <c r="AB91" s="330">
        <v>5.0052000000000003</v>
      </c>
      <c r="AC91" s="330">
        <v>30.009599999999999</v>
      </c>
      <c r="AD91" s="72"/>
      <c r="AE91" s="135">
        <f t="shared" si="8"/>
        <v>5241527680.7399998</v>
      </c>
      <c r="AF91" s="73"/>
      <c r="AG91" s="72"/>
    </row>
    <row r="92" spans="1:33" ht="13.15" customHeight="1">
      <c r="A92" s="70">
        <f t="shared" si="7"/>
        <v>4111</v>
      </c>
      <c r="B92" s="71" t="str">
        <f>IF(C92="OPC",VLOOKUP(A92,OPCVM!$A$4:$I5399,8,0),IF(C92="DIV",VLOOKUP(A92,Divers!$A$2:$F$489,6,0),IF(C92="TCN",LEFT(E92,3),IF(C92="OBL",LEFT(E92,3),IF(RIGHT(A92,2)="PR","PART",C92)))))</f>
        <v>Actions Déd.</v>
      </c>
      <c r="C92" s="222" t="s">
        <v>63</v>
      </c>
      <c r="D92" s="222" t="s">
        <v>28</v>
      </c>
      <c r="E92" s="222" t="s">
        <v>65</v>
      </c>
      <c r="F92" s="222">
        <v>4111</v>
      </c>
      <c r="G92" s="330">
        <v>638561973.95000005</v>
      </c>
      <c r="H92" s="330">
        <v>1016492711.6900001</v>
      </c>
      <c r="I92" s="224">
        <v>45679</v>
      </c>
      <c r="J92" s="330">
        <v>401174.80599999998</v>
      </c>
      <c r="K92" s="330">
        <v>0</v>
      </c>
      <c r="L92" s="330">
        <v>0</v>
      </c>
      <c r="M92" s="330">
        <v>1591.73</v>
      </c>
      <c r="N92" s="330">
        <v>2533.79</v>
      </c>
      <c r="O92" s="330">
        <v>377930737.74000001</v>
      </c>
      <c r="P92" s="330">
        <v>1</v>
      </c>
      <c r="Q92" s="330">
        <v>2533.79</v>
      </c>
      <c r="R92" s="330">
        <v>1016492711.6900001</v>
      </c>
      <c r="S92" s="330">
        <v>1.43</v>
      </c>
      <c r="T92" s="330" t="s">
        <v>37</v>
      </c>
      <c r="U92" s="330">
        <v>4.41</v>
      </c>
      <c r="V92" s="330">
        <v>1.45</v>
      </c>
      <c r="W92" s="330">
        <v>1.45</v>
      </c>
      <c r="X92" s="330">
        <v>1592.89</v>
      </c>
      <c r="Y92" s="330">
        <v>59.0687</v>
      </c>
      <c r="Z92" s="330">
        <v>0</v>
      </c>
      <c r="AA92" s="330">
        <v>0</v>
      </c>
      <c r="AB92" s="330">
        <v>0</v>
      </c>
      <c r="AC92" s="330">
        <v>0</v>
      </c>
      <c r="AD92" s="72"/>
      <c r="AE92" s="135">
        <f t="shared" si="8"/>
        <v>0</v>
      </c>
      <c r="AF92" s="73"/>
      <c r="AG92" s="72"/>
    </row>
    <row r="93" spans="1:33" ht="13.15" customHeight="1">
      <c r="A93" s="70">
        <f t="shared" si="7"/>
        <v>1231</v>
      </c>
      <c r="B93" s="71" t="str">
        <f>IF(C93="OPC",VLOOKUP(A93,OPCVM!$A$4:$I5401,8,0),IF(C93="DIV",VLOOKUP(A93,Divers!$A$2:$F$489,6,0),IF(C93="TCN",LEFT(E93,3),IF(C93="OBL",LEFT(E93,3),IF(RIGHT(A93,2)="PR","PART",C93)))))</f>
        <v>ACT</v>
      </c>
      <c r="C93" s="222" t="s">
        <v>27</v>
      </c>
      <c r="D93" s="222" t="s">
        <v>28</v>
      </c>
      <c r="E93" s="222" t="s">
        <v>59</v>
      </c>
      <c r="F93" s="222">
        <v>1231</v>
      </c>
      <c r="G93" s="330">
        <v>315137977.06</v>
      </c>
      <c r="H93" s="330">
        <v>1460572440</v>
      </c>
      <c r="I93" s="224">
        <v>45679</v>
      </c>
      <c r="J93" s="330">
        <v>2446520</v>
      </c>
      <c r="K93" s="330">
        <v>0</v>
      </c>
      <c r="L93" s="330">
        <v>0</v>
      </c>
      <c r="M93" s="330">
        <v>128.81</v>
      </c>
      <c r="N93" s="330">
        <v>597</v>
      </c>
      <c r="O93" s="330">
        <v>1145434462.9400001</v>
      </c>
      <c r="P93" s="330">
        <v>1</v>
      </c>
      <c r="Q93" s="330">
        <v>597</v>
      </c>
      <c r="R93" s="330">
        <v>1460572440</v>
      </c>
      <c r="S93" s="330">
        <v>2.06</v>
      </c>
      <c r="T93" s="330" t="s">
        <v>32</v>
      </c>
      <c r="U93" s="330">
        <v>9.58</v>
      </c>
      <c r="V93" s="330">
        <v>2.06</v>
      </c>
      <c r="W93" s="330">
        <v>2.06</v>
      </c>
      <c r="X93" s="330">
        <v>220</v>
      </c>
      <c r="Y93" s="330">
        <v>171.36359999999999</v>
      </c>
      <c r="Z93" s="330">
        <v>0</v>
      </c>
      <c r="AA93" s="330">
        <v>0</v>
      </c>
      <c r="AB93" s="330">
        <v>0</v>
      </c>
      <c r="AC93" s="330">
        <v>0</v>
      </c>
      <c r="AD93" s="72"/>
      <c r="AE93" s="135">
        <f t="shared" si="8"/>
        <v>0</v>
      </c>
      <c r="AF93" s="73"/>
      <c r="AG93" s="72"/>
    </row>
    <row r="94" spans="1:33" ht="13.15" customHeight="1">
      <c r="A94" s="70">
        <f t="shared" si="7"/>
        <v>1231</v>
      </c>
      <c r="B94" s="71" t="str">
        <f>IF(C94="OPC",VLOOKUP(A94,OPCVM!$A$4:$I5306,8,0),IF(C94="DIV",VLOOKUP(A94,Divers!$A$2:$F$489,6,0),IF(C94="TCN",LEFT(E94,3),IF(C94="OBL",LEFT(E94,3),IF(RIGHT(A94,2)="PR","PART",C94)))))</f>
        <v>ACT</v>
      </c>
      <c r="C94" s="222" t="s">
        <v>27</v>
      </c>
      <c r="D94" s="222" t="s">
        <v>28</v>
      </c>
      <c r="E94" s="222" t="s">
        <v>59</v>
      </c>
      <c r="F94" s="222">
        <v>1231</v>
      </c>
      <c r="G94" s="330">
        <v>310562.62</v>
      </c>
      <c r="H94" s="330">
        <v>1439367</v>
      </c>
      <c r="I94" s="224">
        <v>45679</v>
      </c>
      <c r="J94" s="330">
        <v>2411</v>
      </c>
      <c r="K94" s="330">
        <v>0</v>
      </c>
      <c r="L94" s="330">
        <v>0</v>
      </c>
      <c r="M94" s="330">
        <v>128.81</v>
      </c>
      <c r="N94" s="330">
        <v>597</v>
      </c>
      <c r="O94" s="330">
        <v>1128804.3799999999</v>
      </c>
      <c r="P94" s="330">
        <v>1</v>
      </c>
      <c r="Q94" s="330">
        <v>597</v>
      </c>
      <c r="R94" s="330">
        <v>1439367</v>
      </c>
      <c r="S94" s="330">
        <v>0</v>
      </c>
      <c r="T94" s="330" t="s">
        <v>30</v>
      </c>
      <c r="U94" s="330">
        <v>0.01</v>
      </c>
      <c r="V94" s="330">
        <v>2.06</v>
      </c>
      <c r="W94" s="330">
        <v>2.06</v>
      </c>
      <c r="X94" s="330">
        <v>220</v>
      </c>
      <c r="Y94" s="330">
        <v>171.36359999999999</v>
      </c>
      <c r="Z94" s="330">
        <v>0</v>
      </c>
      <c r="AA94" s="330">
        <v>0</v>
      </c>
      <c r="AB94" s="330">
        <v>0</v>
      </c>
      <c r="AC94" s="330">
        <v>0</v>
      </c>
      <c r="AD94" s="72"/>
      <c r="AE94" s="135">
        <f t="shared" si="8"/>
        <v>0</v>
      </c>
      <c r="AF94" s="73"/>
      <c r="AG94" s="72"/>
    </row>
    <row r="95" spans="1:33" ht="13.15" customHeight="1">
      <c r="A95" s="70">
        <f t="shared" si="7"/>
        <v>1220</v>
      </c>
      <c r="B95" s="71" t="str">
        <f>IF(C95="OPC",VLOOKUP(A95,OPCVM!$A$4:$I5314,8,0),IF(C95="DIV",VLOOKUP(A95,Divers!$A$2:$F$489,6,0),IF(C95="TCN",LEFT(E95,3),IF(C95="OBL",LEFT(E95,3),IF(RIGHT(A95,2)="PR","PART",C95)))))</f>
        <v>ACT</v>
      </c>
      <c r="C95" s="222" t="s">
        <v>27</v>
      </c>
      <c r="D95" s="222" t="s">
        <v>28</v>
      </c>
      <c r="E95" s="222" t="s">
        <v>60</v>
      </c>
      <c r="F95" s="222">
        <v>1220</v>
      </c>
      <c r="G95" s="330">
        <v>79041731.310000002</v>
      </c>
      <c r="H95" s="330">
        <v>100405744</v>
      </c>
      <c r="I95" s="224">
        <v>45679</v>
      </c>
      <c r="J95" s="330">
        <v>70808</v>
      </c>
      <c r="K95" s="330">
        <v>0</v>
      </c>
      <c r="L95" s="330">
        <v>0</v>
      </c>
      <c r="M95" s="330">
        <v>1116.28</v>
      </c>
      <c r="N95" s="330">
        <v>1418</v>
      </c>
      <c r="O95" s="330">
        <v>21364012.690000001</v>
      </c>
      <c r="P95" s="330">
        <v>1</v>
      </c>
      <c r="Q95" s="330">
        <v>1418</v>
      </c>
      <c r="R95" s="330">
        <v>100405744</v>
      </c>
      <c r="S95" s="330">
        <v>0.14000000000000001</v>
      </c>
      <c r="T95" s="330" t="s">
        <v>30</v>
      </c>
      <c r="U95" s="330">
        <v>0.66</v>
      </c>
      <c r="V95" s="330">
        <v>0.17</v>
      </c>
      <c r="W95" s="330">
        <v>0.17</v>
      </c>
      <c r="X95" s="330">
        <v>950</v>
      </c>
      <c r="Y95" s="330">
        <v>49.263199999999998</v>
      </c>
      <c r="Z95" s="330">
        <v>0</v>
      </c>
      <c r="AA95" s="330">
        <v>0</v>
      </c>
      <c r="AB95" s="330">
        <v>0</v>
      </c>
      <c r="AC95" s="330">
        <v>0</v>
      </c>
      <c r="AD95" s="72"/>
      <c r="AE95" s="135">
        <f t="shared" si="8"/>
        <v>0</v>
      </c>
      <c r="AF95" s="73"/>
      <c r="AG95" s="72"/>
    </row>
    <row r="96" spans="1:33" ht="13.15" customHeight="1">
      <c r="A96" s="70">
        <f t="shared" si="7"/>
        <v>1220</v>
      </c>
      <c r="B96" s="71" t="str">
        <f>IF(C96="OPC",VLOOKUP(A96,OPCVM!$A$4:$I5331,8,0),IF(C96="DIV",VLOOKUP(A96,Divers!$A$2:$F$489,6,0),IF(C96="TCN",LEFT(E96,3),IF(C96="OBL",LEFT(E96,3),IF(RIGHT(A96,2)="PR","PART",C96)))))</f>
        <v>ACT</v>
      </c>
      <c r="C96" s="222" t="s">
        <v>27</v>
      </c>
      <c r="D96" s="222" t="s">
        <v>28</v>
      </c>
      <c r="E96" s="222" t="s">
        <v>60</v>
      </c>
      <c r="F96" s="222">
        <v>1220</v>
      </c>
      <c r="G96" s="330">
        <v>17263308.870000001</v>
      </c>
      <c r="H96" s="330">
        <v>21929370</v>
      </c>
      <c r="I96" s="224">
        <v>45679</v>
      </c>
      <c r="J96" s="330">
        <v>15465</v>
      </c>
      <c r="K96" s="330">
        <v>0</v>
      </c>
      <c r="L96" s="330">
        <v>0</v>
      </c>
      <c r="M96" s="330">
        <v>1116.28</v>
      </c>
      <c r="N96" s="330">
        <v>1418</v>
      </c>
      <c r="O96" s="330">
        <v>4666061.13</v>
      </c>
      <c r="P96" s="330">
        <v>1</v>
      </c>
      <c r="Q96" s="330">
        <v>1418</v>
      </c>
      <c r="R96" s="330">
        <v>21929370</v>
      </c>
      <c r="S96" s="330">
        <v>0.03</v>
      </c>
      <c r="T96" s="330" t="s">
        <v>32</v>
      </c>
      <c r="U96" s="330">
        <v>0.14000000000000001</v>
      </c>
      <c r="V96" s="330">
        <v>0.17</v>
      </c>
      <c r="W96" s="330">
        <v>0.17</v>
      </c>
      <c r="X96" s="330">
        <v>0</v>
      </c>
      <c r="Y96" s="330">
        <v>0</v>
      </c>
      <c r="Z96" s="330">
        <v>0</v>
      </c>
      <c r="AA96" s="330">
        <v>0</v>
      </c>
      <c r="AB96" s="330">
        <v>0</v>
      </c>
      <c r="AC96" s="330">
        <v>0</v>
      </c>
      <c r="AD96" s="72"/>
      <c r="AE96" s="135">
        <f t="shared" si="8"/>
        <v>0</v>
      </c>
      <c r="AF96" s="73"/>
      <c r="AG96" s="72"/>
    </row>
    <row r="97" spans="1:33" ht="13.15" customHeight="1">
      <c r="A97" s="70">
        <f t="shared" si="7"/>
        <v>201432</v>
      </c>
      <c r="B97" s="71" t="str">
        <f>IF(C97="OPC",VLOOKUP(A97,OPCVM!$A$4:$I5355,8,0),IF(C97="DIV",VLOOKUP(A97,Divers!$A$2:$F$489,6,0),IF(C97="TCN",LEFT(E97,3),IF(C97="OBL",LEFT(E97,3),IF(RIGHT(A97,2)="PR","PART",C97)))))</f>
        <v>BDT</v>
      </c>
      <c r="C97" s="222" t="s">
        <v>95</v>
      </c>
      <c r="D97" s="222" t="s">
        <v>28</v>
      </c>
      <c r="E97" s="222" t="s">
        <v>6992</v>
      </c>
      <c r="F97" s="222">
        <v>201432</v>
      </c>
      <c r="G97" s="330">
        <v>2728902751.5799999</v>
      </c>
      <c r="H97" s="330">
        <v>3739128899.1399999</v>
      </c>
      <c r="I97" s="224">
        <v>45679</v>
      </c>
      <c r="J97" s="330">
        <v>36191</v>
      </c>
      <c r="K97" s="330">
        <v>0</v>
      </c>
      <c r="L97" s="330">
        <v>0</v>
      </c>
      <c r="M97" s="330">
        <v>75402.8</v>
      </c>
      <c r="N97" s="330">
        <v>103316.54</v>
      </c>
      <c r="O97" s="330">
        <v>1010226147.5599999</v>
      </c>
      <c r="P97" s="330">
        <v>1</v>
      </c>
      <c r="Q97" s="330">
        <v>103316.54</v>
      </c>
      <c r="R97" s="330">
        <v>3739128899.1399999</v>
      </c>
      <c r="S97" s="330">
        <v>5.27</v>
      </c>
      <c r="T97" s="330" t="s">
        <v>32</v>
      </c>
      <c r="U97" s="330">
        <v>19.54</v>
      </c>
      <c r="V97" s="330">
        <v>23.44</v>
      </c>
      <c r="W97" s="330">
        <v>23.41</v>
      </c>
      <c r="X97" s="330">
        <v>93933.63</v>
      </c>
      <c r="Y97" s="330">
        <v>9.9888999999999992</v>
      </c>
      <c r="Z97" s="330">
        <v>2.9119999999999999</v>
      </c>
      <c r="AA97" s="330">
        <v>5.7066999999999997</v>
      </c>
      <c r="AB97" s="330">
        <v>5.8728999999999996</v>
      </c>
      <c r="AC97" s="330">
        <v>40.2988</v>
      </c>
      <c r="AD97" s="72"/>
      <c r="AE97" s="135">
        <f t="shared" si="8"/>
        <v>21338086888.722237</v>
      </c>
      <c r="AF97" s="73"/>
      <c r="AG97" s="72"/>
    </row>
    <row r="98" spans="1:33" ht="13.15" customHeight="1">
      <c r="A98" s="70">
        <f t="shared" ref="A98:A129" si="9">F98</f>
        <v>201432</v>
      </c>
      <c r="B98" s="71" t="str">
        <f>IF(C98="OPC",VLOOKUP(A98,OPCVM!$A$4:$I5346,8,0),IF(C98="DIV",VLOOKUP(A98,Divers!$A$2:$F$489,6,0),IF(C98="TCN",LEFT(E98,3),IF(C98="OBL",LEFT(E98,3),IF(RIGHT(A98,2)="PR","PART",C98)))))</f>
        <v>BDT</v>
      </c>
      <c r="C98" s="222" t="s">
        <v>95</v>
      </c>
      <c r="D98" s="222" t="s">
        <v>28</v>
      </c>
      <c r="E98" s="222" t="s">
        <v>6992</v>
      </c>
      <c r="F98" s="222">
        <v>201432</v>
      </c>
      <c r="G98" s="330">
        <v>1784407272.97</v>
      </c>
      <c r="H98" s="330">
        <v>2444985919.0999999</v>
      </c>
      <c r="I98" s="224">
        <v>45679</v>
      </c>
      <c r="J98" s="330">
        <v>23665</v>
      </c>
      <c r="K98" s="330">
        <v>0</v>
      </c>
      <c r="L98" s="330">
        <v>0</v>
      </c>
      <c r="M98" s="330">
        <v>75402.8</v>
      </c>
      <c r="N98" s="330">
        <v>103316.54</v>
      </c>
      <c r="O98" s="330">
        <v>660578646.13</v>
      </c>
      <c r="P98" s="330">
        <v>1</v>
      </c>
      <c r="Q98" s="330">
        <v>103316.54</v>
      </c>
      <c r="R98" s="330">
        <v>2444985919.0999999</v>
      </c>
      <c r="S98" s="330">
        <v>3.45</v>
      </c>
      <c r="T98" s="330" t="s">
        <v>30</v>
      </c>
      <c r="U98" s="330">
        <v>12.77</v>
      </c>
      <c r="V98" s="330">
        <v>23.44</v>
      </c>
      <c r="W98" s="330">
        <v>23.41</v>
      </c>
      <c r="X98" s="330">
        <v>93933.63</v>
      </c>
      <c r="Y98" s="330">
        <v>9.9888999999999992</v>
      </c>
      <c r="Z98" s="330">
        <v>2.9119999999999999</v>
      </c>
      <c r="AA98" s="330">
        <v>5.7066999999999997</v>
      </c>
      <c r="AB98" s="330">
        <v>5.8728999999999996</v>
      </c>
      <c r="AC98" s="330">
        <v>40.2988</v>
      </c>
      <c r="AD98" s="72"/>
      <c r="AE98" s="135">
        <f t="shared" si="8"/>
        <v>13952801144.527969</v>
      </c>
      <c r="AF98" s="73"/>
      <c r="AG98" s="72"/>
    </row>
    <row r="99" spans="1:33" ht="13.15" customHeight="1">
      <c r="A99" s="70">
        <f t="shared" si="9"/>
        <v>4063</v>
      </c>
      <c r="B99" s="71" t="str">
        <f>IF(C99="OPC",VLOOKUP(A99,OPCVM!$A$4:$I5364,8,0),IF(C99="DIV",VLOOKUP(A99,Divers!$A$2:$F$489,6,0),IF(C99="TCN",LEFT(E99,3),IF(C99="OBL",LEFT(E99,3),IF(RIGHT(A99,2)="PR","PART",C99)))))</f>
        <v>Monétaire</v>
      </c>
      <c r="C99" s="222" t="s">
        <v>63</v>
      </c>
      <c r="D99" s="222" t="s">
        <v>28</v>
      </c>
      <c r="E99" s="222" t="s">
        <v>131</v>
      </c>
      <c r="F99" s="222">
        <v>4063</v>
      </c>
      <c r="G99" s="330">
        <v>10021021.869999999</v>
      </c>
      <c r="H99" s="330">
        <v>10149315.689999999</v>
      </c>
      <c r="I99" s="224">
        <v>45679</v>
      </c>
      <c r="J99" s="330">
        <v>6297</v>
      </c>
      <c r="K99" s="330">
        <v>0</v>
      </c>
      <c r="L99" s="330">
        <v>0</v>
      </c>
      <c r="M99" s="330">
        <v>1591.4</v>
      </c>
      <c r="N99" s="330">
        <v>1611.77</v>
      </c>
      <c r="O99" s="330">
        <v>128293.82</v>
      </c>
      <c r="P99" s="330">
        <v>1</v>
      </c>
      <c r="Q99" s="330">
        <v>1611.77</v>
      </c>
      <c r="R99" s="330">
        <v>10149315.689999999</v>
      </c>
      <c r="S99" s="330">
        <v>0.01</v>
      </c>
      <c r="T99" s="330" t="s">
        <v>37</v>
      </c>
      <c r="U99" s="330">
        <v>0.04</v>
      </c>
      <c r="V99" s="330">
        <v>1.45</v>
      </c>
      <c r="W99" s="330">
        <v>1.45</v>
      </c>
      <c r="X99" s="330">
        <v>0</v>
      </c>
      <c r="Y99" s="330">
        <v>0</v>
      </c>
      <c r="Z99" s="330">
        <v>0</v>
      </c>
      <c r="AA99" s="330">
        <v>0.5</v>
      </c>
      <c r="AB99" s="330">
        <v>0</v>
      </c>
      <c r="AC99" s="330">
        <v>0</v>
      </c>
      <c r="AD99" s="72"/>
      <c r="AE99" s="135">
        <f t="shared" si="8"/>
        <v>5074657.8449999997</v>
      </c>
      <c r="AF99" s="73"/>
      <c r="AG99" s="72"/>
    </row>
    <row r="100" spans="1:33" ht="13.15" customHeight="1">
      <c r="A100" s="70">
        <f t="shared" si="9"/>
        <v>1244</v>
      </c>
      <c r="B100" s="71" t="str">
        <f>IF(C100="OPC",VLOOKUP(A100,OPCVM!$A$4:$I5365,8,0),IF(C100="DIV",VLOOKUP(A100,Divers!$A$2:$F$489,6,0),IF(C100="TCN",LEFT(E100,3),IF(C100="OBL",LEFT(E100,3),IF(RIGHT(A100,2)="PR","PART",C100)))))</f>
        <v>ACT</v>
      </c>
      <c r="C100" s="222" t="s">
        <v>27</v>
      </c>
      <c r="D100" s="222" t="s">
        <v>28</v>
      </c>
      <c r="E100" s="222" t="s">
        <v>36</v>
      </c>
      <c r="F100" s="222">
        <v>1244</v>
      </c>
      <c r="G100" s="330">
        <v>243975972.84999999</v>
      </c>
      <c r="H100" s="330">
        <v>457564655</v>
      </c>
      <c r="I100" s="224">
        <v>45679</v>
      </c>
      <c r="J100" s="330">
        <v>746435</v>
      </c>
      <c r="K100" s="330">
        <v>0</v>
      </c>
      <c r="L100" s="330">
        <v>0</v>
      </c>
      <c r="M100" s="330">
        <v>326.85000000000002</v>
      </c>
      <c r="N100" s="330">
        <v>613</v>
      </c>
      <c r="O100" s="330">
        <v>213588682.15000001</v>
      </c>
      <c r="P100" s="330">
        <v>1</v>
      </c>
      <c r="Q100" s="330">
        <v>613</v>
      </c>
      <c r="R100" s="330">
        <v>457564655</v>
      </c>
      <c r="S100" s="330">
        <v>0.65</v>
      </c>
      <c r="T100" s="330" t="s">
        <v>37</v>
      </c>
      <c r="U100" s="330">
        <v>3</v>
      </c>
      <c r="V100" s="330">
        <v>4.09</v>
      </c>
      <c r="W100" s="330">
        <v>4.08</v>
      </c>
      <c r="X100" s="330">
        <v>403</v>
      </c>
      <c r="Y100" s="330">
        <v>52.109200000000001</v>
      </c>
      <c r="Z100" s="330">
        <v>0</v>
      </c>
      <c r="AA100" s="330">
        <v>0</v>
      </c>
      <c r="AB100" s="330">
        <v>0</v>
      </c>
      <c r="AC100" s="330">
        <v>0</v>
      </c>
      <c r="AD100" s="72"/>
      <c r="AE100" s="135">
        <f t="shared" si="8"/>
        <v>0</v>
      </c>
      <c r="AF100" s="73"/>
      <c r="AG100" s="72"/>
    </row>
    <row r="101" spans="1:33" ht="13.15" customHeight="1">
      <c r="A101" s="70">
        <f t="shared" si="9"/>
        <v>1244</v>
      </c>
      <c r="B101" s="71" t="str">
        <f>IF(C101="OPC",VLOOKUP(A101,OPCVM!$A$4:$I5371,8,0),IF(C101="DIV",VLOOKUP(A101,Divers!$A$2:$F$489,6,0),IF(C101="TCN",LEFT(E101,3),IF(C101="OBL",LEFT(E101,3),IF(RIGHT(A101,2)="PR","PART",C101)))))</f>
        <v>ACT</v>
      </c>
      <c r="C101" s="222" t="s">
        <v>27</v>
      </c>
      <c r="D101" s="222" t="s">
        <v>28</v>
      </c>
      <c r="E101" s="222" t="s">
        <v>36</v>
      </c>
      <c r="F101" s="222">
        <v>1244</v>
      </c>
      <c r="G101" s="330">
        <v>1301665509.26</v>
      </c>
      <c r="H101" s="330">
        <v>2441208135</v>
      </c>
      <c r="I101" s="224">
        <v>45679</v>
      </c>
      <c r="J101" s="330">
        <v>3982395</v>
      </c>
      <c r="K101" s="330">
        <v>0</v>
      </c>
      <c r="L101" s="330">
        <v>0</v>
      </c>
      <c r="M101" s="330">
        <v>326.85000000000002</v>
      </c>
      <c r="N101" s="330">
        <v>613</v>
      </c>
      <c r="O101" s="330">
        <v>1139542625.74</v>
      </c>
      <c r="P101" s="330">
        <v>1</v>
      </c>
      <c r="Q101" s="330">
        <v>613</v>
      </c>
      <c r="R101" s="330">
        <v>2441208135</v>
      </c>
      <c r="S101" s="330">
        <v>3.44</v>
      </c>
      <c r="T101" s="330" t="s">
        <v>30</v>
      </c>
      <c r="U101" s="330">
        <v>16.010000000000002</v>
      </c>
      <c r="V101" s="330">
        <v>4.09</v>
      </c>
      <c r="W101" s="330">
        <v>4.08</v>
      </c>
      <c r="X101" s="330">
        <v>403</v>
      </c>
      <c r="Y101" s="330">
        <v>52.109200000000001</v>
      </c>
      <c r="Z101" s="330">
        <v>0</v>
      </c>
      <c r="AA101" s="330">
        <v>0</v>
      </c>
      <c r="AB101" s="330">
        <v>0</v>
      </c>
      <c r="AC101" s="330">
        <v>0</v>
      </c>
      <c r="AD101" s="72"/>
      <c r="AE101" s="135">
        <f t="shared" si="8"/>
        <v>0</v>
      </c>
      <c r="AF101" s="73"/>
      <c r="AG101" s="72"/>
    </row>
    <row r="102" spans="1:33" ht="13.15" customHeight="1">
      <c r="A102" s="70">
        <f t="shared" si="9"/>
        <v>6007</v>
      </c>
      <c r="B102" s="71" t="str">
        <f>IF(C102="OPC",VLOOKUP(A102,OPCVM!$A$4:$I5394,8,0),IF(C102="DIV",VLOOKUP(A102,Divers!$A$2:$F$489,6,0),IF(C102="TCN",LEFT(E102,3),IF(C102="OBL",LEFT(E102,3),IF(RIGHT(A102,2)="PR","PART",C102)))))</f>
        <v>FondsInv</v>
      </c>
      <c r="C102" s="222" t="s">
        <v>67</v>
      </c>
      <c r="D102" s="222" t="s">
        <v>28</v>
      </c>
      <c r="E102" s="222" t="s">
        <v>87</v>
      </c>
      <c r="F102" s="222">
        <v>6007</v>
      </c>
      <c r="G102" s="330">
        <v>80000000</v>
      </c>
      <c r="H102" s="330">
        <v>80000000</v>
      </c>
      <c r="I102" s="224">
        <v>43788</v>
      </c>
      <c r="J102" s="330">
        <v>800000</v>
      </c>
      <c r="K102" s="330">
        <v>0</v>
      </c>
      <c r="L102" s="330">
        <v>0</v>
      </c>
      <c r="M102" s="330">
        <v>100</v>
      </c>
      <c r="N102" s="330">
        <v>100</v>
      </c>
      <c r="O102" s="330">
        <v>0</v>
      </c>
      <c r="P102" s="330">
        <v>1</v>
      </c>
      <c r="Q102" s="330">
        <v>100</v>
      </c>
      <c r="R102" s="330">
        <v>80000000</v>
      </c>
      <c r="S102" s="330">
        <v>0.11</v>
      </c>
      <c r="T102" s="330" t="s">
        <v>73</v>
      </c>
      <c r="U102" s="330"/>
      <c r="V102" s="330">
        <v>0.11</v>
      </c>
      <c r="W102" s="330">
        <v>0.11</v>
      </c>
      <c r="X102" s="330">
        <v>100</v>
      </c>
      <c r="Y102" s="330">
        <v>0</v>
      </c>
      <c r="Z102" s="330">
        <v>0</v>
      </c>
      <c r="AA102" s="330">
        <v>0</v>
      </c>
      <c r="AB102" s="330">
        <v>0</v>
      </c>
      <c r="AC102" s="330">
        <v>0</v>
      </c>
      <c r="AD102" s="72"/>
      <c r="AE102" s="135">
        <f t="shared" si="8"/>
        <v>0</v>
      </c>
      <c r="AF102" s="73"/>
      <c r="AG102" s="72"/>
    </row>
    <row r="103" spans="1:33" ht="13.15" customHeight="1">
      <c r="A103" s="70">
        <f t="shared" si="9"/>
        <v>1226</v>
      </c>
      <c r="B103" s="71" t="str">
        <f>IF(C103="OPC",VLOOKUP(A103,OPCVM!$A$4:$I5303,8,0),IF(C103="DIV",VLOOKUP(A103,Divers!$A$2:$F$489,6,0),IF(C103="TCN",LEFT(E103,3),IF(C103="OBL",LEFT(E103,3),IF(RIGHT(A103,2)="PR","PART",C103)))))</f>
        <v>ACT</v>
      </c>
      <c r="C103" s="222" t="s">
        <v>27</v>
      </c>
      <c r="D103" s="222" t="s">
        <v>28</v>
      </c>
      <c r="E103" s="222" t="s">
        <v>61</v>
      </c>
      <c r="F103" s="222">
        <v>1226</v>
      </c>
      <c r="G103" s="330">
        <v>33717412.090000004</v>
      </c>
      <c r="H103" s="330">
        <v>49841705</v>
      </c>
      <c r="I103" s="224">
        <v>45679</v>
      </c>
      <c r="J103" s="330">
        <v>32555</v>
      </c>
      <c r="K103" s="330">
        <v>0</v>
      </c>
      <c r="L103" s="330">
        <v>0</v>
      </c>
      <c r="M103" s="330">
        <v>1035.71</v>
      </c>
      <c r="N103" s="330">
        <v>1531</v>
      </c>
      <c r="O103" s="330">
        <v>16124292.91</v>
      </c>
      <c r="P103" s="330">
        <v>1</v>
      </c>
      <c r="Q103" s="330">
        <v>1531</v>
      </c>
      <c r="R103" s="330">
        <v>49841705</v>
      </c>
      <c r="S103" s="330">
        <v>7.0000000000000007E-2</v>
      </c>
      <c r="T103" s="330" t="s">
        <v>32</v>
      </c>
      <c r="U103" s="330">
        <v>0.33</v>
      </c>
      <c r="V103" s="330">
        <v>7.0000000000000007E-2</v>
      </c>
      <c r="W103" s="330">
        <v>7.0000000000000007E-2</v>
      </c>
      <c r="X103" s="330">
        <v>1290</v>
      </c>
      <c r="Y103" s="330">
        <v>18.682200000000002</v>
      </c>
      <c r="Z103" s="330">
        <v>0</v>
      </c>
      <c r="AA103" s="330">
        <v>0</v>
      </c>
      <c r="AB103" s="330">
        <v>0</v>
      </c>
      <c r="AC103" s="330">
        <v>0</v>
      </c>
      <c r="AD103" s="72"/>
      <c r="AE103" s="135">
        <f t="shared" si="8"/>
        <v>0</v>
      </c>
      <c r="AF103" s="73"/>
      <c r="AG103" s="72"/>
    </row>
    <row r="104" spans="1:33" ht="13.15" customHeight="1">
      <c r="A104" s="70">
        <f t="shared" si="9"/>
        <v>4217</v>
      </c>
      <c r="B104" s="71" t="str">
        <f>IF(C104="OPC",VLOOKUP(A104,OPCVM!$A$4:$I5297,8,0),IF(C104="DIV",VLOOKUP(A104,Divers!$A$2:$F$489,6,0),IF(C104="TCN",LEFT(E104,3),IF(C104="OBL",LEFT(E104,3),IF(RIGHT(A104,2)="PR","PART",C104)))))</f>
        <v>Monétaire</v>
      </c>
      <c r="C104" s="222" t="s">
        <v>63</v>
      </c>
      <c r="D104" s="222" t="s">
        <v>28</v>
      </c>
      <c r="E104" s="222" t="s">
        <v>115</v>
      </c>
      <c r="F104" s="222">
        <v>4217</v>
      </c>
      <c r="G104" s="330">
        <v>87035845.239999995</v>
      </c>
      <c r="H104" s="330">
        <v>87137421.549999997</v>
      </c>
      <c r="I104" s="224">
        <v>45679</v>
      </c>
      <c r="J104" s="330">
        <v>68735</v>
      </c>
      <c r="K104" s="330">
        <v>0</v>
      </c>
      <c r="L104" s="330">
        <v>0</v>
      </c>
      <c r="M104" s="330">
        <v>1266.25</v>
      </c>
      <c r="N104" s="330">
        <v>1267.73</v>
      </c>
      <c r="O104" s="330">
        <v>101576.31</v>
      </c>
      <c r="P104" s="330">
        <v>1</v>
      </c>
      <c r="Q104" s="330">
        <v>1267.73</v>
      </c>
      <c r="R104" s="330">
        <v>87137421.549999997</v>
      </c>
      <c r="S104" s="330">
        <v>0.12</v>
      </c>
      <c r="T104" s="330" t="s">
        <v>32</v>
      </c>
      <c r="U104" s="330">
        <v>0.38</v>
      </c>
      <c r="V104" s="330">
        <v>1.98</v>
      </c>
      <c r="W104" s="330">
        <v>1.98</v>
      </c>
      <c r="X104" s="330">
        <v>0</v>
      </c>
      <c r="Y104" s="330">
        <v>0</v>
      </c>
      <c r="Z104" s="330">
        <v>0</v>
      </c>
      <c r="AA104" s="330">
        <v>0.5</v>
      </c>
      <c r="AB104" s="330">
        <v>0</v>
      </c>
      <c r="AC104" s="330">
        <v>0</v>
      </c>
      <c r="AD104" s="72"/>
      <c r="AE104" s="135">
        <f t="shared" si="8"/>
        <v>43568710.774999999</v>
      </c>
      <c r="AF104" s="73"/>
      <c r="AG104" s="72"/>
    </row>
    <row r="105" spans="1:33" ht="13.15" customHeight="1">
      <c r="A105" s="70">
        <f t="shared" si="9"/>
        <v>3795</v>
      </c>
      <c r="B105" s="71" t="str">
        <f>IF(C105="OPC",VLOOKUP(A105,OPCVM!$A$4:$I5407,8,0),IF(C105="DIV",VLOOKUP(A105,Divers!$A$2:$F$489,6,0),IF(C105="TCN",LEFT(E105,3),IF(C105="OBL",LEFT(E105,3),IF(RIGHT(A105,2)="PR","PART",C105)))))</f>
        <v>Monétaire</v>
      </c>
      <c r="C105" s="222" t="s">
        <v>63</v>
      </c>
      <c r="D105" s="222" t="s">
        <v>28</v>
      </c>
      <c r="E105" s="222" t="s">
        <v>552</v>
      </c>
      <c r="F105" s="222">
        <v>3795</v>
      </c>
      <c r="G105" s="330">
        <v>24650400</v>
      </c>
      <c r="H105" s="330">
        <v>24665600</v>
      </c>
      <c r="I105" s="224">
        <v>45679</v>
      </c>
      <c r="J105" s="330">
        <v>20000</v>
      </c>
      <c r="K105" s="330">
        <v>0</v>
      </c>
      <c r="L105" s="330">
        <v>0</v>
      </c>
      <c r="M105" s="330">
        <v>1232.52</v>
      </c>
      <c r="N105" s="330">
        <v>1233.28</v>
      </c>
      <c r="O105" s="330">
        <v>15200</v>
      </c>
      <c r="P105" s="330">
        <v>1</v>
      </c>
      <c r="Q105" s="330">
        <v>1233.28</v>
      </c>
      <c r="R105" s="330">
        <v>24665600</v>
      </c>
      <c r="S105" s="330">
        <v>0.03</v>
      </c>
      <c r="T105" s="330" t="s">
        <v>30</v>
      </c>
      <c r="U105" s="330">
        <v>0.11</v>
      </c>
      <c r="V105" s="330">
        <v>0.71</v>
      </c>
      <c r="W105" s="330">
        <v>0.71</v>
      </c>
      <c r="X105" s="330">
        <v>0</v>
      </c>
      <c r="Y105" s="330">
        <v>0</v>
      </c>
      <c r="Z105" s="330">
        <v>0</v>
      </c>
      <c r="AA105" s="330">
        <v>0.5</v>
      </c>
      <c r="AB105" s="330">
        <v>0</v>
      </c>
      <c r="AC105" s="330">
        <v>0</v>
      </c>
      <c r="AD105" s="72"/>
      <c r="AE105" s="135">
        <f t="shared" si="8"/>
        <v>12332800</v>
      </c>
      <c r="AF105" s="73"/>
      <c r="AG105" s="72"/>
    </row>
    <row r="106" spans="1:33" ht="13.15" customHeight="1">
      <c r="A106" s="70">
        <f t="shared" si="9"/>
        <v>201796</v>
      </c>
      <c r="B106" s="71" t="str">
        <f>IF(C106="OPC",VLOOKUP(A106,OPCVM!$A$4:$I5333,8,0),IF(C106="DIV",VLOOKUP(A106,Divers!$A$2:$F$489,6,0),IF(C106="TCN",LEFT(E106,3),IF(C106="OBL",LEFT(E106,3),IF(RIGHT(A106,2)="PR","PART",C106)))))</f>
        <v>BDT</v>
      </c>
      <c r="C106" s="222" t="s">
        <v>95</v>
      </c>
      <c r="D106" s="222" t="s">
        <v>28</v>
      </c>
      <c r="E106" s="222" t="s">
        <v>97</v>
      </c>
      <c r="F106" s="222">
        <v>201796</v>
      </c>
      <c r="G106" s="330">
        <v>580751159.66999996</v>
      </c>
      <c r="H106" s="330">
        <v>597717936.13</v>
      </c>
      <c r="I106" s="224">
        <v>45679</v>
      </c>
      <c r="J106" s="330">
        <v>5807</v>
      </c>
      <c r="K106" s="330">
        <v>0</v>
      </c>
      <c r="L106" s="330">
        <v>0</v>
      </c>
      <c r="M106" s="330">
        <v>100008.81</v>
      </c>
      <c r="N106" s="330">
        <v>102930.59</v>
      </c>
      <c r="O106" s="330">
        <v>16966776.460000001</v>
      </c>
      <c r="P106" s="330">
        <v>1</v>
      </c>
      <c r="Q106" s="330">
        <v>102930.59</v>
      </c>
      <c r="R106" s="330">
        <v>597717936.13</v>
      </c>
      <c r="S106" s="330">
        <v>0.84</v>
      </c>
      <c r="T106" s="330" t="s">
        <v>32</v>
      </c>
      <c r="U106" s="330">
        <v>3.12</v>
      </c>
      <c r="V106" s="330">
        <v>23.44</v>
      </c>
      <c r="W106" s="330">
        <v>23.41</v>
      </c>
      <c r="X106" s="330">
        <v>100516.64</v>
      </c>
      <c r="Y106" s="330">
        <v>2.4015</v>
      </c>
      <c r="Z106" s="330">
        <v>2.2999999999999998</v>
      </c>
      <c r="AA106" s="330">
        <v>0.3226</v>
      </c>
      <c r="AB106" s="330">
        <v>0.33</v>
      </c>
      <c r="AC106" s="330">
        <v>0.20810000000000001</v>
      </c>
      <c r="AD106" s="72"/>
      <c r="AE106" s="135">
        <f t="shared" si="8"/>
        <v>192823806.19553798</v>
      </c>
      <c r="AF106" s="73"/>
      <c r="AG106" s="72"/>
    </row>
    <row r="107" spans="1:33" ht="13.15" customHeight="1">
      <c r="A107" s="70">
        <f t="shared" si="9"/>
        <v>6053</v>
      </c>
      <c r="B107" s="71" t="str">
        <f>IF(C107="OPC",VLOOKUP(A107,OPCVM!$A$4:$I5397,8,0),IF(C107="DIV",VLOOKUP(A107,Divers!$A$2:$F$489,6,0),IF(C107="TCN",LEFT(E107,3),IF(C107="OBL",LEFT(E107,3),IF(RIGHT(A107,2)="PR","PART",C107)))))</f>
        <v>OPCIRFA</v>
      </c>
      <c r="C107" s="222" t="s">
        <v>67</v>
      </c>
      <c r="D107" s="222" t="s">
        <v>28</v>
      </c>
      <c r="E107" s="222" t="s">
        <v>79</v>
      </c>
      <c r="F107" s="222">
        <v>6053</v>
      </c>
      <c r="G107" s="330">
        <v>29999962.399999999</v>
      </c>
      <c r="H107" s="330">
        <v>31407353</v>
      </c>
      <c r="I107" s="224">
        <v>45657</v>
      </c>
      <c r="J107" s="330">
        <v>304630</v>
      </c>
      <c r="K107" s="330">
        <v>0</v>
      </c>
      <c r="L107" s="330">
        <v>0</v>
      </c>
      <c r="M107" s="330">
        <v>98.48</v>
      </c>
      <c r="N107" s="330">
        <v>103.1</v>
      </c>
      <c r="O107" s="330">
        <v>1407390.6</v>
      </c>
      <c r="P107" s="330">
        <v>1</v>
      </c>
      <c r="Q107" s="330">
        <v>103.1</v>
      </c>
      <c r="R107" s="330">
        <v>31407353</v>
      </c>
      <c r="S107" s="330">
        <v>0.04</v>
      </c>
      <c r="T107" s="330" t="s">
        <v>30</v>
      </c>
      <c r="U107" s="330"/>
      <c r="V107" s="330">
        <v>0.04</v>
      </c>
      <c r="W107" s="330">
        <v>0.04</v>
      </c>
      <c r="X107" s="330">
        <v>0</v>
      </c>
      <c r="Y107" s="330">
        <v>0</v>
      </c>
      <c r="Z107" s="330">
        <v>0</v>
      </c>
      <c r="AA107" s="330">
        <v>0</v>
      </c>
      <c r="AB107" s="330">
        <v>0</v>
      </c>
      <c r="AC107" s="330">
        <v>0</v>
      </c>
      <c r="AD107" s="72"/>
      <c r="AE107" s="135"/>
      <c r="AF107" s="73"/>
      <c r="AG107" s="72"/>
    </row>
    <row r="108" spans="1:33" ht="13.15" customHeight="1">
      <c r="A108" s="70">
        <f t="shared" si="9"/>
        <v>6010</v>
      </c>
      <c r="B108" s="71" t="str">
        <f>IF(C108="OPC",VLOOKUP(A108,OPCVM!$A$4:$I5340,8,0),IF(C108="DIV",VLOOKUP(A108,Divers!$A$2:$F$489,6,0),IF(C108="TCN",LEFT(E108,3),IF(C108="OBL",LEFT(E108,3),IF(RIGHT(A108,2)="PR","PART",C108)))))</f>
        <v>OPCIRFA</v>
      </c>
      <c r="C108" s="222" t="s">
        <v>67</v>
      </c>
      <c r="D108" s="222" t="s">
        <v>28</v>
      </c>
      <c r="E108" s="222" t="s">
        <v>80</v>
      </c>
      <c r="F108" s="222">
        <v>6010</v>
      </c>
      <c r="G108" s="330">
        <v>39999993.600000001</v>
      </c>
      <c r="H108" s="330">
        <v>41234323.200000003</v>
      </c>
      <c r="I108" s="224">
        <v>45657</v>
      </c>
      <c r="J108" s="330">
        <v>385728</v>
      </c>
      <c r="K108" s="330">
        <v>0</v>
      </c>
      <c r="L108" s="330">
        <v>0</v>
      </c>
      <c r="M108" s="330">
        <v>103.7</v>
      </c>
      <c r="N108" s="330">
        <v>106.9</v>
      </c>
      <c r="O108" s="330">
        <v>1234329.6000000001</v>
      </c>
      <c r="P108" s="330">
        <v>1</v>
      </c>
      <c r="Q108" s="330">
        <v>106.9</v>
      </c>
      <c r="R108" s="330">
        <v>41234323.200000003</v>
      </c>
      <c r="S108" s="330">
        <v>0.06</v>
      </c>
      <c r="T108" s="330" t="s">
        <v>30</v>
      </c>
      <c r="U108" s="330"/>
      <c r="V108" s="330">
        <v>0.06</v>
      </c>
      <c r="W108" s="330">
        <v>0.06</v>
      </c>
      <c r="X108" s="330">
        <v>103.76</v>
      </c>
      <c r="Y108" s="330">
        <v>3.0261999999999998</v>
      </c>
      <c r="Z108" s="330">
        <v>0</v>
      </c>
      <c r="AA108" s="330">
        <v>0</v>
      </c>
      <c r="AB108" s="330">
        <v>0</v>
      </c>
      <c r="AC108" s="330">
        <v>0</v>
      </c>
      <c r="AD108" s="72"/>
      <c r="AE108" s="135">
        <f t="shared" ref="AE108:AE122" si="10">AA108*H108</f>
        <v>0</v>
      </c>
      <c r="AF108" s="73"/>
      <c r="AG108" s="72"/>
    </row>
    <row r="109" spans="1:33" ht="13.15" customHeight="1">
      <c r="A109" s="70">
        <f t="shared" si="9"/>
        <v>6039</v>
      </c>
      <c r="B109" s="71" t="str">
        <f>IF(C109="OPC",VLOOKUP(A109,OPCVM!$A$4:$I5305,8,0),IF(C109="DIV",VLOOKUP(A109,Divers!$A$2:$F$489,6,0),IF(C109="TCN",LEFT(E109,3),IF(C109="OBL",LEFT(E109,3),IF(RIGHT(A109,2)="PR","PART",C109)))))</f>
        <v>OPCIRFA</v>
      </c>
      <c r="C109" s="222" t="s">
        <v>67</v>
      </c>
      <c r="D109" s="222" t="s">
        <v>28</v>
      </c>
      <c r="E109" s="222" t="s">
        <v>81</v>
      </c>
      <c r="F109" s="222">
        <v>6039</v>
      </c>
      <c r="G109" s="330">
        <v>9999912.9399999995</v>
      </c>
      <c r="H109" s="330">
        <v>9897672.1500000004</v>
      </c>
      <c r="I109" s="224">
        <v>45657</v>
      </c>
      <c r="J109" s="330">
        <v>100433</v>
      </c>
      <c r="K109" s="330">
        <v>0</v>
      </c>
      <c r="L109" s="330">
        <v>0</v>
      </c>
      <c r="M109" s="330">
        <v>99.57</v>
      </c>
      <c r="N109" s="330">
        <v>98.55</v>
      </c>
      <c r="O109" s="330">
        <v>-102240.79</v>
      </c>
      <c r="P109" s="330">
        <v>1</v>
      </c>
      <c r="Q109" s="330">
        <v>98.55</v>
      </c>
      <c r="R109" s="330">
        <v>9897672.1500000004</v>
      </c>
      <c r="S109" s="330">
        <v>0.01</v>
      </c>
      <c r="T109" s="330" t="s">
        <v>30</v>
      </c>
      <c r="U109" s="330"/>
      <c r="V109" s="330">
        <v>0.01</v>
      </c>
      <c r="W109" s="330">
        <v>0.01</v>
      </c>
      <c r="X109" s="330">
        <v>0</v>
      </c>
      <c r="Y109" s="330">
        <v>0</v>
      </c>
      <c r="Z109" s="330">
        <v>0</v>
      </c>
      <c r="AA109" s="330">
        <v>0</v>
      </c>
      <c r="AB109" s="330">
        <v>0</v>
      </c>
      <c r="AC109" s="330">
        <v>0</v>
      </c>
      <c r="AD109" s="72"/>
      <c r="AE109" s="135">
        <f t="shared" si="10"/>
        <v>0</v>
      </c>
      <c r="AF109" s="73"/>
      <c r="AG109" s="72"/>
    </row>
    <row r="110" spans="1:33" ht="13.15" customHeight="1">
      <c r="A110" s="70">
        <f t="shared" si="9"/>
        <v>4054</v>
      </c>
      <c r="B110" s="71" t="str">
        <f>IF(C110="OPC",VLOOKUP(A110,OPCVM!$A$4:$I5382,8,0),IF(C110="DIV",VLOOKUP(A110,Divers!$A$2:$F$489,6,0),IF(C110="TCN",LEFT(E110,3),IF(C110="OBL",LEFT(E110,3),IF(RIGHT(A110,2)="PR","PART",C110)))))</f>
        <v>OMLT Purs</v>
      </c>
      <c r="C110" s="222" t="s">
        <v>63</v>
      </c>
      <c r="D110" s="222" t="s">
        <v>28</v>
      </c>
      <c r="E110" s="222" t="s">
        <v>107</v>
      </c>
      <c r="F110" s="222">
        <v>4054</v>
      </c>
      <c r="G110" s="330">
        <v>1398193.92</v>
      </c>
      <c r="H110" s="330">
        <v>2349028.1800000002</v>
      </c>
      <c r="I110" s="224">
        <v>45674</v>
      </c>
      <c r="J110" s="330">
        <v>11.5</v>
      </c>
      <c r="K110" s="330">
        <v>0</v>
      </c>
      <c r="L110" s="330">
        <v>0</v>
      </c>
      <c r="M110" s="330">
        <v>121582.08</v>
      </c>
      <c r="N110" s="330">
        <v>204263.32</v>
      </c>
      <c r="O110" s="330">
        <v>950834.26</v>
      </c>
      <c r="P110" s="330">
        <v>1</v>
      </c>
      <c r="Q110" s="330">
        <v>204263.32</v>
      </c>
      <c r="R110" s="330">
        <v>2349028.1800000002</v>
      </c>
      <c r="S110" s="330">
        <v>0</v>
      </c>
      <c r="T110" s="330" t="s">
        <v>37</v>
      </c>
      <c r="U110" s="330">
        <v>0.01</v>
      </c>
      <c r="V110" s="330">
        <v>1.45</v>
      </c>
      <c r="W110" s="330">
        <v>1.45</v>
      </c>
      <c r="X110" s="330">
        <v>181483.04</v>
      </c>
      <c r="Y110" s="330">
        <v>12.552300000000001</v>
      </c>
      <c r="Z110" s="330">
        <v>0</v>
      </c>
      <c r="AA110" s="330">
        <v>4.03</v>
      </c>
      <c r="AB110" s="330">
        <v>0</v>
      </c>
      <c r="AC110" s="330">
        <v>0</v>
      </c>
      <c r="AD110" s="72"/>
      <c r="AE110" s="135">
        <f t="shared" si="10"/>
        <v>9466583.5654000007</v>
      </c>
      <c r="AF110" s="73"/>
      <c r="AG110" s="72"/>
    </row>
    <row r="111" spans="1:33" ht="13.15" customHeight="1">
      <c r="A111" s="70">
        <f t="shared" si="9"/>
        <v>1080</v>
      </c>
      <c r="B111" s="71" t="str">
        <f>IF(C111="OPC",VLOOKUP(A111,OPCVM!$A$4:$I5421,8,0),IF(C111="DIV",VLOOKUP(A111,Divers!$A$2:$F$489,6,0),IF(C111="TCN",LEFT(E111,3),IF(C111="OBL",LEFT(E111,3),IF(RIGHT(A111,2)="PR","PART",C111)))))</f>
        <v>ACT</v>
      </c>
      <c r="C111" s="222" t="s">
        <v>27</v>
      </c>
      <c r="D111" s="222" t="s">
        <v>28</v>
      </c>
      <c r="E111" s="222" t="s">
        <v>58</v>
      </c>
      <c r="F111" s="222">
        <v>1080</v>
      </c>
      <c r="G111" s="330">
        <v>129339878.01000001</v>
      </c>
      <c r="H111" s="330">
        <v>0</v>
      </c>
      <c r="I111" s="224">
        <v>44008</v>
      </c>
      <c r="J111" s="330">
        <v>469826</v>
      </c>
      <c r="K111" s="330">
        <v>0</v>
      </c>
      <c r="L111" s="330">
        <v>0</v>
      </c>
      <c r="M111" s="330">
        <v>275.29000000000002</v>
      </c>
      <c r="N111" s="330">
        <v>0</v>
      </c>
      <c r="O111" s="330">
        <v>-129339878.01000001</v>
      </c>
      <c r="P111" s="330">
        <v>1</v>
      </c>
      <c r="Q111" s="330">
        <v>0</v>
      </c>
      <c r="R111" s="330">
        <v>0</v>
      </c>
      <c r="S111" s="330">
        <v>0</v>
      </c>
      <c r="T111" s="330" t="s">
        <v>30</v>
      </c>
      <c r="U111" s="330">
        <v>0</v>
      </c>
      <c r="V111" s="330">
        <v>0</v>
      </c>
      <c r="W111" s="330">
        <v>0</v>
      </c>
      <c r="X111" s="330">
        <v>0</v>
      </c>
      <c r="Y111" s="330">
        <v>0</v>
      </c>
      <c r="Z111" s="330">
        <v>0</v>
      </c>
      <c r="AA111" s="330">
        <v>0</v>
      </c>
      <c r="AB111" s="330">
        <v>0</v>
      </c>
      <c r="AC111" s="330">
        <v>0</v>
      </c>
      <c r="AD111" s="72"/>
      <c r="AE111" s="135">
        <f t="shared" si="10"/>
        <v>0</v>
      </c>
      <c r="AF111" s="73"/>
      <c r="AG111" s="72"/>
    </row>
    <row r="112" spans="1:33" ht="13.15" customHeight="1">
      <c r="A112" s="70">
        <f t="shared" si="9"/>
        <v>1080</v>
      </c>
      <c r="B112" s="71" t="str">
        <f>IF(C112="OPC",VLOOKUP(A112,OPCVM!$A$4:$I5400,8,0),IF(C112="DIV",VLOOKUP(A112,Divers!$A$2:$F$489,6,0),IF(C112="TCN",LEFT(E112,3),IF(C112="OBL",LEFT(E112,3),IF(RIGHT(A112,2)="PR","PART",C112)))))</f>
        <v>ACT</v>
      </c>
      <c r="C112" s="222" t="s">
        <v>27</v>
      </c>
      <c r="D112" s="222" t="s">
        <v>28</v>
      </c>
      <c r="E112" s="222" t="s">
        <v>58</v>
      </c>
      <c r="F112" s="222">
        <v>1080</v>
      </c>
      <c r="G112" s="330">
        <v>19460472.550000001</v>
      </c>
      <c r="H112" s="330">
        <v>0</v>
      </c>
      <c r="I112" s="224">
        <v>44008</v>
      </c>
      <c r="J112" s="330">
        <v>70690</v>
      </c>
      <c r="K112" s="330">
        <v>0</v>
      </c>
      <c r="L112" s="330">
        <v>0</v>
      </c>
      <c r="M112" s="330">
        <v>275.29000000000002</v>
      </c>
      <c r="N112" s="330">
        <v>0</v>
      </c>
      <c r="O112" s="330">
        <v>-19460472.550000001</v>
      </c>
      <c r="P112" s="330">
        <v>1</v>
      </c>
      <c r="Q112" s="330">
        <v>0</v>
      </c>
      <c r="R112" s="330">
        <v>0</v>
      </c>
      <c r="S112" s="330">
        <v>0</v>
      </c>
      <c r="T112" s="330" t="s">
        <v>32</v>
      </c>
      <c r="U112" s="330">
        <v>0</v>
      </c>
      <c r="V112" s="330">
        <v>0</v>
      </c>
      <c r="W112" s="330">
        <v>0</v>
      </c>
      <c r="X112" s="330">
        <v>0</v>
      </c>
      <c r="Y112" s="330">
        <v>0</v>
      </c>
      <c r="Z112" s="330">
        <v>0</v>
      </c>
      <c r="AA112" s="330">
        <v>0</v>
      </c>
      <c r="AB112" s="330">
        <v>0</v>
      </c>
      <c r="AC112" s="330">
        <v>0</v>
      </c>
      <c r="AD112" s="72"/>
      <c r="AE112" s="135">
        <f t="shared" si="10"/>
        <v>0</v>
      </c>
      <c r="AF112" s="73"/>
      <c r="AG112" s="72"/>
    </row>
    <row r="113" spans="1:33" ht="13.15" customHeight="1">
      <c r="A113" s="70">
        <f t="shared" si="9"/>
        <v>3757</v>
      </c>
      <c r="B113" s="71" t="str">
        <f>IF(C113="OPC",VLOOKUP(A113,OPCVM!$A$4:$I5363,8,0),IF(C113="DIV",VLOOKUP(A113,Divers!$A$2:$F$489,6,0),IF(C113="TCN",LEFT(E113,3),IF(C113="OBL",LEFT(E113,3),IF(RIGHT(A113,2)="PR","PART",C113)))))</f>
        <v>OMLT Déd.</v>
      </c>
      <c r="C113" s="222" t="s">
        <v>63</v>
      </c>
      <c r="D113" s="222" t="s">
        <v>28</v>
      </c>
      <c r="E113" s="222" t="s">
        <v>146</v>
      </c>
      <c r="F113" s="222">
        <v>3757</v>
      </c>
      <c r="G113" s="330">
        <v>1286691998.6800001</v>
      </c>
      <c r="H113" s="330">
        <v>1292903270.49</v>
      </c>
      <c r="I113" s="224">
        <v>45674</v>
      </c>
      <c r="J113" s="330">
        <v>819429</v>
      </c>
      <c r="K113" s="330">
        <v>0</v>
      </c>
      <c r="L113" s="330">
        <v>0</v>
      </c>
      <c r="M113" s="330">
        <v>1570.23</v>
      </c>
      <c r="N113" s="330">
        <v>1577.81</v>
      </c>
      <c r="O113" s="330">
        <v>6211271.8099999996</v>
      </c>
      <c r="P113" s="330">
        <v>1</v>
      </c>
      <c r="Q113" s="330">
        <v>1577.81</v>
      </c>
      <c r="R113" s="330">
        <v>1292903270.49</v>
      </c>
      <c r="S113" s="330">
        <v>1.82</v>
      </c>
      <c r="T113" s="330" t="s">
        <v>30</v>
      </c>
      <c r="U113" s="330">
        <v>5.61</v>
      </c>
      <c r="V113" s="330">
        <v>7.53</v>
      </c>
      <c r="W113" s="330">
        <v>7.52</v>
      </c>
      <c r="X113" s="330">
        <v>1343.62</v>
      </c>
      <c r="Y113" s="330">
        <v>17.4298</v>
      </c>
      <c r="Z113" s="330">
        <v>0</v>
      </c>
      <c r="AA113" s="330">
        <v>6.09</v>
      </c>
      <c r="AB113" s="330">
        <v>0</v>
      </c>
      <c r="AC113" s="330">
        <v>0</v>
      </c>
      <c r="AD113" s="72"/>
      <c r="AE113" s="135">
        <f t="shared" si="10"/>
        <v>7873780917.2840996</v>
      </c>
      <c r="AF113" s="73"/>
      <c r="AG113" s="72"/>
    </row>
    <row r="114" spans="1:33" ht="13.15" customHeight="1">
      <c r="A114" s="70">
        <f t="shared" si="9"/>
        <v>3757</v>
      </c>
      <c r="B114" s="71" t="str">
        <f>IF(C114="OPC",VLOOKUP(A114,OPCVM!$A$4:$I5384,8,0),IF(C114="DIV",VLOOKUP(A114,Divers!$A$2:$F$489,6,0),IF(C114="TCN",LEFT(E114,3),IF(C114="OBL",LEFT(E114,3),IF(RIGHT(A114,2)="PR","PART",C114)))))</f>
        <v>OMLT Déd.</v>
      </c>
      <c r="C114" s="222" t="s">
        <v>63</v>
      </c>
      <c r="D114" s="222" t="s">
        <v>28</v>
      </c>
      <c r="E114" s="222" t="s">
        <v>146</v>
      </c>
      <c r="F114" s="222">
        <v>3757</v>
      </c>
      <c r="G114" s="330">
        <v>1096040952.99</v>
      </c>
      <c r="H114" s="330">
        <v>1101331891.53</v>
      </c>
      <c r="I114" s="224">
        <v>45674</v>
      </c>
      <c r="J114" s="330">
        <v>698013</v>
      </c>
      <c r="K114" s="330">
        <v>0</v>
      </c>
      <c r="L114" s="330">
        <v>0</v>
      </c>
      <c r="M114" s="330">
        <v>1570.23</v>
      </c>
      <c r="N114" s="330">
        <v>1577.81</v>
      </c>
      <c r="O114" s="330">
        <v>5290938.54</v>
      </c>
      <c r="P114" s="330">
        <v>1</v>
      </c>
      <c r="Q114" s="330">
        <v>1577.81</v>
      </c>
      <c r="R114" s="330">
        <v>1101331891.53</v>
      </c>
      <c r="S114" s="330">
        <v>1.55</v>
      </c>
      <c r="T114" s="330" t="s">
        <v>32</v>
      </c>
      <c r="U114" s="330">
        <v>4.78</v>
      </c>
      <c r="V114" s="330">
        <v>7.53</v>
      </c>
      <c r="W114" s="330">
        <v>7.52</v>
      </c>
      <c r="X114" s="330">
        <v>1343.62</v>
      </c>
      <c r="Y114" s="330">
        <v>17.4298</v>
      </c>
      <c r="Z114" s="330">
        <v>0</v>
      </c>
      <c r="AA114" s="330">
        <v>6.09</v>
      </c>
      <c r="AB114" s="330">
        <v>0</v>
      </c>
      <c r="AC114" s="330">
        <v>0</v>
      </c>
      <c r="AD114" s="72"/>
      <c r="AE114" s="135">
        <f t="shared" si="10"/>
        <v>6707111219.4176998</v>
      </c>
      <c r="AF114" s="73"/>
      <c r="AG114" s="72"/>
    </row>
    <row r="115" spans="1:33" ht="13.15" customHeight="1">
      <c r="A115" s="70">
        <f t="shared" si="9"/>
        <v>201317</v>
      </c>
      <c r="B115" s="71" t="str">
        <f>IF(C115="OPC",VLOOKUP(A115,OPCVM!$A$4:$I5429,8,0),IF(C115="DIV",VLOOKUP(A115,Divers!$A$2:$F$489,6,0),IF(C115="TCN",LEFT(E115,3),IF(C115="OBL",LEFT(E115,3),IF(RIGHT(A115,2)="PR","PART",C115)))))</f>
        <v>BDT</v>
      </c>
      <c r="C115" s="222" t="s">
        <v>95</v>
      </c>
      <c r="D115" s="222" t="s">
        <v>28</v>
      </c>
      <c r="E115" s="222" t="s">
        <v>6995</v>
      </c>
      <c r="F115" s="222">
        <v>201317</v>
      </c>
      <c r="G115" s="330">
        <v>1430853015.1199999</v>
      </c>
      <c r="H115" s="330">
        <v>1970847715.74</v>
      </c>
      <c r="I115" s="224">
        <v>45679</v>
      </c>
      <c r="J115" s="330">
        <v>17058</v>
      </c>
      <c r="K115" s="330">
        <v>0</v>
      </c>
      <c r="L115" s="330">
        <v>0</v>
      </c>
      <c r="M115" s="330">
        <v>83881.64</v>
      </c>
      <c r="N115" s="330">
        <v>115538.03</v>
      </c>
      <c r="O115" s="330">
        <v>539994700.62</v>
      </c>
      <c r="P115" s="330">
        <v>1</v>
      </c>
      <c r="Q115" s="330">
        <v>115538.03</v>
      </c>
      <c r="R115" s="330">
        <v>1970847715.74</v>
      </c>
      <c r="S115" s="330">
        <v>2.78</v>
      </c>
      <c r="T115" s="330" t="s">
        <v>30</v>
      </c>
      <c r="U115" s="330">
        <v>10.3</v>
      </c>
      <c r="V115" s="330">
        <v>23.44</v>
      </c>
      <c r="W115" s="330">
        <v>23.41</v>
      </c>
      <c r="X115" s="330">
        <v>112730.2</v>
      </c>
      <c r="Y115" s="330">
        <v>2.4908000000000001</v>
      </c>
      <c r="Z115" s="330">
        <v>2.7490000000000001</v>
      </c>
      <c r="AA115" s="330">
        <v>3.6606000000000001</v>
      </c>
      <c r="AB115" s="330">
        <v>3.7612000000000001</v>
      </c>
      <c r="AC115" s="330">
        <v>18.098500000000001</v>
      </c>
      <c r="AD115" s="72"/>
      <c r="AE115" s="135">
        <f t="shared" si="10"/>
        <v>7214485148.2378445</v>
      </c>
      <c r="AF115" s="73"/>
      <c r="AG115" s="72"/>
    </row>
    <row r="116" spans="1:33" ht="13.15" customHeight="1">
      <c r="A116" s="70">
        <f t="shared" si="9"/>
        <v>1121</v>
      </c>
      <c r="B116" s="71" t="str">
        <f>IF(C116="OPC",VLOOKUP(A116,OPCVM!$A$4:$I5392,8,0),IF(C116="DIV",VLOOKUP(A116,Divers!$A$2:$F$489,6,0),IF(C116="TCN",LEFT(E116,3),IF(C116="OBL",LEFT(E116,3),IF(RIGHT(A116,2)="PR","PART",C116)))))</f>
        <v>ACT</v>
      </c>
      <c r="C116" s="222" t="s">
        <v>27</v>
      </c>
      <c r="D116" s="222" t="s">
        <v>28</v>
      </c>
      <c r="E116" s="222" t="s">
        <v>55</v>
      </c>
      <c r="F116" s="222">
        <v>1121</v>
      </c>
      <c r="G116" s="330">
        <v>11414979.5</v>
      </c>
      <c r="H116" s="330">
        <v>18289399</v>
      </c>
      <c r="I116" s="224">
        <v>45679</v>
      </c>
      <c r="J116" s="330">
        <v>20299</v>
      </c>
      <c r="K116" s="330">
        <v>0</v>
      </c>
      <c r="L116" s="330">
        <v>0</v>
      </c>
      <c r="M116" s="330">
        <v>562.34</v>
      </c>
      <c r="N116" s="330">
        <v>901</v>
      </c>
      <c r="O116" s="330">
        <v>6874419.5</v>
      </c>
      <c r="P116" s="330">
        <v>1</v>
      </c>
      <c r="Q116" s="330">
        <v>901</v>
      </c>
      <c r="R116" s="330">
        <v>18289399</v>
      </c>
      <c r="S116" s="330">
        <v>0.03</v>
      </c>
      <c r="T116" s="330" t="s">
        <v>30</v>
      </c>
      <c r="U116" s="330">
        <v>0.12</v>
      </c>
      <c r="V116" s="330">
        <v>0.03</v>
      </c>
      <c r="W116" s="330">
        <v>0.03</v>
      </c>
      <c r="X116" s="330">
        <v>860</v>
      </c>
      <c r="Y116" s="330">
        <v>4.7674000000000003</v>
      </c>
      <c r="Z116" s="330">
        <v>0</v>
      </c>
      <c r="AA116" s="330">
        <v>0</v>
      </c>
      <c r="AB116" s="330">
        <v>0</v>
      </c>
      <c r="AC116" s="330">
        <v>0</v>
      </c>
      <c r="AD116" s="72"/>
      <c r="AE116" s="135">
        <f t="shared" si="10"/>
        <v>0</v>
      </c>
      <c r="AF116" s="73"/>
      <c r="AG116" s="72"/>
    </row>
    <row r="117" spans="1:33" ht="13.15" customHeight="1">
      <c r="A117" s="70">
        <f t="shared" si="9"/>
        <v>6006</v>
      </c>
      <c r="B117" s="71" t="str">
        <f>IF(C117="OPC",VLOOKUP(A117,OPCVM!$A$4:$I5339,8,0),IF(C117="DIV",VLOOKUP(A117,Divers!$A$2:$F$489,6,0),IF(C117="TCN",LEFT(E117,3),IF(C117="OBL",LEFT(E117,3),IF(RIGHT(A117,2)="PR","PART",C117)))))</f>
        <v>FondsInv</v>
      </c>
      <c r="C117" s="222" t="s">
        <v>67</v>
      </c>
      <c r="D117" s="222" t="s">
        <v>28</v>
      </c>
      <c r="E117" s="222" t="s">
        <v>83</v>
      </c>
      <c r="F117" s="222">
        <v>6006</v>
      </c>
      <c r="G117" s="330">
        <v>150000000</v>
      </c>
      <c r="H117" s="330">
        <v>119250000</v>
      </c>
      <c r="I117" s="224">
        <v>43089</v>
      </c>
      <c r="J117" s="330">
        <v>1500000</v>
      </c>
      <c r="K117" s="330">
        <v>0</v>
      </c>
      <c r="L117" s="330">
        <v>0</v>
      </c>
      <c r="M117" s="330">
        <v>100</v>
      </c>
      <c r="N117" s="330">
        <v>79.5</v>
      </c>
      <c r="O117" s="330">
        <v>-30750000</v>
      </c>
      <c r="P117" s="330">
        <v>1</v>
      </c>
      <c r="Q117" s="330">
        <v>79.5</v>
      </c>
      <c r="R117" s="330">
        <v>119250000</v>
      </c>
      <c r="S117" s="330">
        <v>0.17</v>
      </c>
      <c r="T117" s="330" t="s">
        <v>73</v>
      </c>
      <c r="U117" s="330"/>
      <c r="V117" s="330">
        <v>0.17</v>
      </c>
      <c r="W117" s="330">
        <v>0.17</v>
      </c>
      <c r="X117" s="330">
        <v>79.5</v>
      </c>
      <c r="Y117" s="330">
        <v>0</v>
      </c>
      <c r="Z117" s="330">
        <v>0</v>
      </c>
      <c r="AA117" s="330">
        <v>0</v>
      </c>
      <c r="AB117" s="330">
        <v>0</v>
      </c>
      <c r="AC117" s="330">
        <v>0</v>
      </c>
      <c r="AD117" s="72"/>
      <c r="AE117" s="135">
        <f t="shared" si="10"/>
        <v>0</v>
      </c>
      <c r="AF117" s="73"/>
      <c r="AG117" s="72"/>
    </row>
    <row r="118" spans="1:33" ht="13.15" customHeight="1">
      <c r="A118" s="70">
        <f t="shared" si="9"/>
        <v>1181</v>
      </c>
      <c r="B118" s="71" t="str">
        <f>IF(C118="OPC",VLOOKUP(A118,OPCVM!$A$4:$I5360,8,0),IF(C118="DIV",VLOOKUP(A118,Divers!$A$2:$F$489,6,0),IF(C118="TCN",LEFT(E118,3),IF(C118="OBL",LEFT(E118,3),IF(RIGHT(A118,2)="PR","PART",C118)))))</f>
        <v>ACT</v>
      </c>
      <c r="C118" s="222" t="s">
        <v>27</v>
      </c>
      <c r="D118" s="222" t="s">
        <v>28</v>
      </c>
      <c r="E118" s="222" t="s">
        <v>33</v>
      </c>
      <c r="F118" s="222">
        <v>1181</v>
      </c>
      <c r="G118" s="330">
        <v>216680249.31999999</v>
      </c>
      <c r="H118" s="330">
        <v>327076783</v>
      </c>
      <c r="I118" s="224">
        <v>45679</v>
      </c>
      <c r="J118" s="330">
        <v>642587</v>
      </c>
      <c r="K118" s="330">
        <v>0</v>
      </c>
      <c r="L118" s="330">
        <v>0</v>
      </c>
      <c r="M118" s="330">
        <v>337.2</v>
      </c>
      <c r="N118" s="330">
        <v>509</v>
      </c>
      <c r="O118" s="330">
        <v>110396533.68000001</v>
      </c>
      <c r="P118" s="330">
        <v>1</v>
      </c>
      <c r="Q118" s="330">
        <v>509</v>
      </c>
      <c r="R118" s="330">
        <v>327076783</v>
      </c>
      <c r="S118" s="330">
        <v>0.46</v>
      </c>
      <c r="T118" s="330" t="s">
        <v>30</v>
      </c>
      <c r="U118" s="330">
        <v>2.14</v>
      </c>
      <c r="V118" s="330">
        <v>0.46</v>
      </c>
      <c r="W118" s="330">
        <v>0.46</v>
      </c>
      <c r="X118" s="330">
        <v>0</v>
      </c>
      <c r="Y118" s="330">
        <v>0</v>
      </c>
      <c r="Z118" s="330">
        <v>0</v>
      </c>
      <c r="AA118" s="330">
        <v>0</v>
      </c>
      <c r="AB118" s="330">
        <v>0</v>
      </c>
      <c r="AC118" s="330">
        <v>0</v>
      </c>
      <c r="AD118" s="72"/>
      <c r="AE118" s="135">
        <f t="shared" si="10"/>
        <v>0</v>
      </c>
      <c r="AF118" s="73"/>
      <c r="AG118" s="72"/>
    </row>
    <row r="119" spans="1:33" ht="13.15" customHeight="1">
      <c r="A119" s="70">
        <f t="shared" si="9"/>
        <v>201465</v>
      </c>
      <c r="B119" s="71" t="str">
        <f>IF(C119="OPC",VLOOKUP(A119,OPCVM!$A$4:$I5354,8,0),IF(C119="DIV",VLOOKUP(A119,Divers!$A$2:$F$489,6,0),IF(C119="TCN",LEFT(E119,3),IF(C119="OBL",LEFT(E119,3),IF(RIGHT(A119,2)="PR","PART",C119)))))</f>
        <v>BDT</v>
      </c>
      <c r="C119" s="222" t="s">
        <v>95</v>
      </c>
      <c r="D119" s="222" t="s">
        <v>28</v>
      </c>
      <c r="E119" s="222" t="s">
        <v>6991</v>
      </c>
      <c r="F119" s="222">
        <v>201465</v>
      </c>
      <c r="G119" s="330">
        <v>441761976.66000003</v>
      </c>
      <c r="H119" s="330">
        <v>465319434.77999997</v>
      </c>
      <c r="I119" s="224">
        <v>45679</v>
      </c>
      <c r="J119" s="330">
        <v>4506</v>
      </c>
      <c r="K119" s="330">
        <v>0</v>
      </c>
      <c r="L119" s="330">
        <v>0</v>
      </c>
      <c r="M119" s="330">
        <v>98038.61</v>
      </c>
      <c r="N119" s="330">
        <v>103266.63</v>
      </c>
      <c r="O119" s="330">
        <v>23557458.120000001</v>
      </c>
      <c r="P119" s="330">
        <v>1</v>
      </c>
      <c r="Q119" s="330">
        <v>103266.63</v>
      </c>
      <c r="R119" s="330">
        <v>465319434.77999997</v>
      </c>
      <c r="S119" s="330">
        <v>0.66</v>
      </c>
      <c r="T119" s="330" t="s">
        <v>30</v>
      </c>
      <c r="U119" s="330">
        <v>2.4300000000000002</v>
      </c>
      <c r="V119" s="330">
        <v>23.44</v>
      </c>
      <c r="W119" s="330">
        <v>23.41</v>
      </c>
      <c r="X119" s="330">
        <v>99416.94</v>
      </c>
      <c r="Y119" s="330">
        <v>3.8723000000000001</v>
      </c>
      <c r="Z119" s="330">
        <v>2.6190000000000002</v>
      </c>
      <c r="AA119" s="330">
        <v>2.2418</v>
      </c>
      <c r="AB119" s="330">
        <v>2.3005</v>
      </c>
      <c r="AC119" s="330">
        <v>7.3474000000000004</v>
      </c>
      <c r="AD119" s="72"/>
      <c r="AE119" s="135">
        <f t="shared" si="10"/>
        <v>1043153108.8898039</v>
      </c>
      <c r="AF119" s="73"/>
      <c r="AG119" s="72"/>
    </row>
    <row r="120" spans="1:33" ht="13.15" customHeight="1">
      <c r="A120" s="70">
        <f t="shared" si="9"/>
        <v>9372</v>
      </c>
      <c r="B120" s="71" t="str">
        <f>IF(C120="OPC",VLOOKUP(A120,OPCVM!$A$4:$I5348,8,0),IF(C120="DIV",VLOOKUP(A120,Divers!$A$2:$F$489,6,0),IF(C120="TCN",LEFT(E120,3),IF(C120="OBL",LEFT(E120,3),IF(RIGHT(A120,2)="PR","PART",C120)))))</f>
        <v>ONC</v>
      </c>
      <c r="C120" s="222" t="s">
        <v>95</v>
      </c>
      <c r="D120" s="222" t="s">
        <v>28</v>
      </c>
      <c r="E120" s="222" t="s">
        <v>108</v>
      </c>
      <c r="F120" s="222">
        <v>9372</v>
      </c>
      <c r="G120" s="330">
        <v>163296429.38</v>
      </c>
      <c r="H120" s="330">
        <v>190054573.74000001</v>
      </c>
      <c r="I120" s="224">
        <v>45679</v>
      </c>
      <c r="J120" s="330">
        <v>3062</v>
      </c>
      <c r="K120" s="330">
        <v>0</v>
      </c>
      <c r="L120" s="330">
        <v>0</v>
      </c>
      <c r="M120" s="330">
        <v>53329.99</v>
      </c>
      <c r="N120" s="330">
        <v>62068.77</v>
      </c>
      <c r="O120" s="330">
        <v>26758144.359999999</v>
      </c>
      <c r="P120" s="330">
        <v>1</v>
      </c>
      <c r="Q120" s="330">
        <v>62068.77</v>
      </c>
      <c r="R120" s="330">
        <v>190054573.74000001</v>
      </c>
      <c r="S120" s="330">
        <v>0.27</v>
      </c>
      <c r="T120" s="330" t="s">
        <v>32</v>
      </c>
      <c r="U120" s="330">
        <v>0.99</v>
      </c>
      <c r="V120" s="330">
        <v>0.44</v>
      </c>
      <c r="W120" s="330">
        <v>0.44</v>
      </c>
      <c r="X120" s="330">
        <v>71939.850000000006</v>
      </c>
      <c r="Y120" s="330">
        <v>-13.721299999999999</v>
      </c>
      <c r="Z120" s="330">
        <v>3.4649999999999999</v>
      </c>
      <c r="AA120" s="330">
        <v>3.8990999999999998</v>
      </c>
      <c r="AB120" s="330">
        <v>4.0416999999999996</v>
      </c>
      <c r="AC120" s="330">
        <v>25.014099999999999</v>
      </c>
      <c r="AD120" s="72"/>
      <c r="AE120" s="135">
        <f t="shared" si="10"/>
        <v>741041788.46963406</v>
      </c>
      <c r="AF120" s="73"/>
      <c r="AG120" s="72"/>
    </row>
    <row r="121" spans="1:33" ht="13.15" customHeight="1">
      <c r="A121" s="70">
        <f t="shared" si="9"/>
        <v>1239</v>
      </c>
      <c r="B121" s="71" t="str">
        <f>IF(C121="OPC",VLOOKUP(A121,OPCVM!$A$4:$I5310,8,0),IF(C121="DIV",VLOOKUP(A121,Divers!$A$2:$F$489,6,0),IF(C121="TCN",LEFT(E121,3),IF(C121="OBL",LEFT(E121,3),IF(RIGHT(A121,2)="PR","PART",C121)))))</f>
        <v>ACT</v>
      </c>
      <c r="C121" s="222" t="s">
        <v>27</v>
      </c>
      <c r="D121" s="222" t="s">
        <v>28</v>
      </c>
      <c r="E121" s="222" t="s">
        <v>57</v>
      </c>
      <c r="F121" s="222">
        <v>1239</v>
      </c>
      <c r="G121" s="330">
        <v>24412325.420000002</v>
      </c>
      <c r="H121" s="330">
        <v>29159571</v>
      </c>
      <c r="I121" s="224">
        <v>45679</v>
      </c>
      <c r="J121" s="330">
        <v>89173</v>
      </c>
      <c r="K121" s="330">
        <v>0</v>
      </c>
      <c r="L121" s="330">
        <v>0</v>
      </c>
      <c r="M121" s="330">
        <v>273.76</v>
      </c>
      <c r="N121" s="330">
        <v>327</v>
      </c>
      <c r="O121" s="330">
        <v>4747245.58</v>
      </c>
      <c r="P121" s="330">
        <v>1</v>
      </c>
      <c r="Q121" s="330">
        <v>327</v>
      </c>
      <c r="R121" s="330">
        <v>29159571</v>
      </c>
      <c r="S121" s="330">
        <v>0.04</v>
      </c>
      <c r="T121" s="330" t="s">
        <v>30</v>
      </c>
      <c r="U121" s="330">
        <v>0.19</v>
      </c>
      <c r="V121" s="330">
        <v>0.04</v>
      </c>
      <c r="W121" s="330">
        <v>0.04</v>
      </c>
      <c r="X121" s="330">
        <v>0</v>
      </c>
      <c r="Y121" s="330">
        <v>0</v>
      </c>
      <c r="Z121" s="330">
        <v>0</v>
      </c>
      <c r="AA121" s="330">
        <v>0</v>
      </c>
      <c r="AB121" s="330">
        <v>0</v>
      </c>
      <c r="AC121" s="330">
        <v>0</v>
      </c>
      <c r="AD121" s="72"/>
      <c r="AE121" s="135">
        <f t="shared" si="10"/>
        <v>0</v>
      </c>
      <c r="AF121" s="73"/>
      <c r="AG121" s="72"/>
    </row>
    <row r="122" spans="1:33" ht="13.15" customHeight="1">
      <c r="A122" s="70">
        <f t="shared" si="9"/>
        <v>4100</v>
      </c>
      <c r="B122" s="71" t="str">
        <f>IF(C122="OPC",VLOOKUP(A122,OPCVM!$A$4:$I5351,8,0),IF(C122="DIV",VLOOKUP(A122,Divers!$A$2:$F$489,6,0),IF(C122="TCN",LEFT(E122,3),IF(C122="OBL",LEFT(E122,3),IF(RIGHT(A122,2)="PR","PART",C122)))))</f>
        <v>Actions</v>
      </c>
      <c r="C122" s="222" t="s">
        <v>63</v>
      </c>
      <c r="D122" s="222" t="s">
        <v>28</v>
      </c>
      <c r="E122" s="222" t="s">
        <v>121</v>
      </c>
      <c r="F122" s="222">
        <v>4100</v>
      </c>
      <c r="G122" s="330">
        <v>241039752.81999999</v>
      </c>
      <c r="H122" s="330">
        <v>258733388.65000001</v>
      </c>
      <c r="I122" s="224">
        <v>45674</v>
      </c>
      <c r="J122" s="330">
        <v>1032085</v>
      </c>
      <c r="K122" s="330">
        <v>0</v>
      </c>
      <c r="L122" s="330">
        <v>0</v>
      </c>
      <c r="M122" s="330">
        <v>233.55</v>
      </c>
      <c r="N122" s="330">
        <v>250.69</v>
      </c>
      <c r="O122" s="330">
        <v>17693635.829999998</v>
      </c>
      <c r="P122" s="330">
        <v>1</v>
      </c>
      <c r="Q122" s="330">
        <v>250.69</v>
      </c>
      <c r="R122" s="330">
        <v>258733388.65000001</v>
      </c>
      <c r="S122" s="330">
        <v>0.36</v>
      </c>
      <c r="T122" s="330" t="s">
        <v>30</v>
      </c>
      <c r="U122" s="330">
        <v>1.1200000000000001</v>
      </c>
      <c r="V122" s="330">
        <v>0.75</v>
      </c>
      <c r="W122" s="330">
        <v>0.75</v>
      </c>
      <c r="X122" s="330">
        <v>0</v>
      </c>
      <c r="Y122" s="330">
        <v>0</v>
      </c>
      <c r="Z122" s="330">
        <v>0</v>
      </c>
      <c r="AA122" s="330">
        <v>0</v>
      </c>
      <c r="AB122" s="330">
        <v>0</v>
      </c>
      <c r="AC122" s="330">
        <v>0</v>
      </c>
      <c r="AD122" s="72"/>
      <c r="AE122" s="135">
        <f t="shared" si="10"/>
        <v>0</v>
      </c>
      <c r="AF122" s="73"/>
      <c r="AG122" s="72"/>
    </row>
    <row r="123" spans="1:33" ht="13.15" customHeight="1">
      <c r="A123" s="70">
        <f t="shared" si="9"/>
        <v>4126</v>
      </c>
      <c r="B123" s="71" t="str">
        <f>IF(C123="OPC",VLOOKUP(A123,OPCVM!$A$4:$I5341,8,0),IF(C123="DIV",VLOOKUP(A123,Divers!$A$2:$F$489,6,0),IF(C123="TCN",LEFT(E123,3),IF(C123="OBL",LEFT(E123,3),IF(RIGHT(A123,2)="PR","PART",C123)))))</f>
        <v>OMLT_TR</v>
      </c>
      <c r="C123" s="222" t="s">
        <v>63</v>
      </c>
      <c r="D123" s="222" t="s">
        <v>28</v>
      </c>
      <c r="E123" s="222" t="s">
        <v>123</v>
      </c>
      <c r="F123" s="222">
        <v>4126</v>
      </c>
      <c r="G123" s="330">
        <v>199518885.77000001</v>
      </c>
      <c r="H123" s="330">
        <v>219329911.5</v>
      </c>
      <c r="I123" s="224">
        <v>45679</v>
      </c>
      <c r="J123" s="330">
        <v>156765</v>
      </c>
      <c r="K123" s="330">
        <v>0</v>
      </c>
      <c r="L123" s="330">
        <v>0</v>
      </c>
      <c r="M123" s="330">
        <v>1272.73</v>
      </c>
      <c r="N123" s="330">
        <v>1399.1</v>
      </c>
      <c r="O123" s="330">
        <v>19811025.73</v>
      </c>
      <c r="P123" s="330">
        <v>1</v>
      </c>
      <c r="Q123" s="330">
        <v>1399.1</v>
      </c>
      <c r="R123" s="330">
        <v>219329911.5</v>
      </c>
      <c r="S123" s="330">
        <v>0.31</v>
      </c>
      <c r="T123" s="330" t="s">
        <v>30</v>
      </c>
      <c r="U123" s="330">
        <v>0.95</v>
      </c>
      <c r="V123" s="330">
        <v>0.75</v>
      </c>
      <c r="W123" s="330">
        <v>0.75</v>
      </c>
      <c r="X123" s="330">
        <v>0</v>
      </c>
      <c r="Y123" s="330">
        <v>0</v>
      </c>
      <c r="Z123" s="330">
        <v>0</v>
      </c>
      <c r="AA123" s="330">
        <v>5.69</v>
      </c>
      <c r="AB123" s="330">
        <v>0</v>
      </c>
      <c r="AC123" s="330">
        <v>0</v>
      </c>
      <c r="AE123" s="135"/>
    </row>
    <row r="124" spans="1:33" ht="13.15" customHeight="1">
      <c r="A124" s="70">
        <f t="shared" si="9"/>
        <v>3587</v>
      </c>
      <c r="B124" s="71" t="str">
        <f>IF(C124="OPC",VLOOKUP(A124,OPCVM!$A$4:$I5342,8,0),IF(C124="DIV",VLOOKUP(A124,Divers!$A$2:$F$489,6,0),IF(C124="TCN",LEFT(E124,3),IF(C124="OBL",LEFT(E124,3),IF(RIGHT(A124,2)="PR","PART",C124)))))</f>
        <v>Actions</v>
      </c>
      <c r="C124" s="222" t="s">
        <v>63</v>
      </c>
      <c r="D124" s="222" t="s">
        <v>28</v>
      </c>
      <c r="E124" s="222" t="s">
        <v>128</v>
      </c>
      <c r="F124" s="222">
        <v>3587</v>
      </c>
      <c r="G124" s="330">
        <v>79808258.280000001</v>
      </c>
      <c r="H124" s="330">
        <v>85130061.900000006</v>
      </c>
      <c r="I124" s="224">
        <v>45674</v>
      </c>
      <c r="J124" s="330">
        <v>8585</v>
      </c>
      <c r="K124" s="330">
        <v>0</v>
      </c>
      <c r="L124" s="330">
        <v>0</v>
      </c>
      <c r="M124" s="330">
        <v>9296.24</v>
      </c>
      <c r="N124" s="330">
        <v>9916.14</v>
      </c>
      <c r="O124" s="330">
        <v>5321803.62</v>
      </c>
      <c r="P124" s="330">
        <v>1</v>
      </c>
      <c r="Q124" s="330">
        <v>9916.14</v>
      </c>
      <c r="R124" s="330">
        <v>85130061.900000006</v>
      </c>
      <c r="S124" s="330">
        <v>0.12</v>
      </c>
      <c r="T124" s="330" t="s">
        <v>30</v>
      </c>
      <c r="U124" s="330">
        <v>0.37</v>
      </c>
      <c r="V124" s="330">
        <v>4.51</v>
      </c>
      <c r="W124" s="330">
        <v>4.5</v>
      </c>
      <c r="X124" s="330">
        <v>0</v>
      </c>
      <c r="Y124" s="330">
        <v>0</v>
      </c>
      <c r="Z124" s="330">
        <v>0</v>
      </c>
      <c r="AA124" s="330">
        <v>0</v>
      </c>
      <c r="AB124" s="330">
        <v>0</v>
      </c>
      <c r="AC124" s="330">
        <v>0</v>
      </c>
      <c r="AE124" s="135"/>
    </row>
    <row r="125" spans="1:33" ht="13.15" customHeight="1">
      <c r="A125" s="70">
        <f t="shared" si="9"/>
        <v>4132</v>
      </c>
      <c r="B125" s="71" t="str">
        <f>IF(C125="OPC",VLOOKUP(A125,OPCVM!$A$4:$I5327,8,0),IF(C125="DIV",VLOOKUP(A125,Divers!$A$2:$F$489,6,0),IF(C125="TCN",LEFT(E125,3),IF(C125="OBL",LEFT(E125,3),IF(RIGHT(A125,2)="PR","PART",C125)))))</f>
        <v>OMLT</v>
      </c>
      <c r="C125" s="222" t="s">
        <v>63</v>
      </c>
      <c r="D125" s="222" t="s">
        <v>28</v>
      </c>
      <c r="E125" s="222" t="s">
        <v>126</v>
      </c>
      <c r="F125" s="222">
        <v>4132</v>
      </c>
      <c r="G125" s="330">
        <v>75795078.129999995</v>
      </c>
      <c r="H125" s="330">
        <v>79976901.650000006</v>
      </c>
      <c r="I125" s="224">
        <v>45679</v>
      </c>
      <c r="J125" s="330">
        <v>593785</v>
      </c>
      <c r="K125" s="330">
        <v>0</v>
      </c>
      <c r="L125" s="330">
        <v>0</v>
      </c>
      <c r="M125" s="330">
        <v>127.65</v>
      </c>
      <c r="N125" s="330">
        <v>134.69</v>
      </c>
      <c r="O125" s="330">
        <v>4181823.52</v>
      </c>
      <c r="P125" s="330">
        <v>1</v>
      </c>
      <c r="Q125" s="330">
        <v>134.69</v>
      </c>
      <c r="R125" s="330">
        <v>79976901.650000006</v>
      </c>
      <c r="S125" s="330">
        <v>0.11</v>
      </c>
      <c r="T125" s="330" t="s">
        <v>30</v>
      </c>
      <c r="U125" s="330">
        <v>0.35</v>
      </c>
      <c r="V125" s="330">
        <v>0.25</v>
      </c>
      <c r="W125" s="330">
        <v>0.25</v>
      </c>
      <c r="X125" s="330">
        <v>0</v>
      </c>
      <c r="Y125" s="330">
        <v>0</v>
      </c>
      <c r="Z125" s="330">
        <v>0</v>
      </c>
      <c r="AA125" s="330">
        <v>6.14</v>
      </c>
      <c r="AB125" s="330">
        <v>0</v>
      </c>
      <c r="AC125" s="330">
        <v>0</v>
      </c>
      <c r="AD125" s="72"/>
      <c r="AE125" s="135">
        <f t="shared" ref="AE125:AE152" si="11">AA125*H125</f>
        <v>491058176.13099998</v>
      </c>
      <c r="AF125" s="73"/>
      <c r="AG125" s="72"/>
    </row>
    <row r="126" spans="1:33" ht="13.15" customHeight="1">
      <c r="A126" s="70">
        <f t="shared" si="9"/>
        <v>152938</v>
      </c>
      <c r="B126" s="71" t="str">
        <f>IF(C126="OPC",VLOOKUP(A126,OPCVM!$A$4:$I5296,8,0),IF(C126="DIV",VLOOKUP(A126,Divers!$A$2:$F$489,6,0),IF(C126="TCN",LEFT(E126,3),IF(C126="OBL",LEFT(E126,3),IF(RIGHT(A126,2)="PR","PART",C126)))))</f>
        <v xml:space="preserve">CD </v>
      </c>
      <c r="C126" s="222" t="s">
        <v>111</v>
      </c>
      <c r="D126" s="222" t="s">
        <v>28</v>
      </c>
      <c r="E126" s="222" t="s">
        <v>112</v>
      </c>
      <c r="F126" s="222">
        <v>152938</v>
      </c>
      <c r="G126" s="330">
        <v>200000000</v>
      </c>
      <c r="H126" s="330">
        <v>206787460</v>
      </c>
      <c r="I126" s="224">
        <v>45679</v>
      </c>
      <c r="J126" s="330">
        <v>2000</v>
      </c>
      <c r="K126" s="330">
        <v>0</v>
      </c>
      <c r="L126" s="330">
        <v>0</v>
      </c>
      <c r="M126" s="330">
        <v>100000</v>
      </c>
      <c r="N126" s="330">
        <v>103393.73</v>
      </c>
      <c r="O126" s="330">
        <v>6787460</v>
      </c>
      <c r="P126" s="330">
        <v>1</v>
      </c>
      <c r="Q126" s="330">
        <v>103393.73</v>
      </c>
      <c r="R126" s="330">
        <v>206787460</v>
      </c>
      <c r="S126" s="330">
        <v>0.28999999999999998</v>
      </c>
      <c r="T126" s="330" t="s">
        <v>30</v>
      </c>
      <c r="U126" s="330">
        <v>1.08</v>
      </c>
      <c r="V126" s="330">
        <v>0.28999999999999998</v>
      </c>
      <c r="W126" s="330">
        <v>0.28999999999999998</v>
      </c>
      <c r="X126" s="330">
        <v>0</v>
      </c>
      <c r="Y126" s="330">
        <v>0</v>
      </c>
      <c r="Z126" s="330">
        <v>2.964</v>
      </c>
      <c r="AA126" s="330">
        <v>1.2325999999999999</v>
      </c>
      <c r="AB126" s="330">
        <v>1.2690999999999999</v>
      </c>
      <c r="AC126" s="330">
        <v>2.7482000000000002</v>
      </c>
      <c r="AD126" s="72"/>
      <c r="AE126" s="135">
        <f t="shared" si="11"/>
        <v>254886223.19599998</v>
      </c>
      <c r="AF126" s="73"/>
      <c r="AG126" s="72"/>
    </row>
    <row r="127" spans="1:33" ht="13.15" customHeight="1">
      <c r="A127" s="70">
        <f t="shared" si="9"/>
        <v>1151</v>
      </c>
      <c r="B127" s="71" t="str">
        <f>IF(C127="OPC",VLOOKUP(A127,OPCVM!$A$4:$I5391,8,0),IF(C127="DIV",VLOOKUP(A127,Divers!$A$2:$F$489,6,0),IF(C127="TCN",LEFT(E127,3),IF(C127="OBL",LEFT(E127,3),IF(RIGHT(A127,2)="PR","PART",C127)))))</f>
        <v>ACT</v>
      </c>
      <c r="C127" s="222" t="s">
        <v>27</v>
      </c>
      <c r="D127" s="222" t="s">
        <v>28</v>
      </c>
      <c r="E127" s="222" t="s">
        <v>47</v>
      </c>
      <c r="F127" s="222">
        <v>1151</v>
      </c>
      <c r="G127" s="330">
        <v>68175504.959999993</v>
      </c>
      <c r="H127" s="330">
        <v>72948564</v>
      </c>
      <c r="I127" s="224">
        <v>45679</v>
      </c>
      <c r="J127" s="330">
        <v>1650420</v>
      </c>
      <c r="K127" s="330">
        <v>0</v>
      </c>
      <c r="L127" s="330">
        <v>0</v>
      </c>
      <c r="M127" s="330">
        <v>41.31</v>
      </c>
      <c r="N127" s="330">
        <v>44.2</v>
      </c>
      <c r="O127" s="330">
        <v>4773059.04</v>
      </c>
      <c r="P127" s="330">
        <v>1</v>
      </c>
      <c r="Q127" s="330">
        <v>44.2</v>
      </c>
      <c r="R127" s="330">
        <v>72948564</v>
      </c>
      <c r="S127" s="330">
        <v>0.1</v>
      </c>
      <c r="T127" s="330" t="s">
        <v>30</v>
      </c>
      <c r="U127" s="330">
        <v>0.48</v>
      </c>
      <c r="V127" s="330">
        <v>0.1</v>
      </c>
      <c r="W127" s="330">
        <v>0.1</v>
      </c>
      <c r="X127" s="330">
        <v>0</v>
      </c>
      <c r="Y127" s="330">
        <v>0</v>
      </c>
      <c r="Z127" s="330">
        <v>0</v>
      </c>
      <c r="AA127" s="330">
        <v>0</v>
      </c>
      <c r="AB127" s="330">
        <v>0</v>
      </c>
      <c r="AC127" s="330">
        <v>0</v>
      </c>
      <c r="AD127" s="72"/>
      <c r="AE127" s="135">
        <f t="shared" si="11"/>
        <v>0</v>
      </c>
      <c r="AF127" s="73"/>
      <c r="AG127" s="72"/>
    </row>
    <row r="128" spans="1:33" ht="13.15" customHeight="1">
      <c r="A128" s="70">
        <f t="shared" si="9"/>
        <v>1180</v>
      </c>
      <c r="B128" s="71" t="str">
        <f>IF(C128="OPC",VLOOKUP(A128,OPCVM!$A$4:$I5403,8,0),IF(C128="DIV",VLOOKUP(A128,Divers!$A$2:$F$489,6,0),IF(C128="TCN",LEFT(E128,3),IF(C128="OBL",LEFT(E128,3),IF(RIGHT(A128,2)="PR","PART",C128)))))</f>
        <v>ACT</v>
      </c>
      <c r="C128" s="222" t="s">
        <v>27</v>
      </c>
      <c r="D128" s="222" t="s">
        <v>28</v>
      </c>
      <c r="E128" s="222" t="s">
        <v>52</v>
      </c>
      <c r="F128" s="222">
        <v>1180</v>
      </c>
      <c r="G128" s="330">
        <v>419868622.63</v>
      </c>
      <c r="H128" s="330">
        <v>441216572</v>
      </c>
      <c r="I128" s="224">
        <v>45679</v>
      </c>
      <c r="J128" s="330">
        <v>100988</v>
      </c>
      <c r="K128" s="330">
        <v>0</v>
      </c>
      <c r="L128" s="330">
        <v>0</v>
      </c>
      <c r="M128" s="330">
        <v>4157.6099999999997</v>
      </c>
      <c r="N128" s="330">
        <v>4369</v>
      </c>
      <c r="O128" s="330">
        <v>21347949.370000001</v>
      </c>
      <c r="P128" s="330">
        <v>1</v>
      </c>
      <c r="Q128" s="330">
        <v>4369</v>
      </c>
      <c r="R128" s="330">
        <v>441216572</v>
      </c>
      <c r="S128" s="330">
        <v>0.62</v>
      </c>
      <c r="T128" s="330" t="s">
        <v>32</v>
      </c>
      <c r="U128" s="330">
        <v>2.89</v>
      </c>
      <c r="V128" s="330">
        <v>0.62</v>
      </c>
      <c r="W128" s="330">
        <v>0.62</v>
      </c>
      <c r="X128" s="330">
        <v>4400</v>
      </c>
      <c r="Y128" s="330">
        <v>-0.70450000000000002</v>
      </c>
      <c r="Z128" s="330">
        <v>0</v>
      </c>
      <c r="AA128" s="330">
        <v>0</v>
      </c>
      <c r="AB128" s="330">
        <v>0</v>
      </c>
      <c r="AC128" s="330">
        <v>0</v>
      </c>
      <c r="AD128" s="72"/>
      <c r="AE128" s="135">
        <f t="shared" si="11"/>
        <v>0</v>
      </c>
      <c r="AF128" s="73"/>
      <c r="AG128" s="72"/>
    </row>
    <row r="129" spans="1:33" ht="13.15" customHeight="1">
      <c r="A129" s="70">
        <f t="shared" si="9"/>
        <v>3758</v>
      </c>
      <c r="B129" s="71" t="str">
        <f>IF(C129="OPC",VLOOKUP(A129,OPCVM!$A$4:$I5388,8,0),IF(C129="DIV",VLOOKUP(A129,Divers!$A$2:$F$489,6,0),IF(C129="TCN",LEFT(E129,3),IF(C129="OBL",LEFT(E129,3),IF(RIGHT(A129,2)="PR","PART",C129)))))</f>
        <v>OMLT Déd.</v>
      </c>
      <c r="C129" s="222" t="s">
        <v>63</v>
      </c>
      <c r="D129" s="222" t="s">
        <v>28</v>
      </c>
      <c r="E129" s="222" t="s">
        <v>148</v>
      </c>
      <c r="F129" s="222">
        <v>3758</v>
      </c>
      <c r="G129" s="330">
        <v>1943299962.6600001</v>
      </c>
      <c r="H129" s="330">
        <v>1949596645.25</v>
      </c>
      <c r="I129" s="224">
        <v>45674</v>
      </c>
      <c r="J129" s="330">
        <v>1217927</v>
      </c>
      <c r="K129" s="330">
        <v>0</v>
      </c>
      <c r="L129" s="330">
        <v>0</v>
      </c>
      <c r="M129" s="330">
        <v>1595.58</v>
      </c>
      <c r="N129" s="330">
        <v>1600.75</v>
      </c>
      <c r="O129" s="330">
        <v>6296682.5899999999</v>
      </c>
      <c r="P129" s="330">
        <v>1</v>
      </c>
      <c r="Q129" s="330">
        <v>1600.75</v>
      </c>
      <c r="R129" s="330">
        <v>1949596645.25</v>
      </c>
      <c r="S129" s="330">
        <v>2.75</v>
      </c>
      <c r="T129" s="330" t="s">
        <v>32</v>
      </c>
      <c r="U129" s="330">
        <v>8.4600000000000009</v>
      </c>
      <c r="V129" s="330">
        <v>4.51</v>
      </c>
      <c r="W129" s="330">
        <v>4.5</v>
      </c>
      <c r="X129" s="330">
        <v>1369.79</v>
      </c>
      <c r="Y129" s="330">
        <v>16.861000000000001</v>
      </c>
      <c r="Z129" s="330">
        <v>0</v>
      </c>
      <c r="AA129" s="330">
        <v>5.46</v>
      </c>
      <c r="AB129" s="330">
        <v>0</v>
      </c>
      <c r="AC129" s="330">
        <v>0</v>
      </c>
      <c r="AD129" s="72"/>
      <c r="AE129" s="135">
        <f t="shared" si="11"/>
        <v>10644797683.065001</v>
      </c>
      <c r="AF129" s="73"/>
      <c r="AG129" s="72"/>
    </row>
    <row r="130" spans="1:33" ht="13.15" customHeight="1">
      <c r="A130" s="70">
        <f t="shared" ref="A130:A158" si="12">F130</f>
        <v>3758</v>
      </c>
      <c r="B130" s="71" t="str">
        <f>IF(C130="OPC",VLOOKUP(A130,OPCVM!$A$4:$I5428,8,0),IF(C130="DIV",VLOOKUP(A130,Divers!$A$2:$F$489,6,0),IF(C130="TCN",LEFT(E130,3),IF(C130="OBL",LEFT(E130,3),IF(RIGHT(A130,2)="PR","PART",C130)))))</f>
        <v>OMLT Déd.</v>
      </c>
      <c r="C130" s="222" t="s">
        <v>63</v>
      </c>
      <c r="D130" s="222" t="s">
        <v>28</v>
      </c>
      <c r="E130" s="222" t="s">
        <v>148</v>
      </c>
      <c r="F130" s="222">
        <v>3758</v>
      </c>
      <c r="G130" s="330">
        <v>1159476074.4000001</v>
      </c>
      <c r="H130" s="330">
        <v>1163233010</v>
      </c>
      <c r="I130" s="224">
        <v>45674</v>
      </c>
      <c r="J130" s="330">
        <v>726680</v>
      </c>
      <c r="K130" s="330">
        <v>0</v>
      </c>
      <c r="L130" s="330">
        <v>0</v>
      </c>
      <c r="M130" s="330">
        <v>1595.58</v>
      </c>
      <c r="N130" s="330">
        <v>1600.75</v>
      </c>
      <c r="O130" s="330">
        <v>3756935.6</v>
      </c>
      <c r="P130" s="330">
        <v>1</v>
      </c>
      <c r="Q130" s="330">
        <v>1600.75</v>
      </c>
      <c r="R130" s="330">
        <v>1163233010</v>
      </c>
      <c r="S130" s="330">
        <v>1.64</v>
      </c>
      <c r="T130" s="330" t="s">
        <v>30</v>
      </c>
      <c r="U130" s="330">
        <v>5.05</v>
      </c>
      <c r="V130" s="330">
        <v>4.51</v>
      </c>
      <c r="W130" s="330">
        <v>4.5</v>
      </c>
      <c r="X130" s="330">
        <v>1369.79</v>
      </c>
      <c r="Y130" s="330">
        <v>16.861000000000001</v>
      </c>
      <c r="Z130" s="330">
        <v>0</v>
      </c>
      <c r="AA130" s="330">
        <v>5.46</v>
      </c>
      <c r="AB130" s="330">
        <v>0</v>
      </c>
      <c r="AC130" s="330">
        <v>0</v>
      </c>
      <c r="AD130" s="72"/>
      <c r="AE130" s="135">
        <f t="shared" si="11"/>
        <v>6351252234.6000004</v>
      </c>
      <c r="AF130" s="73"/>
      <c r="AG130" s="72"/>
    </row>
    <row r="131" spans="1:33" ht="13.15" customHeight="1">
      <c r="A131" s="70">
        <f t="shared" si="12"/>
        <v>3759</v>
      </c>
      <c r="B131" s="71" t="str">
        <f>IF(C131="OPC",VLOOKUP(A131,OPCVM!$A$4:$I5376,8,0),IF(C131="DIV",VLOOKUP(A131,Divers!$A$2:$F$489,6,0),IF(C131="TCN",LEFT(E131,3),IF(C131="OBL",LEFT(E131,3),IF(RIGHT(A131,2)="PR","PART",C131)))))</f>
        <v>OMLT Déd.</v>
      </c>
      <c r="C131" s="222" t="s">
        <v>63</v>
      </c>
      <c r="D131" s="222" t="s">
        <v>28</v>
      </c>
      <c r="E131" s="222" t="s">
        <v>147</v>
      </c>
      <c r="F131" s="222">
        <v>3759</v>
      </c>
      <c r="G131" s="330">
        <v>322454011.10000002</v>
      </c>
      <c r="H131" s="330">
        <v>323280252.75</v>
      </c>
      <c r="I131" s="224">
        <v>45674</v>
      </c>
      <c r="J131" s="330">
        <v>211315</v>
      </c>
      <c r="K131" s="330">
        <v>0</v>
      </c>
      <c r="L131" s="330">
        <v>0</v>
      </c>
      <c r="M131" s="330">
        <v>1525.94</v>
      </c>
      <c r="N131" s="330">
        <v>1529.85</v>
      </c>
      <c r="O131" s="330">
        <v>826241.65</v>
      </c>
      <c r="P131" s="330">
        <v>1</v>
      </c>
      <c r="Q131" s="330">
        <v>1529.85</v>
      </c>
      <c r="R131" s="330">
        <v>323280252.75</v>
      </c>
      <c r="S131" s="330">
        <v>0.46</v>
      </c>
      <c r="T131" s="330" t="s">
        <v>30</v>
      </c>
      <c r="U131" s="330">
        <v>1.4</v>
      </c>
      <c r="V131" s="330">
        <v>3.64</v>
      </c>
      <c r="W131" s="330">
        <v>3.63</v>
      </c>
      <c r="X131" s="330">
        <v>0</v>
      </c>
      <c r="Y131" s="330">
        <v>0</v>
      </c>
      <c r="Z131" s="330">
        <v>0</v>
      </c>
      <c r="AA131" s="330">
        <v>5.6936</v>
      </c>
      <c r="AB131" s="330">
        <v>0</v>
      </c>
      <c r="AC131" s="330">
        <v>0</v>
      </c>
      <c r="AD131" s="72"/>
      <c r="AE131" s="135">
        <f t="shared" si="11"/>
        <v>1840628447.0574</v>
      </c>
      <c r="AF131" s="73"/>
      <c r="AG131" s="72"/>
    </row>
    <row r="132" spans="1:33" ht="13.15" customHeight="1">
      <c r="A132" s="70">
        <f t="shared" si="12"/>
        <v>3759</v>
      </c>
      <c r="B132" s="71" t="str">
        <f>IF(C132="OPC",VLOOKUP(A132,OPCVM!$A$4:$I5419,8,0),IF(C132="DIV",VLOOKUP(A132,Divers!$A$2:$F$489,6,0),IF(C132="TCN",LEFT(E132,3),IF(C132="OBL",LEFT(E132,3),IF(RIGHT(A132,2)="PR","PART",C132)))))</f>
        <v>OMLT Déd.</v>
      </c>
      <c r="C132" s="222" t="s">
        <v>63</v>
      </c>
      <c r="D132" s="222" t="s">
        <v>28</v>
      </c>
      <c r="E132" s="222" t="s">
        <v>147</v>
      </c>
      <c r="F132" s="222">
        <v>3759</v>
      </c>
      <c r="G132" s="330">
        <v>2193897345.9000001</v>
      </c>
      <c r="H132" s="330">
        <v>2199518889.75</v>
      </c>
      <c r="I132" s="224">
        <v>45674</v>
      </c>
      <c r="J132" s="330">
        <v>1437735</v>
      </c>
      <c r="K132" s="330">
        <v>0</v>
      </c>
      <c r="L132" s="330">
        <v>0</v>
      </c>
      <c r="M132" s="330">
        <v>1525.94</v>
      </c>
      <c r="N132" s="330">
        <v>1529.85</v>
      </c>
      <c r="O132" s="330">
        <v>5621543.8499999996</v>
      </c>
      <c r="P132" s="330">
        <v>1</v>
      </c>
      <c r="Q132" s="330">
        <v>1529.85</v>
      </c>
      <c r="R132" s="330">
        <v>2199518889.75</v>
      </c>
      <c r="S132" s="330">
        <v>3.1</v>
      </c>
      <c r="T132" s="330" t="s">
        <v>32</v>
      </c>
      <c r="U132" s="330">
        <v>9.5399999999999991</v>
      </c>
      <c r="V132" s="330">
        <v>3.64</v>
      </c>
      <c r="W132" s="330">
        <v>3.63</v>
      </c>
      <c r="X132" s="330">
        <v>1318.22</v>
      </c>
      <c r="Y132" s="330">
        <v>16.054200000000002</v>
      </c>
      <c r="Z132" s="330">
        <v>0</v>
      </c>
      <c r="AA132" s="330">
        <v>5.6936</v>
      </c>
      <c r="AB132" s="330">
        <v>0</v>
      </c>
      <c r="AC132" s="330">
        <v>0</v>
      </c>
      <c r="AD132" s="72"/>
      <c r="AE132" s="135">
        <f t="shared" si="11"/>
        <v>12523180750.680599</v>
      </c>
      <c r="AF132" s="73"/>
      <c r="AG132" s="72"/>
    </row>
    <row r="133" spans="1:33" ht="13.15" customHeight="1">
      <c r="A133" s="70">
        <f t="shared" si="12"/>
        <v>1095</v>
      </c>
      <c r="B133" s="71" t="str">
        <f>IF(C133="OPC",VLOOKUP(A133,OPCVM!$A$4:$I5291,8,0),IF(C133="DIV",VLOOKUP(A133,Divers!$A$2:$F$489,6,0),IF(C133="TCN",LEFT(E133,3),IF(C133="OBL",LEFT(E133,3),IF(RIGHT(A133,2)="PR","PART",C133)))))</f>
        <v>ACT</v>
      </c>
      <c r="C133" s="222" t="s">
        <v>27</v>
      </c>
      <c r="D133" s="222" t="s">
        <v>28</v>
      </c>
      <c r="E133" s="222" t="s">
        <v>29</v>
      </c>
      <c r="F133" s="222">
        <v>1095</v>
      </c>
      <c r="G133" s="330">
        <v>277887420.63</v>
      </c>
      <c r="H133" s="330">
        <v>295676781</v>
      </c>
      <c r="I133" s="224">
        <v>45679</v>
      </c>
      <c r="J133" s="330">
        <v>76029</v>
      </c>
      <c r="K133" s="330">
        <v>0</v>
      </c>
      <c r="L133" s="330">
        <v>0</v>
      </c>
      <c r="M133" s="330">
        <v>3655.02</v>
      </c>
      <c r="N133" s="330">
        <v>3889</v>
      </c>
      <c r="O133" s="330">
        <v>17789360.370000001</v>
      </c>
      <c r="P133" s="330">
        <v>1</v>
      </c>
      <c r="Q133" s="330">
        <v>3889</v>
      </c>
      <c r="R133" s="330">
        <v>295676781</v>
      </c>
      <c r="S133" s="330">
        <v>0.42</v>
      </c>
      <c r="T133" s="330" t="s">
        <v>30</v>
      </c>
      <c r="U133" s="330">
        <v>1.94</v>
      </c>
      <c r="V133" s="330">
        <v>0.42</v>
      </c>
      <c r="W133" s="330">
        <v>0.42</v>
      </c>
      <c r="X133" s="330">
        <v>4005</v>
      </c>
      <c r="Y133" s="330">
        <v>-2.8963999999999999</v>
      </c>
      <c r="Z133" s="330">
        <v>0</v>
      </c>
      <c r="AA133" s="330">
        <v>0</v>
      </c>
      <c r="AB133" s="330">
        <v>0</v>
      </c>
      <c r="AC133" s="330">
        <v>0</v>
      </c>
      <c r="AD133" s="72"/>
      <c r="AE133" s="135">
        <f t="shared" si="11"/>
        <v>0</v>
      </c>
      <c r="AF133" s="73"/>
      <c r="AG133" s="72"/>
    </row>
    <row r="134" spans="1:33" ht="13.15" customHeight="1">
      <c r="A134" s="70">
        <f t="shared" si="12"/>
        <v>3509</v>
      </c>
      <c r="B134" s="71" t="str">
        <f>IF(C134="OPC",VLOOKUP(A134,OPCVM!$A$4:$I5311,8,0),IF(C134="DIV",VLOOKUP(A134,Divers!$A$2:$F$489,6,0),IF(C134="TCN",LEFT(E134,3),IF(C134="OBL",LEFT(E134,3),IF(RIGHT(A134,2)="PR","PART",C134)))))</f>
        <v>OMLT</v>
      </c>
      <c r="C134" s="222" t="s">
        <v>63</v>
      </c>
      <c r="D134" s="222" t="s">
        <v>28</v>
      </c>
      <c r="E134" s="222" t="s">
        <v>125</v>
      </c>
      <c r="F134" s="222">
        <v>3509</v>
      </c>
      <c r="G134" s="330">
        <v>90404181.769999996</v>
      </c>
      <c r="H134" s="330">
        <v>94210100.450000003</v>
      </c>
      <c r="I134" s="224">
        <v>45674</v>
      </c>
      <c r="J134" s="330">
        <v>27791</v>
      </c>
      <c r="K134" s="330">
        <v>0</v>
      </c>
      <c r="L134" s="330">
        <v>0</v>
      </c>
      <c r="M134" s="330">
        <v>3253</v>
      </c>
      <c r="N134" s="330">
        <v>3389.95</v>
      </c>
      <c r="O134" s="330">
        <v>3805918.68</v>
      </c>
      <c r="P134" s="330">
        <v>1</v>
      </c>
      <c r="Q134" s="330">
        <v>3389.95</v>
      </c>
      <c r="R134" s="330">
        <v>94210100.450000003</v>
      </c>
      <c r="S134" s="330">
        <v>0.13</v>
      </c>
      <c r="T134" s="330" t="s">
        <v>30</v>
      </c>
      <c r="U134" s="330">
        <v>0.41</v>
      </c>
      <c r="V134" s="330">
        <v>0.25</v>
      </c>
      <c r="W134" s="330">
        <v>0.25</v>
      </c>
      <c r="X134" s="330">
        <v>0</v>
      </c>
      <c r="Y134" s="330">
        <v>0</v>
      </c>
      <c r="Z134" s="330">
        <v>0</v>
      </c>
      <c r="AA134" s="330">
        <v>6.12</v>
      </c>
      <c r="AB134" s="330">
        <v>0</v>
      </c>
      <c r="AC134" s="330">
        <v>0</v>
      </c>
      <c r="AD134" s="72"/>
      <c r="AE134" s="135">
        <f t="shared" si="11"/>
        <v>576565814.75400007</v>
      </c>
      <c r="AF134" s="73"/>
      <c r="AG134" s="72"/>
    </row>
    <row r="135" spans="1:33" ht="13.15" customHeight="1">
      <c r="A135" s="70">
        <f t="shared" si="12"/>
        <v>6004</v>
      </c>
      <c r="B135" s="71" t="str">
        <f>IF(C135="OPC",VLOOKUP(A135,OPCVM!$A$4:$I5405,8,0),IF(C135="DIV",VLOOKUP(A135,Divers!$A$2:$F$489,6,0),IF(C135="TCN",LEFT(E135,3),IF(C135="OBL",LEFT(E135,3),IF(RIGHT(A135,2)="PR","PART",C135)))))</f>
        <v>FondsInv</v>
      </c>
      <c r="C135" s="222" t="s">
        <v>67</v>
      </c>
      <c r="D135" s="222" t="s">
        <v>28</v>
      </c>
      <c r="E135" s="222" t="s">
        <v>84</v>
      </c>
      <c r="F135" s="222">
        <v>6004</v>
      </c>
      <c r="G135" s="330">
        <v>8584600</v>
      </c>
      <c r="H135" s="330">
        <v>9156334.3599999994</v>
      </c>
      <c r="I135" s="224">
        <v>42735</v>
      </c>
      <c r="J135" s="330">
        <v>85846</v>
      </c>
      <c r="K135" s="330">
        <v>0</v>
      </c>
      <c r="L135" s="330">
        <v>0</v>
      </c>
      <c r="M135" s="330">
        <v>100</v>
      </c>
      <c r="N135" s="330">
        <v>106.66</v>
      </c>
      <c r="O135" s="330">
        <v>571734.36</v>
      </c>
      <c r="P135" s="330">
        <v>1</v>
      </c>
      <c r="Q135" s="330">
        <v>106.66</v>
      </c>
      <c r="R135" s="330">
        <v>9156334.3599999994</v>
      </c>
      <c r="S135" s="330">
        <v>0.01</v>
      </c>
      <c r="T135" s="330" t="s">
        <v>73</v>
      </c>
      <c r="U135" s="330"/>
      <c r="V135" s="330">
        <v>0.01</v>
      </c>
      <c r="W135" s="330">
        <v>0.01</v>
      </c>
      <c r="X135" s="330">
        <v>106.66</v>
      </c>
      <c r="Y135" s="330">
        <v>0</v>
      </c>
      <c r="Z135" s="330">
        <v>0</v>
      </c>
      <c r="AA135" s="330">
        <v>0</v>
      </c>
      <c r="AB135" s="330">
        <v>0</v>
      </c>
      <c r="AC135" s="330">
        <v>0</v>
      </c>
      <c r="AD135" s="72"/>
      <c r="AE135" s="135">
        <f t="shared" si="11"/>
        <v>0</v>
      </c>
      <c r="AF135" s="73"/>
      <c r="AG135" s="72"/>
    </row>
    <row r="136" spans="1:33" ht="13.15" customHeight="1">
      <c r="A136" s="70">
        <f t="shared" si="12"/>
        <v>1243</v>
      </c>
      <c r="B136" s="71" t="str">
        <f>IF(C136="OPC",VLOOKUP(A136,OPCVM!$A$4:$I5298,8,0),IF(C136="DIV",VLOOKUP(A136,Divers!$A$2:$F$489,6,0),IF(C136="TCN",LEFT(E136,3),IF(C136="OBL",LEFT(E136,3),IF(RIGHT(A136,2)="PR","PART",C136)))))</f>
        <v>ACT</v>
      </c>
      <c r="C136" s="222" t="s">
        <v>27</v>
      </c>
      <c r="D136" s="222" t="s">
        <v>28</v>
      </c>
      <c r="E136" s="222" t="s">
        <v>39</v>
      </c>
      <c r="F136" s="222">
        <v>1243</v>
      </c>
      <c r="G136" s="330">
        <v>440441500.81</v>
      </c>
      <c r="H136" s="330">
        <v>747173053.79999995</v>
      </c>
      <c r="I136" s="224">
        <v>45679</v>
      </c>
      <c r="J136" s="330">
        <v>3559662</v>
      </c>
      <c r="K136" s="330">
        <v>0</v>
      </c>
      <c r="L136" s="330">
        <v>0</v>
      </c>
      <c r="M136" s="330">
        <v>123.73</v>
      </c>
      <c r="N136" s="330">
        <v>209.9</v>
      </c>
      <c r="O136" s="330">
        <v>306731552.99000001</v>
      </c>
      <c r="P136" s="330">
        <v>1</v>
      </c>
      <c r="Q136" s="330">
        <v>209.9</v>
      </c>
      <c r="R136" s="330">
        <v>747173053.79999995</v>
      </c>
      <c r="S136" s="330">
        <v>1.05</v>
      </c>
      <c r="T136" s="330" t="s">
        <v>32</v>
      </c>
      <c r="U136" s="330">
        <v>4.9000000000000004</v>
      </c>
      <c r="V136" s="330">
        <v>1.74</v>
      </c>
      <c r="W136" s="330">
        <v>1.73</v>
      </c>
      <c r="X136" s="330">
        <v>163</v>
      </c>
      <c r="Y136" s="330">
        <v>28.773</v>
      </c>
      <c r="Z136" s="330">
        <v>0</v>
      </c>
      <c r="AA136" s="330">
        <v>0</v>
      </c>
      <c r="AB136" s="330">
        <v>0</v>
      </c>
      <c r="AC136" s="330">
        <v>0</v>
      </c>
      <c r="AD136" s="72"/>
      <c r="AE136" s="135">
        <f t="shared" si="11"/>
        <v>0</v>
      </c>
      <c r="AF136" s="73"/>
      <c r="AG136" s="72"/>
    </row>
    <row r="137" spans="1:33" ht="13.15" customHeight="1">
      <c r="A137" s="70">
        <f t="shared" si="12"/>
        <v>1243</v>
      </c>
      <c r="B137" s="71" t="str">
        <f>IF(C137="OPC",VLOOKUP(A137,OPCVM!$A$4:$I5302,8,0),IF(C137="DIV",VLOOKUP(A137,Divers!$A$2:$F$489,6,0),IF(C137="TCN",LEFT(E137,3),IF(C137="OBL",LEFT(E137,3),IF(RIGHT(A137,2)="PR","PART",C137)))))</f>
        <v>ACT</v>
      </c>
      <c r="C137" s="222" t="s">
        <v>27</v>
      </c>
      <c r="D137" s="222" t="s">
        <v>28</v>
      </c>
      <c r="E137" s="222" t="s">
        <v>39</v>
      </c>
      <c r="F137" s="222">
        <v>1243</v>
      </c>
      <c r="G137" s="330">
        <v>284888032.66000003</v>
      </c>
      <c r="H137" s="330">
        <v>483289292.60000002</v>
      </c>
      <c r="I137" s="224">
        <v>45679</v>
      </c>
      <c r="J137" s="330">
        <v>2302474</v>
      </c>
      <c r="K137" s="330">
        <v>0</v>
      </c>
      <c r="L137" s="330">
        <v>0</v>
      </c>
      <c r="M137" s="330">
        <v>123.73</v>
      </c>
      <c r="N137" s="330">
        <v>209.9</v>
      </c>
      <c r="O137" s="330">
        <v>198401259.94</v>
      </c>
      <c r="P137" s="330">
        <v>1</v>
      </c>
      <c r="Q137" s="330">
        <v>209.9</v>
      </c>
      <c r="R137" s="330">
        <v>483289292.60000002</v>
      </c>
      <c r="S137" s="330">
        <v>0.68</v>
      </c>
      <c r="T137" s="330" t="s">
        <v>30</v>
      </c>
      <c r="U137" s="330">
        <v>3.17</v>
      </c>
      <c r="V137" s="330">
        <v>1.74</v>
      </c>
      <c r="W137" s="330">
        <v>1.73</v>
      </c>
      <c r="X137" s="330">
        <v>163</v>
      </c>
      <c r="Y137" s="330">
        <v>28.773</v>
      </c>
      <c r="Z137" s="330">
        <v>0</v>
      </c>
      <c r="AA137" s="330">
        <v>0</v>
      </c>
      <c r="AB137" s="330">
        <v>0</v>
      </c>
      <c r="AC137" s="330">
        <v>0</v>
      </c>
      <c r="AD137" s="72"/>
      <c r="AE137" s="135">
        <f t="shared" si="11"/>
        <v>0</v>
      </c>
      <c r="AF137" s="73"/>
      <c r="AG137" s="72"/>
    </row>
    <row r="138" spans="1:33" ht="13.15" customHeight="1">
      <c r="A138" s="70">
        <f t="shared" si="12"/>
        <v>4130</v>
      </c>
      <c r="B138" s="71" t="str">
        <f>IF(C138="OPC",VLOOKUP(A138,OPCVM!$A$4:$I5335,8,0),IF(C138="DIV",VLOOKUP(A138,Divers!$A$2:$F$489,6,0),IF(C138="TCN",LEFT(E138,3),IF(C138="OBL",LEFT(E138,3),IF(RIGHT(A138,2)="PR","PART",C138)))))</f>
        <v>Monétaire</v>
      </c>
      <c r="C138" s="222" t="s">
        <v>63</v>
      </c>
      <c r="D138" s="222" t="s">
        <v>28</v>
      </c>
      <c r="E138" s="222" t="s">
        <v>564</v>
      </c>
      <c r="F138" s="222">
        <v>4130</v>
      </c>
      <c r="G138" s="330">
        <v>24972721.199999999</v>
      </c>
      <c r="H138" s="330">
        <v>24985466.100000001</v>
      </c>
      <c r="I138" s="224">
        <v>45679</v>
      </c>
      <c r="J138" s="330">
        <v>20230</v>
      </c>
      <c r="K138" s="330">
        <v>0</v>
      </c>
      <c r="L138" s="330">
        <v>0</v>
      </c>
      <c r="M138" s="330">
        <v>1234.44</v>
      </c>
      <c r="N138" s="330">
        <v>1235.07</v>
      </c>
      <c r="O138" s="330">
        <v>12744.9</v>
      </c>
      <c r="P138" s="330">
        <v>1</v>
      </c>
      <c r="Q138" s="330">
        <v>1235.07</v>
      </c>
      <c r="R138" s="330">
        <v>24985466.100000001</v>
      </c>
      <c r="S138" s="330">
        <v>0.04</v>
      </c>
      <c r="T138" s="330" t="s">
        <v>30</v>
      </c>
      <c r="U138" s="330">
        <v>0.11</v>
      </c>
      <c r="V138" s="330">
        <v>7.23</v>
      </c>
      <c r="W138" s="330">
        <v>7.22</v>
      </c>
      <c r="X138" s="330">
        <v>0</v>
      </c>
      <c r="Y138" s="330">
        <v>0</v>
      </c>
      <c r="Z138" s="330">
        <v>0</v>
      </c>
      <c r="AA138" s="330">
        <v>0.5</v>
      </c>
      <c r="AB138" s="330">
        <v>0</v>
      </c>
      <c r="AC138" s="330">
        <v>0</v>
      </c>
      <c r="AD138" s="72"/>
      <c r="AE138" s="135">
        <f t="shared" si="11"/>
        <v>12492733.050000001</v>
      </c>
      <c r="AF138" s="73"/>
      <c r="AG138" s="72"/>
    </row>
    <row r="139" spans="1:33" ht="13.15" customHeight="1">
      <c r="A139" s="70">
        <f t="shared" si="12"/>
        <v>1258</v>
      </c>
      <c r="B139" s="71" t="str">
        <f>IF(C139="OPC",VLOOKUP(A139,OPCVM!$A$4:$I5283,8,0),IF(C139="DIV",VLOOKUP(A139,Divers!$A$2:$F$489,6,0),IF(C139="TCN",LEFT(E139,3),IF(C139="OBL",LEFT(E139,3),IF(RIGHT(A139,2)="PR","PART",C139)))))</f>
        <v>ACT</v>
      </c>
      <c r="C139" s="222" t="s">
        <v>27</v>
      </c>
      <c r="D139" s="222" t="s">
        <v>28</v>
      </c>
      <c r="E139" s="222" t="s">
        <v>31</v>
      </c>
      <c r="F139" s="222">
        <v>1258</v>
      </c>
      <c r="G139" s="330">
        <v>204140752.33000001</v>
      </c>
      <c r="H139" s="330">
        <v>293736618</v>
      </c>
      <c r="I139" s="224">
        <v>45679</v>
      </c>
      <c r="J139" s="330">
        <v>259027</v>
      </c>
      <c r="K139" s="330">
        <v>0</v>
      </c>
      <c r="L139" s="330">
        <v>0</v>
      </c>
      <c r="M139" s="330">
        <v>788.11</v>
      </c>
      <c r="N139" s="330">
        <v>1134</v>
      </c>
      <c r="O139" s="330">
        <v>89595865.670000002</v>
      </c>
      <c r="P139" s="330">
        <v>1</v>
      </c>
      <c r="Q139" s="330">
        <v>1134</v>
      </c>
      <c r="R139" s="330">
        <v>293736618</v>
      </c>
      <c r="S139" s="330">
        <v>0.41</v>
      </c>
      <c r="T139" s="330" t="s">
        <v>32</v>
      </c>
      <c r="U139" s="330">
        <v>1.93</v>
      </c>
      <c r="V139" s="330">
        <v>0.41</v>
      </c>
      <c r="W139" s="330">
        <v>0.41</v>
      </c>
      <c r="X139" s="330">
        <v>287.05</v>
      </c>
      <c r="Y139" s="330">
        <v>295.05309999999997</v>
      </c>
      <c r="Z139" s="330">
        <v>0</v>
      </c>
      <c r="AA139" s="330">
        <v>0</v>
      </c>
      <c r="AB139" s="330">
        <v>0</v>
      </c>
      <c r="AC139" s="330">
        <v>0</v>
      </c>
      <c r="AD139" s="72"/>
      <c r="AE139" s="135">
        <f t="shared" si="11"/>
        <v>0</v>
      </c>
      <c r="AF139" s="73"/>
      <c r="AG139" s="72"/>
    </row>
    <row r="140" spans="1:33" ht="13.15" customHeight="1">
      <c r="A140" s="70">
        <f t="shared" si="12"/>
        <v>6063</v>
      </c>
      <c r="B140" s="71" t="str">
        <f>IF(C140="OPC",VLOOKUP(A140,OPCVM!$A$4:$I5366,8,0),IF(C140="DIV",VLOOKUP(A140,Divers!$A$2:$F$489,6,0),IF(C140="TCN",LEFT(E140,3),IF(C140="OBL",LEFT(E140,3),IF(RIGHT(A140,2)="PR","PART",C140)))))</f>
        <v>OPCR</v>
      </c>
      <c r="C140" s="222" t="s">
        <v>67</v>
      </c>
      <c r="D140" s="222" t="s">
        <v>28</v>
      </c>
      <c r="E140" s="222" t="s">
        <v>68</v>
      </c>
      <c r="F140" s="222">
        <v>6063</v>
      </c>
      <c r="G140" s="330">
        <v>1143120</v>
      </c>
      <c r="H140" s="330">
        <v>1143120</v>
      </c>
      <c r="I140" s="224">
        <v>45257</v>
      </c>
      <c r="J140" s="330">
        <v>11431.2</v>
      </c>
      <c r="K140" s="330">
        <v>0</v>
      </c>
      <c r="L140" s="330">
        <v>0</v>
      </c>
      <c r="M140" s="330">
        <v>100</v>
      </c>
      <c r="N140" s="330">
        <v>100</v>
      </c>
      <c r="O140" s="330">
        <v>0</v>
      </c>
      <c r="P140" s="330">
        <v>1</v>
      </c>
      <c r="Q140" s="330">
        <v>100</v>
      </c>
      <c r="R140" s="330">
        <v>1143120</v>
      </c>
      <c r="S140" s="330">
        <v>0</v>
      </c>
      <c r="T140" s="330" t="s">
        <v>30</v>
      </c>
      <c r="U140" s="330"/>
      <c r="V140" s="330">
        <v>0</v>
      </c>
      <c r="W140" s="330">
        <v>0</v>
      </c>
      <c r="X140" s="330">
        <v>0</v>
      </c>
      <c r="Y140" s="330">
        <v>0</v>
      </c>
      <c r="Z140" s="330">
        <v>0</v>
      </c>
      <c r="AA140" s="330">
        <v>0</v>
      </c>
      <c r="AB140" s="330">
        <v>0</v>
      </c>
      <c r="AC140" s="330">
        <v>0</v>
      </c>
      <c r="AD140" s="72"/>
      <c r="AE140" s="135">
        <f t="shared" si="11"/>
        <v>0</v>
      </c>
      <c r="AF140" s="73"/>
      <c r="AG140" s="72"/>
    </row>
    <row r="141" spans="1:33" ht="13.15" customHeight="1">
      <c r="A141" s="70">
        <f t="shared" si="12"/>
        <v>6058</v>
      </c>
      <c r="B141" s="71" t="str">
        <f>IF(C141="OPC",VLOOKUP(A141,OPCVM!$A$4:$I5414,8,0),IF(C141="DIV",VLOOKUP(A141,Divers!$A$2:$F$489,6,0),IF(C141="TCN",LEFT(E141,3),IF(C141="OBL",LEFT(E141,3),IF(RIGHT(A141,2)="PR","PART",C141)))))</f>
        <v>OPCI_Publique</v>
      </c>
      <c r="C141" s="222" t="s">
        <v>67</v>
      </c>
      <c r="D141" s="222" t="s">
        <v>28</v>
      </c>
      <c r="E141" s="222" t="s">
        <v>102</v>
      </c>
      <c r="F141" s="222">
        <v>6058</v>
      </c>
      <c r="G141" s="330">
        <v>1211819447.4200001</v>
      </c>
      <c r="H141" s="330">
        <v>1293199470.76</v>
      </c>
      <c r="I141" s="224">
        <v>45657</v>
      </c>
      <c r="J141" s="330">
        <v>11366788</v>
      </c>
      <c r="K141" s="330">
        <v>0</v>
      </c>
      <c r="L141" s="330">
        <v>0</v>
      </c>
      <c r="M141" s="330">
        <v>106.61</v>
      </c>
      <c r="N141" s="330">
        <v>113.77</v>
      </c>
      <c r="O141" s="330">
        <v>81380023.340000004</v>
      </c>
      <c r="P141" s="330">
        <v>1</v>
      </c>
      <c r="Q141" s="330">
        <v>113.77</v>
      </c>
      <c r="R141" s="330">
        <v>1293199470.76</v>
      </c>
      <c r="S141" s="330">
        <v>1.82</v>
      </c>
      <c r="T141" s="330" t="s">
        <v>30</v>
      </c>
      <c r="U141" s="330"/>
      <c r="V141" s="330">
        <v>1.82</v>
      </c>
      <c r="W141" s="330">
        <v>1.82</v>
      </c>
      <c r="X141" s="330">
        <v>0</v>
      </c>
      <c r="Y141" s="330">
        <v>0</v>
      </c>
      <c r="Z141" s="330">
        <v>0</v>
      </c>
      <c r="AA141" s="330">
        <v>0</v>
      </c>
      <c r="AB141" s="330">
        <v>0</v>
      </c>
      <c r="AC141" s="330">
        <v>0</v>
      </c>
      <c r="AD141" s="72"/>
      <c r="AE141" s="135">
        <f t="shared" si="11"/>
        <v>0</v>
      </c>
      <c r="AF141" s="73"/>
      <c r="AG141" s="72"/>
    </row>
    <row r="142" spans="1:33" ht="13.15" customHeight="1">
      <c r="A142" s="70">
        <f t="shared" si="12"/>
        <v>6062</v>
      </c>
      <c r="B142" s="71" t="str">
        <f>IF(C142="OPC",VLOOKUP(A142,OPCVM!$A$4:$I5288,8,0),IF(C142="DIV",VLOOKUP(A142,Divers!$A$2:$F$489,6,0),IF(C142="TCN",LEFT(E142,3),IF(C142="OBL",LEFT(E142,3),IF(RIGHT(A142,2)="PR","PART",C142)))))</f>
        <v>OPCR</v>
      </c>
      <c r="C142" s="222" t="s">
        <v>67</v>
      </c>
      <c r="D142" s="222" t="s">
        <v>28</v>
      </c>
      <c r="E142" s="222" t="s">
        <v>76</v>
      </c>
      <c r="F142" s="222">
        <v>6062</v>
      </c>
      <c r="G142" s="330">
        <v>19365100</v>
      </c>
      <c r="H142" s="330">
        <v>15828064.49</v>
      </c>
      <c r="I142" s="224">
        <v>45292</v>
      </c>
      <c r="J142" s="330">
        <v>19365.099999999999</v>
      </c>
      <c r="K142" s="330">
        <v>0</v>
      </c>
      <c r="L142" s="330">
        <v>0</v>
      </c>
      <c r="M142" s="330">
        <v>1000</v>
      </c>
      <c r="N142" s="330">
        <v>817.35</v>
      </c>
      <c r="O142" s="330">
        <v>-3537035.51</v>
      </c>
      <c r="P142" s="330">
        <v>1</v>
      </c>
      <c r="Q142" s="330">
        <v>817.35</v>
      </c>
      <c r="R142" s="330">
        <v>15828064.49</v>
      </c>
      <c r="S142" s="330">
        <v>0.02</v>
      </c>
      <c r="T142" s="330" t="s">
        <v>30</v>
      </c>
      <c r="U142" s="330"/>
      <c r="V142" s="330">
        <v>0.02</v>
      </c>
      <c r="W142" s="330">
        <v>0.02</v>
      </c>
      <c r="X142" s="330">
        <v>0</v>
      </c>
      <c r="Y142" s="330">
        <v>0</v>
      </c>
      <c r="Z142" s="330">
        <v>0</v>
      </c>
      <c r="AA142" s="330">
        <v>0</v>
      </c>
      <c r="AB142" s="330">
        <v>0</v>
      </c>
      <c r="AC142" s="330">
        <v>0</v>
      </c>
      <c r="AD142" s="72"/>
      <c r="AE142" s="135">
        <f t="shared" si="11"/>
        <v>0</v>
      </c>
      <c r="AF142" s="73"/>
      <c r="AG142" s="72"/>
    </row>
    <row r="143" spans="1:33" ht="13.15" customHeight="1">
      <c r="A143" s="70" t="str">
        <f t="shared" si="12"/>
        <v>SPI</v>
      </c>
      <c r="B143" s="71" t="str">
        <f>IF(C143="OPC",VLOOKUP(A143,OPCVM!$A$4:$I5389,8,0),IF(C143="DIV",VLOOKUP(A143,Divers!$A$2:$F$489,6,0),IF(C143="TCN",LEFT(E143,3),IF(C143="OBL",LEFT(E143,3),IF(RIGHT(A143,2)="PR","PART",C143)))))</f>
        <v>FondsInv</v>
      </c>
      <c r="C143" s="222" t="s">
        <v>67</v>
      </c>
      <c r="D143" s="222" t="s">
        <v>28</v>
      </c>
      <c r="E143" s="222" t="s">
        <v>92</v>
      </c>
      <c r="F143" s="222" t="s">
        <v>93</v>
      </c>
      <c r="G143" s="330">
        <v>36559800</v>
      </c>
      <c r="H143" s="330">
        <v>36559800</v>
      </c>
      <c r="I143" s="224">
        <v>44678</v>
      </c>
      <c r="J143" s="330">
        <v>365598</v>
      </c>
      <c r="K143" s="330">
        <v>0</v>
      </c>
      <c r="L143" s="330">
        <v>0</v>
      </c>
      <c r="M143" s="330">
        <v>100</v>
      </c>
      <c r="N143" s="330">
        <v>100</v>
      </c>
      <c r="O143" s="330">
        <v>0</v>
      </c>
      <c r="P143" s="330">
        <v>1</v>
      </c>
      <c r="Q143" s="330">
        <v>100</v>
      </c>
      <c r="R143" s="330">
        <v>36559800</v>
      </c>
      <c r="S143" s="330">
        <v>0.05</v>
      </c>
      <c r="T143" s="330" t="s">
        <v>73</v>
      </c>
      <c r="U143" s="330"/>
      <c r="V143" s="330">
        <v>0.05</v>
      </c>
      <c r="W143" s="330">
        <v>0.05</v>
      </c>
      <c r="X143" s="330">
        <v>100</v>
      </c>
      <c r="Y143" s="330">
        <v>0</v>
      </c>
      <c r="Z143" s="330">
        <v>0</v>
      </c>
      <c r="AA143" s="330">
        <v>0</v>
      </c>
      <c r="AB143" s="330">
        <v>0</v>
      </c>
      <c r="AC143" s="330">
        <v>0</v>
      </c>
      <c r="AD143" s="72"/>
      <c r="AE143" s="135">
        <f t="shared" si="11"/>
        <v>0</v>
      </c>
      <c r="AF143" s="73"/>
      <c r="AG143" s="72"/>
    </row>
    <row r="144" spans="1:33" ht="13.15" customHeight="1">
      <c r="A144" s="70" t="str">
        <f t="shared" si="12"/>
        <v>LPI</v>
      </c>
      <c r="B144" s="71" t="str">
        <f>IF(C144="OPC",VLOOKUP(A144,OPCVM!$A$4:$I5383,8,0),IF(C144="DIV",VLOOKUP(A144,Divers!$A$2:$F$489,6,0),IF(C144="TCN",LEFT(E144,3),IF(C144="OBL",LEFT(E144,3),IF(RIGHT(A144,2)="PR","PART",C144)))))</f>
        <v>FondsInv</v>
      </c>
      <c r="C144" s="222" t="s">
        <v>67</v>
      </c>
      <c r="D144" s="222" t="s">
        <v>28</v>
      </c>
      <c r="E144" s="222" t="s">
        <v>88</v>
      </c>
      <c r="F144" s="222" t="s">
        <v>89</v>
      </c>
      <c r="G144" s="330">
        <v>23439800</v>
      </c>
      <c r="H144" s="330">
        <v>23439800</v>
      </c>
      <c r="I144" s="224">
        <v>44678</v>
      </c>
      <c r="J144" s="330">
        <v>234398</v>
      </c>
      <c r="K144" s="330">
        <v>0</v>
      </c>
      <c r="L144" s="330">
        <v>0</v>
      </c>
      <c r="M144" s="330">
        <v>100</v>
      </c>
      <c r="N144" s="330">
        <v>100</v>
      </c>
      <c r="O144" s="330">
        <v>0</v>
      </c>
      <c r="P144" s="330">
        <v>1</v>
      </c>
      <c r="Q144" s="330">
        <v>100</v>
      </c>
      <c r="R144" s="330">
        <v>23439800</v>
      </c>
      <c r="S144" s="330">
        <v>0.03</v>
      </c>
      <c r="T144" s="330" t="s">
        <v>73</v>
      </c>
      <c r="U144" s="330"/>
      <c r="V144" s="330">
        <v>0.03</v>
      </c>
      <c r="W144" s="330">
        <v>0.03</v>
      </c>
      <c r="X144" s="330">
        <v>100</v>
      </c>
      <c r="Y144" s="330">
        <v>0</v>
      </c>
      <c r="Z144" s="330">
        <v>0</v>
      </c>
      <c r="AA144" s="330">
        <v>0</v>
      </c>
      <c r="AB144" s="330">
        <v>0</v>
      </c>
      <c r="AC144" s="330">
        <v>0</v>
      </c>
      <c r="AD144" s="72"/>
      <c r="AE144" s="135">
        <f t="shared" si="11"/>
        <v>0</v>
      </c>
      <c r="AF144" s="73"/>
      <c r="AG144" s="72"/>
    </row>
    <row r="145" spans="1:33" ht="13.15" customHeight="1">
      <c r="A145" s="70">
        <f t="shared" si="12"/>
        <v>7000</v>
      </c>
      <c r="B145" s="71" t="str">
        <f>IF(C145="OPC",VLOOKUP(A145,OPCVM!$A$4:$I5290,8,0),IF(C145="DIV",VLOOKUP(A145,Divers!$A$2:$F$489,6,0),IF(C145="TCN",LEFT(E145,3),IF(C145="OBL",LEFT(E145,3),IF(RIGHT(A145,2)="PR","PART",C145)))))</f>
        <v>OPCR</v>
      </c>
      <c r="C145" s="222" t="s">
        <v>67</v>
      </c>
      <c r="D145" s="222" t="s">
        <v>28</v>
      </c>
      <c r="E145" s="222" t="s">
        <v>75</v>
      </c>
      <c r="F145" s="222">
        <v>7000</v>
      </c>
      <c r="G145" s="330">
        <v>7012400</v>
      </c>
      <c r="H145" s="330">
        <v>9623116.5199999996</v>
      </c>
      <c r="I145" s="224">
        <v>45292</v>
      </c>
      <c r="J145" s="330">
        <v>70124</v>
      </c>
      <c r="K145" s="330">
        <v>0</v>
      </c>
      <c r="L145" s="330">
        <v>0</v>
      </c>
      <c r="M145" s="330">
        <v>100</v>
      </c>
      <c r="N145" s="330">
        <v>137.22999999999999</v>
      </c>
      <c r="O145" s="330">
        <v>2610716.52</v>
      </c>
      <c r="P145" s="330">
        <v>1</v>
      </c>
      <c r="Q145" s="330">
        <v>137.22999999999999</v>
      </c>
      <c r="R145" s="330">
        <v>9623116.5199999996</v>
      </c>
      <c r="S145" s="330">
        <v>0.01</v>
      </c>
      <c r="T145" s="330" t="s">
        <v>73</v>
      </c>
      <c r="U145" s="330"/>
      <c r="V145" s="330">
        <v>0.01</v>
      </c>
      <c r="W145" s="330">
        <v>0.01</v>
      </c>
      <c r="X145" s="330">
        <v>121.26</v>
      </c>
      <c r="Y145" s="330">
        <v>13.17</v>
      </c>
      <c r="Z145" s="330">
        <v>0</v>
      </c>
      <c r="AA145" s="330">
        <v>0</v>
      </c>
      <c r="AB145" s="330">
        <v>0</v>
      </c>
      <c r="AC145" s="330">
        <v>0</v>
      </c>
      <c r="AD145" s="72"/>
      <c r="AE145" s="135">
        <f t="shared" si="11"/>
        <v>0</v>
      </c>
      <c r="AF145" s="73"/>
      <c r="AG145" s="72"/>
    </row>
    <row r="146" spans="1:33" ht="13.15" customHeight="1">
      <c r="A146" s="70">
        <f t="shared" si="12"/>
        <v>6000</v>
      </c>
      <c r="B146" s="71" t="str">
        <f>IF(C146="OPC",VLOOKUP(A146,OPCVM!$A$4:$I5425,8,0),IF(C146="DIV",VLOOKUP(A146,Divers!$A$2:$F$489,6,0),IF(C146="TCN",LEFT(E146,3),IF(C146="OBL",LEFT(E146,3),IF(RIGHT(A146,2)="PR","PART",C146)))))</f>
        <v>FondsInv</v>
      </c>
      <c r="C146" s="222" t="s">
        <v>67</v>
      </c>
      <c r="D146" s="222" t="s">
        <v>28</v>
      </c>
      <c r="E146" s="222" t="s">
        <v>85</v>
      </c>
      <c r="F146" s="222">
        <v>6000</v>
      </c>
      <c r="G146" s="330">
        <v>30000</v>
      </c>
      <c r="H146" s="330">
        <v>30000</v>
      </c>
      <c r="I146" s="224">
        <v>42369</v>
      </c>
      <c r="J146" s="330">
        <v>300</v>
      </c>
      <c r="K146" s="330">
        <v>0</v>
      </c>
      <c r="L146" s="330">
        <v>0</v>
      </c>
      <c r="M146" s="330">
        <v>100</v>
      </c>
      <c r="N146" s="330">
        <v>100</v>
      </c>
      <c r="O146" s="330">
        <v>0</v>
      </c>
      <c r="P146" s="330">
        <v>1</v>
      </c>
      <c r="Q146" s="330">
        <v>100</v>
      </c>
      <c r="R146" s="330">
        <v>30000</v>
      </c>
      <c r="S146" s="330">
        <v>0</v>
      </c>
      <c r="T146" s="330" t="s">
        <v>73</v>
      </c>
      <c r="U146" s="330"/>
      <c r="V146" s="330">
        <v>0</v>
      </c>
      <c r="W146" s="330">
        <v>0</v>
      </c>
      <c r="X146" s="330">
        <v>100</v>
      </c>
      <c r="Y146" s="330">
        <v>0</v>
      </c>
      <c r="Z146" s="330">
        <v>0</v>
      </c>
      <c r="AA146" s="330">
        <v>0</v>
      </c>
      <c r="AB146" s="330">
        <v>0</v>
      </c>
      <c r="AC146" s="330">
        <v>0</v>
      </c>
      <c r="AD146" s="72"/>
      <c r="AE146" s="135">
        <f t="shared" si="11"/>
        <v>0</v>
      </c>
      <c r="AF146" s="73"/>
      <c r="AG146" s="72"/>
    </row>
    <row r="147" spans="1:33" ht="13.15" customHeight="1">
      <c r="A147" s="70">
        <f t="shared" si="12"/>
        <v>6001</v>
      </c>
      <c r="B147" s="71" t="str">
        <f>IF(C147="OPC",VLOOKUP(A147,OPCVM!$A$4:$I5352,8,0),IF(C147="DIV",VLOOKUP(A147,Divers!$A$2:$F$489,6,0),IF(C147="TCN",LEFT(E147,3),IF(C147="OBL",LEFT(E147,3),IF(RIGHT(A147,2)="PR","PART",C147)))))</f>
        <v>FondsInv</v>
      </c>
      <c r="C147" s="222" t="s">
        <v>67</v>
      </c>
      <c r="D147" s="222" t="s">
        <v>28</v>
      </c>
      <c r="E147" s="222" t="s">
        <v>86</v>
      </c>
      <c r="F147" s="222">
        <v>6001</v>
      </c>
      <c r="G147" s="330">
        <v>300000000</v>
      </c>
      <c r="H147" s="330">
        <v>133140000</v>
      </c>
      <c r="I147" s="224">
        <v>44837</v>
      </c>
      <c r="J147" s="330">
        <v>3000000</v>
      </c>
      <c r="K147" s="330">
        <v>0</v>
      </c>
      <c r="L147" s="330">
        <v>0</v>
      </c>
      <c r="M147" s="330">
        <v>100</v>
      </c>
      <c r="N147" s="330">
        <v>44.38</v>
      </c>
      <c r="O147" s="330">
        <v>-166860000</v>
      </c>
      <c r="P147" s="330">
        <v>1</v>
      </c>
      <c r="Q147" s="330">
        <v>44.38</v>
      </c>
      <c r="R147" s="330">
        <v>133140000</v>
      </c>
      <c r="S147" s="330">
        <v>0.19</v>
      </c>
      <c r="T147" s="330" t="s">
        <v>73</v>
      </c>
      <c r="U147" s="330"/>
      <c r="V147" s="330">
        <v>0.19</v>
      </c>
      <c r="W147" s="330">
        <v>0.19</v>
      </c>
      <c r="X147" s="330">
        <v>44.38</v>
      </c>
      <c r="Y147" s="330">
        <v>0</v>
      </c>
      <c r="Z147" s="330">
        <v>0</v>
      </c>
      <c r="AA147" s="330">
        <v>0</v>
      </c>
      <c r="AB147" s="330">
        <v>0</v>
      </c>
      <c r="AC147" s="330">
        <v>0</v>
      </c>
      <c r="AD147" s="72"/>
      <c r="AE147" s="135">
        <f t="shared" si="11"/>
        <v>0</v>
      </c>
      <c r="AF147" s="73"/>
      <c r="AG147" s="72"/>
    </row>
    <row r="148" spans="1:33" ht="13.15" customHeight="1">
      <c r="A148" s="70">
        <f t="shared" si="12"/>
        <v>6002</v>
      </c>
      <c r="B148" s="71" t="str">
        <f>IF(C148="OPC",VLOOKUP(A148,OPCVM!$A$4:$I5397,8,0),IF(C148="DIV",VLOOKUP(A148,Divers!$A$2:$F$489,6,0),IF(C148="TCN",LEFT(E148,3),IF(C148="OBL",LEFT(E148,3),IF(RIGHT(A148,2)="PR","PART",C148)))))</f>
        <v>FondsInv</v>
      </c>
      <c r="C148" s="222" t="s">
        <v>67</v>
      </c>
      <c r="D148" s="222" t="s">
        <v>28</v>
      </c>
      <c r="E148" s="222" t="s">
        <v>91</v>
      </c>
      <c r="F148" s="222">
        <v>6002</v>
      </c>
      <c r="G148" s="330">
        <v>9766300</v>
      </c>
      <c r="H148" s="330">
        <v>13672820</v>
      </c>
      <c r="I148" s="224">
        <v>44896</v>
      </c>
      <c r="J148" s="330">
        <v>97663</v>
      </c>
      <c r="K148" s="330">
        <v>0</v>
      </c>
      <c r="L148" s="330">
        <v>0</v>
      </c>
      <c r="M148" s="330">
        <v>100</v>
      </c>
      <c r="N148" s="330">
        <v>140</v>
      </c>
      <c r="O148" s="330">
        <v>3906520</v>
      </c>
      <c r="P148" s="330">
        <v>1</v>
      </c>
      <c r="Q148" s="330">
        <v>140</v>
      </c>
      <c r="R148" s="330">
        <v>13672820</v>
      </c>
      <c r="S148" s="330">
        <v>0.02</v>
      </c>
      <c r="T148" s="330" t="s">
        <v>73</v>
      </c>
      <c r="U148" s="330"/>
      <c r="V148" s="330">
        <v>0.02</v>
      </c>
      <c r="W148" s="330">
        <v>0.02</v>
      </c>
      <c r="X148" s="330">
        <v>140</v>
      </c>
      <c r="Y148" s="330">
        <v>0</v>
      </c>
      <c r="Z148" s="330">
        <v>0</v>
      </c>
      <c r="AA148" s="330">
        <v>0</v>
      </c>
      <c r="AB148" s="330">
        <v>0</v>
      </c>
      <c r="AC148" s="330">
        <v>0</v>
      </c>
      <c r="AD148" s="72"/>
      <c r="AE148" s="135">
        <f t="shared" si="11"/>
        <v>0</v>
      </c>
      <c r="AF148" s="73"/>
      <c r="AG148" s="72"/>
    </row>
    <row r="149" spans="1:33" ht="13.15" customHeight="1">
      <c r="A149" s="70">
        <f t="shared" si="12"/>
        <v>3763</v>
      </c>
      <c r="B149" s="71" t="str">
        <f>IF(C149="OPC",VLOOKUP(A149,OPCVM!$A$4:$I5315,8,0),IF(C149="DIV",VLOOKUP(A149,Divers!$A$2:$F$489,6,0),IF(C149="TCN",LEFT(E149,3),IF(C149="OBL",LEFT(E149,3),IF(RIGHT(A149,2)="PR","PART",C149)))))</f>
        <v>Monétaire</v>
      </c>
      <c r="C149" s="222" t="s">
        <v>63</v>
      </c>
      <c r="D149" s="222" t="s">
        <v>28</v>
      </c>
      <c r="E149" s="222" t="s">
        <v>519</v>
      </c>
      <c r="F149" s="222">
        <v>3763</v>
      </c>
      <c r="G149" s="330">
        <v>22689133.5</v>
      </c>
      <c r="H149" s="330">
        <v>22697845.5</v>
      </c>
      <c r="I149" s="224">
        <v>45679</v>
      </c>
      <c r="J149" s="330">
        <v>18150</v>
      </c>
      <c r="K149" s="330">
        <v>0</v>
      </c>
      <c r="L149" s="330">
        <v>0</v>
      </c>
      <c r="M149" s="330">
        <v>1250.0899999999999</v>
      </c>
      <c r="N149" s="330">
        <v>1250.57</v>
      </c>
      <c r="O149" s="330">
        <v>8712</v>
      </c>
      <c r="P149" s="330">
        <v>1</v>
      </c>
      <c r="Q149" s="330">
        <v>1250.57</v>
      </c>
      <c r="R149" s="330">
        <v>22697845.5</v>
      </c>
      <c r="S149" s="330">
        <v>0.03</v>
      </c>
      <c r="T149" s="330" t="s">
        <v>32</v>
      </c>
      <c r="U149" s="330">
        <v>0.1</v>
      </c>
      <c r="V149" s="330">
        <v>0.8</v>
      </c>
      <c r="W149" s="330">
        <v>0.79</v>
      </c>
      <c r="X149" s="330">
        <v>1176.04</v>
      </c>
      <c r="Y149" s="330">
        <v>6.3373999999999997</v>
      </c>
      <c r="Z149" s="330">
        <v>0</v>
      </c>
      <c r="AA149" s="330">
        <v>0.5</v>
      </c>
      <c r="AB149" s="330">
        <v>0</v>
      </c>
      <c r="AC149" s="330">
        <v>0</v>
      </c>
      <c r="AD149" s="72"/>
      <c r="AE149" s="135">
        <f t="shared" si="11"/>
        <v>11348922.75</v>
      </c>
      <c r="AF149" s="73"/>
      <c r="AG149" s="72"/>
    </row>
    <row r="150" spans="1:33" ht="13.15" customHeight="1">
      <c r="A150" s="70">
        <f t="shared" si="12"/>
        <v>3895</v>
      </c>
      <c r="B150" s="71" t="str">
        <f>IF(C150="OPC",VLOOKUP(A150,OPCVM!$A$4:$I5323,8,0),IF(C150="DIV",VLOOKUP(A150,Divers!$A$2:$F$489,6,0),IF(C150="TCN",LEFT(E150,3),IF(C150="OBL",LEFT(E150,3),IF(RIGHT(A150,2)="PR","PART",C150)))))</f>
        <v>Monétaire</v>
      </c>
      <c r="C150" s="222" t="s">
        <v>63</v>
      </c>
      <c r="D150" s="222" t="s">
        <v>28</v>
      </c>
      <c r="E150" s="222" t="s">
        <v>117</v>
      </c>
      <c r="F150" s="222">
        <v>3895</v>
      </c>
      <c r="G150" s="330">
        <v>80076040.590000004</v>
      </c>
      <c r="H150" s="330">
        <v>80172563.799999997</v>
      </c>
      <c r="I150" s="224">
        <v>45679</v>
      </c>
      <c r="J150" s="330">
        <v>45535</v>
      </c>
      <c r="K150" s="330">
        <v>0</v>
      </c>
      <c r="L150" s="330">
        <v>0</v>
      </c>
      <c r="M150" s="330">
        <v>1758.56</v>
      </c>
      <c r="N150" s="330">
        <v>1760.68</v>
      </c>
      <c r="O150" s="330">
        <v>96523.21</v>
      </c>
      <c r="P150" s="330">
        <v>1</v>
      </c>
      <c r="Q150" s="330">
        <v>1760.68</v>
      </c>
      <c r="R150" s="330">
        <v>80172563.799999997</v>
      </c>
      <c r="S150" s="330">
        <v>0.11</v>
      </c>
      <c r="T150" s="330" t="s">
        <v>32</v>
      </c>
      <c r="U150" s="330">
        <v>0.35</v>
      </c>
      <c r="V150" s="330">
        <v>0.97</v>
      </c>
      <c r="W150" s="330">
        <v>0.97</v>
      </c>
      <c r="X150" s="330">
        <v>0</v>
      </c>
      <c r="Y150" s="330">
        <v>0</v>
      </c>
      <c r="Z150" s="330">
        <v>0</v>
      </c>
      <c r="AA150" s="330">
        <v>0.5</v>
      </c>
      <c r="AB150" s="330">
        <v>0</v>
      </c>
      <c r="AC150" s="330">
        <v>0</v>
      </c>
      <c r="AD150" s="72"/>
      <c r="AE150" s="135">
        <f t="shared" si="11"/>
        <v>40086281.899999999</v>
      </c>
      <c r="AF150" s="73"/>
      <c r="AG150" s="72"/>
    </row>
    <row r="151" spans="1:33" ht="13.15" customHeight="1">
      <c r="A151" s="70">
        <f t="shared" si="12"/>
        <v>3895</v>
      </c>
      <c r="B151" s="71" t="str">
        <f>IF(C151="OPC",VLOOKUP(A151,OPCVM!$A$4:$I5386,8,0),IF(C151="DIV",VLOOKUP(A151,Divers!$A$2:$F$489,6,0),IF(C151="TCN",LEFT(E151,3),IF(C151="OBL",LEFT(E151,3),IF(RIGHT(A151,2)="PR","PART",C151)))))</f>
        <v>Monétaire</v>
      </c>
      <c r="C151" s="222" t="s">
        <v>63</v>
      </c>
      <c r="D151" s="222" t="s">
        <v>28</v>
      </c>
      <c r="E151" s="222" t="s">
        <v>117</v>
      </c>
      <c r="F151" s="222">
        <v>3895</v>
      </c>
      <c r="G151" s="330">
        <v>90275690</v>
      </c>
      <c r="H151" s="330">
        <v>90384507.799999997</v>
      </c>
      <c r="I151" s="224">
        <v>45679</v>
      </c>
      <c r="J151" s="330">
        <v>51335</v>
      </c>
      <c r="K151" s="330">
        <v>0</v>
      </c>
      <c r="L151" s="330">
        <v>0</v>
      </c>
      <c r="M151" s="330">
        <v>1758.56</v>
      </c>
      <c r="N151" s="330">
        <v>1760.68</v>
      </c>
      <c r="O151" s="330">
        <v>108817.8</v>
      </c>
      <c r="P151" s="330">
        <v>1</v>
      </c>
      <c r="Q151" s="330">
        <v>1760.68</v>
      </c>
      <c r="R151" s="330">
        <v>90384507.799999997</v>
      </c>
      <c r="S151" s="330">
        <v>0.13</v>
      </c>
      <c r="T151" s="330" t="s">
        <v>30</v>
      </c>
      <c r="U151" s="330">
        <v>0.39</v>
      </c>
      <c r="V151" s="330">
        <v>0.97</v>
      </c>
      <c r="W151" s="330">
        <v>0.97</v>
      </c>
      <c r="X151" s="330">
        <v>0</v>
      </c>
      <c r="Y151" s="330">
        <v>0</v>
      </c>
      <c r="Z151" s="330">
        <v>0</v>
      </c>
      <c r="AA151" s="330">
        <v>0.5</v>
      </c>
      <c r="AB151" s="330">
        <v>0</v>
      </c>
      <c r="AC151" s="330">
        <v>0</v>
      </c>
      <c r="AD151" s="72"/>
      <c r="AE151" s="135">
        <f t="shared" si="11"/>
        <v>45192253.899999999</v>
      </c>
      <c r="AF151" s="73"/>
      <c r="AG151" s="72"/>
    </row>
    <row r="152" spans="1:33" ht="13.15" customHeight="1">
      <c r="A152" s="70">
        <f t="shared" si="12"/>
        <v>1262</v>
      </c>
      <c r="B152" s="71" t="str">
        <f>IF(C152="OPC",VLOOKUP(A152,OPCVM!$A$4:$I5287,8,0),IF(C152="DIV",VLOOKUP(A152,Divers!$A$2:$F$489,6,0),IF(C152="TCN",LEFT(E152,3),IF(C152="OBL",LEFT(E152,3),IF(RIGHT(A152,2)="PR","PART",C152)))))</f>
        <v>ACT</v>
      </c>
      <c r="C152" s="222" t="s">
        <v>27</v>
      </c>
      <c r="D152" s="222" t="s">
        <v>28</v>
      </c>
      <c r="E152" s="222" t="s">
        <v>43</v>
      </c>
      <c r="F152" s="222">
        <v>1262</v>
      </c>
      <c r="G152" s="330">
        <v>186168524.22999999</v>
      </c>
      <c r="H152" s="330">
        <v>259975170</v>
      </c>
      <c r="I152" s="224">
        <v>45679</v>
      </c>
      <c r="J152" s="330">
        <v>1111005</v>
      </c>
      <c r="K152" s="330">
        <v>0</v>
      </c>
      <c r="L152" s="330">
        <v>0</v>
      </c>
      <c r="M152" s="330">
        <v>167.57</v>
      </c>
      <c r="N152" s="330">
        <v>234</v>
      </c>
      <c r="O152" s="330">
        <v>73806645.769999996</v>
      </c>
      <c r="P152" s="330">
        <v>1</v>
      </c>
      <c r="Q152" s="330">
        <v>234</v>
      </c>
      <c r="R152" s="330">
        <v>259975170</v>
      </c>
      <c r="S152" s="330">
        <v>0.37</v>
      </c>
      <c r="T152" s="330" t="s">
        <v>30</v>
      </c>
      <c r="U152" s="330">
        <v>1.7</v>
      </c>
      <c r="V152" s="330">
        <v>0.4</v>
      </c>
      <c r="W152" s="330">
        <v>0.4</v>
      </c>
      <c r="X152" s="330">
        <v>0</v>
      </c>
      <c r="Y152" s="330">
        <v>0</v>
      </c>
      <c r="Z152" s="330">
        <v>0</v>
      </c>
      <c r="AA152" s="330">
        <v>0</v>
      </c>
      <c r="AB152" s="330">
        <v>0</v>
      </c>
      <c r="AC152" s="330">
        <v>0</v>
      </c>
      <c r="AD152" s="72"/>
      <c r="AE152" s="135">
        <f t="shared" si="11"/>
        <v>0</v>
      </c>
      <c r="AF152" s="73"/>
      <c r="AG152" s="72"/>
    </row>
    <row r="153" spans="1:33" ht="13.15" customHeight="1">
      <c r="A153" s="70">
        <f t="shared" si="12"/>
        <v>3915</v>
      </c>
      <c r="B153" s="71" t="str">
        <f>IF(C153="OPC",VLOOKUP(A153,OPCVM!$A$4:$I5302,8,0),IF(C153="DIV",VLOOKUP(A153,Divers!$A$2:$F$489,6,0),IF(C153="TCN",LEFT(E153,3),IF(C153="OBL",LEFT(E153,3),IF(RIGHT(A153,2)="PR","PART",C153)))))</f>
        <v>OMLT_TR</v>
      </c>
      <c r="C153" s="222" t="s">
        <v>63</v>
      </c>
      <c r="D153" s="222" t="s">
        <v>28</v>
      </c>
      <c r="E153" s="222" t="s">
        <v>113</v>
      </c>
      <c r="F153" s="222">
        <v>3915</v>
      </c>
      <c r="G153" s="330">
        <v>126945145.59999999</v>
      </c>
      <c r="H153" s="330">
        <v>142352511.84</v>
      </c>
      <c r="I153" s="224">
        <v>45674</v>
      </c>
      <c r="J153" s="330">
        <v>128016</v>
      </c>
      <c r="K153" s="330">
        <v>0</v>
      </c>
      <c r="L153" s="330">
        <v>0</v>
      </c>
      <c r="M153" s="330">
        <v>991.63</v>
      </c>
      <c r="N153" s="330">
        <v>1111.99</v>
      </c>
      <c r="O153" s="330">
        <v>15407366.24</v>
      </c>
      <c r="P153" s="330">
        <v>1</v>
      </c>
      <c r="Q153" s="330">
        <v>1111.99</v>
      </c>
      <c r="R153" s="330">
        <v>142352511.84</v>
      </c>
      <c r="S153" s="330">
        <v>0.2</v>
      </c>
      <c r="T153" s="330" t="s">
        <v>32</v>
      </c>
      <c r="U153" s="330">
        <v>0.62</v>
      </c>
      <c r="V153" s="330">
        <v>0.8</v>
      </c>
      <c r="W153" s="330">
        <v>0.79</v>
      </c>
      <c r="X153" s="330">
        <v>0</v>
      </c>
      <c r="Y153" s="330">
        <v>0</v>
      </c>
      <c r="Z153" s="330">
        <v>0</v>
      </c>
      <c r="AA153" s="330">
        <v>7.14</v>
      </c>
      <c r="AB153" s="330">
        <v>0</v>
      </c>
      <c r="AC153" s="330">
        <v>0</v>
      </c>
      <c r="AD153" s="72"/>
      <c r="AE153" s="135"/>
      <c r="AF153" s="73"/>
      <c r="AG153" s="72"/>
    </row>
    <row r="154" spans="1:33" ht="13.15" customHeight="1">
      <c r="A154" s="70">
        <f t="shared" si="12"/>
        <v>4203</v>
      </c>
      <c r="B154" s="71" t="str">
        <f>IF(C154="OPC",VLOOKUP(A154,OPCVM!$A$4:$I5411,8,0),IF(C154="DIV",VLOOKUP(A154,Divers!$A$2:$F$489,6,0),IF(C154="TCN",LEFT(E154,3),IF(C154="OBL",LEFT(E154,3),IF(RIGHT(A154,2)="PR","PART",C154)))))</f>
        <v>OMLT</v>
      </c>
      <c r="C154" s="222" t="s">
        <v>63</v>
      </c>
      <c r="D154" s="222" t="s">
        <v>28</v>
      </c>
      <c r="E154" s="222" t="s">
        <v>145</v>
      </c>
      <c r="F154" s="222">
        <v>4203</v>
      </c>
      <c r="G154" s="330">
        <v>27201088.32</v>
      </c>
      <c r="H154" s="330">
        <v>29676207.960000001</v>
      </c>
      <c r="I154" s="224">
        <v>45674</v>
      </c>
      <c r="J154" s="330">
        <v>20022</v>
      </c>
      <c r="K154" s="330">
        <v>0</v>
      </c>
      <c r="L154" s="330">
        <v>0</v>
      </c>
      <c r="M154" s="330">
        <v>1358.56</v>
      </c>
      <c r="N154" s="330">
        <v>1482.18</v>
      </c>
      <c r="O154" s="330">
        <v>2475119.64</v>
      </c>
      <c r="P154" s="330">
        <v>1</v>
      </c>
      <c r="Q154" s="330">
        <v>1482.18</v>
      </c>
      <c r="R154" s="330">
        <v>29676207.960000001</v>
      </c>
      <c r="S154" s="330">
        <v>0.04</v>
      </c>
      <c r="T154" s="330" t="s">
        <v>30</v>
      </c>
      <c r="U154" s="330">
        <v>0.13</v>
      </c>
      <c r="V154" s="330">
        <v>0.04</v>
      </c>
      <c r="W154" s="330">
        <v>0.04</v>
      </c>
      <c r="X154" s="330">
        <v>0</v>
      </c>
      <c r="Y154" s="330">
        <v>0</v>
      </c>
      <c r="Z154" s="330">
        <v>0</v>
      </c>
      <c r="AA154" s="330">
        <v>5.59</v>
      </c>
      <c r="AB154" s="330">
        <v>4.53</v>
      </c>
      <c r="AC154" s="330">
        <v>0</v>
      </c>
      <c r="AD154" s="72"/>
      <c r="AE154" s="135">
        <f>AA154*H154</f>
        <v>165890002.4964</v>
      </c>
      <c r="AF154" s="73"/>
      <c r="AG154" s="72"/>
    </row>
    <row r="155" spans="1:33" ht="13.15" customHeight="1">
      <c r="A155" s="70">
        <f t="shared" si="12"/>
        <v>4207</v>
      </c>
      <c r="B155" s="71" t="str">
        <f>IF(C155="OPC",VLOOKUP(A155,OPCVM!$A$4:$I5377,8,0),IF(C155="DIV",VLOOKUP(A155,Divers!$A$2:$F$489,6,0),IF(C155="TCN",LEFT(E155,3),IF(C155="OBL",LEFT(E155,3),IF(RIGHT(A155,2)="PR","PART",C155)))))</f>
        <v>OMLT_TR</v>
      </c>
      <c r="C155" s="222" t="s">
        <v>63</v>
      </c>
      <c r="D155" s="222" t="s">
        <v>28</v>
      </c>
      <c r="E155" s="222" t="s">
        <v>124</v>
      </c>
      <c r="F155" s="222">
        <v>4207</v>
      </c>
      <c r="G155" s="330">
        <v>279518700</v>
      </c>
      <c r="H155" s="330">
        <v>305852294.75999999</v>
      </c>
      <c r="I155" s="224">
        <v>45674</v>
      </c>
      <c r="J155" s="330">
        <v>2321812</v>
      </c>
      <c r="K155" s="330">
        <v>0</v>
      </c>
      <c r="L155" s="330">
        <v>0</v>
      </c>
      <c r="M155" s="330">
        <v>120.39</v>
      </c>
      <c r="N155" s="330">
        <v>131.72999999999999</v>
      </c>
      <c r="O155" s="330">
        <v>26333594.760000002</v>
      </c>
      <c r="P155" s="330">
        <v>1</v>
      </c>
      <c r="Q155" s="330">
        <v>131.72999999999999</v>
      </c>
      <c r="R155" s="330">
        <v>305852294.75999999</v>
      </c>
      <c r="S155" s="330">
        <v>0.43</v>
      </c>
      <c r="T155" s="330" t="s">
        <v>32</v>
      </c>
      <c r="U155" s="330">
        <v>1.33</v>
      </c>
      <c r="V155" s="330">
        <v>0.5</v>
      </c>
      <c r="W155" s="330">
        <v>0.5</v>
      </c>
      <c r="X155" s="330">
        <v>0</v>
      </c>
      <c r="Y155" s="330">
        <v>0</v>
      </c>
      <c r="Z155" s="330">
        <v>0</v>
      </c>
      <c r="AA155" s="330">
        <v>7.25</v>
      </c>
      <c r="AB155" s="330">
        <v>0</v>
      </c>
      <c r="AC155" s="330">
        <v>0</v>
      </c>
      <c r="AD155" s="72"/>
      <c r="AE155" s="135">
        <f>AA155*H155</f>
        <v>2217429137.0099998</v>
      </c>
      <c r="AF155" s="73"/>
      <c r="AG155" s="72"/>
    </row>
    <row r="156" spans="1:33" ht="13.15" customHeight="1">
      <c r="A156" s="70">
        <f t="shared" si="12"/>
        <v>4207</v>
      </c>
      <c r="B156" s="71" t="str">
        <f>IF(C156="OPC",VLOOKUP(A156,OPCVM!$A$4:$I5360,8,0),IF(C156="DIV",VLOOKUP(A156,Divers!$A$2:$F$489,6,0),IF(C156="TCN",LEFT(E156,3),IF(C156="OBL",LEFT(E156,3),IF(RIGHT(A156,2)="PR","PART",C156)))))</f>
        <v>OMLT_TR</v>
      </c>
      <c r="C156" s="222" t="s">
        <v>63</v>
      </c>
      <c r="D156" s="222" t="s">
        <v>28</v>
      </c>
      <c r="E156" s="222" t="s">
        <v>124</v>
      </c>
      <c r="F156" s="222">
        <v>4207</v>
      </c>
      <c r="G156" s="330">
        <v>46719037.5</v>
      </c>
      <c r="H156" s="330">
        <v>51120461.100000001</v>
      </c>
      <c r="I156" s="224">
        <v>45674</v>
      </c>
      <c r="J156" s="330">
        <v>388070</v>
      </c>
      <c r="K156" s="330">
        <v>0</v>
      </c>
      <c r="L156" s="330">
        <v>0</v>
      </c>
      <c r="M156" s="330">
        <v>120.39</v>
      </c>
      <c r="N156" s="330">
        <v>131.72999999999999</v>
      </c>
      <c r="O156" s="330">
        <v>4401423.5999999996</v>
      </c>
      <c r="P156" s="330">
        <v>1</v>
      </c>
      <c r="Q156" s="330">
        <v>131.72999999999999</v>
      </c>
      <c r="R156" s="330">
        <v>51120461.100000001</v>
      </c>
      <c r="S156" s="330">
        <v>7.0000000000000007E-2</v>
      </c>
      <c r="T156" s="330" t="s">
        <v>30</v>
      </c>
      <c r="U156" s="330">
        <v>0.22</v>
      </c>
      <c r="V156" s="330">
        <v>0.5</v>
      </c>
      <c r="W156" s="330">
        <v>0.5</v>
      </c>
      <c r="X156" s="330">
        <v>0</v>
      </c>
      <c r="Y156" s="330">
        <v>0</v>
      </c>
      <c r="Z156" s="330">
        <v>0</v>
      </c>
      <c r="AA156" s="330">
        <v>7.25</v>
      </c>
      <c r="AB156" s="330">
        <v>0</v>
      </c>
      <c r="AC156" s="330">
        <v>0</v>
      </c>
      <c r="AD156" s="72"/>
      <c r="AE156" s="135">
        <f>AA156*H156</f>
        <v>370623342.97500002</v>
      </c>
      <c r="AF156" s="73"/>
      <c r="AG156" s="72"/>
    </row>
    <row r="157" spans="1:33" ht="13.15" customHeight="1">
      <c r="A157" s="70">
        <f t="shared" si="12"/>
        <v>3909</v>
      </c>
      <c r="B157" s="71" t="str">
        <f>IF(C157="OPC",VLOOKUP(A157,OPCVM!$A$4:$I5418,8,0),IF(C157="DIV",VLOOKUP(A157,Divers!$A$2:$F$489,6,0),IF(C157="TCN",LEFT(E157,3),IF(C157="OBL",LEFT(E157,3),IF(RIGHT(A157,2)="PR","PART",C157)))))</f>
        <v>Actions</v>
      </c>
      <c r="C157" s="222" t="s">
        <v>63</v>
      </c>
      <c r="D157" s="222" t="s">
        <v>28</v>
      </c>
      <c r="E157" s="222" t="s">
        <v>129</v>
      </c>
      <c r="F157" s="222">
        <v>3909</v>
      </c>
      <c r="G157" s="330">
        <v>100060314.94</v>
      </c>
      <c r="H157" s="330">
        <v>103371153</v>
      </c>
      <c r="I157" s="224">
        <v>45679</v>
      </c>
      <c r="J157" s="330">
        <v>77325</v>
      </c>
      <c r="K157" s="330">
        <v>0</v>
      </c>
      <c r="L157" s="330">
        <v>0</v>
      </c>
      <c r="M157" s="330">
        <v>1294.02</v>
      </c>
      <c r="N157" s="330">
        <v>1336.84</v>
      </c>
      <c r="O157" s="330">
        <v>3310838.06</v>
      </c>
      <c r="P157" s="330">
        <v>1</v>
      </c>
      <c r="Q157" s="330">
        <v>1336.84</v>
      </c>
      <c r="R157" s="330">
        <v>103371153</v>
      </c>
      <c r="S157" s="330">
        <v>0.15</v>
      </c>
      <c r="T157" s="330" t="s">
        <v>32</v>
      </c>
      <c r="U157" s="330">
        <v>0.45</v>
      </c>
      <c r="V157" s="330">
        <v>0.71</v>
      </c>
      <c r="W157" s="330">
        <v>0.71</v>
      </c>
      <c r="X157" s="330">
        <v>0</v>
      </c>
      <c r="Y157" s="330">
        <v>0</v>
      </c>
      <c r="Z157" s="330">
        <v>0</v>
      </c>
      <c r="AA157" s="330">
        <v>0</v>
      </c>
      <c r="AB157" s="330">
        <v>0</v>
      </c>
      <c r="AC157" s="330">
        <v>0</v>
      </c>
      <c r="AD157" s="72"/>
      <c r="AE157" s="135">
        <f>AA157*H157</f>
        <v>0</v>
      </c>
      <c r="AF157" s="73"/>
      <c r="AG157" s="72"/>
    </row>
    <row r="158" spans="1:33" ht="13.15" customHeight="1">
      <c r="A158" s="70">
        <f t="shared" si="12"/>
        <v>3898</v>
      </c>
      <c r="B158" s="71" t="str">
        <f>IF(C158="OPC",VLOOKUP(A158,OPCVM!$A$4:$I5326,8,0),IF(C158="DIV",VLOOKUP(A158,Divers!$A$2:$F$489,6,0),IF(C158="TCN",LEFT(E158,3),IF(C158="OBL",LEFT(E158,3),IF(RIGHT(A158,2)="PR","PART",C158)))))</f>
        <v>Diversifié_TR</v>
      </c>
      <c r="C158" s="222" t="s">
        <v>63</v>
      </c>
      <c r="D158" s="222" t="s">
        <v>28</v>
      </c>
      <c r="E158" s="222" t="s">
        <v>118</v>
      </c>
      <c r="F158" s="222">
        <v>3898</v>
      </c>
      <c r="G158" s="330">
        <v>150705412.46000001</v>
      </c>
      <c r="H158" s="330">
        <v>149970437.09999999</v>
      </c>
      <c r="I158" s="224">
        <v>45679</v>
      </c>
      <c r="J158" s="330">
        <v>34485</v>
      </c>
      <c r="K158" s="330">
        <v>0</v>
      </c>
      <c r="L158" s="330">
        <v>0</v>
      </c>
      <c r="M158" s="330">
        <v>4370.17</v>
      </c>
      <c r="N158" s="330">
        <v>4348.8599999999997</v>
      </c>
      <c r="O158" s="330">
        <v>-734975.36</v>
      </c>
      <c r="P158" s="330">
        <v>1</v>
      </c>
      <c r="Q158" s="330">
        <v>4348.8599999999997</v>
      </c>
      <c r="R158" s="330">
        <v>149970437.09999999</v>
      </c>
      <c r="S158" s="330">
        <v>0.21</v>
      </c>
      <c r="T158" s="330" t="s">
        <v>30</v>
      </c>
      <c r="U158" s="330">
        <v>0.65</v>
      </c>
      <c r="V158" s="330">
        <v>0.97</v>
      </c>
      <c r="W158" s="330">
        <v>0.97</v>
      </c>
      <c r="X158" s="330">
        <v>0</v>
      </c>
      <c r="Y158" s="330">
        <v>0</v>
      </c>
      <c r="Z158" s="330">
        <v>0</v>
      </c>
      <c r="AA158" s="330">
        <v>0</v>
      </c>
      <c r="AB158" s="330">
        <v>0</v>
      </c>
      <c r="AC158" s="330">
        <v>0</v>
      </c>
      <c r="AD158" s="72"/>
      <c r="AE158" s="135">
        <f>AA158*H158</f>
        <v>0</v>
      </c>
      <c r="AF158" s="73"/>
      <c r="AG158" s="72"/>
    </row>
    <row r="159" spans="1:33" ht="13.15" customHeight="1">
      <c r="A159" s="70"/>
      <c r="B159" s="71"/>
      <c r="C159" s="222"/>
      <c r="D159" s="222"/>
      <c r="E159" s="222"/>
      <c r="F159" s="222"/>
      <c r="G159" s="222"/>
      <c r="H159" s="222"/>
      <c r="I159" s="224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E159" s="135"/>
    </row>
    <row r="160" spans="1:33" ht="13.15" customHeight="1">
      <c r="A160" s="70"/>
      <c r="B160" s="71"/>
      <c r="C160" s="222"/>
      <c r="D160" s="222"/>
      <c r="E160" s="222"/>
      <c r="F160" s="222"/>
      <c r="G160" s="222"/>
      <c r="H160" s="222"/>
      <c r="I160" s="224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E160" s="135"/>
    </row>
    <row r="161" spans="1:31" ht="13.15" customHeight="1">
      <c r="A161" s="70"/>
      <c r="B161" s="71"/>
      <c r="C161" s="222"/>
      <c r="D161" s="222"/>
      <c r="E161" s="222"/>
      <c r="F161" s="222"/>
      <c r="G161" s="222"/>
      <c r="H161" s="222"/>
      <c r="I161" s="224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E161" s="135"/>
    </row>
    <row r="162" spans="1:31" ht="13.15" customHeight="1">
      <c r="AE162" s="135">
        <f t="shared" ref="AE162:AE188" si="13">AA162*H162</f>
        <v>0</v>
      </c>
    </row>
    <row r="163" spans="1:31" ht="13.15" customHeight="1">
      <c r="AE163" s="135">
        <f t="shared" si="13"/>
        <v>0</v>
      </c>
    </row>
    <row r="164" spans="1:31" ht="13.15" customHeight="1">
      <c r="AE164" s="135">
        <f t="shared" si="13"/>
        <v>0</v>
      </c>
    </row>
    <row r="165" spans="1:31" ht="13.15" customHeight="1">
      <c r="AE165" s="135">
        <f t="shared" si="13"/>
        <v>0</v>
      </c>
    </row>
    <row r="166" spans="1:31" ht="13.15" customHeight="1">
      <c r="AE166" s="135">
        <f t="shared" si="13"/>
        <v>0</v>
      </c>
    </row>
    <row r="167" spans="1:31" ht="13.15" customHeight="1">
      <c r="AE167" s="135">
        <f t="shared" si="13"/>
        <v>0</v>
      </c>
    </row>
    <row r="168" spans="1:31" ht="13.15" customHeight="1">
      <c r="AE168" s="135">
        <f t="shared" si="13"/>
        <v>0</v>
      </c>
    </row>
    <row r="169" spans="1:31" ht="13.15" customHeight="1">
      <c r="AE169" s="135">
        <f t="shared" si="13"/>
        <v>0</v>
      </c>
    </row>
    <row r="170" spans="1:31" ht="13.15" customHeight="1">
      <c r="AE170" s="135">
        <f t="shared" si="13"/>
        <v>0</v>
      </c>
    </row>
    <row r="171" spans="1:31" ht="13.15" customHeight="1">
      <c r="AE171" s="135">
        <f t="shared" si="13"/>
        <v>0</v>
      </c>
    </row>
    <row r="172" spans="1:31" ht="13.15" customHeight="1">
      <c r="AE172" s="135">
        <f t="shared" si="13"/>
        <v>0</v>
      </c>
    </row>
    <row r="173" spans="1:31" ht="13.15" customHeight="1">
      <c r="AE173" s="135">
        <f t="shared" si="13"/>
        <v>0</v>
      </c>
    </row>
    <row r="174" spans="1:31" ht="13.15" customHeight="1">
      <c r="AE174" s="135">
        <f t="shared" si="13"/>
        <v>0</v>
      </c>
    </row>
    <row r="175" spans="1:31" ht="13.15" customHeight="1">
      <c r="AE175" s="135">
        <f t="shared" si="13"/>
        <v>0</v>
      </c>
    </row>
    <row r="176" spans="1:31" ht="13.15" customHeight="1">
      <c r="AE176" s="135">
        <f t="shared" si="13"/>
        <v>0</v>
      </c>
    </row>
    <row r="177" spans="3:31" ht="13.15" customHeight="1">
      <c r="AE177" s="135">
        <f t="shared" si="13"/>
        <v>0</v>
      </c>
    </row>
    <row r="178" spans="3:31" ht="13.15" customHeight="1">
      <c r="AE178" s="135">
        <f t="shared" si="13"/>
        <v>0</v>
      </c>
    </row>
    <row r="179" spans="3:31" ht="13.15" customHeight="1">
      <c r="AE179" s="135">
        <f t="shared" si="13"/>
        <v>0</v>
      </c>
    </row>
    <row r="180" spans="3:31" ht="13.15" customHeight="1">
      <c r="AE180" s="135">
        <f t="shared" si="13"/>
        <v>0</v>
      </c>
    </row>
    <row r="181" spans="3:31" ht="13.15" customHeight="1">
      <c r="AE181" s="135">
        <f t="shared" si="13"/>
        <v>0</v>
      </c>
    </row>
    <row r="182" spans="3:31" ht="13.15" customHeight="1">
      <c r="AE182" s="135">
        <f t="shared" si="13"/>
        <v>0</v>
      </c>
    </row>
    <row r="183" spans="3:31" ht="13.15" customHeight="1">
      <c r="AE183" s="135">
        <f t="shared" si="13"/>
        <v>0</v>
      </c>
    </row>
    <row r="184" spans="3:31" ht="13.15" customHeight="1">
      <c r="AE184" s="135">
        <f t="shared" si="13"/>
        <v>0</v>
      </c>
    </row>
    <row r="185" spans="3:31" ht="13.15" customHeight="1">
      <c r="AE185" s="135">
        <f t="shared" si="13"/>
        <v>0</v>
      </c>
    </row>
    <row r="186" spans="3:31" ht="13.15" customHeight="1">
      <c r="AE186" s="135">
        <f t="shared" si="13"/>
        <v>0</v>
      </c>
    </row>
    <row r="187" spans="3:31" ht="13.15" customHeight="1">
      <c r="AE187" s="135">
        <f t="shared" si="13"/>
        <v>0</v>
      </c>
    </row>
    <row r="188" spans="3:31" ht="13.15" customHeight="1">
      <c r="G188" s="73">
        <f>SUM(G2:G187)</f>
        <v>59529387049.199989</v>
      </c>
      <c r="H188" s="73">
        <f>SUM(H2:H187)</f>
        <v>70907772449.410004</v>
      </c>
      <c r="AE188" s="135">
        <f t="shared" si="13"/>
        <v>0</v>
      </c>
    </row>
    <row r="189" spans="3:31" ht="13.15" customHeight="1">
      <c r="G189" s="73">
        <f>+G188+K193+K194+K195+K196+K197</f>
        <v>59542728233.529991</v>
      </c>
    </row>
    <row r="192" spans="3:31" ht="13.15" customHeight="1">
      <c r="C192" s="1" t="s">
        <v>7038</v>
      </c>
      <c r="D192" s="1" t="s">
        <v>189</v>
      </c>
      <c r="E192" s="1" t="s">
        <v>191</v>
      </c>
      <c r="F192" s="1" t="s">
        <v>1414</v>
      </c>
      <c r="G192" s="1" t="s">
        <v>7039</v>
      </c>
      <c r="H192" s="1" t="s">
        <v>7001</v>
      </c>
      <c r="I192" s="1" t="s">
        <v>7002</v>
      </c>
      <c r="J192" s="1" t="s">
        <v>7040</v>
      </c>
      <c r="K192" s="1" t="s">
        <v>7041</v>
      </c>
      <c r="L192" s="1" t="s">
        <v>7042</v>
      </c>
      <c r="M192" s="1" t="s">
        <v>7043</v>
      </c>
      <c r="N192" s="1" t="s">
        <v>7036</v>
      </c>
      <c r="O192" s="1" t="s">
        <v>7044</v>
      </c>
      <c r="P192" s="1" t="s">
        <v>7045</v>
      </c>
      <c r="Q192" s="1" t="s">
        <v>7046</v>
      </c>
      <c r="R192" s="1" t="s">
        <v>186</v>
      </c>
    </row>
    <row r="193" spans="3:18" ht="13.15" customHeight="1">
      <c r="C193" s="222" t="s">
        <v>7047</v>
      </c>
      <c r="D193" s="222">
        <v>1262</v>
      </c>
      <c r="E193" s="222" t="s">
        <v>30</v>
      </c>
      <c r="F193" s="222">
        <v>56</v>
      </c>
      <c r="G193" s="224">
        <v>45680</v>
      </c>
      <c r="H193" s="222" t="s">
        <v>187</v>
      </c>
      <c r="I193" s="222" t="s">
        <v>188</v>
      </c>
      <c r="J193" s="222">
        <v>67093</v>
      </c>
      <c r="K193" s="222">
        <v>13339.83</v>
      </c>
      <c r="L193" s="222" t="s">
        <v>28</v>
      </c>
      <c r="M193" s="222" t="s">
        <v>28</v>
      </c>
      <c r="N193" s="222">
        <v>1</v>
      </c>
      <c r="O193" s="222">
        <v>13339.83</v>
      </c>
      <c r="P193" s="222">
        <v>0</v>
      </c>
      <c r="Q193" s="222">
        <v>0</v>
      </c>
      <c r="R193" s="222">
        <v>0</v>
      </c>
    </row>
    <row r="194" spans="3:18" ht="13.15" customHeight="1">
      <c r="C194" s="222" t="s">
        <v>48</v>
      </c>
      <c r="D194" s="222">
        <v>1261</v>
      </c>
      <c r="E194" s="222" t="s">
        <v>32</v>
      </c>
      <c r="F194" s="222">
        <v>2500</v>
      </c>
      <c r="G194" s="224">
        <v>45680</v>
      </c>
      <c r="H194" s="222" t="s">
        <v>187</v>
      </c>
      <c r="I194" s="222" t="s">
        <v>188</v>
      </c>
      <c r="J194" s="222">
        <v>67094</v>
      </c>
      <c r="K194" s="222">
        <v>1681931.25</v>
      </c>
      <c r="L194" s="222" t="s">
        <v>28</v>
      </c>
      <c r="M194" s="222" t="s">
        <v>28</v>
      </c>
      <c r="N194" s="222">
        <v>1</v>
      </c>
      <c r="O194" s="222">
        <v>1681931.25</v>
      </c>
      <c r="P194" s="222">
        <v>0</v>
      </c>
      <c r="Q194" s="222">
        <v>0</v>
      </c>
      <c r="R194" s="222">
        <v>0</v>
      </c>
    </row>
    <row r="195" spans="3:18" ht="13.15" customHeight="1">
      <c r="C195" s="222" t="s">
        <v>7047</v>
      </c>
      <c r="D195" s="222">
        <v>1262</v>
      </c>
      <c r="E195" s="222" t="s">
        <v>30</v>
      </c>
      <c r="F195" s="222">
        <v>7044</v>
      </c>
      <c r="G195" s="224">
        <v>45680</v>
      </c>
      <c r="H195" s="222" t="s">
        <v>187</v>
      </c>
      <c r="I195" s="222" t="s">
        <v>188</v>
      </c>
      <c r="J195" s="222">
        <v>67092</v>
      </c>
      <c r="K195" s="222">
        <v>1670939.65</v>
      </c>
      <c r="L195" s="222" t="s">
        <v>28</v>
      </c>
      <c r="M195" s="222" t="s">
        <v>28</v>
      </c>
      <c r="N195" s="222">
        <v>1</v>
      </c>
      <c r="O195" s="222">
        <v>1670939.65</v>
      </c>
      <c r="P195" s="222">
        <v>0</v>
      </c>
      <c r="Q195" s="222">
        <v>0</v>
      </c>
      <c r="R195" s="222">
        <v>0</v>
      </c>
    </row>
    <row r="196" spans="3:18" ht="13.15" customHeight="1">
      <c r="C196" s="222" t="s">
        <v>48</v>
      </c>
      <c r="D196" s="222">
        <v>1261</v>
      </c>
      <c r="E196" s="222" t="s">
        <v>32</v>
      </c>
      <c r="F196" s="222">
        <v>7500</v>
      </c>
      <c r="G196" s="224">
        <v>45681</v>
      </c>
      <c r="H196" s="222" t="s">
        <v>187</v>
      </c>
      <c r="I196" s="222" t="s">
        <v>188</v>
      </c>
      <c r="J196" s="222">
        <v>67101</v>
      </c>
      <c r="K196" s="222">
        <v>5083170</v>
      </c>
      <c r="L196" s="222" t="s">
        <v>28</v>
      </c>
      <c r="M196" s="222" t="s">
        <v>28</v>
      </c>
      <c r="N196" s="222">
        <v>1</v>
      </c>
      <c r="O196" s="222">
        <v>5083170</v>
      </c>
      <c r="P196" s="222">
        <v>0</v>
      </c>
      <c r="Q196" s="222">
        <v>0</v>
      </c>
      <c r="R196" s="222">
        <v>0</v>
      </c>
    </row>
    <row r="197" spans="3:18" ht="13.15" customHeight="1">
      <c r="C197" s="222" t="s">
        <v>46</v>
      </c>
      <c r="D197" s="222">
        <v>1224</v>
      </c>
      <c r="E197" s="222" t="s">
        <v>32</v>
      </c>
      <c r="F197" s="222">
        <v>24000</v>
      </c>
      <c r="G197" s="224">
        <v>45681</v>
      </c>
      <c r="H197" s="222" t="s">
        <v>187</v>
      </c>
      <c r="I197" s="222" t="s">
        <v>188</v>
      </c>
      <c r="J197" s="222">
        <v>67100</v>
      </c>
      <c r="K197" s="222">
        <v>4891803.5999999996</v>
      </c>
      <c r="L197" s="222" t="s">
        <v>28</v>
      </c>
      <c r="M197" s="222" t="s">
        <v>28</v>
      </c>
      <c r="N197" s="222">
        <v>1</v>
      </c>
      <c r="O197" s="222">
        <v>4891803.5999999996</v>
      </c>
      <c r="P197" s="222">
        <v>0</v>
      </c>
      <c r="Q197" s="222">
        <v>0</v>
      </c>
      <c r="R197" s="222">
        <v>0</v>
      </c>
    </row>
    <row r="198" spans="3:18" ht="13.15" customHeight="1">
      <c r="C198" s="222" t="s">
        <v>31</v>
      </c>
      <c r="D198" s="222">
        <v>1258</v>
      </c>
      <c r="E198" s="222" t="s">
        <v>32</v>
      </c>
      <c r="F198" s="222">
        <v>8500</v>
      </c>
      <c r="G198" s="224">
        <v>45681</v>
      </c>
      <c r="H198" s="222" t="s">
        <v>187</v>
      </c>
      <c r="I198" s="222" t="s">
        <v>188</v>
      </c>
      <c r="J198" s="222">
        <v>67099</v>
      </c>
      <c r="K198" s="222">
        <v>9658023</v>
      </c>
      <c r="L198" s="222" t="s">
        <v>28</v>
      </c>
      <c r="M198" s="222" t="s">
        <v>28</v>
      </c>
      <c r="N198" s="222">
        <v>1</v>
      </c>
      <c r="O198" s="222">
        <v>9658023</v>
      </c>
      <c r="P198" s="222">
        <v>0</v>
      </c>
      <c r="Q198" s="222">
        <v>0</v>
      </c>
      <c r="R198" s="222">
        <v>0</v>
      </c>
    </row>
    <row r="199" spans="3:18" ht="13.15" customHeight="1">
      <c r="C199" s="222" t="s">
        <v>7048</v>
      </c>
      <c r="D199" s="222" t="s">
        <v>50</v>
      </c>
      <c r="E199" s="222" t="s">
        <v>32</v>
      </c>
      <c r="F199" s="222">
        <v>165000</v>
      </c>
      <c r="G199" s="224">
        <v>45681</v>
      </c>
      <c r="H199" s="222" t="s">
        <v>187</v>
      </c>
      <c r="I199" s="222" t="s">
        <v>188</v>
      </c>
      <c r="J199" s="222">
        <v>67102</v>
      </c>
      <c r="K199" s="222">
        <v>14962161.390000001</v>
      </c>
      <c r="L199" s="222" t="s">
        <v>28</v>
      </c>
      <c r="M199" s="222" t="s">
        <v>28</v>
      </c>
      <c r="N199" s="222">
        <v>1</v>
      </c>
      <c r="O199" s="222">
        <v>14962161.390000001</v>
      </c>
      <c r="P199" s="222">
        <v>0</v>
      </c>
      <c r="Q199" s="222">
        <v>0</v>
      </c>
      <c r="R199" s="222">
        <v>0</v>
      </c>
    </row>
    <row r="200" spans="3:18" ht="13.15" customHeight="1">
      <c r="C200" s="222" t="s">
        <v>7049</v>
      </c>
      <c r="D200" s="222">
        <v>1226</v>
      </c>
      <c r="E200" s="222" t="s">
        <v>32</v>
      </c>
      <c r="F200" s="222">
        <v>2000</v>
      </c>
      <c r="G200" s="224">
        <v>45681</v>
      </c>
      <c r="H200" s="222" t="s">
        <v>187</v>
      </c>
      <c r="I200" s="222" t="s">
        <v>188</v>
      </c>
      <c r="J200" s="222">
        <v>67103</v>
      </c>
      <c r="K200" s="222">
        <v>3185453.2</v>
      </c>
      <c r="L200" s="222" t="s">
        <v>28</v>
      </c>
      <c r="M200" s="222" t="s">
        <v>28</v>
      </c>
      <c r="N200" s="222">
        <v>1</v>
      </c>
      <c r="O200" s="222">
        <v>3185453.2</v>
      </c>
      <c r="P200" s="222">
        <v>0</v>
      </c>
      <c r="Q200" s="222">
        <v>0</v>
      </c>
      <c r="R200" s="222">
        <v>0</v>
      </c>
    </row>
    <row r="201" spans="3:18" ht="13.15" customHeight="1">
      <c r="C201" s="222" t="s">
        <v>33</v>
      </c>
      <c r="D201" s="222">
        <v>1181</v>
      </c>
      <c r="E201" s="222" t="s">
        <v>30</v>
      </c>
      <c r="F201" s="222">
        <v>6500</v>
      </c>
      <c r="G201" s="224">
        <v>45681</v>
      </c>
      <c r="H201" s="222" t="s">
        <v>187</v>
      </c>
      <c r="I201" s="222" t="s">
        <v>188</v>
      </c>
      <c r="J201" s="222">
        <v>67104</v>
      </c>
      <c r="K201" s="222">
        <v>3401238.75</v>
      </c>
      <c r="L201" s="222" t="s">
        <v>28</v>
      </c>
      <c r="M201" s="222" t="s">
        <v>28</v>
      </c>
      <c r="N201" s="222">
        <v>1</v>
      </c>
      <c r="O201" s="222">
        <v>3401238.75</v>
      </c>
      <c r="P201" s="222">
        <v>0</v>
      </c>
      <c r="Q201" s="222">
        <v>0</v>
      </c>
      <c r="R201" s="222">
        <v>0</v>
      </c>
    </row>
    <row r="202" spans="3:18" ht="13.15" customHeight="1">
      <c r="C202" s="222" t="s">
        <v>35</v>
      </c>
      <c r="D202" s="222">
        <v>1171</v>
      </c>
      <c r="E202" s="222" t="s">
        <v>30</v>
      </c>
      <c r="F202" s="222">
        <v>32500</v>
      </c>
      <c r="G202" s="224">
        <v>45681</v>
      </c>
      <c r="H202" s="222" t="s">
        <v>187</v>
      </c>
      <c r="I202" s="222" t="s">
        <v>188</v>
      </c>
      <c r="J202" s="222">
        <v>67105</v>
      </c>
      <c r="K202" s="222">
        <v>5007919.1500000004</v>
      </c>
      <c r="L202" s="222" t="s">
        <v>28</v>
      </c>
      <c r="M202" s="222" t="s">
        <v>28</v>
      </c>
      <c r="N202" s="222">
        <v>1</v>
      </c>
      <c r="O202" s="222">
        <v>5007919.1500000004</v>
      </c>
      <c r="P202" s="222">
        <v>0</v>
      </c>
      <c r="Q202" s="222">
        <v>0</v>
      </c>
      <c r="R202" s="222">
        <v>0</v>
      </c>
    </row>
    <row r="203" spans="3:18" ht="13.15" customHeight="1">
      <c r="C203" s="222" t="s">
        <v>7050</v>
      </c>
      <c r="D203" s="222">
        <v>1244</v>
      </c>
      <c r="E203" s="222" t="s">
        <v>30</v>
      </c>
      <c r="F203" s="222">
        <v>25000</v>
      </c>
      <c r="G203" s="224">
        <v>45681</v>
      </c>
      <c r="H203" s="222" t="s">
        <v>187</v>
      </c>
      <c r="I203" s="222" t="s">
        <v>188</v>
      </c>
      <c r="J203" s="222">
        <v>67106</v>
      </c>
      <c r="K203" s="222">
        <v>15501176.75</v>
      </c>
      <c r="L203" s="222" t="s">
        <v>28</v>
      </c>
      <c r="M203" s="222" t="s">
        <v>28</v>
      </c>
      <c r="N203" s="222">
        <v>1</v>
      </c>
      <c r="O203" s="222">
        <v>15501176.75</v>
      </c>
      <c r="P203" s="222">
        <v>0</v>
      </c>
      <c r="Q203" s="222">
        <v>0</v>
      </c>
      <c r="R203" s="222">
        <v>0</v>
      </c>
    </row>
    <row r="204" spans="3:18" ht="13.15" customHeight="1">
      <c r="C204" s="222" t="s">
        <v>40</v>
      </c>
      <c r="D204" s="222">
        <v>1188</v>
      </c>
      <c r="E204" s="222" t="s">
        <v>30</v>
      </c>
      <c r="F204" s="222">
        <v>35000</v>
      </c>
      <c r="G204" s="224">
        <v>45681</v>
      </c>
      <c r="H204" s="222" t="s">
        <v>187</v>
      </c>
      <c r="I204" s="222" t="s">
        <v>188</v>
      </c>
      <c r="J204" s="222">
        <v>67107</v>
      </c>
      <c r="K204" s="222">
        <v>10064178.25</v>
      </c>
      <c r="L204" s="222" t="s">
        <v>28</v>
      </c>
      <c r="M204" s="222" t="s">
        <v>28</v>
      </c>
      <c r="N204" s="222">
        <v>1</v>
      </c>
      <c r="O204" s="222">
        <v>10064178.25</v>
      </c>
      <c r="P204" s="222">
        <v>0</v>
      </c>
      <c r="Q204" s="222">
        <v>0</v>
      </c>
      <c r="R204" s="222">
        <v>0</v>
      </c>
    </row>
    <row r="205" spans="3:18" ht="13.15" customHeight="1">
      <c r="C205" s="222" t="s">
        <v>7047</v>
      </c>
      <c r="D205" s="222">
        <v>1262</v>
      </c>
      <c r="E205" s="222" t="s">
        <v>30</v>
      </c>
      <c r="F205" s="222">
        <v>42000</v>
      </c>
      <c r="G205" s="224">
        <v>45681</v>
      </c>
      <c r="H205" s="222" t="s">
        <v>187</v>
      </c>
      <c r="I205" s="222" t="s">
        <v>188</v>
      </c>
      <c r="J205" s="222">
        <v>67108</v>
      </c>
      <c r="K205" s="222">
        <v>9963013.1999999993</v>
      </c>
      <c r="L205" s="222" t="s">
        <v>28</v>
      </c>
      <c r="M205" s="222" t="s">
        <v>28</v>
      </c>
      <c r="N205" s="222">
        <v>1</v>
      </c>
      <c r="O205" s="222">
        <v>9963013.1999999993</v>
      </c>
      <c r="P205" s="222">
        <v>0</v>
      </c>
      <c r="Q205" s="222">
        <v>0</v>
      </c>
      <c r="R205" s="222">
        <v>0</v>
      </c>
    </row>
    <row r="206" spans="3:18" ht="13.15" customHeight="1">
      <c r="C206" s="222" t="s">
        <v>7051</v>
      </c>
      <c r="D206" s="222">
        <v>1151</v>
      </c>
      <c r="E206" s="222" t="s">
        <v>30</v>
      </c>
      <c r="F206" s="222">
        <v>105000</v>
      </c>
      <c r="G206" s="224">
        <v>45681</v>
      </c>
      <c r="H206" s="222" t="s">
        <v>187</v>
      </c>
      <c r="I206" s="222" t="s">
        <v>188</v>
      </c>
      <c r="J206" s="222">
        <v>67109</v>
      </c>
      <c r="K206" s="222">
        <v>4814061</v>
      </c>
      <c r="L206" s="222" t="s">
        <v>28</v>
      </c>
      <c r="M206" s="222" t="s">
        <v>28</v>
      </c>
      <c r="N206" s="222">
        <v>1</v>
      </c>
      <c r="O206" s="222">
        <v>4814061</v>
      </c>
      <c r="P206" s="222">
        <v>0</v>
      </c>
      <c r="Q206" s="222">
        <v>0</v>
      </c>
      <c r="R206" s="222">
        <v>0</v>
      </c>
    </row>
    <row r="207" spans="3:18" ht="13.15" customHeight="1">
      <c r="C207" s="222" t="s">
        <v>7052</v>
      </c>
      <c r="D207" s="222">
        <v>1208</v>
      </c>
      <c r="E207" s="222" t="s">
        <v>30</v>
      </c>
      <c r="F207" s="222">
        <v>1450</v>
      </c>
      <c r="G207" s="224">
        <v>45681</v>
      </c>
      <c r="H207" s="222" t="s">
        <v>187</v>
      </c>
      <c r="I207" s="222" t="s">
        <v>188</v>
      </c>
      <c r="J207" s="222">
        <v>67110</v>
      </c>
      <c r="K207" s="222">
        <v>3193925.15</v>
      </c>
      <c r="L207" s="222" t="s">
        <v>28</v>
      </c>
      <c r="M207" s="222" t="s">
        <v>28</v>
      </c>
      <c r="N207" s="222">
        <v>1</v>
      </c>
      <c r="O207" s="222">
        <v>3193925.15</v>
      </c>
      <c r="P207" s="222">
        <v>0</v>
      </c>
      <c r="Q207" s="222">
        <v>0</v>
      </c>
      <c r="R207" s="222">
        <v>0</v>
      </c>
    </row>
    <row r="208" spans="3:18" ht="13.15" customHeight="1">
      <c r="C208" s="222" t="s">
        <v>7053</v>
      </c>
      <c r="D208" s="222">
        <v>1232</v>
      </c>
      <c r="E208" s="222" t="s">
        <v>30</v>
      </c>
      <c r="F208" s="222">
        <v>5000</v>
      </c>
      <c r="G208" s="224">
        <v>45681</v>
      </c>
      <c r="H208" s="222" t="s">
        <v>187</v>
      </c>
      <c r="I208" s="222" t="s">
        <v>188</v>
      </c>
      <c r="J208" s="222">
        <v>67111</v>
      </c>
      <c r="K208" s="222">
        <v>10261026.5</v>
      </c>
      <c r="L208" s="222" t="s">
        <v>28</v>
      </c>
      <c r="M208" s="222" t="s">
        <v>28</v>
      </c>
      <c r="N208" s="222">
        <v>1</v>
      </c>
      <c r="O208" s="222">
        <v>10261026.5</v>
      </c>
      <c r="P208" s="222">
        <v>0</v>
      </c>
      <c r="Q208" s="222">
        <v>0</v>
      </c>
      <c r="R208" s="222">
        <v>0</v>
      </c>
    </row>
    <row r="209" spans="3:18" ht="13.15" customHeight="1">
      <c r="C209" s="222"/>
      <c r="D209" s="222"/>
      <c r="E209" s="222"/>
      <c r="F209" s="222"/>
      <c r="G209" s="224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</row>
    <row r="210" spans="3:18" ht="13.15" customHeight="1">
      <c r="C210" s="222"/>
      <c r="D210" s="222"/>
      <c r="E210" s="222"/>
      <c r="F210" s="222"/>
      <c r="G210" s="224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</row>
    <row r="211" spans="3:18" ht="13.15" customHeight="1">
      <c r="C211" s="222"/>
      <c r="D211" s="222"/>
      <c r="E211" s="222"/>
      <c r="F211" s="222"/>
      <c r="G211" s="224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</row>
    <row r="212" spans="3:18" ht="13.15" customHeight="1">
      <c r="C212" s="222"/>
      <c r="D212" s="222"/>
      <c r="E212" s="222"/>
      <c r="F212" s="222"/>
      <c r="G212" s="224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</row>
    <row r="213" spans="3:18" ht="13.15" customHeight="1">
      <c r="C213" s="222"/>
      <c r="D213" s="222"/>
      <c r="E213" s="222"/>
      <c r="F213" s="222"/>
      <c r="G213" s="224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</row>
    <row r="214" spans="3:18" ht="13.15" customHeight="1">
      <c r="C214" s="222"/>
      <c r="D214" s="222"/>
      <c r="E214" s="222"/>
      <c r="F214" s="222"/>
      <c r="G214" s="224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</row>
    <row r="215" spans="3:18" ht="13.15" customHeight="1">
      <c r="C215" s="222"/>
      <c r="D215" s="222"/>
      <c r="E215" s="222"/>
      <c r="F215" s="222"/>
      <c r="G215" s="224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</row>
    <row r="216" spans="3:18" ht="13.15" customHeight="1">
      <c r="C216" s="222"/>
      <c r="D216" s="222"/>
      <c r="E216" s="222"/>
      <c r="F216" s="222"/>
      <c r="G216" s="224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</row>
    <row r="217" spans="3:18" ht="13.15" customHeight="1">
      <c r="C217" s="222"/>
      <c r="D217" s="222"/>
      <c r="E217" s="222"/>
      <c r="F217" s="222"/>
      <c r="G217" s="224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</row>
    <row r="218" spans="3:18" ht="13.15" customHeight="1">
      <c r="C218" s="222"/>
      <c r="D218" s="222"/>
      <c r="E218" s="222"/>
      <c r="F218" s="222"/>
      <c r="G218" s="224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</row>
    <row r="219" spans="3:18" ht="13.15" customHeight="1">
      <c r="C219" s="222"/>
      <c r="D219" s="222"/>
      <c r="E219" s="222"/>
      <c r="F219" s="222"/>
      <c r="G219" s="224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</row>
    <row r="220" spans="3:18" ht="13.15" customHeight="1">
      <c r="C220" s="222"/>
      <c r="D220" s="222"/>
      <c r="E220" s="222"/>
      <c r="F220" s="222"/>
      <c r="G220" s="224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</row>
    <row r="221" spans="3:18" ht="13.15" customHeight="1">
      <c r="C221" s="222"/>
      <c r="D221" s="222"/>
      <c r="E221" s="222"/>
      <c r="F221" s="222"/>
      <c r="G221" s="224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</row>
    <row r="222" spans="3:18" ht="13.15" customHeight="1">
      <c r="C222" s="222"/>
      <c r="D222" s="222"/>
      <c r="E222" s="222"/>
      <c r="F222" s="222"/>
      <c r="G222" s="224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</row>
    <row r="223" spans="3:18" ht="13.15" customHeight="1">
      <c r="C223" s="222"/>
      <c r="D223" s="222"/>
      <c r="E223" s="222"/>
      <c r="F223" s="222"/>
      <c r="G223" s="224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</row>
    <row r="224" spans="3:18" ht="13.15" customHeight="1">
      <c r="C224" s="222"/>
      <c r="D224" s="222"/>
      <c r="E224" s="222"/>
      <c r="F224" s="222"/>
      <c r="G224" s="224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</row>
    <row r="225" spans="3:18" ht="13.15" customHeight="1">
      <c r="C225" s="222"/>
      <c r="D225" s="222"/>
      <c r="E225" s="222"/>
      <c r="F225" s="222"/>
      <c r="G225" s="224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</row>
    <row r="226" spans="3:18" ht="13.15" customHeight="1">
      <c r="C226" s="222"/>
      <c r="D226" s="222"/>
      <c r="E226" s="222"/>
      <c r="F226" s="222"/>
      <c r="G226" s="224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</row>
    <row r="227" spans="3:18" ht="13.15" customHeight="1">
      <c r="C227" s="222"/>
      <c r="D227" s="222"/>
      <c r="E227" s="222"/>
      <c r="F227" s="222"/>
      <c r="G227" s="224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</row>
    <row r="228" spans="3:18" ht="13.15" customHeight="1">
      <c r="C228" s="222"/>
      <c r="D228" s="222"/>
      <c r="E228" s="222"/>
      <c r="F228" s="222"/>
      <c r="G228" s="224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</row>
    <row r="229" spans="3:18" ht="13.15" customHeight="1">
      <c r="C229" s="222"/>
      <c r="D229" s="222"/>
      <c r="E229" s="222"/>
      <c r="F229" s="222"/>
      <c r="G229" s="224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</row>
    <row r="230" spans="3:18" ht="13.15" customHeight="1">
      <c r="C230" s="222"/>
      <c r="D230" s="222"/>
      <c r="E230" s="222"/>
      <c r="F230" s="222"/>
      <c r="G230" s="224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</row>
    <row r="231" spans="3:18" ht="13.15" customHeight="1">
      <c r="C231" s="222"/>
      <c r="D231" s="222"/>
      <c r="E231" s="222"/>
      <c r="F231" s="222"/>
      <c r="G231" s="224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</row>
    <row r="232" spans="3:18" ht="13.15" customHeight="1">
      <c r="C232" s="222"/>
      <c r="D232" s="222"/>
      <c r="E232" s="222"/>
      <c r="F232" s="222"/>
      <c r="G232" s="224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</row>
    <row r="233" spans="3:18" ht="13.15" customHeight="1">
      <c r="C233" s="222"/>
      <c r="D233" s="222"/>
      <c r="E233" s="222"/>
      <c r="F233" s="222"/>
      <c r="G233" s="224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</row>
    <row r="234" spans="3:18" ht="13.15" customHeight="1">
      <c r="C234" s="222"/>
      <c r="D234" s="222"/>
      <c r="E234" s="222"/>
      <c r="F234" s="222"/>
      <c r="G234" s="224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</row>
    <row r="235" spans="3:18" ht="13.15" customHeight="1">
      <c r="C235" s="222"/>
      <c r="D235" s="222"/>
      <c r="E235" s="222"/>
      <c r="F235" s="222"/>
      <c r="G235" s="224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</row>
    <row r="236" spans="3:18" ht="13.15" customHeight="1">
      <c r="C236" s="222"/>
      <c r="D236" s="222"/>
      <c r="E236" s="222"/>
      <c r="F236" s="222"/>
      <c r="G236" s="224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</row>
    <row r="237" spans="3:18" ht="13.15" customHeight="1">
      <c r="C237" s="222"/>
      <c r="D237" s="222"/>
      <c r="E237" s="222"/>
      <c r="F237" s="222"/>
      <c r="G237" s="224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</row>
    <row r="238" spans="3:18" ht="13.15" customHeight="1">
      <c r="C238" s="222"/>
      <c r="D238" s="222"/>
      <c r="E238" s="222"/>
      <c r="F238" s="222"/>
      <c r="G238" s="224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</row>
    <row r="239" spans="3:18" ht="13.15" customHeight="1">
      <c r="C239" s="222"/>
      <c r="D239" s="222"/>
      <c r="E239" s="222"/>
      <c r="F239" s="222"/>
      <c r="G239" s="224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</row>
    <row r="240" spans="3:18" ht="13.15" customHeight="1">
      <c r="C240" s="222"/>
      <c r="D240" s="222"/>
      <c r="E240" s="222"/>
      <c r="F240" s="222"/>
      <c r="G240" s="224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</row>
    <row r="241" spans="3:18" ht="13.15" customHeight="1">
      <c r="C241" s="222"/>
      <c r="D241" s="222"/>
      <c r="E241" s="222"/>
      <c r="F241" s="222"/>
      <c r="G241" s="224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</row>
    <row r="242" spans="3:18" ht="13.15" customHeight="1">
      <c r="C242" s="222"/>
      <c r="D242" s="222"/>
      <c r="E242" s="222"/>
      <c r="F242" s="222"/>
      <c r="G242" s="224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</row>
    <row r="243" spans="3:18" ht="13.15" customHeight="1">
      <c r="C243" s="222"/>
      <c r="D243" s="222"/>
      <c r="E243" s="222"/>
      <c r="F243" s="222"/>
      <c r="G243" s="224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</row>
    <row r="244" spans="3:18" ht="13.15" customHeight="1">
      <c r="C244" s="222"/>
      <c r="D244" s="222"/>
      <c r="E244" s="222"/>
      <c r="F244" s="222"/>
      <c r="G244" s="224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</row>
    <row r="245" spans="3:18" ht="13.15" customHeight="1">
      <c r="C245" s="222"/>
      <c r="D245" s="222"/>
      <c r="E245" s="222"/>
      <c r="F245" s="222"/>
      <c r="G245" s="224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</row>
    <row r="246" spans="3:18" ht="13.15" customHeight="1">
      <c r="C246" s="222"/>
      <c r="D246" s="222"/>
      <c r="E246" s="222"/>
      <c r="F246" s="222"/>
      <c r="G246" s="224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</row>
    <row r="247" spans="3:18" ht="13.15" customHeight="1">
      <c r="C247" s="222"/>
      <c r="D247" s="222"/>
      <c r="E247" s="222"/>
      <c r="F247" s="222"/>
      <c r="G247" s="224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</row>
    <row r="248" spans="3:18" ht="13.15" customHeight="1">
      <c r="C248" s="222"/>
      <c r="D248" s="222"/>
      <c r="E248" s="222"/>
      <c r="F248" s="222"/>
      <c r="G248" s="224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</row>
    <row r="249" spans="3:18" ht="13.15" customHeight="1">
      <c r="C249" s="222"/>
      <c r="D249" s="222"/>
      <c r="E249" s="222"/>
      <c r="F249" s="222"/>
      <c r="G249" s="224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</row>
    <row r="250" spans="3:18" ht="13.15" customHeight="1">
      <c r="C250" s="222"/>
      <c r="D250" s="222"/>
      <c r="E250" s="222"/>
      <c r="F250" s="222"/>
      <c r="G250" s="224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</row>
    <row r="251" spans="3:18" ht="13.15" customHeight="1">
      <c r="C251" s="222"/>
      <c r="D251" s="222"/>
      <c r="E251" s="222"/>
      <c r="F251" s="222"/>
      <c r="G251" s="224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</row>
    <row r="252" spans="3:18" ht="13.15" customHeight="1">
      <c r="C252" s="222"/>
      <c r="D252" s="222"/>
      <c r="E252" s="222"/>
      <c r="F252" s="222"/>
      <c r="G252" s="224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</row>
    <row r="253" spans="3:18" ht="13.15" customHeight="1">
      <c r="C253" s="222"/>
      <c r="D253" s="222"/>
      <c r="E253" s="222"/>
      <c r="F253" s="222"/>
      <c r="G253" s="224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</row>
    <row r="254" spans="3:18" ht="13.15" customHeight="1">
      <c r="C254" s="222"/>
      <c r="D254" s="222"/>
      <c r="E254" s="222"/>
      <c r="F254" s="222"/>
      <c r="G254" s="224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</row>
    <row r="255" spans="3:18" ht="13.15" customHeight="1">
      <c r="C255" s="222"/>
      <c r="D255" s="222"/>
      <c r="E255" s="222"/>
      <c r="F255" s="222"/>
      <c r="G255" s="224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</row>
    <row r="256" spans="3:18" ht="13.15" customHeight="1">
      <c r="C256" s="222"/>
      <c r="D256" s="222"/>
      <c r="E256" s="222"/>
      <c r="F256" s="222"/>
      <c r="G256" s="224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</row>
    <row r="257" spans="3:18" ht="13.15" customHeight="1">
      <c r="C257" s="222"/>
      <c r="D257" s="222"/>
      <c r="E257" s="222"/>
      <c r="F257" s="222"/>
      <c r="G257" s="224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</row>
    <row r="258" spans="3:18" ht="13.15" customHeight="1">
      <c r="C258" s="222"/>
      <c r="D258" s="222"/>
      <c r="E258" s="222"/>
      <c r="F258" s="222"/>
      <c r="G258" s="224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</row>
    <row r="259" spans="3:18" ht="13.15" customHeight="1">
      <c r="C259" s="222"/>
      <c r="D259" s="222"/>
      <c r="E259" s="222"/>
      <c r="F259" s="222"/>
      <c r="G259" s="224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</row>
    <row r="260" spans="3:18" ht="13.15" customHeight="1">
      <c r="C260" s="222"/>
      <c r="D260" s="222"/>
      <c r="E260" s="222"/>
      <c r="F260" s="222"/>
      <c r="G260" s="224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</row>
    <row r="261" spans="3:18" ht="13.15" customHeight="1">
      <c r="C261" s="222"/>
      <c r="D261" s="222"/>
      <c r="E261" s="222"/>
      <c r="F261" s="222"/>
      <c r="G261" s="224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</row>
    <row r="262" spans="3:18" ht="13.15" customHeight="1">
      <c r="C262" s="222"/>
      <c r="D262" s="222"/>
      <c r="E262" s="222"/>
      <c r="F262" s="222"/>
      <c r="G262" s="224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</row>
    <row r="263" spans="3:18" ht="13.15" customHeight="1">
      <c r="C263" s="222"/>
      <c r="D263" s="222"/>
      <c r="E263" s="222"/>
      <c r="F263" s="222"/>
      <c r="G263" s="224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</row>
    <row r="264" spans="3:18" ht="13.15" customHeight="1">
      <c r="C264" s="222"/>
      <c r="D264" s="222"/>
      <c r="E264" s="222"/>
      <c r="F264" s="222"/>
      <c r="G264" s="224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</row>
    <row r="265" spans="3:18" ht="13.15" customHeight="1">
      <c r="C265" s="222"/>
      <c r="D265" s="222"/>
      <c r="E265" s="222"/>
      <c r="F265" s="222"/>
      <c r="G265" s="224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</row>
    <row r="266" spans="3:18" ht="13.15" customHeight="1">
      <c r="C266" s="222"/>
      <c r="D266" s="222"/>
      <c r="E266" s="222"/>
      <c r="F266" s="222"/>
      <c r="G266" s="224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</row>
    <row r="267" spans="3:18" ht="13.15" customHeight="1">
      <c r="C267" s="222"/>
      <c r="D267" s="222"/>
      <c r="E267" s="222"/>
      <c r="F267" s="222"/>
      <c r="G267" s="224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</row>
    <row r="268" spans="3:18" ht="13.15" customHeight="1">
      <c r="C268" s="222"/>
      <c r="D268" s="222"/>
      <c r="E268" s="222"/>
      <c r="F268" s="222"/>
      <c r="G268" s="224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</row>
    <row r="269" spans="3:18" ht="13.15" customHeight="1">
      <c r="C269" s="222"/>
      <c r="D269" s="222"/>
      <c r="E269" s="222"/>
      <c r="F269" s="222"/>
      <c r="G269" s="224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</row>
    <row r="270" spans="3:18" ht="13.15" customHeight="1">
      <c r="C270" s="222"/>
      <c r="D270" s="222"/>
      <c r="E270" s="222"/>
      <c r="F270" s="222"/>
      <c r="G270" s="224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</row>
    <row r="271" spans="3:18" ht="13.15" customHeight="1">
      <c r="C271" s="222"/>
      <c r="D271" s="222"/>
      <c r="E271" s="222"/>
      <c r="F271" s="222"/>
      <c r="G271" s="224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</row>
    <row r="272" spans="3:18" ht="13.15" customHeight="1">
      <c r="C272" s="222"/>
      <c r="D272" s="222"/>
      <c r="E272" s="222"/>
      <c r="F272" s="222"/>
      <c r="G272" s="224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</row>
    <row r="273" spans="3:18" ht="13.15" customHeight="1">
      <c r="C273" s="222"/>
      <c r="D273" s="222"/>
      <c r="E273" s="222"/>
      <c r="F273" s="222"/>
      <c r="G273" s="224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</row>
    <row r="274" spans="3:18" ht="13.15" customHeight="1">
      <c r="C274" s="222"/>
      <c r="D274" s="222"/>
      <c r="E274" s="222"/>
      <c r="F274" s="222"/>
      <c r="G274" s="224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</row>
    <row r="275" spans="3:18" ht="13.15" customHeight="1">
      <c r="C275" s="222"/>
      <c r="D275" s="222"/>
      <c r="E275" s="222"/>
      <c r="F275" s="222"/>
      <c r="G275" s="224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</row>
    <row r="276" spans="3:18" ht="13.15" customHeight="1">
      <c r="C276" s="222"/>
      <c r="D276" s="222"/>
      <c r="E276" s="222"/>
      <c r="F276" s="222"/>
      <c r="G276" s="224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</row>
  </sheetData>
  <autoFilter ref="A1:AG1" xr:uid="{00000000-0009-0000-0000-000000000000}">
    <sortState xmlns:xlrd2="http://schemas.microsoft.com/office/spreadsheetml/2017/richdata2" ref="A2:AG158">
      <sortCondition ref="B1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0">
    <tabColor theme="8"/>
  </sheetPr>
  <dimension ref="A1:J78"/>
  <sheetViews>
    <sheetView topLeftCell="A49" workbookViewId="0">
      <selection activeCell="G80" sqref="G80"/>
    </sheetView>
  </sheetViews>
  <sheetFormatPr baseColWidth="10" defaultRowHeight="15"/>
  <cols>
    <col min="1" max="1" width="10.42578125" style="342" bestFit="1" customWidth="1"/>
    <col min="2" max="2" width="10.42578125" style="342" customWidth="1"/>
    <col min="3" max="3" width="13.5703125" style="342" bestFit="1" customWidth="1"/>
    <col min="4" max="4" width="21.85546875" style="342" bestFit="1" customWidth="1"/>
    <col min="5" max="5" width="7.85546875" style="342" bestFit="1" customWidth="1"/>
    <col min="6" max="6" width="10.85546875" style="342" bestFit="1" customWidth="1"/>
    <col min="7" max="7" width="15.7109375" style="342" bestFit="1" customWidth="1"/>
    <col min="8" max="8" width="23.28515625" style="342" bestFit="1" customWidth="1"/>
    <col min="9" max="9" width="19.85546875" style="342" bestFit="1" customWidth="1"/>
    <col min="10" max="10" width="7" style="342" bestFit="1" customWidth="1"/>
    <col min="11" max="16384" width="11.42578125" style="342"/>
  </cols>
  <sheetData>
    <row r="1" spans="1:10" ht="26.25">
      <c r="A1" s="272" t="s">
        <v>5149</v>
      </c>
      <c r="B1" s="272"/>
      <c r="C1" s="272" t="s">
        <v>5150</v>
      </c>
      <c r="D1" s="272" t="s">
        <v>5151</v>
      </c>
      <c r="E1" s="272" t="s">
        <v>5152</v>
      </c>
      <c r="F1" s="272" t="s">
        <v>5153</v>
      </c>
      <c r="G1" s="272" t="s">
        <v>5154</v>
      </c>
      <c r="H1" s="272" t="s">
        <v>5155</v>
      </c>
      <c r="I1" s="272" t="s">
        <v>5156</v>
      </c>
      <c r="J1" s="272" t="s">
        <v>5157</v>
      </c>
    </row>
    <row r="2" spans="1:10">
      <c r="A2" s="335">
        <v>45679</v>
      </c>
      <c r="B2" s="336" t="s">
        <v>5170</v>
      </c>
      <c r="C2" s="336" t="s">
        <v>5171</v>
      </c>
      <c r="D2" s="336" t="s">
        <v>36</v>
      </c>
      <c r="E2" s="337">
        <v>613</v>
      </c>
      <c r="F2" s="338">
        <v>215140839</v>
      </c>
      <c r="G2" s="337">
        <v>0.3</v>
      </c>
      <c r="H2" s="339">
        <v>1</v>
      </c>
      <c r="I2" s="337">
        <v>39564400292.099998</v>
      </c>
      <c r="J2" s="340">
        <v>0.179134922971696</v>
      </c>
    </row>
    <row r="3" spans="1:10">
      <c r="A3" s="335">
        <v>45679</v>
      </c>
      <c r="B3" s="336" t="s">
        <v>5170</v>
      </c>
      <c r="C3" s="336" t="s">
        <v>5172</v>
      </c>
      <c r="D3" s="336" t="s">
        <v>49</v>
      </c>
      <c r="E3" s="337">
        <v>89.2</v>
      </c>
      <c r="F3" s="338">
        <v>879095340</v>
      </c>
      <c r="G3" s="337">
        <v>0.2</v>
      </c>
      <c r="H3" s="339">
        <v>1</v>
      </c>
      <c r="I3" s="337">
        <v>15683060865.6</v>
      </c>
      <c r="J3" s="340">
        <v>7.1007872718359857E-2</v>
      </c>
    </row>
    <row r="4" spans="1:10">
      <c r="A4" s="335">
        <v>45679</v>
      </c>
      <c r="B4" s="336" t="s">
        <v>5170</v>
      </c>
      <c r="C4" s="336" t="s">
        <v>5173</v>
      </c>
      <c r="D4" s="336" t="s">
        <v>59</v>
      </c>
      <c r="E4" s="337">
        <v>597</v>
      </c>
      <c r="F4" s="338">
        <v>73395600</v>
      </c>
      <c r="G4" s="337">
        <v>0.35</v>
      </c>
      <c r="H4" s="339">
        <v>1</v>
      </c>
      <c r="I4" s="337">
        <v>15336010619.999998</v>
      </c>
      <c r="J4" s="340">
        <v>6.9436540446067632E-2</v>
      </c>
    </row>
    <row r="5" spans="1:10">
      <c r="A5" s="335">
        <v>45679</v>
      </c>
      <c r="B5" s="336" t="s">
        <v>5170</v>
      </c>
      <c r="C5" s="336" t="s">
        <v>5174</v>
      </c>
      <c r="D5" s="336" t="s">
        <v>5139</v>
      </c>
      <c r="E5" s="337">
        <v>2010</v>
      </c>
      <c r="F5" s="338">
        <v>23431240</v>
      </c>
      <c r="G5" s="337">
        <v>0.3</v>
      </c>
      <c r="H5" s="339">
        <v>1</v>
      </c>
      <c r="I5" s="337">
        <v>14129037720</v>
      </c>
      <c r="J5" s="340">
        <v>6.3971754025089173E-2</v>
      </c>
    </row>
    <row r="6" spans="1:10">
      <c r="A6" s="335">
        <v>45679</v>
      </c>
      <c r="B6" s="336" t="s">
        <v>5170</v>
      </c>
      <c r="C6" s="336" t="s">
        <v>5175</v>
      </c>
      <c r="D6" s="336" t="s">
        <v>40</v>
      </c>
      <c r="E6" s="337">
        <v>287.95</v>
      </c>
      <c r="F6" s="338">
        <v>203312473</v>
      </c>
      <c r="G6" s="337">
        <v>0.2</v>
      </c>
      <c r="H6" s="339">
        <v>1</v>
      </c>
      <c r="I6" s="337">
        <v>11708765320.07</v>
      </c>
      <c r="J6" s="340">
        <v>5.3013536366510072E-2</v>
      </c>
    </row>
    <row r="7" spans="1:10">
      <c r="A7" s="335">
        <v>45679</v>
      </c>
      <c r="B7" s="336" t="s">
        <v>5170</v>
      </c>
      <c r="C7" s="336" t="s">
        <v>5176</v>
      </c>
      <c r="D7" s="336" t="s">
        <v>39</v>
      </c>
      <c r="E7" s="337">
        <v>209.9</v>
      </c>
      <c r="F7" s="338">
        <v>215786333</v>
      </c>
      <c r="G7" s="337">
        <v>0.25</v>
      </c>
      <c r="H7" s="339">
        <v>1</v>
      </c>
      <c r="I7" s="337">
        <v>11323387824.175001</v>
      </c>
      <c r="J7" s="340">
        <v>5.1268670589890174E-2</v>
      </c>
    </row>
    <row r="8" spans="1:10">
      <c r="A8" s="335">
        <v>45679</v>
      </c>
      <c r="B8" s="336" t="s">
        <v>5170</v>
      </c>
      <c r="C8" s="336" t="s">
        <v>5177</v>
      </c>
      <c r="D8" s="336" t="s">
        <v>44</v>
      </c>
      <c r="E8" s="337">
        <v>1900</v>
      </c>
      <c r="F8" s="338">
        <v>14436004</v>
      </c>
      <c r="G8" s="337">
        <v>0.3</v>
      </c>
      <c r="H8" s="339">
        <v>1</v>
      </c>
      <c r="I8" s="337">
        <v>8228522280</v>
      </c>
      <c r="J8" s="340">
        <v>3.7256111401061921E-2</v>
      </c>
    </row>
    <row r="9" spans="1:10">
      <c r="A9" s="335">
        <v>45679</v>
      </c>
      <c r="B9" s="336" t="s">
        <v>5170</v>
      </c>
      <c r="C9" s="336" t="s">
        <v>5178</v>
      </c>
      <c r="D9" s="336" t="s">
        <v>46</v>
      </c>
      <c r="E9" s="337">
        <v>201.5</v>
      </c>
      <c r="F9" s="338">
        <v>94487143</v>
      </c>
      <c r="G9" s="337">
        <v>0.4</v>
      </c>
      <c r="H9" s="339">
        <v>1</v>
      </c>
      <c r="I9" s="337">
        <v>7615663725.8000002</v>
      </c>
      <c r="J9" s="340">
        <v>3.4481284306789421E-2</v>
      </c>
    </row>
    <row r="10" spans="1:10">
      <c r="A10" s="335">
        <v>45679</v>
      </c>
      <c r="B10" s="336" t="s">
        <v>5170</v>
      </c>
      <c r="C10" s="336" t="s">
        <v>5179</v>
      </c>
      <c r="D10" s="336" t="s">
        <v>1249</v>
      </c>
      <c r="E10" s="337">
        <v>234</v>
      </c>
      <c r="F10" s="338">
        <v>35007960</v>
      </c>
      <c r="G10" s="337">
        <v>0.8</v>
      </c>
      <c r="H10" s="339">
        <v>1</v>
      </c>
      <c r="I10" s="337">
        <v>6553490112</v>
      </c>
      <c r="J10" s="340">
        <v>2.9672102641305577E-2</v>
      </c>
    </row>
    <row r="11" spans="1:10">
      <c r="A11" s="335">
        <v>45679</v>
      </c>
      <c r="B11" s="336" t="s">
        <v>5170</v>
      </c>
      <c r="C11" s="336" t="s">
        <v>5180</v>
      </c>
      <c r="D11" s="336" t="s">
        <v>31</v>
      </c>
      <c r="E11" s="337">
        <v>1134</v>
      </c>
      <c r="F11" s="338">
        <v>14159207</v>
      </c>
      <c r="G11" s="337">
        <v>0.4</v>
      </c>
      <c r="H11" s="339">
        <v>1</v>
      </c>
      <c r="I11" s="337">
        <v>6422616295.2000008</v>
      </c>
      <c r="J11" s="340">
        <v>2.9079547947732706E-2</v>
      </c>
    </row>
    <row r="12" spans="1:10">
      <c r="A12" s="335">
        <v>45679</v>
      </c>
      <c r="B12" s="336" t="s">
        <v>5170</v>
      </c>
      <c r="C12" s="336" t="s">
        <v>5181</v>
      </c>
      <c r="D12" s="336" t="s">
        <v>47</v>
      </c>
      <c r="E12" s="337">
        <v>44.2</v>
      </c>
      <c r="F12" s="338">
        <v>402551254</v>
      </c>
      <c r="G12" s="337">
        <v>0.35</v>
      </c>
      <c r="H12" s="339">
        <v>1</v>
      </c>
      <c r="I12" s="337">
        <v>6227467899.3799992</v>
      </c>
      <c r="J12" s="340">
        <v>2.8195978562245361E-2</v>
      </c>
    </row>
    <row r="13" spans="1:10">
      <c r="A13" s="335">
        <v>45679</v>
      </c>
      <c r="B13" s="336" t="s">
        <v>5170</v>
      </c>
      <c r="C13" s="336" t="s">
        <v>5183</v>
      </c>
      <c r="D13" s="336" t="s">
        <v>2309</v>
      </c>
      <c r="E13" s="337">
        <v>3300</v>
      </c>
      <c r="F13" s="338">
        <v>11864676</v>
      </c>
      <c r="G13" s="337">
        <v>0.15</v>
      </c>
      <c r="H13" s="339">
        <v>1</v>
      </c>
      <c r="I13" s="337">
        <v>5873014620</v>
      </c>
      <c r="J13" s="340">
        <v>2.6591127725886812E-2</v>
      </c>
    </row>
    <row r="14" spans="1:10">
      <c r="A14" s="335">
        <v>45679</v>
      </c>
      <c r="B14" s="336" t="s">
        <v>5170</v>
      </c>
      <c r="C14" s="336" t="s">
        <v>5182</v>
      </c>
      <c r="D14" s="336" t="s">
        <v>52</v>
      </c>
      <c r="E14" s="337">
        <v>4369</v>
      </c>
      <c r="F14" s="338">
        <v>2893957</v>
      </c>
      <c r="G14" s="337">
        <v>0.45</v>
      </c>
      <c r="H14" s="339">
        <v>1</v>
      </c>
      <c r="I14" s="337">
        <v>5689664159.8500004</v>
      </c>
      <c r="J14" s="340">
        <v>2.5760975611528757E-2</v>
      </c>
    </row>
    <row r="15" spans="1:10">
      <c r="A15" s="335">
        <v>45679</v>
      </c>
      <c r="B15" s="336" t="s">
        <v>5170</v>
      </c>
      <c r="C15" s="336" t="s">
        <v>5184</v>
      </c>
      <c r="D15" s="336" t="s">
        <v>60</v>
      </c>
      <c r="E15" s="337">
        <v>1418</v>
      </c>
      <c r="F15" s="338">
        <v>23588542</v>
      </c>
      <c r="G15" s="337">
        <v>0.15</v>
      </c>
      <c r="H15" s="339">
        <v>1</v>
      </c>
      <c r="I15" s="337">
        <v>5017282883.3999996</v>
      </c>
      <c r="J15" s="340">
        <v>2.2716648709686857E-2</v>
      </c>
    </row>
    <row r="16" spans="1:10">
      <c r="A16" s="335">
        <v>45679</v>
      </c>
      <c r="B16" s="336" t="s">
        <v>5170</v>
      </c>
      <c r="C16" s="336" t="s">
        <v>5185</v>
      </c>
      <c r="D16" s="336" t="s">
        <v>5143</v>
      </c>
      <c r="E16" s="337">
        <v>514.1</v>
      </c>
      <c r="F16" s="338">
        <v>31639850</v>
      </c>
      <c r="G16" s="337">
        <v>0.3</v>
      </c>
      <c r="H16" s="339">
        <v>1</v>
      </c>
      <c r="I16" s="337">
        <v>4879814065.5</v>
      </c>
      <c r="J16" s="340">
        <v>2.2094233965024506E-2</v>
      </c>
    </row>
    <row r="17" spans="1:10">
      <c r="A17" s="335">
        <v>45679</v>
      </c>
      <c r="B17" s="336" t="s">
        <v>5170</v>
      </c>
      <c r="C17" s="336" t="s">
        <v>5186</v>
      </c>
      <c r="D17" s="336" t="s">
        <v>33</v>
      </c>
      <c r="E17" s="337">
        <v>509</v>
      </c>
      <c r="F17" s="338">
        <v>22078588</v>
      </c>
      <c r="G17" s="337">
        <v>0.4</v>
      </c>
      <c r="H17" s="339">
        <v>1</v>
      </c>
      <c r="I17" s="337">
        <v>4495200516.8000002</v>
      </c>
      <c r="J17" s="340">
        <v>2.0352827096436071E-2</v>
      </c>
    </row>
    <row r="18" spans="1:10">
      <c r="A18" s="335">
        <v>45679</v>
      </c>
      <c r="B18" s="336" t="s">
        <v>5170</v>
      </c>
      <c r="C18" s="336" t="s">
        <v>5187</v>
      </c>
      <c r="D18" s="336" t="s">
        <v>29</v>
      </c>
      <c r="E18" s="337">
        <v>3889</v>
      </c>
      <c r="F18" s="338">
        <v>3437500</v>
      </c>
      <c r="G18" s="337">
        <v>0.3</v>
      </c>
      <c r="H18" s="339">
        <v>1</v>
      </c>
      <c r="I18" s="337">
        <v>4010531250</v>
      </c>
      <c r="J18" s="340">
        <v>1.8158400007083669E-2</v>
      </c>
    </row>
    <row r="19" spans="1:10">
      <c r="A19" s="335">
        <v>45679</v>
      </c>
      <c r="B19" s="336" t="s">
        <v>5170</v>
      </c>
      <c r="C19" s="336" t="s">
        <v>5188</v>
      </c>
      <c r="D19" s="336" t="s">
        <v>62</v>
      </c>
      <c r="E19" s="337">
        <v>4436</v>
      </c>
      <c r="F19" s="338">
        <v>3500000</v>
      </c>
      <c r="G19" s="337">
        <v>0.25</v>
      </c>
      <c r="H19" s="339">
        <v>1</v>
      </c>
      <c r="I19" s="337">
        <v>3881500000</v>
      </c>
      <c r="J19" s="340">
        <v>1.7574187865384481E-2</v>
      </c>
    </row>
    <row r="20" spans="1:10">
      <c r="A20" s="335">
        <v>45679</v>
      </c>
      <c r="B20" s="336" t="s">
        <v>5170</v>
      </c>
      <c r="C20" s="336" t="s">
        <v>5189</v>
      </c>
      <c r="D20" s="336" t="s">
        <v>34</v>
      </c>
      <c r="E20" s="337">
        <v>472.4</v>
      </c>
      <c r="F20" s="338">
        <v>12568130</v>
      </c>
      <c r="G20" s="337">
        <v>0.6</v>
      </c>
      <c r="H20" s="339">
        <v>1</v>
      </c>
      <c r="I20" s="337">
        <v>3562310767.1999998</v>
      </c>
      <c r="J20" s="340">
        <v>1.6129001328778751E-2</v>
      </c>
    </row>
    <row r="21" spans="1:10">
      <c r="A21" s="335">
        <v>45679</v>
      </c>
      <c r="B21" s="336" t="s">
        <v>5170</v>
      </c>
      <c r="C21" s="336" t="s">
        <v>5190</v>
      </c>
      <c r="D21" s="336" t="s">
        <v>1243</v>
      </c>
      <c r="E21" s="337">
        <v>413.85</v>
      </c>
      <c r="F21" s="338">
        <v>31497283</v>
      </c>
      <c r="G21" s="337">
        <v>0.25</v>
      </c>
      <c r="H21" s="339">
        <v>1</v>
      </c>
      <c r="I21" s="337">
        <v>3258787642.3875003</v>
      </c>
      <c r="J21" s="340">
        <v>1.4754745907693241E-2</v>
      </c>
    </row>
    <row r="22" spans="1:10">
      <c r="A22" s="335">
        <v>45679</v>
      </c>
      <c r="B22" s="336" t="s">
        <v>5170</v>
      </c>
      <c r="C22" s="336" t="s">
        <v>5191</v>
      </c>
      <c r="D22" s="336" t="s">
        <v>48</v>
      </c>
      <c r="E22" s="337">
        <v>665</v>
      </c>
      <c r="F22" s="338">
        <v>7406190</v>
      </c>
      <c r="G22" s="337">
        <v>0.65</v>
      </c>
      <c r="H22" s="339">
        <v>1</v>
      </c>
      <c r="I22" s="337">
        <v>3201325627.5</v>
      </c>
      <c r="J22" s="340">
        <v>1.4494576322544084E-2</v>
      </c>
    </row>
    <row r="23" spans="1:10">
      <c r="A23" s="335">
        <v>45679</v>
      </c>
      <c r="B23" s="336" t="s">
        <v>5170</v>
      </c>
      <c r="C23" s="336" t="s">
        <v>5192</v>
      </c>
      <c r="D23" s="336" t="s">
        <v>42</v>
      </c>
      <c r="E23" s="337">
        <v>1040</v>
      </c>
      <c r="F23" s="338">
        <v>10881214</v>
      </c>
      <c r="G23" s="337">
        <v>0.25</v>
      </c>
      <c r="H23" s="339">
        <v>1</v>
      </c>
      <c r="I23" s="337">
        <v>2829115640</v>
      </c>
      <c r="J23" s="340">
        <v>1.2809328803364023E-2</v>
      </c>
    </row>
    <row r="24" spans="1:10">
      <c r="A24" s="335">
        <v>45679</v>
      </c>
      <c r="B24" s="336" t="s">
        <v>5170</v>
      </c>
      <c r="C24" s="336" t="s">
        <v>5193</v>
      </c>
      <c r="D24" s="336" t="s">
        <v>51</v>
      </c>
      <c r="E24" s="337">
        <v>2145</v>
      </c>
      <c r="F24" s="338">
        <v>3029522</v>
      </c>
      <c r="G24" s="337">
        <v>0.4</v>
      </c>
      <c r="H24" s="339">
        <v>1</v>
      </c>
      <c r="I24" s="337">
        <v>2599329876</v>
      </c>
      <c r="J24" s="340">
        <v>1.1768932517050251E-2</v>
      </c>
    </row>
    <row r="25" spans="1:10">
      <c r="A25" s="335">
        <v>45679</v>
      </c>
      <c r="B25" s="336" t="s">
        <v>5170</v>
      </c>
      <c r="C25" s="336" t="s">
        <v>5194</v>
      </c>
      <c r="D25" s="336" t="s">
        <v>57</v>
      </c>
      <c r="E25" s="337">
        <v>327</v>
      </c>
      <c r="F25" s="338">
        <v>9246737</v>
      </c>
      <c r="G25" s="337">
        <v>0.8</v>
      </c>
      <c r="H25" s="339">
        <v>1</v>
      </c>
      <c r="I25" s="337">
        <v>2418946399.2000003</v>
      </c>
      <c r="J25" s="340">
        <v>1.0952213952295797E-2</v>
      </c>
    </row>
    <row r="26" spans="1:10">
      <c r="A26" s="335">
        <v>45679</v>
      </c>
      <c r="B26" s="336" t="s">
        <v>5170</v>
      </c>
      <c r="C26" s="336" t="s">
        <v>5197</v>
      </c>
      <c r="D26" s="336" t="s">
        <v>45</v>
      </c>
      <c r="E26" s="337">
        <v>358</v>
      </c>
      <c r="F26" s="338">
        <v>17000900</v>
      </c>
      <c r="G26" s="337">
        <v>0.35</v>
      </c>
      <c r="H26" s="339">
        <v>1</v>
      </c>
      <c r="I26" s="337">
        <v>2130212769.9999998</v>
      </c>
      <c r="J26" s="340">
        <v>9.6449206268764808E-3</v>
      </c>
    </row>
    <row r="27" spans="1:10">
      <c r="A27" s="335">
        <v>45679</v>
      </c>
      <c r="B27" s="336" t="s">
        <v>5170</v>
      </c>
      <c r="C27" s="336" t="s">
        <v>5195</v>
      </c>
      <c r="D27" s="336" t="s">
        <v>61</v>
      </c>
      <c r="E27" s="337">
        <v>1531</v>
      </c>
      <c r="F27" s="338">
        <v>8960000</v>
      </c>
      <c r="G27" s="337">
        <v>0.15</v>
      </c>
      <c r="H27" s="339">
        <v>1</v>
      </c>
      <c r="I27" s="337">
        <v>2057664000</v>
      </c>
      <c r="J27" s="340">
        <v>9.316443050325517E-3</v>
      </c>
    </row>
    <row r="28" spans="1:10">
      <c r="A28" s="335">
        <v>45679</v>
      </c>
      <c r="B28" s="336" t="s">
        <v>5170</v>
      </c>
      <c r="C28" s="336" t="s">
        <v>5196</v>
      </c>
      <c r="D28" s="336" t="s">
        <v>54</v>
      </c>
      <c r="E28" s="337">
        <v>279.89999999999998</v>
      </c>
      <c r="F28" s="338">
        <v>27631510</v>
      </c>
      <c r="G28" s="337">
        <v>0.25</v>
      </c>
      <c r="H28" s="339">
        <v>1</v>
      </c>
      <c r="I28" s="337">
        <v>1933514912.2499998</v>
      </c>
      <c r="J28" s="340">
        <v>8.754335774418108E-3</v>
      </c>
    </row>
    <row r="29" spans="1:10">
      <c r="A29" s="335">
        <v>45679</v>
      </c>
      <c r="B29" s="336" t="s">
        <v>5170</v>
      </c>
      <c r="C29" s="336" t="s">
        <v>5198</v>
      </c>
      <c r="D29" s="336" t="s">
        <v>41</v>
      </c>
      <c r="E29" s="337">
        <v>660</v>
      </c>
      <c r="F29" s="338">
        <v>13279286</v>
      </c>
      <c r="G29" s="337">
        <v>0.2</v>
      </c>
      <c r="H29" s="339">
        <v>1</v>
      </c>
      <c r="I29" s="337">
        <v>1752865752</v>
      </c>
      <c r="J29" s="340">
        <v>7.9364142801613934E-3</v>
      </c>
    </row>
    <row r="30" spans="1:10">
      <c r="A30" s="335">
        <v>45679</v>
      </c>
      <c r="B30" s="336" t="s">
        <v>5170</v>
      </c>
      <c r="C30" s="336" t="s">
        <v>5199</v>
      </c>
      <c r="D30" s="336" t="s">
        <v>5200</v>
      </c>
      <c r="E30" s="337">
        <v>1053</v>
      </c>
      <c r="F30" s="338">
        <v>3900000</v>
      </c>
      <c r="G30" s="337">
        <v>0.35</v>
      </c>
      <c r="H30" s="339">
        <v>1</v>
      </c>
      <c r="I30" s="337">
        <v>1437345000</v>
      </c>
      <c r="J30" s="340">
        <v>6.5078374487623492E-3</v>
      </c>
    </row>
    <row r="31" spans="1:10">
      <c r="A31" s="335">
        <v>45679</v>
      </c>
      <c r="B31" s="336" t="s">
        <v>5170</v>
      </c>
      <c r="C31" s="336" t="s">
        <v>5207</v>
      </c>
      <c r="D31" s="336" t="s">
        <v>5208</v>
      </c>
      <c r="E31" s="337">
        <v>120.1</v>
      </c>
      <c r="F31" s="338">
        <v>26208850</v>
      </c>
      <c r="G31" s="337">
        <v>0.45</v>
      </c>
      <c r="H31" s="339">
        <v>1</v>
      </c>
      <c r="I31" s="337">
        <v>1416457298.25</v>
      </c>
      <c r="J31" s="340">
        <v>6.4132646303595104E-3</v>
      </c>
    </row>
    <row r="32" spans="1:10">
      <c r="A32" s="335">
        <v>45679</v>
      </c>
      <c r="B32" s="336" t="s">
        <v>5170</v>
      </c>
      <c r="C32" s="336" t="s">
        <v>5201</v>
      </c>
      <c r="D32" s="336" t="s">
        <v>56</v>
      </c>
      <c r="E32" s="337">
        <v>1668</v>
      </c>
      <c r="F32" s="338">
        <v>1681233</v>
      </c>
      <c r="G32" s="337">
        <v>0.5</v>
      </c>
      <c r="H32" s="339">
        <v>1</v>
      </c>
      <c r="I32" s="337">
        <v>1402148322</v>
      </c>
      <c r="J32" s="340">
        <v>6.3484781723461585E-3</v>
      </c>
    </row>
    <row r="33" spans="1:10">
      <c r="A33" s="335">
        <v>45679</v>
      </c>
      <c r="B33" s="336" t="s">
        <v>5170</v>
      </c>
      <c r="C33" s="336" t="s">
        <v>5204</v>
      </c>
      <c r="D33" s="336" t="s">
        <v>35</v>
      </c>
      <c r="E33" s="337">
        <v>154.9</v>
      </c>
      <c r="F33" s="338">
        <v>60283595</v>
      </c>
      <c r="G33" s="337">
        <v>0.15</v>
      </c>
      <c r="H33" s="339">
        <v>1</v>
      </c>
      <c r="I33" s="337">
        <v>1400689329.825</v>
      </c>
      <c r="J33" s="340">
        <v>6.3418723234275505E-3</v>
      </c>
    </row>
    <row r="34" spans="1:10">
      <c r="A34" s="335">
        <v>45679</v>
      </c>
      <c r="B34" s="336" t="s">
        <v>5170</v>
      </c>
      <c r="C34" s="336" t="s">
        <v>5202</v>
      </c>
      <c r="D34" s="336" t="s">
        <v>5203</v>
      </c>
      <c r="E34" s="337">
        <v>2330</v>
      </c>
      <c r="F34" s="338">
        <v>2829653</v>
      </c>
      <c r="G34" s="337">
        <v>0.2</v>
      </c>
      <c r="H34" s="339">
        <v>1</v>
      </c>
      <c r="I34" s="337">
        <v>1318618298</v>
      </c>
      <c r="J34" s="340">
        <v>5.9702809974972407E-3</v>
      </c>
    </row>
    <row r="35" spans="1:10">
      <c r="A35" s="335">
        <v>45679</v>
      </c>
      <c r="B35" s="336" t="s">
        <v>5170</v>
      </c>
      <c r="C35" s="336" t="s">
        <v>5205</v>
      </c>
      <c r="D35" s="336" t="s">
        <v>5206</v>
      </c>
      <c r="E35" s="337">
        <v>63.39</v>
      </c>
      <c r="F35" s="338">
        <v>87600000</v>
      </c>
      <c r="G35" s="337">
        <v>0.2</v>
      </c>
      <c r="H35" s="339">
        <v>1</v>
      </c>
      <c r="I35" s="337">
        <v>1110592800</v>
      </c>
      <c r="J35" s="340">
        <v>5.0284082208278697E-3</v>
      </c>
    </row>
    <row r="36" spans="1:10">
      <c r="A36" s="335">
        <v>45679</v>
      </c>
      <c r="B36" s="336" t="s">
        <v>5170</v>
      </c>
      <c r="C36" s="336" t="s">
        <v>5209</v>
      </c>
      <c r="D36" s="336" t="s">
        <v>5142</v>
      </c>
      <c r="E36" s="337">
        <v>1854</v>
      </c>
      <c r="F36" s="338">
        <v>4116874</v>
      </c>
      <c r="G36" s="337">
        <v>0.1</v>
      </c>
      <c r="H36" s="339">
        <v>1</v>
      </c>
      <c r="I36" s="337">
        <v>763268439.60000002</v>
      </c>
      <c r="J36" s="340">
        <v>3.4558348445830915E-3</v>
      </c>
    </row>
    <row r="37" spans="1:10">
      <c r="A37" s="335">
        <v>45679</v>
      </c>
      <c r="B37" s="336" t="s">
        <v>5170</v>
      </c>
      <c r="C37" s="336" t="s">
        <v>5210</v>
      </c>
      <c r="D37" s="336" t="s">
        <v>5211</v>
      </c>
      <c r="E37" s="337">
        <v>943</v>
      </c>
      <c r="F37" s="338">
        <v>7200000</v>
      </c>
      <c r="G37" s="337">
        <v>0.1</v>
      </c>
      <c r="H37" s="339">
        <v>1</v>
      </c>
      <c r="I37" s="337">
        <v>678960000</v>
      </c>
      <c r="J37" s="340">
        <v>3.0741132534024083E-3</v>
      </c>
    </row>
    <row r="38" spans="1:10">
      <c r="A38" s="335">
        <v>45679</v>
      </c>
      <c r="B38" s="336" t="s">
        <v>5170</v>
      </c>
      <c r="C38" s="336" t="s">
        <v>5212</v>
      </c>
      <c r="D38" s="336" t="s">
        <v>38</v>
      </c>
      <c r="E38" s="337">
        <v>66.510000000000005</v>
      </c>
      <c r="F38" s="338">
        <v>50294528</v>
      </c>
      <c r="G38" s="337">
        <v>0.2</v>
      </c>
      <c r="H38" s="339">
        <v>1</v>
      </c>
      <c r="I38" s="337">
        <v>669017811.45600009</v>
      </c>
      <c r="J38" s="340">
        <v>3.0290982104382636E-3</v>
      </c>
    </row>
    <row r="39" spans="1:10">
      <c r="A39" s="335">
        <v>45679</v>
      </c>
      <c r="B39" s="336" t="s">
        <v>5170</v>
      </c>
      <c r="C39" s="336" t="s">
        <v>5213</v>
      </c>
      <c r="D39" s="336" t="s">
        <v>5214</v>
      </c>
      <c r="E39" s="337">
        <v>629</v>
      </c>
      <c r="F39" s="338">
        <v>2400000</v>
      </c>
      <c r="G39" s="337">
        <v>0.4</v>
      </c>
      <c r="H39" s="339">
        <v>1</v>
      </c>
      <c r="I39" s="337">
        <v>603840000</v>
      </c>
      <c r="J39" s="340">
        <v>2.7339939715660868E-3</v>
      </c>
    </row>
    <row r="40" spans="1:10">
      <c r="A40" s="335">
        <v>45679</v>
      </c>
      <c r="B40" s="336" t="s">
        <v>5170</v>
      </c>
      <c r="C40" s="336" t="s">
        <v>5215</v>
      </c>
      <c r="D40" s="336" t="s">
        <v>5138</v>
      </c>
      <c r="E40" s="337">
        <v>90</v>
      </c>
      <c r="F40" s="338">
        <v>9007000</v>
      </c>
      <c r="G40" s="337">
        <v>0.7</v>
      </c>
      <c r="H40" s="339">
        <v>1</v>
      </c>
      <c r="I40" s="337">
        <v>567441000</v>
      </c>
      <c r="J40" s="340">
        <v>2.5691909665133674E-3</v>
      </c>
    </row>
    <row r="41" spans="1:10">
      <c r="A41" s="335">
        <v>45679</v>
      </c>
      <c r="B41" s="336" t="s">
        <v>5170</v>
      </c>
      <c r="C41" s="336" t="s">
        <v>5218</v>
      </c>
      <c r="D41" s="336" t="s">
        <v>5219</v>
      </c>
      <c r="E41" s="337">
        <v>256</v>
      </c>
      <c r="F41" s="338">
        <v>14326947</v>
      </c>
      <c r="G41" s="337">
        <v>0.15</v>
      </c>
      <c r="H41" s="339">
        <v>1</v>
      </c>
      <c r="I41" s="337">
        <v>550154764.79999995</v>
      </c>
      <c r="J41" s="340">
        <v>2.4909244342732483E-3</v>
      </c>
    </row>
    <row r="42" spans="1:10">
      <c r="A42" s="335">
        <v>45679</v>
      </c>
      <c r="B42" s="336" t="s">
        <v>5170</v>
      </c>
      <c r="C42" s="336" t="s">
        <v>5216</v>
      </c>
      <c r="D42" s="336" t="s">
        <v>5217</v>
      </c>
      <c r="E42" s="337">
        <v>2130</v>
      </c>
      <c r="F42" s="338">
        <v>1645090</v>
      </c>
      <c r="G42" s="337">
        <v>0.15</v>
      </c>
      <c r="H42" s="339">
        <v>1</v>
      </c>
      <c r="I42" s="337">
        <v>525606255</v>
      </c>
      <c r="J42" s="340">
        <v>2.3797766504163806E-3</v>
      </c>
    </row>
    <row r="43" spans="1:10">
      <c r="A43" s="335">
        <v>45679</v>
      </c>
      <c r="B43" s="336" t="s">
        <v>5170</v>
      </c>
      <c r="C43" s="336" t="s">
        <v>5222</v>
      </c>
      <c r="D43" s="336" t="s">
        <v>5223</v>
      </c>
      <c r="E43" s="337">
        <v>660</v>
      </c>
      <c r="F43" s="338">
        <v>1680000</v>
      </c>
      <c r="G43" s="337">
        <v>0.45</v>
      </c>
      <c r="H43" s="339">
        <v>1</v>
      </c>
      <c r="I43" s="337">
        <v>498960000</v>
      </c>
      <c r="J43" s="340">
        <v>2.259130948682788E-3</v>
      </c>
    </row>
    <row r="44" spans="1:10">
      <c r="A44" s="335">
        <v>45679</v>
      </c>
      <c r="B44" s="336" t="s">
        <v>5170</v>
      </c>
      <c r="C44" s="336" t="s">
        <v>5220</v>
      </c>
      <c r="D44" s="336" t="s">
        <v>5221</v>
      </c>
      <c r="E44" s="337">
        <v>6875</v>
      </c>
      <c r="F44" s="338">
        <v>200000</v>
      </c>
      <c r="G44" s="337">
        <v>0.35</v>
      </c>
      <c r="H44" s="339">
        <v>1</v>
      </c>
      <c r="I44" s="337">
        <v>481249999.99999994</v>
      </c>
      <c r="J44" s="340">
        <v>2.1789457452573184E-3</v>
      </c>
    </row>
    <row r="45" spans="1:10">
      <c r="A45" s="335">
        <v>45679</v>
      </c>
      <c r="B45" s="336" t="s">
        <v>5170</v>
      </c>
      <c r="C45" s="336" t="s">
        <v>5226</v>
      </c>
      <c r="D45" s="336" t="s">
        <v>5227</v>
      </c>
      <c r="E45" s="337">
        <v>690.1</v>
      </c>
      <c r="F45" s="338">
        <v>1885762</v>
      </c>
      <c r="G45" s="337">
        <v>0.35</v>
      </c>
      <c r="H45" s="339">
        <v>1</v>
      </c>
      <c r="I45" s="337">
        <v>455477524.67000002</v>
      </c>
      <c r="J45" s="340">
        <v>2.0622562377974689E-3</v>
      </c>
    </row>
    <row r="46" spans="1:10">
      <c r="A46" s="335">
        <v>45679</v>
      </c>
      <c r="B46" s="336" t="s">
        <v>5170</v>
      </c>
      <c r="C46" s="336" t="s">
        <v>5224</v>
      </c>
      <c r="D46" s="336" t="s">
        <v>5225</v>
      </c>
      <c r="E46" s="337">
        <v>1113</v>
      </c>
      <c r="F46" s="338">
        <v>1000000</v>
      </c>
      <c r="G46" s="337">
        <v>0.4</v>
      </c>
      <c r="H46" s="339">
        <v>1</v>
      </c>
      <c r="I46" s="337">
        <v>445200000</v>
      </c>
      <c r="J46" s="340">
        <v>2.0157229003398614E-3</v>
      </c>
    </row>
    <row r="47" spans="1:10">
      <c r="A47" s="335">
        <v>45679</v>
      </c>
      <c r="B47" s="336" t="s">
        <v>5170</v>
      </c>
      <c r="C47" s="336" t="s">
        <v>5228</v>
      </c>
      <c r="D47" s="336" t="s">
        <v>5229</v>
      </c>
      <c r="E47" s="337">
        <v>1219</v>
      </c>
      <c r="F47" s="338">
        <v>1670250</v>
      </c>
      <c r="G47" s="337">
        <v>0.2</v>
      </c>
      <c r="H47" s="339">
        <v>1</v>
      </c>
      <c r="I47" s="337">
        <v>407206950</v>
      </c>
      <c r="J47" s="340">
        <v>1.8437025478269292E-3</v>
      </c>
    </row>
    <row r="48" spans="1:10">
      <c r="A48" s="335">
        <v>45679</v>
      </c>
      <c r="B48" s="336" t="s">
        <v>5170</v>
      </c>
      <c r="C48" s="336" t="s">
        <v>5230</v>
      </c>
      <c r="D48" s="336" t="s">
        <v>5231</v>
      </c>
      <c r="E48" s="337">
        <v>170</v>
      </c>
      <c r="F48" s="338">
        <v>11413880</v>
      </c>
      <c r="G48" s="337">
        <v>0.2</v>
      </c>
      <c r="H48" s="339">
        <v>1</v>
      </c>
      <c r="I48" s="337">
        <v>388071920</v>
      </c>
      <c r="J48" s="340">
        <v>1.7570652653253788E-3</v>
      </c>
    </row>
    <row r="49" spans="1:10">
      <c r="A49" s="335">
        <v>45679</v>
      </c>
      <c r="B49" s="336" t="s">
        <v>5170</v>
      </c>
      <c r="C49" s="336" t="s">
        <v>5234</v>
      </c>
      <c r="D49" s="336" t="s">
        <v>2678</v>
      </c>
      <c r="E49" s="337">
        <v>1299</v>
      </c>
      <c r="F49" s="338">
        <v>1980000</v>
      </c>
      <c r="G49" s="337">
        <v>0.15</v>
      </c>
      <c r="H49" s="339">
        <v>1</v>
      </c>
      <c r="I49" s="337">
        <v>385803000</v>
      </c>
      <c r="J49" s="340">
        <v>1.7467923228207986E-3</v>
      </c>
    </row>
    <row r="50" spans="1:10">
      <c r="A50" s="335">
        <v>45679</v>
      </c>
      <c r="B50" s="336" t="s">
        <v>5170</v>
      </c>
      <c r="C50" s="336" t="s">
        <v>5235</v>
      </c>
      <c r="D50" s="336" t="s">
        <v>2065</v>
      </c>
      <c r="E50" s="337">
        <v>597.9</v>
      </c>
      <c r="F50" s="338">
        <v>3124119</v>
      </c>
      <c r="G50" s="337">
        <v>0.2</v>
      </c>
      <c r="H50" s="339">
        <v>1</v>
      </c>
      <c r="I50" s="337">
        <v>373582150.01999998</v>
      </c>
      <c r="J50" s="340">
        <v>1.6914602312522811E-3</v>
      </c>
    </row>
    <row r="51" spans="1:10">
      <c r="A51" s="335">
        <v>45679</v>
      </c>
      <c r="B51" s="336" t="s">
        <v>5170</v>
      </c>
      <c r="C51" s="336" t="s">
        <v>5236</v>
      </c>
      <c r="D51" s="336" t="s">
        <v>5237</v>
      </c>
      <c r="E51" s="337">
        <v>58.01</v>
      </c>
      <c r="F51" s="338">
        <v>16117611</v>
      </c>
      <c r="G51" s="337">
        <v>0.35</v>
      </c>
      <c r="H51" s="339">
        <v>1</v>
      </c>
      <c r="I51" s="337">
        <v>327243914.93849999</v>
      </c>
      <c r="J51" s="340">
        <v>1.4816555555669452E-3</v>
      </c>
    </row>
    <row r="52" spans="1:10">
      <c r="A52" s="335">
        <v>45679</v>
      </c>
      <c r="B52" s="336" t="s">
        <v>5170</v>
      </c>
      <c r="C52" s="336" t="s">
        <v>5238</v>
      </c>
      <c r="D52" s="336" t="s">
        <v>5239</v>
      </c>
      <c r="E52" s="337">
        <v>3601</v>
      </c>
      <c r="F52" s="338">
        <v>298375</v>
      </c>
      <c r="G52" s="337">
        <v>0.3</v>
      </c>
      <c r="H52" s="339">
        <v>1</v>
      </c>
      <c r="I52" s="337">
        <v>322334512.5</v>
      </c>
      <c r="J52" s="340">
        <v>1.4594273549329185E-3</v>
      </c>
    </row>
    <row r="53" spans="1:10">
      <c r="A53" s="335">
        <v>45679</v>
      </c>
      <c r="B53" s="336" t="s">
        <v>5170</v>
      </c>
      <c r="C53" s="336" t="s">
        <v>5232</v>
      </c>
      <c r="D53" s="336" t="s">
        <v>5233</v>
      </c>
      <c r="E53" s="337">
        <v>1041</v>
      </c>
      <c r="F53" s="338">
        <v>1225978</v>
      </c>
      <c r="G53" s="337">
        <v>0.25</v>
      </c>
      <c r="H53" s="339">
        <v>1</v>
      </c>
      <c r="I53" s="337">
        <v>319060774.5</v>
      </c>
      <c r="J53" s="340">
        <v>1.4446049185979839E-3</v>
      </c>
    </row>
    <row r="54" spans="1:10">
      <c r="A54" s="335">
        <v>45679</v>
      </c>
      <c r="B54" s="336" t="s">
        <v>5170</v>
      </c>
      <c r="C54" s="336" t="s">
        <v>5242</v>
      </c>
      <c r="D54" s="336" t="s">
        <v>5243</v>
      </c>
      <c r="E54" s="337">
        <v>298</v>
      </c>
      <c r="F54" s="338">
        <v>998110</v>
      </c>
      <c r="G54" s="337">
        <v>0.7</v>
      </c>
      <c r="H54" s="339">
        <v>1</v>
      </c>
      <c r="I54" s="337">
        <v>208205746</v>
      </c>
      <c r="J54" s="340">
        <v>9.4268888183859944E-4</v>
      </c>
    </row>
    <row r="55" spans="1:10">
      <c r="A55" s="335">
        <v>45679</v>
      </c>
      <c r="B55" s="336" t="s">
        <v>5170</v>
      </c>
      <c r="C55" s="336" t="s">
        <v>5240</v>
      </c>
      <c r="D55" s="336" t="s">
        <v>5241</v>
      </c>
      <c r="E55" s="337">
        <v>1404</v>
      </c>
      <c r="F55" s="338">
        <v>465954</v>
      </c>
      <c r="G55" s="337">
        <v>0.3</v>
      </c>
      <c r="H55" s="339">
        <v>1</v>
      </c>
      <c r="I55" s="337">
        <v>196259824.79999998</v>
      </c>
      <c r="J55" s="340">
        <v>8.8860157966318284E-4</v>
      </c>
    </row>
    <row r="56" spans="1:10">
      <c r="A56" s="335">
        <v>45679</v>
      </c>
      <c r="B56" s="336" t="s">
        <v>5170</v>
      </c>
      <c r="C56" s="336" t="s">
        <v>5244</v>
      </c>
      <c r="D56" s="336" t="s">
        <v>55</v>
      </c>
      <c r="E56" s="337">
        <v>901</v>
      </c>
      <c r="F56" s="338">
        <v>1384182</v>
      </c>
      <c r="G56" s="337">
        <v>0.15</v>
      </c>
      <c r="H56" s="339">
        <v>1</v>
      </c>
      <c r="I56" s="337">
        <v>187072197.29999998</v>
      </c>
      <c r="J56" s="340">
        <v>8.4700294724731966E-4</v>
      </c>
    </row>
    <row r="57" spans="1:10">
      <c r="A57" s="335">
        <v>45679</v>
      </c>
      <c r="B57" s="336" t="s">
        <v>5170</v>
      </c>
      <c r="C57" s="336" t="s">
        <v>5245</v>
      </c>
      <c r="D57" s="336" t="s">
        <v>5246</v>
      </c>
      <c r="E57" s="337">
        <v>539.9</v>
      </c>
      <c r="F57" s="338">
        <v>647777</v>
      </c>
      <c r="G57" s="337">
        <v>0.35</v>
      </c>
      <c r="H57" s="339">
        <v>1</v>
      </c>
      <c r="I57" s="337">
        <v>122407180.80499999</v>
      </c>
      <c r="J57" s="340">
        <v>5.5422047959272319E-4</v>
      </c>
    </row>
    <row r="58" spans="1:10">
      <c r="A58" s="335">
        <v>45679</v>
      </c>
      <c r="B58" s="336" t="s">
        <v>5170</v>
      </c>
      <c r="C58" s="336" t="s">
        <v>5247</v>
      </c>
      <c r="D58" s="336" t="s">
        <v>5248</v>
      </c>
      <c r="E58" s="337">
        <v>388</v>
      </c>
      <c r="F58" s="338">
        <v>2776768</v>
      </c>
      <c r="G58" s="337">
        <v>0.1</v>
      </c>
      <c r="H58" s="339">
        <v>1</v>
      </c>
      <c r="I58" s="337">
        <v>107738598.40000001</v>
      </c>
      <c r="J58" s="340">
        <v>4.8780584017385346E-4</v>
      </c>
    </row>
    <row r="59" spans="1:10">
      <c r="A59" s="335">
        <v>45679</v>
      </c>
      <c r="B59" s="336" t="s">
        <v>5170</v>
      </c>
      <c r="C59" s="336" t="s">
        <v>5249</v>
      </c>
      <c r="D59" s="336" t="s">
        <v>5250</v>
      </c>
      <c r="E59" s="337">
        <v>2068</v>
      </c>
      <c r="F59" s="338">
        <v>1023264</v>
      </c>
      <c r="G59" s="337">
        <v>0.05</v>
      </c>
      <c r="H59" s="339">
        <v>1</v>
      </c>
      <c r="I59" s="337">
        <v>105805497.60000001</v>
      </c>
      <c r="J59" s="340">
        <v>4.7905337936696819E-4</v>
      </c>
    </row>
    <row r="60" spans="1:10">
      <c r="A60" s="335">
        <v>45679</v>
      </c>
      <c r="B60" s="336" t="s">
        <v>5170</v>
      </c>
      <c r="C60" s="336" t="s">
        <v>5253</v>
      </c>
      <c r="D60" s="336" t="s">
        <v>5254</v>
      </c>
      <c r="E60" s="337">
        <v>33.9</v>
      </c>
      <c r="F60" s="338">
        <v>30000000</v>
      </c>
      <c r="G60" s="337">
        <v>0.1</v>
      </c>
      <c r="H60" s="339">
        <v>1</v>
      </c>
      <c r="I60" s="337">
        <v>101700000</v>
      </c>
      <c r="J60" s="340">
        <v>4.6046500216658556E-4</v>
      </c>
    </row>
    <row r="61" spans="1:10">
      <c r="A61" s="335">
        <v>45679</v>
      </c>
      <c r="B61" s="336" t="s">
        <v>5170</v>
      </c>
      <c r="C61" s="336" t="s">
        <v>5251</v>
      </c>
      <c r="D61" s="336" t="s">
        <v>5252</v>
      </c>
      <c r="E61" s="337">
        <v>990</v>
      </c>
      <c r="F61" s="338">
        <v>1000000</v>
      </c>
      <c r="G61" s="337">
        <v>0.1</v>
      </c>
      <c r="H61" s="339">
        <v>1</v>
      </c>
      <c r="I61" s="337">
        <v>99000000</v>
      </c>
      <c r="J61" s="340">
        <v>4.4824026759579126E-4</v>
      </c>
    </row>
    <row r="62" spans="1:10">
      <c r="A62" s="335">
        <v>45679</v>
      </c>
      <c r="B62" s="336" t="s">
        <v>5170</v>
      </c>
      <c r="C62" s="336" t="s">
        <v>5257</v>
      </c>
      <c r="D62" s="336" t="s">
        <v>5258</v>
      </c>
      <c r="E62" s="337">
        <v>333.5</v>
      </c>
      <c r="F62" s="338">
        <v>812070</v>
      </c>
      <c r="G62" s="337">
        <v>0.3</v>
      </c>
      <c r="H62" s="339">
        <v>1</v>
      </c>
      <c r="I62" s="337">
        <v>81247603.5</v>
      </c>
      <c r="J62" s="340">
        <v>3.6786310640764388E-4</v>
      </c>
    </row>
    <row r="63" spans="1:10">
      <c r="A63" s="335">
        <v>45679</v>
      </c>
      <c r="B63" s="336" t="s">
        <v>5170</v>
      </c>
      <c r="C63" s="336" t="s">
        <v>5255</v>
      </c>
      <c r="D63" s="336" t="s">
        <v>5256</v>
      </c>
      <c r="E63" s="337">
        <v>220</v>
      </c>
      <c r="F63" s="338">
        <v>1744000</v>
      </c>
      <c r="G63" s="337">
        <v>0.2</v>
      </c>
      <c r="H63" s="339">
        <v>1</v>
      </c>
      <c r="I63" s="337">
        <v>76736000</v>
      </c>
      <c r="J63" s="340">
        <v>3.4743601186091553E-4</v>
      </c>
    </row>
    <row r="64" spans="1:10">
      <c r="A64" s="335">
        <v>45679</v>
      </c>
      <c r="B64" s="336" t="s">
        <v>5170</v>
      </c>
      <c r="C64" s="336" t="s">
        <v>5259</v>
      </c>
      <c r="D64" s="336" t="s">
        <v>5260</v>
      </c>
      <c r="E64" s="337">
        <v>124.5</v>
      </c>
      <c r="F64" s="338">
        <v>1438984</v>
      </c>
      <c r="G64" s="337">
        <v>0.35</v>
      </c>
      <c r="H64" s="339">
        <v>1</v>
      </c>
      <c r="I64" s="337">
        <v>62703727.799999997</v>
      </c>
      <c r="J64" s="340">
        <v>2.8390238109419851E-4</v>
      </c>
    </row>
    <row r="65" spans="1:10">
      <c r="A65" s="335">
        <v>45679</v>
      </c>
      <c r="B65" s="336" t="s">
        <v>5170</v>
      </c>
      <c r="C65" s="336" t="s">
        <v>5263</v>
      </c>
      <c r="D65" s="336" t="s">
        <v>5264</v>
      </c>
      <c r="E65" s="337">
        <v>18.440000000000001</v>
      </c>
      <c r="F65" s="338">
        <v>17695150</v>
      </c>
      <c r="G65" s="337">
        <v>0.15</v>
      </c>
      <c r="H65" s="339">
        <v>1</v>
      </c>
      <c r="I65" s="337">
        <v>48944784.899999999</v>
      </c>
      <c r="J65" s="340">
        <v>2.2160629778782265E-4</v>
      </c>
    </row>
    <row r="66" spans="1:10">
      <c r="A66" s="335">
        <v>45679</v>
      </c>
      <c r="B66" s="336" t="s">
        <v>5170</v>
      </c>
      <c r="C66" s="336" t="s">
        <v>5261</v>
      </c>
      <c r="D66" s="336" t="s">
        <v>5262</v>
      </c>
      <c r="E66" s="337">
        <v>305</v>
      </c>
      <c r="F66" s="338">
        <v>291500</v>
      </c>
      <c r="G66" s="337">
        <v>0.5</v>
      </c>
      <c r="H66" s="339">
        <v>1</v>
      </c>
      <c r="I66" s="337">
        <v>44453750</v>
      </c>
      <c r="J66" s="340">
        <v>2.0127233126905459E-4</v>
      </c>
    </row>
    <row r="67" spans="1:10">
      <c r="A67" s="335">
        <v>45679</v>
      </c>
      <c r="B67" s="336" t="s">
        <v>5170</v>
      </c>
      <c r="C67" s="336" t="s">
        <v>5265</v>
      </c>
      <c r="D67" s="336" t="s">
        <v>2104</v>
      </c>
      <c r="E67" s="337">
        <v>273</v>
      </c>
      <c r="F67" s="338">
        <v>812500</v>
      </c>
      <c r="G67" s="337">
        <v>0.2</v>
      </c>
      <c r="H67" s="339">
        <v>1</v>
      </c>
      <c r="I67" s="337">
        <v>44362500</v>
      </c>
      <c r="J67" s="340">
        <v>2.0085918051735647E-4</v>
      </c>
    </row>
    <row r="68" spans="1:10">
      <c r="A68" s="335">
        <v>45679</v>
      </c>
      <c r="B68" s="336" t="s">
        <v>5170</v>
      </c>
      <c r="C68" s="336" t="s">
        <v>5270</v>
      </c>
      <c r="D68" s="336" t="s">
        <v>5271</v>
      </c>
      <c r="E68" s="337">
        <v>449</v>
      </c>
      <c r="F68" s="338">
        <v>320000</v>
      </c>
      <c r="G68" s="337">
        <v>0.2</v>
      </c>
      <c r="H68" s="339">
        <v>1</v>
      </c>
      <c r="I68" s="337">
        <v>28736000</v>
      </c>
      <c r="J68" s="340">
        <v>1.3010739726901675E-4</v>
      </c>
    </row>
    <row r="69" spans="1:10">
      <c r="A69" s="335">
        <v>45679</v>
      </c>
      <c r="B69" s="336" t="s">
        <v>5170</v>
      </c>
      <c r="C69" s="336" t="s">
        <v>5268</v>
      </c>
      <c r="D69" s="336" t="s">
        <v>5269</v>
      </c>
      <c r="E69" s="337">
        <v>23.15</v>
      </c>
      <c r="F69" s="338">
        <v>4783823</v>
      </c>
      <c r="G69" s="337">
        <v>0.25</v>
      </c>
      <c r="H69" s="339">
        <v>1</v>
      </c>
      <c r="I69" s="337">
        <v>27686375.612499997</v>
      </c>
      <c r="J69" s="340">
        <v>1.2535503447782411E-4</v>
      </c>
    </row>
    <row r="70" spans="1:10">
      <c r="A70" s="335">
        <v>45679</v>
      </c>
      <c r="B70" s="336" t="s">
        <v>5170</v>
      </c>
      <c r="C70" s="336" t="s">
        <v>5266</v>
      </c>
      <c r="D70" s="336" t="s">
        <v>5267</v>
      </c>
      <c r="E70" s="337">
        <v>34.49</v>
      </c>
      <c r="F70" s="338">
        <v>5265000</v>
      </c>
      <c r="G70" s="337">
        <v>0.15</v>
      </c>
      <c r="H70" s="339">
        <v>1</v>
      </c>
      <c r="I70" s="337">
        <v>27238477.5</v>
      </c>
      <c r="J70" s="340">
        <v>1.2332709538890848E-4</v>
      </c>
    </row>
    <row r="71" spans="1:10">
      <c r="A71" s="335">
        <v>45679</v>
      </c>
      <c r="B71" s="336" t="s">
        <v>5170</v>
      </c>
      <c r="C71" s="336" t="s">
        <v>5272</v>
      </c>
      <c r="D71" s="336" t="s">
        <v>5273</v>
      </c>
      <c r="E71" s="337">
        <v>43.99</v>
      </c>
      <c r="F71" s="338">
        <v>1248515</v>
      </c>
      <c r="G71" s="337">
        <v>0.3</v>
      </c>
      <c r="H71" s="339">
        <v>1</v>
      </c>
      <c r="I71" s="337">
        <v>16476652.455</v>
      </c>
      <c r="J71" s="340">
        <v>7.4601001065778297E-5</v>
      </c>
    </row>
    <row r="72" spans="1:10">
      <c r="A72" s="335">
        <v>45679</v>
      </c>
      <c r="B72" s="336" t="s">
        <v>5170</v>
      </c>
      <c r="C72" s="336" t="s">
        <v>5274</v>
      </c>
      <c r="D72" s="336" t="s">
        <v>5275</v>
      </c>
      <c r="E72" s="337">
        <v>40</v>
      </c>
      <c r="F72" s="338">
        <v>1750000</v>
      </c>
      <c r="G72" s="337">
        <v>0.2</v>
      </c>
      <c r="H72" s="339">
        <v>1</v>
      </c>
      <c r="I72" s="337">
        <v>14000000</v>
      </c>
      <c r="J72" s="340">
        <v>6.3387512589303815E-5</v>
      </c>
    </row>
    <row r="73" spans="1:10">
      <c r="A73" s="335">
        <v>45679</v>
      </c>
      <c r="B73" s="336" t="s">
        <v>5170</v>
      </c>
      <c r="C73" s="336" t="s">
        <v>5276</v>
      </c>
      <c r="D73" s="336" t="s">
        <v>5277</v>
      </c>
      <c r="E73" s="337">
        <v>102</v>
      </c>
      <c r="F73" s="338">
        <v>382716</v>
      </c>
      <c r="G73" s="337">
        <v>0.35</v>
      </c>
      <c r="H73" s="339">
        <v>1</v>
      </c>
      <c r="I73" s="337">
        <v>13662961.199999999</v>
      </c>
      <c r="J73" s="340">
        <v>6.1861508933726389E-5</v>
      </c>
    </row>
    <row r="74" spans="1:10">
      <c r="A74" s="335">
        <v>45679</v>
      </c>
      <c r="B74" s="336" t="s">
        <v>5170</v>
      </c>
      <c r="C74" s="336" t="s">
        <v>5280</v>
      </c>
      <c r="D74" s="336" t="s">
        <v>5281</v>
      </c>
      <c r="E74" s="337">
        <v>135</v>
      </c>
      <c r="F74" s="338">
        <v>572849</v>
      </c>
      <c r="G74" s="337">
        <v>0.1</v>
      </c>
      <c r="H74" s="339">
        <v>1</v>
      </c>
      <c r="I74" s="337">
        <v>7733461.5</v>
      </c>
      <c r="J74" s="340">
        <v>3.5014634870724738E-5</v>
      </c>
    </row>
    <row r="75" spans="1:10">
      <c r="A75" s="335">
        <v>45679</v>
      </c>
      <c r="B75" s="336" t="s">
        <v>5170</v>
      </c>
      <c r="C75" s="336" t="s">
        <v>5278</v>
      </c>
      <c r="D75" s="336" t="s">
        <v>5279</v>
      </c>
      <c r="E75" s="337">
        <v>34.99</v>
      </c>
      <c r="F75" s="338">
        <v>417486</v>
      </c>
      <c r="G75" s="337">
        <v>0.45</v>
      </c>
      <c r="H75" s="339">
        <v>1</v>
      </c>
      <c r="I75" s="337">
        <v>6573525.8130000001</v>
      </c>
      <c r="J75" s="340">
        <v>2.976281787340365E-5</v>
      </c>
    </row>
    <row r="76" spans="1:10">
      <c r="A76" s="335">
        <v>45679</v>
      </c>
      <c r="B76" s="336" t="s">
        <v>5170</v>
      </c>
      <c r="C76" s="336" t="s">
        <v>5282</v>
      </c>
      <c r="D76" s="336" t="s">
        <v>5283</v>
      </c>
      <c r="E76" s="337">
        <v>88.19</v>
      </c>
      <c r="F76" s="338">
        <v>176456</v>
      </c>
      <c r="G76" s="337">
        <v>0.2</v>
      </c>
      <c r="H76" s="339">
        <v>1</v>
      </c>
      <c r="I76" s="337">
        <v>3112330.9279999998</v>
      </c>
      <c r="J76" s="340">
        <v>1.4091636848619973E-5</v>
      </c>
    </row>
    <row r="77" spans="1:10">
      <c r="A77" s="332"/>
      <c r="B77" s="332"/>
      <c r="C77" s="333"/>
      <c r="D77" s="333"/>
      <c r="E77" s="333"/>
      <c r="F77" s="333"/>
      <c r="G77" s="333"/>
      <c r="H77" s="333"/>
      <c r="I77" s="333"/>
      <c r="J77" s="333"/>
    </row>
    <row r="78" spans="1:10">
      <c r="I78" s="162">
        <f>SUM(I2:I76)</f>
        <v>220863691098.08545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71B4-ED34-41F9-AFD8-23BE0E76495D}">
  <sheetPr>
    <tabColor theme="3" tint="-0.499984740745262"/>
  </sheetPr>
  <dimension ref="A3:BL41"/>
  <sheetViews>
    <sheetView workbookViewId="0">
      <selection activeCell="AA19" sqref="AA19"/>
    </sheetView>
  </sheetViews>
  <sheetFormatPr baseColWidth="10" defaultRowHeight="14.25"/>
  <cols>
    <col min="1" max="1" width="17.140625" style="306" customWidth="1"/>
    <col min="2" max="2" width="14.5703125" style="306" customWidth="1"/>
    <col min="3" max="3" width="14.85546875" style="306" customWidth="1"/>
    <col min="4" max="4" width="15.85546875" style="306" bestFit="1" customWidth="1"/>
    <col min="5" max="5" width="13.42578125" style="306" customWidth="1"/>
    <col min="6" max="6" width="16" style="306" bestFit="1" customWidth="1"/>
    <col min="7" max="7" width="10.85546875" style="306" bestFit="1" customWidth="1"/>
    <col min="8" max="8" width="13.5703125" style="306" bestFit="1" customWidth="1"/>
    <col min="9" max="9" width="10.85546875" style="306" bestFit="1" customWidth="1"/>
    <col min="10" max="10" width="13.5703125" style="306" bestFit="1" customWidth="1"/>
    <col min="11" max="11" width="10.85546875" style="306" bestFit="1" customWidth="1"/>
    <col min="12" max="12" width="13.5703125" style="306" bestFit="1" customWidth="1"/>
    <col min="13" max="13" width="10.85546875" style="306" bestFit="1" customWidth="1"/>
    <col min="14" max="14" width="13.5703125" style="306" bestFit="1" customWidth="1"/>
    <col min="15" max="15" width="10.85546875" style="306" bestFit="1" customWidth="1"/>
    <col min="16" max="16" width="13.5703125" style="306" bestFit="1" customWidth="1"/>
    <col min="17" max="17" width="10" style="306" bestFit="1" customWidth="1"/>
    <col min="18" max="18" width="10.140625" style="306" bestFit="1" customWidth="1"/>
    <col min="19" max="19" width="10" style="306" bestFit="1" customWidth="1"/>
    <col min="20" max="20" width="10.140625" style="306" bestFit="1" customWidth="1"/>
    <col min="21" max="21" width="10" style="306" bestFit="1" customWidth="1"/>
    <col min="22" max="22" width="10.42578125" style="306" bestFit="1" customWidth="1"/>
    <col min="23" max="23" width="10" style="306" bestFit="1" customWidth="1"/>
    <col min="24" max="24" width="10.140625" style="306" bestFit="1" customWidth="1"/>
    <col min="25" max="25" width="10" style="306" bestFit="1" customWidth="1"/>
    <col min="26" max="26" width="10.140625" style="306" bestFit="1" customWidth="1"/>
    <col min="27" max="27" width="11.42578125" style="306"/>
    <col min="28" max="256" width="11.42578125" style="308"/>
    <col min="257" max="258" width="11.5703125" style="308" bestFit="1" customWidth="1"/>
    <col min="259" max="512" width="11.42578125" style="308"/>
    <col min="513" max="514" width="11.5703125" style="308" bestFit="1" customWidth="1"/>
    <col min="515" max="768" width="11.42578125" style="308"/>
    <col min="769" max="770" width="11.5703125" style="308" bestFit="1" customWidth="1"/>
    <col min="771" max="1024" width="11.42578125" style="308"/>
    <col min="1025" max="1026" width="11.5703125" style="308" bestFit="1" customWidth="1"/>
    <col min="1027" max="1280" width="11.42578125" style="308"/>
    <col min="1281" max="1282" width="11.5703125" style="308" bestFit="1" customWidth="1"/>
    <col min="1283" max="1536" width="11.42578125" style="308"/>
    <col min="1537" max="1538" width="11.5703125" style="308" bestFit="1" customWidth="1"/>
    <col min="1539" max="1792" width="11.42578125" style="308"/>
    <col min="1793" max="1794" width="11.5703125" style="308" bestFit="1" customWidth="1"/>
    <col min="1795" max="2048" width="11.42578125" style="308"/>
    <col min="2049" max="2050" width="11.5703125" style="308" bestFit="1" customWidth="1"/>
    <col min="2051" max="2304" width="11.42578125" style="308"/>
    <col min="2305" max="2306" width="11.5703125" style="308" bestFit="1" customWidth="1"/>
    <col min="2307" max="2560" width="11.42578125" style="308"/>
    <col min="2561" max="2562" width="11.5703125" style="308" bestFit="1" customWidth="1"/>
    <col min="2563" max="2816" width="11.42578125" style="308"/>
    <col min="2817" max="2818" width="11.5703125" style="308" bestFit="1" customWidth="1"/>
    <col min="2819" max="3072" width="11.42578125" style="308"/>
    <col min="3073" max="3074" width="11.5703125" style="308" bestFit="1" customWidth="1"/>
    <col min="3075" max="3328" width="11.42578125" style="308"/>
    <col min="3329" max="3330" width="11.5703125" style="308" bestFit="1" customWidth="1"/>
    <col min="3331" max="3584" width="11.42578125" style="308"/>
    <col min="3585" max="3586" width="11.5703125" style="308" bestFit="1" customWidth="1"/>
    <col min="3587" max="3840" width="11.42578125" style="308"/>
    <col min="3841" max="3842" width="11.5703125" style="308" bestFit="1" customWidth="1"/>
    <col min="3843" max="4096" width="11.42578125" style="308"/>
    <col min="4097" max="4098" width="11.5703125" style="308" bestFit="1" customWidth="1"/>
    <col min="4099" max="4352" width="11.42578125" style="308"/>
    <col min="4353" max="4354" width="11.5703125" style="308" bestFit="1" customWidth="1"/>
    <col min="4355" max="4608" width="11.42578125" style="308"/>
    <col min="4609" max="4610" width="11.5703125" style="308" bestFit="1" customWidth="1"/>
    <col min="4611" max="4864" width="11.42578125" style="308"/>
    <col min="4865" max="4866" width="11.5703125" style="308" bestFit="1" customWidth="1"/>
    <col min="4867" max="5120" width="11.42578125" style="308"/>
    <col min="5121" max="5122" width="11.5703125" style="308" bestFit="1" customWidth="1"/>
    <col min="5123" max="5376" width="11.42578125" style="308"/>
    <col min="5377" max="5378" width="11.5703125" style="308" bestFit="1" customWidth="1"/>
    <col min="5379" max="5632" width="11.42578125" style="308"/>
    <col min="5633" max="5634" width="11.5703125" style="308" bestFit="1" customWidth="1"/>
    <col min="5635" max="5888" width="11.42578125" style="308"/>
    <col min="5889" max="5890" width="11.5703125" style="308" bestFit="1" customWidth="1"/>
    <col min="5891" max="6144" width="11.42578125" style="308"/>
    <col min="6145" max="6146" width="11.5703125" style="308" bestFit="1" customWidth="1"/>
    <col min="6147" max="6400" width="11.42578125" style="308"/>
    <col min="6401" max="6402" width="11.5703125" style="308" bestFit="1" customWidth="1"/>
    <col min="6403" max="6656" width="11.42578125" style="308"/>
    <col min="6657" max="6658" width="11.5703125" style="308" bestFit="1" customWidth="1"/>
    <col min="6659" max="6912" width="11.42578125" style="308"/>
    <col min="6913" max="6914" width="11.5703125" style="308" bestFit="1" customWidth="1"/>
    <col min="6915" max="7168" width="11.42578125" style="308"/>
    <col min="7169" max="7170" width="11.5703125" style="308" bestFit="1" customWidth="1"/>
    <col min="7171" max="7424" width="11.42578125" style="308"/>
    <col min="7425" max="7426" width="11.5703125" style="308" bestFit="1" customWidth="1"/>
    <col min="7427" max="7680" width="11.42578125" style="308"/>
    <col min="7681" max="7682" width="11.5703125" style="308" bestFit="1" customWidth="1"/>
    <col min="7683" max="7936" width="11.42578125" style="308"/>
    <col min="7937" max="7938" width="11.5703125" style="308" bestFit="1" customWidth="1"/>
    <col min="7939" max="8192" width="11.42578125" style="308"/>
    <col min="8193" max="8194" width="11.5703125" style="308" bestFit="1" customWidth="1"/>
    <col min="8195" max="8448" width="11.42578125" style="308"/>
    <col min="8449" max="8450" width="11.5703125" style="308" bestFit="1" customWidth="1"/>
    <col min="8451" max="8704" width="11.42578125" style="308"/>
    <col min="8705" max="8706" width="11.5703125" style="308" bestFit="1" customWidth="1"/>
    <col min="8707" max="8960" width="11.42578125" style="308"/>
    <col min="8961" max="8962" width="11.5703125" style="308" bestFit="1" customWidth="1"/>
    <col min="8963" max="9216" width="11.42578125" style="308"/>
    <col min="9217" max="9218" width="11.5703125" style="308" bestFit="1" customWidth="1"/>
    <col min="9219" max="9472" width="11.42578125" style="308"/>
    <col min="9473" max="9474" width="11.5703125" style="308" bestFit="1" customWidth="1"/>
    <col min="9475" max="9728" width="11.42578125" style="308"/>
    <col min="9729" max="9730" width="11.5703125" style="308" bestFit="1" customWidth="1"/>
    <col min="9731" max="9984" width="11.42578125" style="308"/>
    <col min="9985" max="9986" width="11.5703125" style="308" bestFit="1" customWidth="1"/>
    <col min="9987" max="10240" width="11.42578125" style="308"/>
    <col min="10241" max="10242" width="11.5703125" style="308" bestFit="1" customWidth="1"/>
    <col min="10243" max="10496" width="11.42578125" style="308"/>
    <col min="10497" max="10498" width="11.5703125" style="308" bestFit="1" customWidth="1"/>
    <col min="10499" max="10752" width="11.42578125" style="308"/>
    <col min="10753" max="10754" width="11.5703125" style="308" bestFit="1" customWidth="1"/>
    <col min="10755" max="11008" width="11.42578125" style="308"/>
    <col min="11009" max="11010" width="11.5703125" style="308" bestFit="1" customWidth="1"/>
    <col min="11011" max="11264" width="11.42578125" style="308"/>
    <col min="11265" max="11266" width="11.5703125" style="308" bestFit="1" customWidth="1"/>
    <col min="11267" max="11520" width="11.42578125" style="308"/>
    <col min="11521" max="11522" width="11.5703125" style="308" bestFit="1" customWidth="1"/>
    <col min="11523" max="11776" width="11.42578125" style="308"/>
    <col min="11777" max="11778" width="11.5703125" style="308" bestFit="1" customWidth="1"/>
    <col min="11779" max="12032" width="11.42578125" style="308"/>
    <col min="12033" max="12034" width="11.5703125" style="308" bestFit="1" customWidth="1"/>
    <col min="12035" max="12288" width="11.42578125" style="308"/>
    <col min="12289" max="12290" width="11.5703125" style="308" bestFit="1" customWidth="1"/>
    <col min="12291" max="12544" width="11.42578125" style="308"/>
    <col min="12545" max="12546" width="11.5703125" style="308" bestFit="1" customWidth="1"/>
    <col min="12547" max="12800" width="11.42578125" style="308"/>
    <col min="12801" max="12802" width="11.5703125" style="308" bestFit="1" customWidth="1"/>
    <col min="12803" max="13056" width="11.42578125" style="308"/>
    <col min="13057" max="13058" width="11.5703125" style="308" bestFit="1" customWidth="1"/>
    <col min="13059" max="13312" width="11.42578125" style="308"/>
    <col min="13313" max="13314" width="11.5703125" style="308" bestFit="1" customWidth="1"/>
    <col min="13315" max="13568" width="11.42578125" style="308"/>
    <col min="13569" max="13570" width="11.5703125" style="308" bestFit="1" customWidth="1"/>
    <col min="13571" max="13824" width="11.42578125" style="308"/>
    <col min="13825" max="13826" width="11.5703125" style="308" bestFit="1" customWidth="1"/>
    <col min="13827" max="14080" width="11.42578125" style="308"/>
    <col min="14081" max="14082" width="11.5703125" style="308" bestFit="1" customWidth="1"/>
    <col min="14083" max="14336" width="11.42578125" style="308"/>
    <col min="14337" max="14338" width="11.5703125" style="308" bestFit="1" customWidth="1"/>
    <col min="14339" max="14592" width="11.42578125" style="308"/>
    <col min="14593" max="14594" width="11.5703125" style="308" bestFit="1" customWidth="1"/>
    <col min="14595" max="14848" width="11.42578125" style="308"/>
    <col min="14849" max="14850" width="11.5703125" style="308" bestFit="1" customWidth="1"/>
    <col min="14851" max="15104" width="11.42578125" style="308"/>
    <col min="15105" max="15106" width="11.5703125" style="308" bestFit="1" customWidth="1"/>
    <col min="15107" max="15360" width="11.42578125" style="308"/>
    <col min="15361" max="15362" width="11.5703125" style="308" bestFit="1" customWidth="1"/>
    <col min="15363" max="15616" width="11.42578125" style="308"/>
    <col min="15617" max="15618" width="11.5703125" style="308" bestFit="1" customWidth="1"/>
    <col min="15619" max="15872" width="11.42578125" style="308"/>
    <col min="15873" max="15874" width="11.5703125" style="308" bestFit="1" customWidth="1"/>
    <col min="15875" max="16128" width="11.42578125" style="308"/>
    <col min="16129" max="16130" width="11.5703125" style="308" bestFit="1" customWidth="1"/>
    <col min="16131" max="16384" width="11.42578125" style="308"/>
  </cols>
  <sheetData>
    <row r="3" spans="1:64" ht="15.75">
      <c r="B3" s="307" t="s">
        <v>5294</v>
      </c>
      <c r="C3" s="364">
        <v>45660</v>
      </c>
      <c r="D3" s="364"/>
      <c r="E3" s="364"/>
    </row>
    <row r="5" spans="1:64">
      <c r="F5" s="309"/>
    </row>
    <row r="7" spans="1:64" ht="15.75">
      <c r="A7" s="307" t="s">
        <v>5295</v>
      </c>
      <c r="B7" s="310">
        <v>5.5680393818567602</v>
      </c>
      <c r="C7" s="310">
        <v>10.723181594930935</v>
      </c>
      <c r="D7" s="310">
        <v>17.202123652043529</v>
      </c>
      <c r="E7" s="310">
        <v>39.157287783004882</v>
      </c>
      <c r="F7" s="310">
        <v>20.621963446168206</v>
      </c>
      <c r="G7" s="311"/>
    </row>
    <row r="10" spans="1:64" s="313" customFormat="1" ht="15" customHeight="1">
      <c r="A10" s="363" t="s">
        <v>5296</v>
      </c>
      <c r="B10" s="363" t="s">
        <v>5297</v>
      </c>
      <c r="C10" s="363" t="s">
        <v>5298</v>
      </c>
      <c r="D10" s="363" t="s">
        <v>5299</v>
      </c>
      <c r="E10" s="363" t="s">
        <v>5300</v>
      </c>
      <c r="F10" s="363" t="s">
        <v>5301</v>
      </c>
      <c r="G10" s="307" t="s">
        <v>5297</v>
      </c>
      <c r="H10" s="307"/>
      <c r="I10" s="307" t="s">
        <v>5298</v>
      </c>
      <c r="J10" s="307"/>
      <c r="K10" s="307" t="s">
        <v>5299</v>
      </c>
      <c r="L10" s="307"/>
      <c r="M10" s="307" t="s">
        <v>5300</v>
      </c>
      <c r="N10" s="307"/>
      <c r="O10" s="307" t="s">
        <v>5301</v>
      </c>
      <c r="P10" s="307"/>
      <c r="Q10" s="307" t="s">
        <v>5297</v>
      </c>
      <c r="R10" s="307"/>
      <c r="S10" s="307" t="s">
        <v>5298</v>
      </c>
      <c r="T10" s="307"/>
      <c r="U10" s="307" t="s">
        <v>5299</v>
      </c>
      <c r="V10" s="307"/>
      <c r="W10" s="307" t="s">
        <v>5300</v>
      </c>
      <c r="X10" s="307"/>
      <c r="Y10" s="307" t="s">
        <v>5301</v>
      </c>
      <c r="Z10" s="307"/>
      <c r="AA10" s="312" t="s">
        <v>5112</v>
      </c>
    </row>
    <row r="11" spans="1:64" s="313" customFormat="1" ht="15" customHeight="1">
      <c r="A11" s="363"/>
      <c r="B11" s="363"/>
      <c r="C11" s="363"/>
      <c r="D11" s="363"/>
      <c r="E11" s="363"/>
      <c r="F11" s="363"/>
      <c r="G11" s="314" t="s">
        <v>5113</v>
      </c>
      <c r="H11" s="314" t="s">
        <v>5302</v>
      </c>
      <c r="I11" s="314" t="s">
        <v>5113</v>
      </c>
      <c r="J11" s="314" t="s">
        <v>5302</v>
      </c>
      <c r="K11" s="314" t="s">
        <v>5113</v>
      </c>
      <c r="L11" s="314" t="s">
        <v>5302</v>
      </c>
      <c r="M11" s="314" t="s">
        <v>5113</v>
      </c>
      <c r="N11" s="314" t="s">
        <v>5302</v>
      </c>
      <c r="O11" s="314" t="s">
        <v>5113</v>
      </c>
      <c r="P11" s="314" t="s">
        <v>5302</v>
      </c>
      <c r="Q11" s="314" t="s">
        <v>5303</v>
      </c>
      <c r="R11" s="314" t="s">
        <v>5304</v>
      </c>
      <c r="S11" s="314" t="s">
        <v>5303</v>
      </c>
      <c r="T11" s="314" t="s">
        <v>5304</v>
      </c>
      <c r="U11" s="314" t="s">
        <v>5303</v>
      </c>
      <c r="V11" s="314" t="s">
        <v>5304</v>
      </c>
      <c r="W11" s="314" t="s">
        <v>5303</v>
      </c>
      <c r="X11" s="314" t="s">
        <v>5304</v>
      </c>
      <c r="Y11" s="314" t="s">
        <v>5303</v>
      </c>
      <c r="Z11" s="314" t="s">
        <v>5304</v>
      </c>
      <c r="AA11" s="312"/>
    </row>
    <row r="12" spans="1:64" s="319" customFormat="1">
      <c r="A12" s="343">
        <v>45681</v>
      </c>
      <c r="B12" s="344">
        <v>198.94541121654152</v>
      </c>
      <c r="C12" s="344">
        <v>247.41745095183435</v>
      </c>
      <c r="D12" s="344">
        <v>329.74997250639052</v>
      </c>
      <c r="E12" s="344">
        <v>449.10561653411514</v>
      </c>
      <c r="F12" s="345">
        <v>290.25872449108823</v>
      </c>
      <c r="G12" s="344">
        <v>0.53098387681282089</v>
      </c>
      <c r="H12" s="344">
        <v>0.5177172524562923</v>
      </c>
      <c r="I12" s="344">
        <v>2.5669948289618767</v>
      </c>
      <c r="J12" s="344">
        <v>2.4997394108283397</v>
      </c>
      <c r="K12" s="344">
        <v>6.7258791874406363</v>
      </c>
      <c r="L12" s="344">
        <v>6.528077601218202</v>
      </c>
      <c r="M12" s="344">
        <v>12.126624179930916</v>
      </c>
      <c r="N12" s="344">
        <v>11.699621170206694</v>
      </c>
      <c r="O12" s="344">
        <v>6.3885657459950922</v>
      </c>
      <c r="P12" s="344">
        <v>6.180925235850605</v>
      </c>
      <c r="Q12" s="346">
        <v>2.5541765499503162E-2</v>
      </c>
      <c r="R12" s="346">
        <v>3.8051263583096066E-2</v>
      </c>
      <c r="S12" s="346">
        <v>2.6608403776796984E-2</v>
      </c>
      <c r="T12" s="346">
        <v>3.3903032277012822E-2</v>
      </c>
      <c r="U12" s="346">
        <v>3.0079574650319293E-2</v>
      </c>
      <c r="V12" s="346">
        <v>3.6897243748276409E-2</v>
      </c>
      <c r="W12" s="346">
        <v>3.5801386690851908E-2</v>
      </c>
      <c r="X12" s="346">
        <v>4.4623253399322903E-2</v>
      </c>
      <c r="Y12" s="346">
        <v>3.0269502476317642E-2</v>
      </c>
      <c r="Z12" s="346">
        <v>3.844905588016425E-2</v>
      </c>
      <c r="AA12" s="315">
        <f>+H12*$C$27+J12*$D$27+L12*$E$27+N12*$F$27</f>
        <v>2.7676893112000287</v>
      </c>
      <c r="AB12" s="316"/>
      <c r="AC12" s="316"/>
      <c r="AD12" s="316"/>
      <c r="AE12" s="316"/>
      <c r="AF12" s="316"/>
      <c r="AG12" s="317"/>
      <c r="AH12" s="317"/>
      <c r="AI12" s="317"/>
      <c r="AJ12" s="317"/>
      <c r="AK12" s="317"/>
      <c r="AL12" s="317"/>
      <c r="AM12" s="317"/>
      <c r="AN12" s="317"/>
      <c r="AO12" s="317"/>
      <c r="AP12" s="316"/>
      <c r="AQ12" s="316"/>
      <c r="AR12" s="316"/>
      <c r="AS12" s="316"/>
      <c r="AT12" s="316"/>
      <c r="AU12" s="316"/>
      <c r="AV12" s="316"/>
      <c r="AW12" s="316"/>
      <c r="AX12" s="316"/>
      <c r="AY12" s="316"/>
      <c r="AZ12" s="318"/>
      <c r="BA12" s="318"/>
      <c r="BB12" s="318"/>
      <c r="BC12" s="318"/>
      <c r="BD12" s="318"/>
      <c r="BE12" s="318"/>
      <c r="BF12" s="318"/>
      <c r="BG12" s="318"/>
      <c r="BH12" s="318"/>
      <c r="BI12" s="318"/>
      <c r="BJ12" s="318"/>
      <c r="BK12" s="318"/>
      <c r="BL12" s="318"/>
    </row>
    <row r="13" spans="1:64" s="319" customFormat="1">
      <c r="A13" s="343">
        <v>45680</v>
      </c>
      <c r="B13" s="344">
        <v>198.93462215920584</v>
      </c>
      <c r="C13" s="344">
        <v>247.40479428014223</v>
      </c>
      <c r="D13" s="344">
        <v>329.72320030349056</v>
      </c>
      <c r="E13" s="344">
        <v>448.93671289026992</v>
      </c>
      <c r="F13" s="344">
        <v>290.21137158537579</v>
      </c>
      <c r="G13" s="344">
        <v>0.53373043465289449</v>
      </c>
      <c r="H13" s="344">
        <v>0.52040989682532246</v>
      </c>
      <c r="I13" s="344">
        <v>2.5697063742832817</v>
      </c>
      <c r="J13" s="344">
        <v>2.5024011325329147</v>
      </c>
      <c r="K13" s="344">
        <v>6.7286149432321363</v>
      </c>
      <c r="L13" s="344">
        <v>6.530733497431215</v>
      </c>
      <c r="M13" s="344">
        <v>12.126319737618868</v>
      </c>
      <c r="N13" s="344">
        <v>11.699086236030787</v>
      </c>
      <c r="O13" s="344">
        <v>6.3897222491469794</v>
      </c>
      <c r="P13" s="344">
        <v>6.1819888022935894</v>
      </c>
      <c r="Q13" s="346">
        <v>2.554135019679973E-2</v>
      </c>
      <c r="R13" s="346">
        <v>3.8051263583096066E-2</v>
      </c>
      <c r="S13" s="346">
        <v>2.6591573852065863E-2</v>
      </c>
      <c r="T13" s="346">
        <v>3.3903032277012822E-2</v>
      </c>
      <c r="U13" s="346">
        <v>3.0079570588766261E-2</v>
      </c>
      <c r="V13" s="346">
        <v>3.6897243748276409E-2</v>
      </c>
      <c r="W13" s="346">
        <v>3.5818091511128893E-2</v>
      </c>
      <c r="X13" s="346">
        <v>4.4623253399322903E-2</v>
      </c>
      <c r="Y13" s="346">
        <v>3.0269105003371714E-2</v>
      </c>
      <c r="Z13" s="346">
        <v>3.844905588016425E-2</v>
      </c>
      <c r="AA13" s="315">
        <f t="shared" ref="AA13:AA19" si="0">+H13*$C$27+J13*$D$27+L13*$E$27+N13*$F$27</f>
        <v>2.7703559761322003</v>
      </c>
      <c r="AB13" s="316"/>
      <c r="AC13" s="316"/>
      <c r="AD13" s="316"/>
      <c r="AE13" s="316"/>
      <c r="AF13" s="316"/>
      <c r="AG13" s="317"/>
      <c r="AH13" s="317"/>
      <c r="AI13" s="317"/>
      <c r="AJ13" s="317"/>
      <c r="AK13" s="317"/>
      <c r="AL13" s="317"/>
      <c r="AM13" s="317"/>
      <c r="AN13" s="317"/>
      <c r="AO13" s="317"/>
      <c r="AP13" s="316"/>
      <c r="AQ13" s="316"/>
      <c r="AR13" s="316"/>
      <c r="AS13" s="316"/>
      <c r="AT13" s="316"/>
      <c r="AU13" s="316"/>
      <c r="AV13" s="316"/>
      <c r="AW13" s="316"/>
      <c r="AX13" s="316"/>
      <c r="AY13" s="316"/>
      <c r="AZ13" s="318"/>
      <c r="BA13" s="318"/>
      <c r="BB13" s="318"/>
      <c r="BC13" s="318"/>
      <c r="BD13" s="318"/>
      <c r="BE13" s="318"/>
      <c r="BF13" s="318"/>
      <c r="BG13" s="318"/>
      <c r="BH13" s="318"/>
      <c r="BI13" s="318"/>
      <c r="BJ13" s="318"/>
      <c r="BK13" s="318"/>
      <c r="BL13" s="318"/>
    </row>
    <row r="14" spans="1:64" s="319" customFormat="1">
      <c r="A14" s="343">
        <v>45679</v>
      </c>
      <c r="B14" s="344">
        <v>199.04320815578347</v>
      </c>
      <c r="C14" s="344">
        <v>247.44245614984163</v>
      </c>
      <c r="D14" s="344">
        <v>329.69639933548797</v>
      </c>
      <c r="E14" s="344">
        <v>448.8934794526192</v>
      </c>
      <c r="F14" s="344">
        <v>290.23062060229302</v>
      </c>
      <c r="G14" s="344">
        <v>0.53651720467942177</v>
      </c>
      <c r="H14" s="344">
        <v>0.52373008595687698</v>
      </c>
      <c r="I14" s="344">
        <v>2.5722633200565217</v>
      </c>
      <c r="J14" s="344">
        <v>2.5051114603883273</v>
      </c>
      <c r="K14" s="344">
        <v>6.7313508540144564</v>
      </c>
      <c r="L14" s="344">
        <v>6.533389452989109</v>
      </c>
      <c r="M14" s="344">
        <v>12.129033699465516</v>
      </c>
      <c r="N14" s="344">
        <v>11.701706732811715</v>
      </c>
      <c r="O14" s="344">
        <v>6.3916278244651643</v>
      </c>
      <c r="P14" s="344">
        <v>6.1839875764382812</v>
      </c>
      <c r="Q14" s="346">
        <v>2.441337704490508E-2</v>
      </c>
      <c r="R14" s="346">
        <v>3.8051263583096066E-2</v>
      </c>
      <c r="S14" s="346">
        <v>2.6448991503901842E-2</v>
      </c>
      <c r="T14" s="346">
        <v>3.3903032277012822E-2</v>
      </c>
      <c r="U14" s="346">
        <v>3.0079586665739344E-2</v>
      </c>
      <c r="V14" s="346">
        <v>3.6897243748276409E-2</v>
      </c>
      <c r="W14" s="346">
        <v>3.5818063160461593E-2</v>
      </c>
      <c r="X14" s="346">
        <v>4.4623253399322903E-2</v>
      </c>
      <c r="Y14" s="346">
        <v>3.0078692822122749E-2</v>
      </c>
      <c r="Z14" s="346">
        <v>3.844905588016425E-2</v>
      </c>
      <c r="AA14" s="315">
        <f t="shared" si="0"/>
        <v>2.773173478062477</v>
      </c>
      <c r="AB14" s="316"/>
      <c r="AC14" s="316"/>
      <c r="AD14" s="316"/>
      <c r="AE14" s="316"/>
      <c r="AF14" s="316"/>
      <c r="AG14" s="317"/>
      <c r="AH14" s="317"/>
      <c r="AI14" s="317"/>
      <c r="AJ14" s="317"/>
      <c r="AK14" s="317"/>
      <c r="AL14" s="317"/>
      <c r="AM14" s="317"/>
      <c r="AN14" s="317"/>
      <c r="AO14" s="317"/>
      <c r="AP14" s="316"/>
      <c r="AQ14" s="316"/>
      <c r="AR14" s="316"/>
      <c r="AS14" s="316"/>
      <c r="AT14" s="316"/>
      <c r="AU14" s="316"/>
      <c r="AV14" s="316"/>
      <c r="AW14" s="316"/>
      <c r="AX14" s="316"/>
      <c r="AY14" s="316"/>
      <c r="AZ14" s="318"/>
      <c r="BA14" s="318"/>
      <c r="BB14" s="318"/>
      <c r="BC14" s="318"/>
      <c r="BD14" s="318"/>
      <c r="BE14" s="318"/>
      <c r="BF14" s="318"/>
      <c r="BG14" s="318"/>
      <c r="BH14" s="318"/>
      <c r="BI14" s="318"/>
      <c r="BJ14" s="318"/>
      <c r="BK14" s="318"/>
      <c r="BL14" s="318"/>
    </row>
    <row r="15" spans="1:64" s="319" customFormat="1">
      <c r="A15" s="343">
        <v>45678</v>
      </c>
      <c r="B15" s="344">
        <v>198.91023293282782</v>
      </c>
      <c r="C15" s="344">
        <v>247.36931278496715</v>
      </c>
      <c r="D15" s="344">
        <v>329.66966242905778</v>
      </c>
      <c r="E15" s="344">
        <v>448.85025021188062</v>
      </c>
      <c r="F15" s="344">
        <v>290.16460876054128</v>
      </c>
      <c r="G15" s="344">
        <v>0.53921507418208181</v>
      </c>
      <c r="H15" s="344">
        <v>0.52577312501357387</v>
      </c>
      <c r="I15" s="344">
        <v>2.5751806250852245</v>
      </c>
      <c r="J15" s="344">
        <v>2.5077339527131852</v>
      </c>
      <c r="K15" s="344">
        <v>6.7340864548001029</v>
      </c>
      <c r="L15" s="344">
        <v>6.5360452899056707</v>
      </c>
      <c r="M15" s="344">
        <v>12.131747661429225</v>
      </c>
      <c r="N15" s="344">
        <v>11.704327229847836</v>
      </c>
      <c r="O15" s="344">
        <v>6.3950744493157776</v>
      </c>
      <c r="P15" s="344">
        <v>6.1871870357875922</v>
      </c>
      <c r="Q15" s="346">
        <v>2.5546070338251594E-2</v>
      </c>
      <c r="R15" s="346">
        <v>3.8051263583096066E-2</v>
      </c>
      <c r="S15" s="346">
        <v>2.6591277874362475E-2</v>
      </c>
      <c r="T15" s="346">
        <v>3.3903032277012822E-2</v>
      </c>
      <c r="U15" s="346">
        <v>3.0079562465645766E-2</v>
      </c>
      <c r="V15" s="346">
        <v>3.6897243748276409E-2</v>
      </c>
      <c r="W15" s="346">
        <v>3.5818034809929761E-2</v>
      </c>
      <c r="X15" s="346">
        <v>4.4623253399322903E-2</v>
      </c>
      <c r="Y15" s="346">
        <v>3.0269507203474558E-2</v>
      </c>
      <c r="Z15" s="346">
        <v>3.844905588016425E-2</v>
      </c>
      <c r="AA15" s="315">
        <f t="shared" si="0"/>
        <v>2.7756912094010566</v>
      </c>
      <c r="AB15" s="316"/>
      <c r="AC15" s="316"/>
      <c r="AD15" s="316"/>
      <c r="AE15" s="316"/>
      <c r="AF15" s="316"/>
      <c r="AG15" s="317"/>
      <c r="AH15" s="317"/>
      <c r="AI15" s="317"/>
      <c r="AJ15" s="317"/>
      <c r="AK15" s="317"/>
      <c r="AL15" s="317"/>
      <c r="AM15" s="317"/>
      <c r="AN15" s="317"/>
      <c r="AO15" s="317"/>
      <c r="AP15" s="316"/>
      <c r="AQ15" s="316"/>
      <c r="AR15" s="316"/>
      <c r="AS15" s="316"/>
      <c r="AT15" s="316"/>
      <c r="AU15" s="316"/>
      <c r="AV15" s="316"/>
      <c r="AW15" s="316"/>
      <c r="AX15" s="316"/>
      <c r="AY15" s="316"/>
      <c r="AZ15" s="318"/>
      <c r="BA15" s="318"/>
      <c r="BB15" s="318"/>
      <c r="BC15" s="318"/>
      <c r="BD15" s="318"/>
      <c r="BE15" s="318"/>
      <c r="BF15" s="318"/>
      <c r="BG15" s="318"/>
      <c r="BH15" s="318"/>
      <c r="BI15" s="318"/>
      <c r="BJ15" s="318"/>
      <c r="BK15" s="318"/>
      <c r="BL15" s="318"/>
    </row>
    <row r="16" spans="1:64" s="319" customFormat="1">
      <c r="A16" s="343">
        <v>45677</v>
      </c>
      <c r="B16" s="344">
        <v>198.89542889763331</v>
      </c>
      <c r="C16" s="344">
        <v>247.34948670548533</v>
      </c>
      <c r="D16" s="344">
        <v>329.64289675717026</v>
      </c>
      <c r="E16" s="344">
        <v>448.93272171849327</v>
      </c>
      <c r="F16" s="344">
        <v>290.16604895627603</v>
      </c>
      <c r="G16" s="344">
        <v>0.54195299926224105</v>
      </c>
      <c r="H16" s="344">
        <v>0.52843764824659267</v>
      </c>
      <c r="I16" s="344">
        <v>2.5779282548478406</v>
      </c>
      <c r="J16" s="344">
        <v>2.5104022910783779</v>
      </c>
      <c r="K16" s="344">
        <v>6.7368222105765705</v>
      </c>
      <c r="L16" s="344">
        <v>6.5387011861671107</v>
      </c>
      <c r="M16" s="344">
        <v>12.137480642805084</v>
      </c>
      <c r="N16" s="344">
        <v>11.710103892867409</v>
      </c>
      <c r="O16" s="344">
        <v>6.3992564687878231</v>
      </c>
      <c r="P16" s="344">
        <v>6.1913113946794445</v>
      </c>
      <c r="Q16" s="346">
        <v>2.5552152608345476E-2</v>
      </c>
      <c r="R16" s="346">
        <v>3.8051263583096066E-2</v>
      </c>
      <c r="S16" s="346">
        <v>2.659791988679094E-2</v>
      </c>
      <c r="T16" s="346">
        <v>3.3903032277012822E-2</v>
      </c>
      <c r="U16" s="346">
        <v>3.0079558404078312E-2</v>
      </c>
      <c r="V16" s="346">
        <v>3.6897243748276409E-2</v>
      </c>
      <c r="W16" s="346">
        <v>3.5801275268963151E-2</v>
      </c>
      <c r="X16" s="346">
        <v>4.4623253399322903E-2</v>
      </c>
      <c r="Y16" s="346">
        <v>3.0267408300263445E-2</v>
      </c>
      <c r="Z16" s="346">
        <v>3.844905588016425E-2</v>
      </c>
      <c r="AA16" s="315">
        <f t="shared" si="0"/>
        <v>2.778356832154536</v>
      </c>
      <c r="AB16" s="316"/>
      <c r="AC16" s="316"/>
      <c r="AD16" s="316"/>
      <c r="AE16" s="316"/>
      <c r="AF16" s="316"/>
      <c r="AG16" s="317"/>
      <c r="AH16" s="317"/>
      <c r="AI16" s="317"/>
      <c r="AJ16" s="317"/>
      <c r="AK16" s="317"/>
      <c r="AL16" s="317"/>
      <c r="AM16" s="317"/>
      <c r="AN16" s="317"/>
      <c r="AO16" s="317"/>
      <c r="AP16" s="316"/>
      <c r="AQ16" s="316"/>
      <c r="AR16" s="316"/>
      <c r="AS16" s="316"/>
      <c r="AT16" s="316"/>
      <c r="AU16" s="316"/>
      <c r="AV16" s="316"/>
      <c r="AW16" s="316"/>
      <c r="AX16" s="316"/>
      <c r="AY16" s="316"/>
      <c r="AZ16" s="318"/>
      <c r="BA16" s="318"/>
      <c r="BB16" s="318"/>
      <c r="BC16" s="318"/>
      <c r="BD16" s="318"/>
      <c r="BE16" s="318"/>
      <c r="BF16" s="318"/>
      <c r="BG16" s="318"/>
      <c r="BH16" s="318"/>
      <c r="BI16" s="318"/>
      <c r="BJ16" s="318"/>
      <c r="BK16" s="318"/>
      <c r="BL16" s="318"/>
    </row>
    <row r="17" spans="1:64" s="319" customFormat="1">
      <c r="A17" s="343">
        <v>45676</v>
      </c>
      <c r="B17" s="344">
        <v>198.88208198066167</v>
      </c>
      <c r="C17" s="344">
        <v>247.33369850304399</v>
      </c>
      <c r="D17" s="344">
        <v>329.62477927719334</v>
      </c>
      <c r="E17" s="344">
        <v>448.25508811806361</v>
      </c>
      <c r="F17" s="344">
        <v>290.01349523426325</v>
      </c>
      <c r="G17" s="344">
        <v>0.54469295342184709</v>
      </c>
      <c r="H17" s="344">
        <v>0.53111131299646497</v>
      </c>
      <c r="I17" s="344">
        <v>2.5806710452956847</v>
      </c>
      <c r="J17" s="344">
        <v>2.5130819167116476</v>
      </c>
      <c r="K17" s="344">
        <v>6.7395820507177859</v>
      </c>
      <c r="L17" s="344">
        <v>6.5414060820020783</v>
      </c>
      <c r="M17" s="344">
        <v>12.126383162904352</v>
      </c>
      <c r="N17" s="344">
        <v>11.698149159171745</v>
      </c>
      <c r="O17" s="344">
        <v>6.3949094941770177</v>
      </c>
      <c r="P17" s="344">
        <v>6.1867501536015146</v>
      </c>
      <c r="Q17" s="346">
        <v>2.5548574873711427E-2</v>
      </c>
      <c r="R17" s="346">
        <v>3.8051263583096066E-2</v>
      </c>
      <c r="S17" s="346">
        <v>2.6594782415624508E-2</v>
      </c>
      <c r="T17" s="346">
        <v>3.3903032277012822E-2</v>
      </c>
      <c r="U17" s="346">
        <v>3.0075509574101982E-2</v>
      </c>
      <c r="V17" s="346">
        <v>3.6897243748276409E-2</v>
      </c>
      <c r="W17" s="346">
        <v>3.5889643118487233E-2</v>
      </c>
      <c r="X17" s="346">
        <v>4.4623253399322903E-2</v>
      </c>
      <c r="Y17" s="346">
        <v>3.0290745382454652E-2</v>
      </c>
      <c r="Z17" s="346">
        <v>3.844905588016425E-2</v>
      </c>
      <c r="AA17" s="315">
        <f t="shared" si="0"/>
        <v>2.7810393684522321</v>
      </c>
      <c r="AB17" s="316"/>
      <c r="AC17" s="316"/>
      <c r="AD17" s="316"/>
      <c r="AE17" s="316"/>
      <c r="AF17" s="316"/>
      <c r="AG17" s="317"/>
      <c r="AH17" s="317"/>
      <c r="AI17" s="317"/>
      <c r="AJ17" s="317"/>
      <c r="AK17" s="317"/>
      <c r="AL17" s="317"/>
      <c r="AM17" s="317"/>
      <c r="AN17" s="317"/>
      <c r="AO17" s="317"/>
      <c r="AP17" s="316"/>
      <c r="AQ17" s="316"/>
      <c r="AR17" s="316"/>
      <c r="AS17" s="316"/>
      <c r="AT17" s="316"/>
      <c r="AU17" s="316"/>
      <c r="AV17" s="316"/>
      <c r="AW17" s="316"/>
      <c r="AX17" s="316"/>
      <c r="AY17" s="316"/>
      <c r="AZ17" s="318"/>
      <c r="BA17" s="318"/>
      <c r="BB17" s="318"/>
      <c r="BC17" s="318"/>
      <c r="BD17" s="318"/>
      <c r="BE17" s="318"/>
      <c r="BF17" s="318"/>
      <c r="BG17" s="318"/>
      <c r="BH17" s="318"/>
      <c r="BI17" s="318"/>
      <c r="BJ17" s="318"/>
      <c r="BK17" s="318"/>
      <c r="BL17" s="318"/>
    </row>
    <row r="18" spans="1:64">
      <c r="A18" s="343">
        <v>45675</v>
      </c>
      <c r="B18" s="344">
        <v>198.86825559146027</v>
      </c>
      <c r="C18" s="344">
        <v>247.3149566758168</v>
      </c>
      <c r="D18" s="344">
        <v>329.59369532568309</v>
      </c>
      <c r="E18" s="344">
        <v>448.20436091256471</v>
      </c>
      <c r="F18" s="344">
        <v>289.98696281633391</v>
      </c>
      <c r="G18" s="344">
        <v>0.52494037193480758</v>
      </c>
      <c r="H18" s="344">
        <v>0.51185333231094776</v>
      </c>
      <c r="I18" s="344">
        <v>2.568849319441858</v>
      </c>
      <c r="J18" s="344">
        <v>2.501576953963133</v>
      </c>
      <c r="K18" s="344">
        <v>6.7423057593282536</v>
      </c>
      <c r="L18" s="344">
        <v>6.5440374758717343</v>
      </c>
      <c r="M18" s="344">
        <v>12.12903054618674</v>
      </c>
      <c r="N18" s="344">
        <v>11.70068926243952</v>
      </c>
      <c r="O18" s="344">
        <v>6.3780072861097814</v>
      </c>
      <c r="P18" s="344">
        <v>6.170397404755577</v>
      </c>
      <c r="Q18" s="346">
        <v>2.5544745690158934E-2</v>
      </c>
      <c r="R18" s="346">
        <v>3.8164179593165051E-2</v>
      </c>
      <c r="S18" s="346">
        <v>2.6588003012825639E-2</v>
      </c>
      <c r="T18" s="346">
        <v>3.383796215164963E-2</v>
      </c>
      <c r="U18" s="346">
        <v>3.0077528303270228E-2</v>
      </c>
      <c r="V18" s="346">
        <v>3.6897243748276409E-2</v>
      </c>
      <c r="W18" s="346">
        <v>3.5891059821050612E-2</v>
      </c>
      <c r="X18" s="346">
        <v>4.4623253399322903E-2</v>
      </c>
      <c r="Y18" s="346">
        <v>3.0277516250156792E-2</v>
      </c>
      <c r="Z18" s="346">
        <v>3.8430247674237132E-2</v>
      </c>
      <c r="AA18" s="315">
        <f t="shared" si="0"/>
        <v>2.7703231493545939</v>
      </c>
    </row>
    <row r="19" spans="1:64" s="319" customFormat="1">
      <c r="A19" s="343">
        <v>45674</v>
      </c>
      <c r="B19" s="344">
        <v>198.85443666379012</v>
      </c>
      <c r="C19" s="344">
        <v>247.2962271662019</v>
      </c>
      <c r="D19" s="344">
        <v>329.56261280069572</v>
      </c>
      <c r="E19" s="344">
        <v>448.15363291772655</v>
      </c>
      <c r="F19" s="344">
        <v>289.96045073630569</v>
      </c>
      <c r="G19" s="344">
        <v>0.52767980930244585</v>
      </c>
      <c r="H19" s="344">
        <v>0.51452415901985871</v>
      </c>
      <c r="I19" s="344">
        <v>2.5715836788441799</v>
      </c>
      <c r="J19" s="344">
        <v>2.504236741160502</v>
      </c>
      <c r="K19" s="344">
        <v>6.7450294778759137</v>
      </c>
      <c r="L19" s="344">
        <v>6.5466688750482884</v>
      </c>
      <c r="M19" s="344">
        <v>12.131677937396383</v>
      </c>
      <c r="N19" s="344">
        <v>11.703229358716596</v>
      </c>
      <c r="O19" s="344">
        <v>6.3806367274129157</v>
      </c>
      <c r="P19" s="344">
        <v>6.1729410116321199</v>
      </c>
      <c r="Q19" s="346">
        <v>2.554530377630124E-2</v>
      </c>
      <c r="R19" s="346">
        <v>3.8164179593165051E-2</v>
      </c>
      <c r="S19" s="346">
        <v>2.6589429001174083E-2</v>
      </c>
      <c r="T19" s="346">
        <v>3.383796215164963E-2</v>
      </c>
      <c r="U19" s="346">
        <v>3.0079546219347122E-2</v>
      </c>
      <c r="V19" s="346">
        <v>3.6897243748276409E-2</v>
      </c>
      <c r="W19" s="346">
        <v>3.5892477212615216E-2</v>
      </c>
      <c r="X19" s="346">
        <v>4.4623253399322903E-2</v>
      </c>
      <c r="Y19" s="346">
        <v>3.0278901629507977E-2</v>
      </c>
      <c r="Z19" s="346">
        <v>3.8430247674237132E-2</v>
      </c>
      <c r="AA19" s="315">
        <f t="shared" si="0"/>
        <v>2.7729804919758259</v>
      </c>
      <c r="AB19" s="316"/>
      <c r="AC19" s="316"/>
      <c r="AD19" s="316"/>
      <c r="AE19" s="316"/>
      <c r="AF19" s="316"/>
      <c r="AG19" s="317"/>
      <c r="AH19" s="317"/>
      <c r="AI19" s="317"/>
      <c r="AJ19" s="317"/>
      <c r="AK19" s="317"/>
      <c r="AL19" s="317"/>
      <c r="AM19" s="317"/>
      <c r="AN19" s="317"/>
      <c r="AO19" s="317"/>
      <c r="AP19" s="316"/>
      <c r="AQ19" s="316"/>
      <c r="AR19" s="316"/>
      <c r="AS19" s="316"/>
      <c r="AT19" s="316"/>
      <c r="AU19" s="316"/>
      <c r="AV19" s="316"/>
      <c r="AW19" s="316"/>
      <c r="AX19" s="316"/>
      <c r="AY19" s="316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</row>
    <row r="20" spans="1:64">
      <c r="A20" s="308"/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1"/>
      <c r="R20" s="321"/>
      <c r="S20" s="321"/>
      <c r="T20" s="321"/>
      <c r="U20" s="321"/>
      <c r="V20" s="322"/>
      <c r="W20" s="321"/>
      <c r="X20" s="321"/>
      <c r="Y20" s="321"/>
      <c r="Z20" s="321"/>
      <c r="AA20" s="308"/>
    </row>
    <row r="21" spans="1:64">
      <c r="A21" s="308"/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1"/>
      <c r="R21" s="321"/>
      <c r="S21" s="321"/>
      <c r="T21" s="321"/>
      <c r="U21" s="321"/>
      <c r="V21" s="322"/>
      <c r="W21" s="321"/>
      <c r="X21" s="321"/>
      <c r="Y21" s="321"/>
      <c r="Z21" s="321"/>
      <c r="AA21" s="308"/>
    </row>
    <row r="22" spans="1:64">
      <c r="A22" s="308"/>
      <c r="B22" s="320"/>
      <c r="C22" s="320"/>
      <c r="D22" s="320"/>
      <c r="E22" s="320"/>
      <c r="F22" s="320"/>
      <c r="G22" s="320"/>
      <c r="H22" s="320"/>
      <c r="I22" s="320"/>
      <c r="J22" s="320"/>
      <c r="K22" s="320"/>
      <c r="L22" s="320"/>
      <c r="M22" s="320"/>
      <c r="N22" s="320"/>
      <c r="O22" s="320"/>
      <c r="P22" s="320"/>
      <c r="Q22" s="321"/>
      <c r="R22" s="321"/>
      <c r="S22" s="321"/>
      <c r="T22" s="321"/>
      <c r="U22" s="321"/>
      <c r="V22" s="322"/>
      <c r="W22" s="321"/>
      <c r="X22" s="321"/>
      <c r="Y22" s="321"/>
      <c r="Z22" s="321"/>
      <c r="AA22" s="308"/>
    </row>
    <row r="23" spans="1:64">
      <c r="A23" s="308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0"/>
      <c r="N23" s="320"/>
      <c r="O23" s="320"/>
      <c r="P23" s="320"/>
      <c r="Q23" s="321"/>
      <c r="R23" s="321"/>
      <c r="S23" s="321"/>
      <c r="T23" s="321"/>
      <c r="U23" s="321"/>
      <c r="V23" s="322"/>
      <c r="W23" s="321"/>
      <c r="X23" s="321"/>
      <c r="Y23" s="321"/>
      <c r="Z23" s="321"/>
      <c r="AA23" s="308"/>
    </row>
    <row r="24" spans="1:64">
      <c r="A24" s="308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1"/>
      <c r="R24" s="321"/>
      <c r="S24" s="321"/>
      <c r="T24" s="321"/>
      <c r="U24" s="321"/>
      <c r="V24" s="322"/>
      <c r="W24" s="321"/>
      <c r="X24" s="321"/>
      <c r="Y24" s="321"/>
      <c r="Z24" s="321"/>
      <c r="AA24" s="308"/>
    </row>
    <row r="26" spans="1:64">
      <c r="C26" s="325" t="s">
        <v>5297</v>
      </c>
      <c r="D26" s="325" t="s">
        <v>5298</v>
      </c>
      <c r="E26" s="325" t="s">
        <v>5305</v>
      </c>
      <c r="F26" s="325" t="s">
        <v>5300</v>
      </c>
    </row>
    <row r="27" spans="1:64" ht="15">
      <c r="C27" s="326">
        <v>0.19</v>
      </c>
      <c r="D27" s="326">
        <v>0.65</v>
      </c>
      <c r="E27" s="326">
        <v>0.16</v>
      </c>
      <c r="F27" s="326">
        <v>0</v>
      </c>
    </row>
    <row r="33" spans="2:26">
      <c r="B33" s="323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4"/>
      <c r="P33" s="324"/>
      <c r="Q33" s="324"/>
      <c r="R33" s="324"/>
      <c r="S33" s="324"/>
      <c r="T33" s="324"/>
      <c r="U33" s="324"/>
      <c r="V33" s="324"/>
      <c r="W33" s="324"/>
      <c r="X33" s="324"/>
      <c r="Y33" s="324"/>
      <c r="Z33" s="324"/>
    </row>
    <row r="34" spans="2:26"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4"/>
      <c r="P34" s="324"/>
      <c r="Q34" s="324"/>
      <c r="R34" s="324"/>
      <c r="S34" s="324"/>
      <c r="T34" s="324"/>
      <c r="U34" s="324"/>
      <c r="V34" s="324"/>
      <c r="W34" s="324"/>
      <c r="X34" s="324"/>
      <c r="Y34" s="324"/>
      <c r="Z34" s="324"/>
    </row>
    <row r="35" spans="2:26"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24"/>
      <c r="Z35" s="324"/>
    </row>
    <row r="36" spans="2:26"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4"/>
      <c r="P36" s="324"/>
      <c r="Q36" s="324"/>
      <c r="R36" s="324"/>
      <c r="S36" s="324"/>
      <c r="T36" s="324"/>
      <c r="U36" s="324"/>
      <c r="V36" s="324"/>
      <c r="W36" s="324"/>
      <c r="X36" s="324"/>
      <c r="Y36" s="324"/>
      <c r="Z36" s="324"/>
    </row>
    <row r="37" spans="2:26"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4"/>
      <c r="P37" s="324"/>
      <c r="Q37" s="324"/>
      <c r="R37" s="324"/>
      <c r="S37" s="324"/>
      <c r="T37" s="324"/>
      <c r="U37" s="324"/>
      <c r="V37" s="324"/>
      <c r="W37" s="324"/>
      <c r="X37" s="324"/>
      <c r="Y37" s="324"/>
      <c r="Z37" s="324"/>
    </row>
    <row r="38" spans="2:26"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4"/>
      <c r="P38" s="324"/>
      <c r="Q38" s="324"/>
      <c r="R38" s="324"/>
      <c r="S38" s="324"/>
      <c r="T38" s="324"/>
      <c r="U38" s="324"/>
      <c r="V38" s="324"/>
      <c r="W38" s="324"/>
      <c r="X38" s="324"/>
      <c r="Y38" s="324"/>
      <c r="Z38" s="324"/>
    </row>
    <row r="39" spans="2:26"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24"/>
      <c r="Z39" s="324"/>
    </row>
    <row r="40" spans="2:26"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4"/>
      <c r="P40" s="324"/>
      <c r="Q40" s="324"/>
      <c r="R40" s="324"/>
      <c r="S40" s="324"/>
      <c r="T40" s="324"/>
      <c r="U40" s="324"/>
      <c r="V40" s="324"/>
      <c r="W40" s="324"/>
      <c r="X40" s="324"/>
      <c r="Y40" s="324"/>
      <c r="Z40" s="324"/>
    </row>
    <row r="41" spans="2:26"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</row>
  </sheetData>
  <mergeCells count="7">
    <mergeCell ref="F10:F11"/>
    <mergeCell ref="C3:E3"/>
    <mergeCell ref="A10:A11"/>
    <mergeCell ref="B10:B11"/>
    <mergeCell ref="C10:C11"/>
    <mergeCell ref="D10:D11"/>
    <mergeCell ref="E10:E11"/>
  </mergeCells>
  <conditionalFormatting sqref="B7:F7">
    <cfRule type="cellIs" dxfId="2" priority="1" stopIfTrue="1" operator="greaterThan">
      <formula>0</formula>
    </cfRule>
    <cfRule type="cellIs" dxfId="1" priority="2" stopIfTrue="1" operator="lessThan">
      <formula>0</formula>
    </cfRule>
    <cfRule type="cellIs" dxfId="0" priority="3" stopIfTrue="1" operator="equal">
      <formula>0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MSPhotoEd.3" shapeId="18433" r:id="rId3">
          <objectPr defaultSize="0" autoPict="0" r:id="rId4">
            <anchor moveWithCells="1" sizeWithCells="1">
              <from>
                <xdr:col>6</xdr:col>
                <xdr:colOff>342900</xdr:colOff>
                <xdr:row>1</xdr:row>
                <xdr:rowOff>38100</xdr:rowOff>
              </from>
              <to>
                <xdr:col>12</xdr:col>
                <xdr:colOff>533400</xdr:colOff>
                <xdr:row>4</xdr:row>
                <xdr:rowOff>38100</xdr:rowOff>
              </to>
            </anchor>
          </objectPr>
        </oleObject>
      </mc:Choice>
      <mc:Fallback>
        <oleObject progId="MSPhotoEd.3" shapeId="18433" r:id="rId3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1">
    <tabColor rgb="FFC00000"/>
  </sheetPr>
  <dimension ref="A1:J31"/>
  <sheetViews>
    <sheetView showGridLines="0" workbookViewId="0">
      <selection activeCell="C9" sqref="C9"/>
    </sheetView>
  </sheetViews>
  <sheetFormatPr baseColWidth="10" defaultRowHeight="15"/>
  <cols>
    <col min="1" max="2" width="34.140625" bestFit="1" customWidth="1"/>
    <col min="3" max="3" width="17.85546875" bestFit="1" customWidth="1"/>
    <col min="4" max="4" width="16.42578125" bestFit="1" customWidth="1"/>
    <col min="5" max="5" width="17.85546875" bestFit="1" customWidth="1"/>
    <col min="6" max="6" width="11.7109375" customWidth="1"/>
    <col min="7" max="7" width="16.42578125" bestFit="1" customWidth="1"/>
  </cols>
  <sheetData>
    <row r="1" spans="1:10" ht="22.5">
      <c r="A1" s="273" t="str">
        <f>Recap!B48</f>
        <v>Dette Priv</v>
      </c>
      <c r="B1" s="273" t="str">
        <f>Recap!C48</f>
        <v>Libellé valeur</v>
      </c>
      <c r="C1" s="273" t="str">
        <f>Recap!D48</f>
        <v xml:space="preserve">Engagement en actions </v>
      </c>
      <c r="D1" s="273" t="str">
        <f>Recap!E48</f>
        <v>Engagement en obligations privées</v>
      </c>
      <c r="E1" s="273" t="str">
        <f>Recap!F48</f>
        <v>Total engagement</v>
      </c>
      <c r="F1" s="273" t="str">
        <f>Recap!G48</f>
        <v xml:space="preserve">Ratio par émetteur </v>
      </c>
      <c r="H1" s="274" t="s">
        <v>5158</v>
      </c>
      <c r="I1" s="274"/>
      <c r="J1" s="275"/>
    </row>
    <row r="2" spans="1:10">
      <c r="A2" s="276" t="str">
        <f>Recap!B53</f>
        <v xml:space="preserve">ATW </v>
      </c>
      <c r="B2" s="276" t="str">
        <f>Recap!C53</f>
        <v>ATTIJARIWAFA BANK</v>
      </c>
      <c r="C2" s="185">
        <f ca="1">+VLOOKUP(A2,Recap!$B$49:$D$85,3,0)</f>
        <v>2902555854</v>
      </c>
      <c r="D2" s="277">
        <f ca="1">+VLOOKUP(A2,Recap!$B$49:$E$85,4,0)</f>
        <v>55240048.5</v>
      </c>
      <c r="E2" s="186">
        <f ca="1">+VLOOKUP(A2,Recap!$B$49:$F$85,5,0)</f>
        <v>2957795902.5</v>
      </c>
      <c r="F2" s="252">
        <f ca="1">+VLOOKUP(A2,Recap!$B$49:$G$85,6,0)</f>
        <v>4.1752053867501436E-2</v>
      </c>
      <c r="G2" s="162"/>
    </row>
    <row r="3" spans="1:10">
      <c r="A3" s="276" t="str">
        <f>Recap!B62</f>
        <v>ITISSALAT AL-MAGHRIB</v>
      </c>
      <c r="B3" s="276" t="str">
        <f>Recap!C62</f>
        <v>ITISSALAT AL-MAGHRIB</v>
      </c>
      <c r="C3" s="185">
        <f ca="1">+VLOOKUP(A3,Recap!$B$49:$D$85,3,0)</f>
        <v>2144281185.5</v>
      </c>
      <c r="D3" s="277">
        <f ca="1">+VLOOKUP(A3,Recap!$B$49:$E$85,4,0)</f>
        <v>0</v>
      </c>
      <c r="E3" s="186">
        <f ca="1">+VLOOKUP(A3,Recap!$B$49:$F$85,5,0)</f>
        <v>2144281185.5</v>
      </c>
      <c r="F3" s="252">
        <f ca="1">+VLOOKUP(A3,Recap!$B$49:$G$85,6,0)</f>
        <v>3.0268533230570275E-2</v>
      </c>
      <c r="G3" s="162"/>
    </row>
    <row r="4" spans="1:10">
      <c r="A4" s="276" t="str">
        <f>Recap!B58</f>
        <v>CIMENTS DU MAROC</v>
      </c>
      <c r="B4" s="276" t="str">
        <f>Recap!C58</f>
        <v>CIMENTS DU MAROC</v>
      </c>
      <c r="C4" s="185">
        <f ca="1">+VLOOKUP(A4,Recap!$B$49:$D$85,3,0)</f>
        <v>1543356705</v>
      </c>
      <c r="D4" s="277">
        <f ca="1">+VLOOKUP(A4,Recap!$B$49:$E$85,4,0)</f>
        <v>0</v>
      </c>
      <c r="E4" s="186">
        <f ca="1">+VLOOKUP(A4,Recap!$B$49:$F$85,5,0)</f>
        <v>1543356705</v>
      </c>
      <c r="F4" s="252">
        <f ca="1">+VLOOKUP(A4,Recap!$B$49:$G$85,6,0)</f>
        <v>2.1785922493659796E-2</v>
      </c>
      <c r="G4" s="162"/>
    </row>
    <row r="5" spans="1:10">
      <c r="A5" s="276" t="str">
        <f>Recap!B56</f>
        <v>BCP</v>
      </c>
      <c r="B5" s="276" t="str">
        <f>Recap!C56</f>
        <v>BCP</v>
      </c>
      <c r="C5" s="185">
        <f ca="1">+VLOOKUP(A5,Recap!$B$49:$D$85,3,0)</f>
        <v>907151123</v>
      </c>
      <c r="D5" s="277">
        <f ca="1">+VLOOKUP(A5,Recap!$B$49:$E$85,4,0)</f>
        <v>197658600.16</v>
      </c>
      <c r="E5" s="186">
        <f ca="1">+VLOOKUP(A5,Recap!$B$49:$F$85,5,0)</f>
        <v>1104809723.1600001</v>
      </c>
      <c r="F5" s="252">
        <f ca="1">+VLOOKUP(A5,Recap!$B$49:$G$85,6,0)</f>
        <v>1.5595421927431545E-2</v>
      </c>
      <c r="G5" s="162"/>
    </row>
    <row r="6" spans="1:10">
      <c r="A6" s="276" t="str">
        <f>Recap!B55</f>
        <v>BMCE BANK</v>
      </c>
      <c r="B6" s="276" t="str">
        <f>Recap!C55</f>
        <v>BANK OF AFRICA</v>
      </c>
      <c r="C6" s="185">
        <f ca="1">+VLOOKUP(A6,Recap!$B$49:$D$85,3,0)</f>
        <v>1184151472</v>
      </c>
      <c r="D6" s="277">
        <f ca="1">+VLOOKUP(A6,Recap!$B$49:$E$85,4,0)</f>
        <v>0</v>
      </c>
      <c r="E6" s="186">
        <f ca="1">+VLOOKUP(A6,Recap!$B$49:$F$85,5,0)</f>
        <v>1184151472</v>
      </c>
      <c r="F6" s="252">
        <f ca="1">+VLOOKUP(A6,Recap!$B$49:$G$85,6,0)</f>
        <v>1.671540487443255E-2</v>
      </c>
      <c r="G6" s="162"/>
    </row>
    <row r="7" spans="1:10">
      <c r="A7" s="276" t="str">
        <f>Recap!B64</f>
        <v>LAFARGEHOLCIM MAR</v>
      </c>
      <c r="B7" s="276" t="str">
        <f>Recap!C64</f>
        <v>LAFARGEHOLCIM MAR</v>
      </c>
      <c r="C7" s="185">
        <f ca="1">+VLOOKUP(A7,Recap!$B$49:$D$85,3,0)</f>
        <v>902881560</v>
      </c>
      <c r="D7" s="277">
        <f ca="1">+VLOOKUP(A7,Recap!$B$49:$E$85,4,0)</f>
        <v>0</v>
      </c>
      <c r="E7" s="186">
        <f ca="1">+VLOOKUP(A7,Recap!$B$49:$F$85,5,0)</f>
        <v>902881560</v>
      </c>
      <c r="F7" s="252">
        <f ca="1">+VLOOKUP(A7,Recap!$B$49:$G$85,6,0)</f>
        <v>1.2745017158631935E-2</v>
      </c>
      <c r="G7" s="162"/>
    </row>
    <row r="8" spans="1:10">
      <c r="A8" s="276" t="str">
        <f>Recap!B69</f>
        <v>SODEP-Marsa Maroc</v>
      </c>
      <c r="B8" s="276" t="str">
        <f>Recap!C69</f>
        <v>SODEP-Marsa Maroc</v>
      </c>
      <c r="C8" s="185">
        <f ca="1">+VLOOKUP(A8,Recap!$B$49:$D$85,3,0)</f>
        <v>1462011807</v>
      </c>
      <c r="D8" s="277">
        <f ca="1">+VLOOKUP(A8,Recap!$B$49:$E$85,4,0)</f>
        <v>0</v>
      </c>
      <c r="E8" s="186">
        <f ca="1">+VLOOKUP(A8,Recap!$B$49:$F$85,5,0)</f>
        <v>1462011807</v>
      </c>
      <c r="F8" s="252">
        <f ca="1">+VLOOKUP(A8,Recap!$B$49:$G$85,6,0)</f>
        <v>2.0637663223886733E-2</v>
      </c>
      <c r="G8" s="162"/>
    </row>
    <row r="9" spans="1:10">
      <c r="A9" s="276" t="str">
        <f>Recap!B65</f>
        <v>LESIEUR CRISTAL</v>
      </c>
      <c r="B9" s="276" t="str">
        <f>Recap!C65</f>
        <v>LESIEUR CRISTAL</v>
      </c>
      <c r="C9" s="185">
        <f ca="1">+VLOOKUP(A9,Recap!$B$49:$D$85,3,0)</f>
        <v>561161708.25</v>
      </c>
      <c r="D9" s="277">
        <f ca="1">+VLOOKUP(A9,Recap!$B$49:$E$85,4,0)</f>
        <v>0</v>
      </c>
      <c r="E9" s="186">
        <f ca="1">+VLOOKUP(A9,Recap!$B$49:$F$85,5,0)</f>
        <v>561161708.25</v>
      </c>
      <c r="F9" s="252">
        <f ca="1">+VLOOKUP(A9,Recap!$B$49:$G$85,6,0)</f>
        <v>7.9213220396410107E-3</v>
      </c>
      <c r="G9" s="162"/>
    </row>
    <row r="10" spans="1:10">
      <c r="A10" s="276" t="str">
        <f>Recap!B63</f>
        <v>LABEL VIE</v>
      </c>
      <c r="B10" s="276" t="str">
        <f>Recap!C63</f>
        <v>LABEL VIE</v>
      </c>
      <c r="C10" s="185">
        <f ca="1">+VLOOKUP(A10,Recap!$B$49:$D$85,3,0)</f>
        <v>441620524</v>
      </c>
      <c r="D10" s="277">
        <f ca="1">+VLOOKUP(A10,Recap!$B$49:$E$85,4,0)</f>
        <v>0</v>
      </c>
      <c r="E10" s="186">
        <f ca="1">+VLOOKUP(A10,Recap!$B$49:$F$85,5,0)</f>
        <v>441620524</v>
      </c>
      <c r="F10" s="252">
        <f ca="1">+VLOOKUP(A10,Recap!$B$49:$G$85,6,0)</f>
        <v>6.2338864867104238E-3</v>
      </c>
      <c r="G10" s="162"/>
    </row>
    <row r="11" spans="1:10">
      <c r="A11" s="276" t="str">
        <f>Recap!B59</f>
        <v>COSUMAR</v>
      </c>
      <c r="B11" s="276" t="str">
        <f>Recap!C59</f>
        <v>COSUMAR</v>
      </c>
      <c r="C11" s="185">
        <f ca="1">+VLOOKUP(A11,Recap!$B$49:$D$85,3,0)</f>
        <v>504584743.5</v>
      </c>
      <c r="D11" s="277">
        <f ca="1">+VLOOKUP(A11,Recap!$B$49:$E$85,4,0)</f>
        <v>0</v>
      </c>
      <c r="E11" s="186">
        <f ca="1">+VLOOKUP(A11,Recap!$B$49:$F$85,5,0)</f>
        <v>504584743.5</v>
      </c>
      <c r="F11" s="252">
        <f ca="1">+VLOOKUP(A11,Recap!$B$49:$G$85,6,0)</f>
        <v>7.1226852987133701E-3</v>
      </c>
      <c r="G11" s="162"/>
    </row>
    <row r="12" spans="1:10">
      <c r="A12" s="276" t="str">
        <f>Recap!B73</f>
        <v>WAFA ASSURANCE</v>
      </c>
      <c r="B12" s="276" t="str">
        <f>Recap!C73</f>
        <v>WAFA ASSURANCE</v>
      </c>
      <c r="C12" s="185">
        <f ca="1">+VLOOKUP(A12,Recap!$B$49:$D$85,3,0)</f>
        <v>209263600</v>
      </c>
      <c r="D12" s="277">
        <f ca="1">+VLOOKUP(A12,Recap!$B$49:$E$85,4,0)</f>
        <v>0</v>
      </c>
      <c r="E12" s="186">
        <f ca="1">+VLOOKUP(A12,Recap!$B$49:$F$85,5,0)</f>
        <v>209263600</v>
      </c>
      <c r="F12" s="252">
        <f ca="1">+VLOOKUP(A12,Recap!$B$49:$G$85,6,0)</f>
        <v>2.9539513163576959E-3</v>
      </c>
      <c r="G12" s="162"/>
    </row>
    <row r="13" spans="1:10">
      <c r="A13" s="276" t="str">
        <f>Recap!B49</f>
        <v>AFRIQUIA GAZ</v>
      </c>
      <c r="B13" s="276" t="str">
        <f>Recap!C49</f>
        <v>AFRIQUIA GAZ</v>
      </c>
      <c r="C13" s="185">
        <f ca="1">+VLOOKUP(A13,Recap!$B$49:$D$85,3,0)</f>
        <v>289290345</v>
      </c>
      <c r="D13" s="277">
        <f ca="1">+VLOOKUP(A13,Recap!$B$49:$E$85,4,0)</f>
        <v>0</v>
      </c>
      <c r="E13" s="186">
        <f ca="1">+VLOOKUP(A13,Recap!$B$49:$F$85,5,0)</f>
        <v>289290345</v>
      </c>
      <c r="F13" s="252">
        <f ca="1">+VLOOKUP(A13,Recap!$B$49:$G$85,6,0)</f>
        <v>4.0836036244350279E-3</v>
      </c>
      <c r="G13" s="162"/>
    </row>
    <row r="14" spans="1:10">
      <c r="A14" s="276" t="str">
        <f>Recap!B57</f>
        <v xml:space="preserve">BMCI </v>
      </c>
      <c r="B14" s="276" t="str">
        <f>Recap!C57</f>
        <v>BMCI</v>
      </c>
      <c r="C14" s="185">
        <f ca="1">+VLOOKUP(A14,Recap!$B$49:$D$85,3,0)</f>
        <v>131490480</v>
      </c>
      <c r="D14" s="277">
        <f ca="1">+VLOOKUP(A14,Recap!$B$49:$E$85,4,0)</f>
        <v>0</v>
      </c>
      <c r="E14" s="186">
        <f ca="1">+VLOOKUP(A14,Recap!$B$49:$F$85,5,0)</f>
        <v>131490480</v>
      </c>
      <c r="F14" s="252">
        <f ca="1">+VLOOKUP(A14,Recap!$B$49:$G$85,6,0)</f>
        <v>1.8561110316581827E-3</v>
      </c>
      <c r="G14" s="162"/>
    </row>
    <row r="15" spans="1:10">
      <c r="A15" s="276" t="str">
        <f>Recap!B51</f>
        <v>ARADEI CAPITAL</v>
      </c>
      <c r="B15" s="276" t="str">
        <f>Recap!C51</f>
        <v>ARADEI CAPITAL</v>
      </c>
      <c r="C15" s="185">
        <f ca="1">+VLOOKUP(A15,Recap!$B$49:$D$85,3,0)</f>
        <v>241718475</v>
      </c>
      <c r="D15" s="277">
        <f ca="1">+VLOOKUP(A15,Recap!$B$49:$E$85,4,0)</f>
        <v>0</v>
      </c>
      <c r="E15" s="186">
        <f ca="1">+VLOOKUP(A15,Recap!$B$49:$F$85,5,0)</f>
        <v>241718475</v>
      </c>
      <c r="F15" s="252">
        <f ca="1">+VLOOKUP(A15,Recap!$B$49:$G$85,6,0)</f>
        <v>3.4120822131236623E-3</v>
      </c>
      <c r="G15" s="162"/>
    </row>
    <row r="16" spans="1:10">
      <c r="A16" s="276" t="str">
        <f>Recap!B60</f>
        <v>HPS</v>
      </c>
      <c r="B16" s="276" t="str">
        <f>Recap!C60</f>
        <v>HPS</v>
      </c>
      <c r="C16" s="185">
        <f ca="1">+VLOOKUP(A16,Recap!$B$49:$D$85,3,0)</f>
        <v>134232300</v>
      </c>
      <c r="D16" s="277">
        <f ca="1">+VLOOKUP(A16,Recap!$B$49:$E$85,4,0)</f>
        <v>0</v>
      </c>
      <c r="E16" s="186">
        <f ca="1">+VLOOKUP(A16,Recap!$B$49:$F$85,5,0)</f>
        <v>134232300</v>
      </c>
      <c r="F16" s="252">
        <f ca="1">+VLOOKUP(A16,Recap!$B$49:$G$85,6,0)</f>
        <v>1.8948143837854319E-3</v>
      </c>
      <c r="G16" s="162"/>
    </row>
    <row r="17" spans="1:7">
      <c r="A17" s="276" t="str">
        <f>Recap!B70</f>
        <v>TAQA MOROCCO</v>
      </c>
      <c r="B17" s="276" t="str">
        <f>Recap!C70</f>
        <v>TAQA MOROCCO</v>
      </c>
      <c r="C17" s="185">
        <f ca="1">+VLOOKUP(A17,Recap!$B$49:$D$85,3,0)</f>
        <v>121644930</v>
      </c>
      <c r="D17" s="277">
        <f ca="1">+VLOOKUP(A17,Recap!$B$49:$E$85,4,0)</f>
        <v>0</v>
      </c>
      <c r="E17" s="186">
        <f ca="1">+VLOOKUP(A17,Recap!$B$49:$F$85,5,0)</f>
        <v>121644930</v>
      </c>
      <c r="F17" s="252">
        <f ca="1">+VLOOKUP(A17,Recap!$B$49:$G$85,6,0)</f>
        <v>1.7171318905998929E-3</v>
      </c>
      <c r="G17" s="162"/>
    </row>
    <row r="18" spans="1:7">
      <c r="A18" s="276" t="str">
        <f>Recap!B72</f>
        <v>TOTALENERGIES MARKETING MAROC</v>
      </c>
      <c r="B18" s="276" t="str">
        <f>Recap!C72</f>
        <v>TOTALENERGIES MARKETING MAROC</v>
      </c>
      <c r="C18" s="185">
        <f ca="1">+VLOOKUP(A18,Recap!$B$49:$D$85,3,0)</f>
        <v>51729895</v>
      </c>
      <c r="D18" s="277">
        <f ca="1">+VLOOKUP(A18,Recap!$B$49:$E$85,4,0)</f>
        <v>0</v>
      </c>
      <c r="E18" s="186">
        <f ca="1">+VLOOKUP(A18,Recap!$B$49:$F$85,5,0)</f>
        <v>51729895</v>
      </c>
      <c r="F18" s="252">
        <f ca="1">+VLOOKUP(A18,Recap!$B$49:$G$85,6,0)</f>
        <v>7.3021582076527106E-4</v>
      </c>
      <c r="G18" s="162"/>
    </row>
    <row r="19" spans="1:7">
      <c r="A19" s="276" t="str">
        <f>Recap!B50</f>
        <v>AKDITAL</v>
      </c>
      <c r="B19" s="276" t="str">
        <f>Recap!C50</f>
        <v>AKDITAL</v>
      </c>
      <c r="C19" s="185">
        <f ca="1">+VLOOKUP(A19,Recap!$B$49:$D$85,3,0)</f>
        <v>293736618</v>
      </c>
      <c r="D19" s="277">
        <f ca="1">+VLOOKUP(A19,Recap!$B$49:$E$85,4,0)</f>
        <v>0</v>
      </c>
      <c r="E19" s="186">
        <f ca="1">+VLOOKUP(A19,Recap!$B$49:$F$85,5,0)</f>
        <v>293736618</v>
      </c>
      <c r="F19" s="252">
        <f ca="1">+VLOOKUP(A19,Recap!$B$49:$G$85,6,0)</f>
        <v>4.146366923839395E-3</v>
      </c>
      <c r="G19" s="162"/>
    </row>
    <row r="20" spans="1:7">
      <c r="A20" s="276" t="str">
        <f>Recap!B54</f>
        <v>AUTO HALL</v>
      </c>
      <c r="B20" s="276" t="str">
        <f>Recap!C54</f>
        <v>AUTO HALL</v>
      </c>
      <c r="C20" s="185">
        <f ca="1">+VLOOKUP(A20,Recap!$B$49:$D$85,3,0)</f>
        <v>50390499</v>
      </c>
      <c r="D20" s="277">
        <f ca="1">+VLOOKUP(A20,Recap!$B$49:$E$85,4,0)</f>
        <v>0</v>
      </c>
      <c r="E20" s="186">
        <f ca="1">+VLOOKUP(A20,Recap!$B$49:$F$85,5,0)</f>
        <v>50390499</v>
      </c>
      <c r="F20" s="252">
        <f ca="1">+VLOOKUP(A20,Recap!$B$49:$G$85,6,0)</f>
        <v>7.11308994268335E-4</v>
      </c>
      <c r="G20" s="162"/>
    </row>
    <row r="21" spans="1:7">
      <c r="A21" s="276" t="str">
        <f>Recap!B74</f>
        <v>CFG Bank</v>
      </c>
      <c r="B21" s="276" t="str">
        <f>Recap!C74</f>
        <v>CFG Bank</v>
      </c>
      <c r="C21" s="185">
        <f ca="1">+VLOOKUP(A21,Recap!$B$49:$D$85,3,0)</f>
        <v>258864165</v>
      </c>
      <c r="D21" s="277">
        <f ca="1">+VLOOKUP(A21,Recap!$B$49:$E$85,4,0)</f>
        <v>206787460</v>
      </c>
      <c r="E21" s="186">
        <f ca="1">+VLOOKUP(A21,Recap!$B$49:$F$85,5,0)</f>
        <v>465651625</v>
      </c>
      <c r="F21" s="252">
        <f ca="1">+VLOOKUP(A21,Recap!$B$49:$G$85,6,0)</f>
        <v>6.5731079396170672E-3</v>
      </c>
      <c r="G21" s="162"/>
    </row>
    <row r="22" spans="1:7">
      <c r="A22" s="276" t="str">
        <f>Recap!B52</f>
        <v>ATLANTASANAD</v>
      </c>
      <c r="B22" s="276" t="str">
        <f>Recap!C52</f>
        <v>ATLANTASANAD</v>
      </c>
      <c r="C22" s="185">
        <f ca="1">+VLOOKUP(A22,Recap!$B$49:$D$85,3,0)</f>
        <v>107287088.2</v>
      </c>
      <c r="D22" s="277">
        <f ca="1">+VLOOKUP(A22,Recap!$B$49:$E$85,4,0)</f>
        <v>0</v>
      </c>
      <c r="E22" s="186">
        <f ca="1">+VLOOKUP(A22,Recap!$B$49:$F$85,5,0)</f>
        <v>107287088.2</v>
      </c>
      <c r="F22" s="252">
        <f ca="1">+VLOOKUP(A22,Recap!$B$49:$G$85,6,0)</f>
        <v>1.514457533066306E-3</v>
      </c>
      <c r="G22" s="162"/>
    </row>
    <row r="23" spans="1:7">
      <c r="A23" s="276" t="str">
        <f>Recap!B66</f>
        <v>MAGHREBAI</v>
      </c>
      <c r="B23" s="276" t="str">
        <f>Recap!C66</f>
        <v>MAGHREBAIL</v>
      </c>
      <c r="C23" s="185">
        <f ca="1">+VLOOKUP(A23,Recap!$B$49:$D$85,3,0)</f>
        <v>18289399</v>
      </c>
      <c r="D23" s="277">
        <f ca="1">+VLOOKUP(A23,Recap!$B$49:$E$85,4,0)</f>
        <v>0</v>
      </c>
      <c r="E23" s="186">
        <f ca="1">+VLOOKUP(A23,Recap!$B$49:$F$85,5,0)</f>
        <v>18289399</v>
      </c>
      <c r="F23" s="252">
        <f ca="1">+VLOOKUP(A23,Recap!$B$49:$G$85,6,0)</f>
        <v>2.581719623070669E-4</v>
      </c>
      <c r="G23" s="162"/>
    </row>
    <row r="24" spans="1:7">
      <c r="A24" s="276" t="str">
        <f>Recap!B61</f>
        <v>IMMORENTE INVEST</v>
      </c>
      <c r="B24" s="276" t="str">
        <f>Recap!C61</f>
        <v>IMMORENTE INVEST</v>
      </c>
      <c r="C24" s="185">
        <f ca="1">+VLOOKUP(A24,Recap!$B$49:$D$85,3,0)</f>
        <v>0</v>
      </c>
      <c r="D24" s="277">
        <f ca="1">+VLOOKUP(A24,Recap!$B$49:$E$85,4,0)</f>
        <v>0</v>
      </c>
      <c r="E24" s="186">
        <f ca="1">+VLOOKUP(A24,Recap!$B$49:$F$85,5,0)</f>
        <v>0</v>
      </c>
      <c r="F24" s="252">
        <f ca="1">+VLOOKUP(A24,Recap!$B$49:$G$85,6,0)</f>
        <v>0</v>
      </c>
      <c r="G24" s="162"/>
    </row>
    <row r="25" spans="1:7">
      <c r="A25" s="276" t="str">
        <f>Recap!B68</f>
        <v>SANLAM MAROC</v>
      </c>
      <c r="B25" s="276" t="str">
        <f>Recap!C68</f>
        <v>SANLAM MAROC</v>
      </c>
      <c r="C25" s="185">
        <f ca="1">+VLOOKUP(A25,Recap!$B$49:$D$85,3,0)</f>
        <v>0</v>
      </c>
      <c r="D25" s="277">
        <f ca="1">+VLOOKUP(A25,Recap!$B$49:$E$85,4,0)</f>
        <v>0</v>
      </c>
      <c r="E25" s="186">
        <f ca="1">+VLOOKUP(A25,Recap!$B$49:$F$85,5,0)</f>
        <v>0</v>
      </c>
      <c r="F25" s="252">
        <f ca="1">+VLOOKUP(A25,Recap!$B$49:$G$85,6,0)</f>
        <v>0</v>
      </c>
      <c r="G25" s="162"/>
    </row>
    <row r="26" spans="1:7">
      <c r="A26" s="276" t="str">
        <f>Recap!B71</f>
        <v>TGCC S.A</v>
      </c>
      <c r="B26" s="276" t="str">
        <f>Recap!C71</f>
        <v>TGCC S.A</v>
      </c>
      <c r="C26" s="185">
        <f ca="1">+VLOOKUP(A26,Recap!$B$49:$D$85,3,0)</f>
        <v>0</v>
      </c>
      <c r="D26" s="277">
        <f ca="1">+VLOOKUP(A26,Recap!$B$49:$E$85,4,0)</f>
        <v>0</v>
      </c>
      <c r="E26" s="186">
        <f ca="1">+VLOOKUP(A26,Recap!$B$49:$F$85,5,0)</f>
        <v>0</v>
      </c>
      <c r="F26" s="252">
        <f ca="1">+VLOOKUP(A26,Recap!$B$49:$G$85,6,0)</f>
        <v>0</v>
      </c>
      <c r="G26" s="162"/>
    </row>
    <row r="27" spans="1:7">
      <c r="A27" s="276" t="str">
        <f>Recap!B67</f>
        <v>SAMIR</v>
      </c>
      <c r="B27" s="276" t="str">
        <f>Recap!C67</f>
        <v>SAMIR</v>
      </c>
      <c r="C27" s="185">
        <f ca="1">+VLOOKUP(A27,Recap!$B$49:$D$85,3,0)</f>
        <v>0</v>
      </c>
      <c r="D27" s="277">
        <f ca="1">+VLOOKUP(A27,Recap!$B$49:$E$85,4,0)</f>
        <v>0</v>
      </c>
      <c r="E27" s="186">
        <f ca="1">+VLOOKUP(A27,Recap!$B$49:$F$85,5,0)</f>
        <v>0</v>
      </c>
      <c r="F27" s="252">
        <f ca="1">+VLOOKUP(A27,Recap!$B$49:$G$85,6,0)</f>
        <v>0</v>
      </c>
      <c r="G27" s="162"/>
    </row>
    <row r="28" spans="1:7">
      <c r="A28" s="276"/>
      <c r="B28" s="276"/>
      <c r="C28" s="185"/>
      <c r="D28" s="277"/>
      <c r="E28" s="186"/>
      <c r="F28" s="252"/>
      <c r="G28" s="162"/>
    </row>
    <row r="29" spans="1:7">
      <c r="A29" s="276"/>
      <c r="B29" s="276"/>
      <c r="C29" s="185"/>
      <c r="D29" s="277"/>
      <c r="E29" s="186"/>
      <c r="F29" s="252"/>
    </row>
    <row r="31" spans="1:7">
      <c r="B31">
        <f>+COUNTA(B2:B29)</f>
        <v>26</v>
      </c>
    </row>
  </sheetData>
  <autoFilter ref="A1:F1" xr:uid="{00000000-0009-0000-0000-00000B000000}">
    <sortState xmlns:xlrd2="http://schemas.microsoft.com/office/spreadsheetml/2017/richdata2" ref="A2:F27">
      <sortCondition descending="1" ref="F1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12"/>
  <dimension ref="A1:M34"/>
  <sheetViews>
    <sheetView workbookViewId="0">
      <selection activeCell="F16" sqref="F16"/>
    </sheetView>
  </sheetViews>
  <sheetFormatPr baseColWidth="10" defaultRowHeight="15"/>
  <cols>
    <col min="2" max="2" width="32.140625" bestFit="1" customWidth="1"/>
    <col min="3" max="4" width="17.85546875" bestFit="1" customWidth="1"/>
    <col min="5" max="6" width="16.42578125" bestFit="1" customWidth="1"/>
    <col min="7" max="8" width="17.85546875" bestFit="1" customWidth="1"/>
    <col min="9" max="9" width="6.140625" bestFit="1" customWidth="1"/>
  </cols>
  <sheetData>
    <row r="1" spans="1:13" ht="33.75" customHeight="1">
      <c r="A1" s="278" t="str">
        <f>+Recap!B96</f>
        <v>Dette Priv</v>
      </c>
      <c r="B1" s="279" t="str">
        <f>+Recap!C96</f>
        <v>Libellé valeur</v>
      </c>
      <c r="C1" s="365" t="str">
        <f>+Recap!D96</f>
        <v xml:space="preserve">Engagement en actions </v>
      </c>
      <c r="D1" s="365"/>
      <c r="E1" s="365" t="str">
        <f>+Recap!F96</f>
        <v>Engagement en obligations privées</v>
      </c>
      <c r="F1" s="365"/>
      <c r="G1" s="365" t="str">
        <f>+Recap!H96</f>
        <v>Total engagement</v>
      </c>
      <c r="H1" s="365"/>
      <c r="I1" s="365" t="str">
        <f>+Recap!J96</f>
        <v xml:space="preserve">Ratio par émetteur </v>
      </c>
      <c r="J1" s="365"/>
      <c r="L1" s="274" t="s">
        <v>5158</v>
      </c>
      <c r="M1" s="274"/>
    </row>
    <row r="2" spans="1:13" ht="15.75">
      <c r="A2" s="280"/>
      <c r="B2" s="281"/>
      <c r="C2" s="282" t="str">
        <f>+Recap!D97</f>
        <v>VC</v>
      </c>
      <c r="D2" s="283" t="str">
        <f>+Recap!E97</f>
        <v>VM</v>
      </c>
      <c r="E2" s="283" t="str">
        <f>+Recap!F97</f>
        <v>VC</v>
      </c>
      <c r="F2" s="283" t="str">
        <f>+Recap!G97</f>
        <v>VM</v>
      </c>
      <c r="G2" s="283" t="str">
        <f>+Recap!H97</f>
        <v>VC</v>
      </c>
      <c r="H2" s="283" t="str">
        <f>+Recap!I97</f>
        <v>VM</v>
      </c>
      <c r="I2" s="283" t="str">
        <f>+Recap!J97</f>
        <v>VC</v>
      </c>
      <c r="J2" s="283" t="str">
        <f>+Recap!K97</f>
        <v>VM</v>
      </c>
    </row>
    <row r="3" spans="1:13">
      <c r="A3" s="164" t="str">
        <f>+Recap!B102</f>
        <v xml:space="preserve">ATW </v>
      </c>
      <c r="B3" s="201" t="str">
        <f>+Recap!C102</f>
        <v>ATTIJARIWAFA BANK</v>
      </c>
      <c r="C3" s="185">
        <f ca="1">+VLOOKUP(A3,Recap!$B$98:$K$128,3,0)</f>
        <v>1545641482.1099999</v>
      </c>
      <c r="D3" s="185">
        <f ca="1">+VLOOKUP(A3,Recap!$B$98:$K$128,4,0)</f>
        <v>2902555854</v>
      </c>
      <c r="E3" s="185">
        <f ca="1">+VLOOKUP(A3,Recap!$B$98:$K$128,5,0)</f>
        <v>54600000</v>
      </c>
      <c r="F3" s="185">
        <f ca="1">+VLOOKUP(A3,Recap!$B$98:$K$128,6,0)</f>
        <v>55240048.5</v>
      </c>
      <c r="G3" s="185">
        <f ca="1">+VLOOKUP(A3,Recap!$B$98:$K$128,7,0)</f>
        <v>1600241482.1099999</v>
      </c>
      <c r="H3" s="185">
        <f ca="1">+VLOOKUP(A3,Recap!$B$98:$K$128,8,0)</f>
        <v>2957795902.5</v>
      </c>
      <c r="I3" s="267">
        <f ca="1">+VLOOKUP(A3,Recap!$B$98:$K$128,9,0)</f>
        <v>2.6911305164136933E-2</v>
      </c>
      <c r="J3" s="267">
        <f ca="1">+VLOOKUP(A3,Recap!$B$98:$K$128,10,0)</f>
        <v>4.1752053867501436E-2</v>
      </c>
    </row>
    <row r="4" spans="1:13">
      <c r="A4" s="164" t="str">
        <f>+Recap!B111</f>
        <v>ITISSALAT AL-MAGHRIB</v>
      </c>
      <c r="B4" s="201" t="str">
        <f>+Recap!C111</f>
        <v>ITISSALAT AL-MAGHRIB</v>
      </c>
      <c r="C4" s="185">
        <f ca="1">+VLOOKUP(A4,Recap!$B$98:$K$128,3,0)</f>
        <v>2311228103.7700005</v>
      </c>
      <c r="D4" s="185">
        <f ca="1">+VLOOKUP(A4,Recap!$B$98:$K$128,4,0)</f>
        <v>2144281185.5</v>
      </c>
      <c r="E4" s="185">
        <f ca="1">+VLOOKUP(A4,Recap!$B$98:$K$128,5,0)</f>
        <v>0</v>
      </c>
      <c r="F4" s="185">
        <f ca="1">+VLOOKUP(A4,Recap!$B$98:$K$128,6,0)</f>
        <v>0</v>
      </c>
      <c r="G4" s="185">
        <f ca="1">+VLOOKUP(A4,Recap!$B$98:$K$128,7,0)</f>
        <v>2311228103.7700005</v>
      </c>
      <c r="H4" s="185">
        <f ca="1">+VLOOKUP(A4,Recap!$B$98:$K$128,8,0)</f>
        <v>2144281185.5</v>
      </c>
      <c r="I4" s="267">
        <f ca="1">+VLOOKUP(A4,Recap!$B$98:$K$128,9,0)</f>
        <v>3.8867986800637473E-2</v>
      </c>
      <c r="J4" s="267">
        <f ca="1">+VLOOKUP(A4,Recap!$B$98:$K$128,10,0)</f>
        <v>3.0268533230570275E-2</v>
      </c>
    </row>
    <row r="5" spans="1:13">
      <c r="A5" s="164" t="str">
        <f>+Recap!B107</f>
        <v>CIMENTS DU MAROC</v>
      </c>
      <c r="B5" s="201" t="str">
        <f>+Recap!C107</f>
        <v>CIMENTS DU MAROC</v>
      </c>
      <c r="C5" s="185">
        <f ca="1">+VLOOKUP(A5,Recap!$B$98:$K$128,3,0)</f>
        <v>1033984024.2</v>
      </c>
      <c r="D5" s="185">
        <f ca="1">+VLOOKUP(A5,Recap!$B$98:$K$128,4,0)</f>
        <v>1543356705</v>
      </c>
      <c r="E5" s="185">
        <f ca="1">+VLOOKUP(A5,Recap!$B$98:$K$128,5,0)</f>
        <v>0</v>
      </c>
      <c r="F5" s="185">
        <f ca="1">+VLOOKUP(A5,Recap!$B$98:$K$128,6,0)</f>
        <v>0</v>
      </c>
      <c r="G5" s="185">
        <f ca="1">+VLOOKUP(A5,Recap!$B$98:$K$128,7,0)</f>
        <v>1033984024.2</v>
      </c>
      <c r="H5" s="185">
        <f ca="1">+VLOOKUP(A5,Recap!$B$98:$K$128,8,0)</f>
        <v>1543356705</v>
      </c>
      <c r="I5" s="267">
        <f ca="1">+VLOOKUP(A5,Recap!$B$98:$K$128,9,0)</f>
        <v>1.7388537868296437E-2</v>
      </c>
      <c r="J5" s="267">
        <f ca="1">+VLOOKUP(A5,Recap!$B$98:$K$128,10,0)</f>
        <v>2.1785922493659796E-2</v>
      </c>
    </row>
    <row r="6" spans="1:13">
      <c r="A6" s="164" t="str">
        <f>+Recap!B118</f>
        <v>SODEP-Marsa Maroc</v>
      </c>
      <c r="B6" s="201" t="str">
        <f>+Recap!C118</f>
        <v>SODEP-Marsa Maroc</v>
      </c>
      <c r="C6" s="185">
        <f ca="1">+VLOOKUP(A6,Recap!$B$98:$K$128,3,0)</f>
        <v>315448539.68000001</v>
      </c>
      <c r="D6" s="185">
        <f ca="1">+VLOOKUP(A6,Recap!$B$98:$K$128,4,0)</f>
        <v>1462011807</v>
      </c>
      <c r="E6" s="185">
        <f ca="1">+VLOOKUP(A6,Recap!$B$98:$K$128,5,0)</f>
        <v>0</v>
      </c>
      <c r="F6" s="185">
        <f ca="1">+VLOOKUP(A6,Recap!$B$98:$K$128,6,0)</f>
        <v>0</v>
      </c>
      <c r="G6" s="185">
        <f ca="1">+VLOOKUP(A6,Recap!$B$98:$K$128,7,0)</f>
        <v>315448539.68000001</v>
      </c>
      <c r="H6" s="185">
        <f ca="1">+VLOOKUP(A6,Recap!$B$98:$K$128,8,0)</f>
        <v>1462011807</v>
      </c>
      <c r="I6" s="267">
        <f ca="1">+VLOOKUP(A6,Recap!$B$98:$K$128,9,0)</f>
        <v>5.3049067967645023E-3</v>
      </c>
      <c r="J6" s="267">
        <f ca="1">+VLOOKUP(A6,Recap!$B$98:$K$128,10,0)</f>
        <v>2.0637663223886733E-2</v>
      </c>
    </row>
    <row r="7" spans="1:13">
      <c r="A7" s="164" t="str">
        <f>+Recap!B104</f>
        <v>BMCE BANK</v>
      </c>
      <c r="B7" s="201" t="str">
        <f>+Recap!C104</f>
        <v>BANK OF AFRICA</v>
      </c>
      <c r="C7" s="185">
        <f ca="1">+VLOOKUP(A7,Recap!$B$98:$K$128,3,0)</f>
        <v>725329533.47000003</v>
      </c>
      <c r="D7" s="185">
        <f ca="1">+VLOOKUP(A7,Recap!$B$98:$K$128,4,0)</f>
        <v>1184151472</v>
      </c>
      <c r="E7" s="185">
        <f ca="1">+VLOOKUP(A7,Recap!$B$98:$K$128,5,0)</f>
        <v>0</v>
      </c>
      <c r="F7" s="185">
        <f ca="1">+VLOOKUP(A7,Recap!$B$98:$K$128,6,0)</f>
        <v>0</v>
      </c>
      <c r="G7" s="185">
        <f ca="1">+VLOOKUP(A7,Recap!$B$98:$K$128,7,0)</f>
        <v>725329533.47000003</v>
      </c>
      <c r="H7" s="185">
        <f ca="1">+VLOOKUP(A7,Recap!$B$98:$K$128,8,0)</f>
        <v>1184151472</v>
      </c>
      <c r="I7" s="267">
        <f ca="1">+VLOOKUP(A7,Recap!$B$98:$K$128,9,0)</f>
        <v>1.2197886780209388E-2</v>
      </c>
      <c r="J7" s="267">
        <f ca="1">+VLOOKUP(A7,Recap!$B$98:$K$128,10,0)</f>
        <v>1.671540487443255E-2</v>
      </c>
    </row>
    <row r="8" spans="1:13">
      <c r="A8" s="164" t="str">
        <f>+Recap!B105</f>
        <v>BCP</v>
      </c>
      <c r="B8" s="201" t="str">
        <f>+Recap!C105</f>
        <v>BCP</v>
      </c>
      <c r="C8" s="185">
        <f ca="1">+VLOOKUP(A8,Recap!$B$98:$K$128,3,0)</f>
        <v>550190741.17999995</v>
      </c>
      <c r="D8" s="185">
        <f ca="1">+VLOOKUP(A8,Recap!$B$98:$K$128,4,0)</f>
        <v>907151123</v>
      </c>
      <c r="E8" s="185">
        <f ca="1">+VLOOKUP(A8,Recap!$B$98:$K$128,5,0)</f>
        <v>190424694.88</v>
      </c>
      <c r="F8" s="185">
        <f ca="1">+VLOOKUP(A8,Recap!$B$98:$K$128,6,0)</f>
        <v>197658600.16</v>
      </c>
      <c r="G8" s="185">
        <f ca="1">+VLOOKUP(A8,Recap!$B$98:$K$128,7,0)</f>
        <v>740615436.05999994</v>
      </c>
      <c r="H8" s="185">
        <f ca="1">+VLOOKUP(A8,Recap!$B$98:$K$128,8,0)</f>
        <v>1104809723.1600001</v>
      </c>
      <c r="I8" s="267">
        <f ca="1">+VLOOKUP(A8,Recap!$B$98:$K$128,9,0)</f>
        <v>1.245495022588782E-2</v>
      </c>
      <c r="J8" s="267">
        <f ca="1">+VLOOKUP(A8,Recap!$B$98:$K$128,10,0)</f>
        <v>1.5595421927431545E-2</v>
      </c>
    </row>
    <row r="9" spans="1:13">
      <c r="A9" s="164" t="str">
        <f>+Recap!B113</f>
        <v>LAFARGEHOLCIM MAR</v>
      </c>
      <c r="B9" s="201" t="str">
        <f>+Recap!C113</f>
        <v>LAFARGEHOLCIM MAR</v>
      </c>
      <c r="C9" s="185">
        <f ca="1">+VLOOKUP(A9,Recap!$B$98:$K$128,3,0)</f>
        <v>582551427.66999996</v>
      </c>
      <c r="D9" s="185">
        <f ca="1">+VLOOKUP(A9,Recap!$B$98:$K$128,4,0)</f>
        <v>902881560</v>
      </c>
      <c r="E9" s="185">
        <f ca="1">+VLOOKUP(A9,Recap!$B$98:$K$128,5,0)</f>
        <v>0</v>
      </c>
      <c r="F9" s="185">
        <f ca="1">+VLOOKUP(A9,Recap!$B$98:$K$128,6,0)</f>
        <v>0</v>
      </c>
      <c r="G9" s="185">
        <f ca="1">+VLOOKUP(A9,Recap!$B$98:$K$128,7,0)</f>
        <v>582551427.66999996</v>
      </c>
      <c r="H9" s="185">
        <f ca="1">+VLOOKUP(A9,Recap!$B$98:$K$128,8,0)</f>
        <v>902881560</v>
      </c>
      <c r="I9" s="267">
        <f ca="1">+VLOOKUP(A9,Recap!$B$98:$K$128,9,0)</f>
        <v>9.7967834349349577E-3</v>
      </c>
      <c r="J9" s="267">
        <f ca="1">+VLOOKUP(A9,Recap!$B$98:$K$128,10,0)</f>
        <v>1.2745017158631935E-2</v>
      </c>
    </row>
    <row r="10" spans="1:13">
      <c r="A10" s="164" t="str">
        <f>+Recap!B114</f>
        <v>LESIEUR CRISTAL</v>
      </c>
      <c r="B10" s="201" t="str">
        <f>+Recap!C114</f>
        <v>LESIEUR CRISTAL</v>
      </c>
      <c r="C10" s="185">
        <f ca="1">+VLOOKUP(A10,Recap!$B$98:$K$128,3,0)</f>
        <v>240543526.85999998</v>
      </c>
      <c r="D10" s="185">
        <f ca="1">+VLOOKUP(A10,Recap!$B$98:$K$128,4,0)</f>
        <v>561161708.25</v>
      </c>
      <c r="E10" s="185">
        <f ca="1">+VLOOKUP(A10,Recap!$B$98:$K$128,5,0)</f>
        <v>0</v>
      </c>
      <c r="F10" s="185">
        <f ca="1">+VLOOKUP(A10,Recap!$B$98:$K$128,6,0)</f>
        <v>0</v>
      </c>
      <c r="G10" s="185">
        <f ca="1">+VLOOKUP(A10,Recap!$B$98:$K$128,7,0)</f>
        <v>240543526.85999998</v>
      </c>
      <c r="H10" s="185">
        <f ca="1">+VLOOKUP(A10,Recap!$B$98:$K$128,8,0)</f>
        <v>561161708.25</v>
      </c>
      <c r="I10" s="267">
        <f ca="1">+VLOOKUP(A10,Recap!$B$98:$K$128,9,0)</f>
        <v>4.0452271291279117E-3</v>
      </c>
      <c r="J10" s="267">
        <f ca="1">+VLOOKUP(A10,Recap!$B$98:$K$128,10,0)</f>
        <v>7.9213220396410107E-3</v>
      </c>
    </row>
    <row r="11" spans="1:13">
      <c r="A11" s="164" t="str">
        <f>+Recap!B108</f>
        <v>COSUMAR</v>
      </c>
      <c r="B11" s="201" t="str">
        <f>+Recap!C108</f>
        <v>COSUMAR</v>
      </c>
      <c r="C11" s="185">
        <f ca="1">+VLOOKUP(A11,Recap!$B$98:$K$128,3,0)</f>
        <v>231366985.47999999</v>
      </c>
      <c r="D11" s="185">
        <f ca="1">+VLOOKUP(A11,Recap!$B$98:$K$128,4,0)</f>
        <v>504584743.5</v>
      </c>
      <c r="E11" s="185">
        <f ca="1">+VLOOKUP(A11,Recap!$B$98:$K$128,5,0)</f>
        <v>0</v>
      </c>
      <c r="F11" s="185">
        <f ca="1">+VLOOKUP(A11,Recap!$B$98:$K$128,6,0)</f>
        <v>0</v>
      </c>
      <c r="G11" s="185">
        <f ca="1">+VLOOKUP(A11,Recap!$B$98:$K$128,7,0)</f>
        <v>231366985.47999999</v>
      </c>
      <c r="H11" s="185">
        <f ca="1">+VLOOKUP(A11,Recap!$B$98:$K$128,8,0)</f>
        <v>504584743.5</v>
      </c>
      <c r="I11" s="267">
        <f ca="1">+VLOOKUP(A11,Recap!$B$98:$K$128,9,0)</f>
        <v>3.8909049795090361E-3</v>
      </c>
      <c r="J11" s="267">
        <f ca="1">+VLOOKUP(A11,Recap!$B$98:$K$128,10,0)</f>
        <v>7.1226852987133701E-3</v>
      </c>
    </row>
    <row r="12" spans="1:13">
      <c r="A12" s="164" t="str">
        <f>+Recap!B123</f>
        <v>CFG Bank</v>
      </c>
      <c r="B12" s="201" t="str">
        <f>+Recap!C123</f>
        <v>CFG Bank</v>
      </c>
      <c r="C12" s="185">
        <f ca="1">+VLOOKUP(A12,Recap!$B$98:$K$128,3,0)</f>
        <v>186168524.22999999</v>
      </c>
      <c r="D12" s="185">
        <f ca="1">+VLOOKUP(A12,Recap!$B$98:$K$128,4,0)</f>
        <v>258864165</v>
      </c>
      <c r="E12" s="185">
        <f ca="1">+VLOOKUP(A12,Recap!$B$98:$K$128,5,0)</f>
        <v>200000000</v>
      </c>
      <c r="F12" s="185">
        <f ca="1">+VLOOKUP(A12,Recap!$B$98:$K$128,6,0)</f>
        <v>206787460</v>
      </c>
      <c r="G12" s="185">
        <f ca="1">+VLOOKUP(A12,Recap!$B$98:$K$128,7,0)</f>
        <v>386168524.23000002</v>
      </c>
      <c r="H12" s="185">
        <f ca="1">+VLOOKUP(A12,Recap!$B$98:$K$128,8,0)</f>
        <v>465651625</v>
      </c>
      <c r="I12" s="267">
        <f ca="1">+VLOOKUP(A12,Recap!$B$98:$K$128,9,0)</f>
        <v>6.4942067284964782E-3</v>
      </c>
      <c r="J12" s="267">
        <f ca="1">+VLOOKUP(A12,Recap!$B$98:$K$128,10,0)</f>
        <v>6.5731079396170672E-3</v>
      </c>
    </row>
    <row r="13" spans="1:13">
      <c r="A13" s="164" t="str">
        <f>+Recap!B112</f>
        <v>LABEL VIE</v>
      </c>
      <c r="B13" s="201" t="str">
        <f>+Recap!C112</f>
        <v>LABEL VIE</v>
      </c>
      <c r="C13" s="185">
        <f ca="1">+VLOOKUP(A13,Recap!$B$98:$K$128,3,0)</f>
        <v>419868622.63</v>
      </c>
      <c r="D13" s="185">
        <f ca="1">+VLOOKUP(A13,Recap!$B$98:$K$128,4,0)</f>
        <v>441620524</v>
      </c>
      <c r="E13" s="185">
        <f ca="1">+VLOOKUP(A13,Recap!$B$98:$K$128,5,0)</f>
        <v>0</v>
      </c>
      <c r="F13" s="185">
        <f ca="1">+VLOOKUP(A13,Recap!$B$98:$K$128,6,0)</f>
        <v>0</v>
      </c>
      <c r="G13" s="185">
        <f ca="1">+VLOOKUP(A13,Recap!$B$98:$K$128,7,0)</f>
        <v>419868622.63</v>
      </c>
      <c r="H13" s="185">
        <f ca="1">+VLOOKUP(A13,Recap!$B$98:$K$128,8,0)</f>
        <v>441620524</v>
      </c>
      <c r="I13" s="267">
        <f ca="1">+VLOOKUP(A13,Recap!$B$98:$K$128,9,0)</f>
        <v>7.0609422132609598E-3</v>
      </c>
      <c r="J13" s="267">
        <f ca="1">+VLOOKUP(A13,Recap!$B$98:$K$128,10,0)</f>
        <v>6.2338864867104238E-3</v>
      </c>
    </row>
    <row r="14" spans="1:13">
      <c r="A14" s="164" t="str">
        <f>+Recap!B117</f>
        <v>ALLIANCES</v>
      </c>
      <c r="B14" s="201" t="str">
        <f>+Recap!C117</f>
        <v>ALLIANCES</v>
      </c>
      <c r="C14" s="185">
        <f ca="1">+VLOOKUP(A14,Recap!$B$98:$K$128,3,0)</f>
        <v>216680249.31999999</v>
      </c>
      <c r="D14" s="185">
        <f ca="1">+VLOOKUP(A14,Recap!$B$98:$K$128,4,0)</f>
        <v>325149022</v>
      </c>
      <c r="E14" s="185">
        <f ca="1">+VLOOKUP(A14,Recap!$B$98:$K$128,5,0)</f>
        <v>0</v>
      </c>
      <c r="F14" s="185">
        <f ca="1">+VLOOKUP(A14,Recap!$B$98:$K$128,6,0)</f>
        <v>0</v>
      </c>
      <c r="G14" s="185">
        <f ca="1">+VLOOKUP(A14,Recap!$B$98:$K$128,7,0)</f>
        <v>216680249.31999999</v>
      </c>
      <c r="H14" s="185">
        <f ca="1">+VLOOKUP(A14,Recap!$B$98:$K$128,8,0)</f>
        <v>325149022</v>
      </c>
      <c r="I14" s="267">
        <f ca="1">+VLOOKUP(A14,Recap!$B$98:$K$128,9,0)</f>
        <v>3.6439177322182201E-3</v>
      </c>
      <c r="J14" s="267">
        <f ca="1">+VLOOKUP(A14,Recap!$B$98:$K$128,10,0)</f>
        <v>4.589782368024431E-3</v>
      </c>
    </row>
    <row r="15" spans="1:13">
      <c r="A15" s="164" t="str">
        <f>+Recap!B98</f>
        <v>AFRIQUIA GAZ</v>
      </c>
      <c r="B15" s="201" t="str">
        <f>+Recap!C98</f>
        <v>AFRIQUIA GAZ</v>
      </c>
      <c r="C15" s="185">
        <f ca="1">+VLOOKUP(A15,Recap!$B$98:$K$128,3,0)</f>
        <v>277887420.63</v>
      </c>
      <c r="D15" s="185">
        <f ca="1">+VLOOKUP(A15,Recap!$B$98:$K$128,4,0)</f>
        <v>289290345</v>
      </c>
      <c r="E15" s="185">
        <f ca="1">+VLOOKUP(A15,Recap!$B$98:$K$128,5,0)</f>
        <v>0</v>
      </c>
      <c r="F15" s="185">
        <f ca="1">+VLOOKUP(A15,Recap!$B$98:$K$128,6,0)</f>
        <v>0</v>
      </c>
      <c r="G15" s="185">
        <f ca="1">+VLOOKUP(A15,Recap!$B$98:$K$128,7,0)</f>
        <v>277887420.63</v>
      </c>
      <c r="H15" s="185">
        <f ca="1">+VLOOKUP(A15,Recap!$B$98:$K$128,8,0)</f>
        <v>289290345</v>
      </c>
      <c r="I15" s="267">
        <f ca="1">+VLOOKUP(A15,Recap!$B$98:$K$128,9,0)</f>
        <v>4.6732404211821043E-3</v>
      </c>
      <c r="J15" s="267">
        <f ca="1">+VLOOKUP(A15,Recap!$B$98:$K$128,10,0)</f>
        <v>4.0836036244350279E-3</v>
      </c>
    </row>
    <row r="16" spans="1:13">
      <c r="A16" s="164" t="str">
        <f>+Recap!B99</f>
        <v>AKDITAL</v>
      </c>
      <c r="B16" s="201" t="str">
        <f>+Recap!C99</f>
        <v>AKDITAL</v>
      </c>
      <c r="C16" s="185">
        <f ca="1">+VLOOKUP(A16,Recap!$B$98:$K$128,3,0)</f>
        <v>204140752.33000001</v>
      </c>
      <c r="D16" s="185">
        <f ca="1">+VLOOKUP(A16,Recap!$B$98:$K$128,4,0)</f>
        <v>293736618</v>
      </c>
      <c r="E16" s="185">
        <f ca="1">+VLOOKUP(A16,Recap!$B$98:$K$128,5,0)</f>
        <v>0</v>
      </c>
      <c r="F16" s="185">
        <f ca="1">+VLOOKUP(A16,Recap!$B$98:$K$128,6,0)</f>
        <v>0</v>
      </c>
      <c r="G16" s="185">
        <f ca="1">+VLOOKUP(A16,Recap!$B$98:$K$128,7,0)</f>
        <v>204140752.33000001</v>
      </c>
      <c r="H16" s="185">
        <f ca="1">+VLOOKUP(A16,Recap!$B$98:$K$128,8,0)</f>
        <v>293736618</v>
      </c>
      <c r="I16" s="267">
        <f ca="1">+VLOOKUP(A16,Recap!$B$98:$K$128,9,0)</f>
        <v>3.4330406653034721E-3</v>
      </c>
      <c r="J16" s="267">
        <f ca="1">+VLOOKUP(A16,Recap!$B$98:$K$128,10,0)</f>
        <v>4.146366923839395E-3</v>
      </c>
    </row>
    <row r="17" spans="1:10">
      <c r="A17" s="164" t="str">
        <f>+Recap!B100</f>
        <v>ARADEI CAPITAL</v>
      </c>
      <c r="B17" s="201" t="str">
        <f>+Recap!C100</f>
        <v>ARADEI CAPITAL</v>
      </c>
      <c r="C17" s="185">
        <f ca="1">+VLOOKUP(A17,Recap!$B$98:$K$128,3,0)</f>
        <v>221273873.74000001</v>
      </c>
      <c r="D17" s="185">
        <f ca="1">+VLOOKUP(A17,Recap!$B$98:$K$128,4,0)</f>
        <v>241718475</v>
      </c>
      <c r="E17" s="185">
        <f ca="1">+VLOOKUP(A17,Recap!$B$98:$K$128,5,0)</f>
        <v>0</v>
      </c>
      <c r="F17" s="185">
        <f ca="1">+VLOOKUP(A17,Recap!$B$98:$K$128,6,0)</f>
        <v>0</v>
      </c>
      <c r="G17" s="185">
        <f ca="1">+VLOOKUP(A17,Recap!$B$98:$K$128,7,0)</f>
        <v>221273873.74000001</v>
      </c>
      <c r="H17" s="185">
        <f ca="1">+VLOOKUP(A17,Recap!$B$98:$K$128,8,0)</f>
        <v>241718475</v>
      </c>
      <c r="I17" s="267">
        <f ca="1">+VLOOKUP(A17,Recap!$B$98:$K$128,9,0)</f>
        <v>3.721168840852807E-3</v>
      </c>
      <c r="J17" s="267">
        <f ca="1">+VLOOKUP(A17,Recap!$B$98:$K$128,10,0)</f>
        <v>3.4120822131236623E-3</v>
      </c>
    </row>
    <row r="18" spans="1:10">
      <c r="A18" s="164" t="str">
        <f>+Recap!B124</f>
        <v>WAFA ASSURANCE</v>
      </c>
      <c r="B18" s="201" t="str">
        <f>+Recap!C124</f>
        <v>WAFA ASSURANCE</v>
      </c>
      <c r="C18" s="185">
        <f ca="1">+VLOOKUP(A18,Recap!$B$98:$K$128,3,0)</f>
        <v>121834779.78</v>
      </c>
      <c r="D18" s="185">
        <f ca="1">+VLOOKUP(A18,Recap!$B$98:$K$128,4,0)</f>
        <v>209263600</v>
      </c>
      <c r="E18" s="185">
        <f ca="1">+VLOOKUP(A18,Recap!$B$98:$K$128,5,0)</f>
        <v>0</v>
      </c>
      <c r="F18" s="185">
        <f ca="1">+VLOOKUP(A18,Recap!$B$98:$K$128,6,0)</f>
        <v>0</v>
      </c>
      <c r="G18" s="185">
        <f ca="1">+VLOOKUP(A18,Recap!$B$98:$K$128,7,0)</f>
        <v>121834779.78</v>
      </c>
      <c r="H18" s="185">
        <f ca="1">+VLOOKUP(A18,Recap!$B$98:$K$128,8,0)</f>
        <v>209263600</v>
      </c>
      <c r="I18" s="267">
        <f ca="1">+VLOOKUP(A18,Recap!$B$98:$K$128,9,0)</f>
        <v>2.0488988536541521E-3</v>
      </c>
      <c r="J18" s="267">
        <f ca="1">+VLOOKUP(A18,Recap!$B$98:$K$128,10,0)</f>
        <v>2.9539513163576959E-3</v>
      </c>
    </row>
    <row r="19" spans="1:10">
      <c r="A19" s="164" t="str">
        <f>+Recap!B109</f>
        <v>HPS</v>
      </c>
      <c r="B19" s="201" t="str">
        <f>+Recap!C109</f>
        <v>HPS</v>
      </c>
      <c r="C19" s="185">
        <f ca="1">+VLOOKUP(A19,Recap!$B$98:$K$128,3,0)</f>
        <v>113634915.90000001</v>
      </c>
      <c r="D19" s="185">
        <f ca="1">+VLOOKUP(A19,Recap!$B$98:$K$128,4,0)</f>
        <v>134232300</v>
      </c>
      <c r="E19" s="185">
        <f ca="1">+VLOOKUP(A19,Recap!$B$98:$K$128,5,0)</f>
        <v>0</v>
      </c>
      <c r="F19" s="185">
        <f ca="1">+VLOOKUP(A19,Recap!$B$98:$K$128,6,0)</f>
        <v>0</v>
      </c>
      <c r="G19" s="185">
        <f ca="1">+VLOOKUP(A19,Recap!$B$98:$K$128,7,0)</f>
        <v>113634915.90000001</v>
      </c>
      <c r="H19" s="185">
        <f ca="1">+VLOOKUP(A19,Recap!$B$98:$K$128,8,0)</f>
        <v>134232300</v>
      </c>
      <c r="I19" s="267">
        <f ca="1">+VLOOKUP(A19,Recap!$B$98:$K$128,9,0)</f>
        <v>1.9110015165046987E-3</v>
      </c>
      <c r="J19" s="267">
        <f ca="1">+VLOOKUP(A19,Recap!$B$98:$K$128,10,0)</f>
        <v>1.8948143837854319E-3</v>
      </c>
    </row>
    <row r="20" spans="1:10">
      <c r="A20" s="164" t="str">
        <f>+Recap!B106</f>
        <v xml:space="preserve">BMCI </v>
      </c>
      <c r="B20" s="201" t="str">
        <f>+Recap!C106</f>
        <v>BMCI</v>
      </c>
      <c r="C20" s="185">
        <f ca="1">+VLOOKUP(A20,Recap!$B$98:$K$128,3,0)</f>
        <v>89775340.049999997</v>
      </c>
      <c r="D20" s="185">
        <f ca="1">+VLOOKUP(A20,Recap!$B$98:$K$128,4,0)</f>
        <v>131490480</v>
      </c>
      <c r="E20" s="185">
        <f ca="1">+VLOOKUP(A20,Recap!$B$98:$K$128,5,0)</f>
        <v>0</v>
      </c>
      <c r="F20" s="185">
        <f ca="1">+VLOOKUP(A20,Recap!$B$98:$K$128,6,0)</f>
        <v>0</v>
      </c>
      <c r="G20" s="185">
        <f ca="1">+VLOOKUP(A20,Recap!$B$98:$K$128,7,0)</f>
        <v>89775340.049999997</v>
      </c>
      <c r="H20" s="185">
        <f ca="1">+VLOOKUP(A20,Recap!$B$98:$K$128,8,0)</f>
        <v>131490480</v>
      </c>
      <c r="I20" s="267">
        <f ca="1">+VLOOKUP(A20,Recap!$B$98:$K$128,9,0)</f>
        <v>1.5097543710178871E-3</v>
      </c>
      <c r="J20" s="267">
        <f ca="1">+VLOOKUP(A20,Recap!$B$98:$K$128,10,0)</f>
        <v>1.8561110316581827E-3</v>
      </c>
    </row>
    <row r="21" spans="1:10">
      <c r="A21" s="164" t="str">
        <f>+Recap!B119</f>
        <v>TAQA MOROCCO</v>
      </c>
      <c r="B21" s="201" t="str">
        <f>+Recap!C119</f>
        <v>TAQA MOROCCO</v>
      </c>
      <c r="C21" s="185">
        <f ca="1">+VLOOKUP(A21,Recap!$B$98:$K$128,3,0)</f>
        <v>96305040.180000007</v>
      </c>
      <c r="D21" s="185">
        <f ca="1">+VLOOKUP(A21,Recap!$B$98:$K$128,4,0)</f>
        <v>121644930</v>
      </c>
      <c r="E21" s="185">
        <f ca="1">+VLOOKUP(A21,Recap!$B$98:$K$128,5,0)</f>
        <v>0</v>
      </c>
      <c r="F21" s="185">
        <f ca="1">+VLOOKUP(A21,Recap!$B$98:$K$128,6,0)</f>
        <v>0</v>
      </c>
      <c r="G21" s="185">
        <f ca="1">+VLOOKUP(A21,Recap!$B$98:$K$128,7,0)</f>
        <v>96305040.180000007</v>
      </c>
      <c r="H21" s="185">
        <f ca="1">+VLOOKUP(A21,Recap!$B$98:$K$128,8,0)</f>
        <v>121644930</v>
      </c>
      <c r="I21" s="267">
        <f ca="1">+VLOOKUP(A21,Recap!$B$98:$K$128,9,0)</f>
        <v>1.6195645182945566E-3</v>
      </c>
      <c r="J21" s="267">
        <f ca="1">+VLOOKUP(A21,Recap!$B$98:$K$128,10,0)</f>
        <v>1.7171318905998929E-3</v>
      </c>
    </row>
    <row r="22" spans="1:10">
      <c r="A22" s="164" t="str">
        <f>+Recap!B110</f>
        <v>CMGP GROUP</v>
      </c>
      <c r="B22" s="201" t="str">
        <f>+Recap!C110</f>
        <v>CMGP GROUP</v>
      </c>
      <c r="C22" s="185">
        <f ca="1">+VLOOKUP(A22,Recap!$B$98:$K$128,3,0)</f>
        <v>83355088.290000007</v>
      </c>
      <c r="D22" s="185">
        <f ca="1">+VLOOKUP(A22,Recap!$B$98:$K$128,4,0)</f>
        <v>109049760</v>
      </c>
      <c r="E22" s="185">
        <f ca="1">+VLOOKUP(A22,Recap!$B$98:$K$128,5,0)</f>
        <v>0</v>
      </c>
      <c r="F22" s="185">
        <f ca="1">+VLOOKUP(A22,Recap!$B$98:$K$128,6,0)</f>
        <v>0</v>
      </c>
      <c r="G22" s="185">
        <f ca="1">+VLOOKUP(A22,Recap!$B$98:$K$128,7,0)</f>
        <v>83355088.290000007</v>
      </c>
      <c r="H22" s="185">
        <f ca="1">+VLOOKUP(A22,Recap!$B$98:$K$128,8,0)</f>
        <v>109049760</v>
      </c>
      <c r="I22" s="267">
        <f ca="1">+VLOOKUP(A22,Recap!$B$98:$K$128,9,0)</f>
        <v>1.4017848199997923E-3</v>
      </c>
      <c r="J22" s="267">
        <f ca="1">+VLOOKUP(A22,Recap!$B$98:$K$128,10,0)</f>
        <v>1.5393392931235571E-3</v>
      </c>
    </row>
    <row r="23" spans="1:10">
      <c r="A23" s="164" t="str">
        <f>+Recap!B125</f>
        <v>CDM</v>
      </c>
      <c r="B23" s="201" t="str">
        <f>+Recap!C125</f>
        <v>CDM</v>
      </c>
      <c r="C23" s="185">
        <f ca="1">+VLOOKUP(A23,Recap!$B$98:$K$128,3,0)</f>
        <v>105078293.55</v>
      </c>
      <c r="D23" s="185">
        <f ca="1">+VLOOKUP(A23,Recap!$B$98:$K$128,4,0)</f>
        <v>111803004</v>
      </c>
      <c r="E23" s="185">
        <f ca="1">+VLOOKUP(A23,Recap!$B$98:$K$128,5,0)</f>
        <v>0</v>
      </c>
      <c r="F23" s="185">
        <f ca="1">+VLOOKUP(A23,Recap!$B$98:$K$128,6,0)</f>
        <v>0</v>
      </c>
      <c r="G23" s="185">
        <f ca="1">+VLOOKUP(A23,Recap!$B$98:$K$128,7,0)</f>
        <v>105078293.55</v>
      </c>
      <c r="H23" s="185">
        <f ca="1">+VLOOKUP(A23,Recap!$B$98:$K$128,8,0)</f>
        <v>111803004</v>
      </c>
      <c r="I23" s="267">
        <f ca="1">+VLOOKUP(A23,Recap!$B$98:$K$128,9,0)</f>
        <v>1.7671045623203201E-3</v>
      </c>
      <c r="J23" s="267">
        <f ca="1">+VLOOKUP(A23,Recap!$B$98:$K$128,10,0)</f>
        <v>1.5782039056890197E-3</v>
      </c>
    </row>
    <row r="24" spans="1:10">
      <c r="A24" s="164" t="str">
        <f>+Recap!B101</f>
        <v>ATLANTASANAD</v>
      </c>
      <c r="B24" s="201" t="str">
        <f>+Recap!C101</f>
        <v>ATLANTASANAD</v>
      </c>
      <c r="C24" s="185">
        <f ca="1">+VLOOKUP(A24,Recap!$B$98:$K$128,3,0)</f>
        <v>82348444.480000004</v>
      </c>
      <c r="D24" s="185">
        <f ca="1">+VLOOKUP(A24,Recap!$B$98:$K$128,4,0)</f>
        <v>107287088.2</v>
      </c>
      <c r="E24" s="185">
        <f ca="1">+VLOOKUP(A24,Recap!$B$98:$K$128,5,0)</f>
        <v>0</v>
      </c>
      <c r="F24" s="185">
        <f ca="1">+VLOOKUP(A24,Recap!$B$98:$K$128,6,0)</f>
        <v>0</v>
      </c>
      <c r="G24" s="185">
        <f ca="1">+VLOOKUP(A24,Recap!$B$98:$K$128,7,0)</f>
        <v>82348444.480000004</v>
      </c>
      <c r="H24" s="185">
        <f ca="1">+VLOOKUP(A24,Recap!$B$98:$K$128,8,0)</f>
        <v>107287088.2</v>
      </c>
      <c r="I24" s="267">
        <f ca="1">+VLOOKUP(A24,Recap!$B$98:$K$128,9,0)</f>
        <v>1.3848560632681649E-3</v>
      </c>
      <c r="J24" s="267">
        <f ca="1">+VLOOKUP(A24,Recap!$B$98:$K$128,10,0)</f>
        <v>1.514457533066306E-3</v>
      </c>
    </row>
    <row r="25" spans="1:10">
      <c r="A25" s="164" t="str">
        <f>+Recap!B122</f>
        <v>TOTALENERGIES MARKETING MAROC</v>
      </c>
      <c r="B25" s="201" t="str">
        <f>+Recap!C122</f>
        <v>TOTALENERGIES MARKETING MAROC</v>
      </c>
      <c r="C25" s="185">
        <f ca="1">+VLOOKUP(A25,Recap!$B$98:$K$128,3,0)</f>
        <v>33717412.090000004</v>
      </c>
      <c r="D25" s="185">
        <f ca="1">+VLOOKUP(A25,Recap!$B$98:$K$128,4,0)</f>
        <v>51729895</v>
      </c>
      <c r="E25" s="185">
        <f ca="1">+VLOOKUP(A25,Recap!$B$98:$K$128,5,0)</f>
        <v>0</v>
      </c>
      <c r="F25" s="185">
        <f ca="1">+VLOOKUP(A25,Recap!$B$98:$K$128,6,0)</f>
        <v>0</v>
      </c>
      <c r="G25" s="185">
        <f ca="1">+VLOOKUP(A25,Recap!$B$98:$K$128,7,0)</f>
        <v>33717412.090000004</v>
      </c>
      <c r="H25" s="185">
        <f ca="1">+VLOOKUP(A25,Recap!$B$98:$K$128,8,0)</f>
        <v>51729895</v>
      </c>
      <c r="I25" s="267">
        <f ca="1">+VLOOKUP(A25,Recap!$B$98:$K$128,9,0)</f>
        <v>5.6702664956699165E-4</v>
      </c>
      <c r="J25" s="267">
        <f ca="1">+VLOOKUP(A25,Recap!$B$98:$K$128,10,0)</f>
        <v>7.3021582076527106E-4</v>
      </c>
    </row>
    <row r="26" spans="1:10">
      <c r="A26" s="164" t="str">
        <f>+Recap!B120</f>
        <v>JET CONTRACTORS</v>
      </c>
      <c r="B26" s="201" t="str">
        <f>+Recap!C120</f>
        <v>JET CONTRACTORS</v>
      </c>
      <c r="C26" s="185">
        <f ca="1">+VLOOKUP(A26,Recap!$B$98:$K$128,3,0)</f>
        <v>56748209.270000003</v>
      </c>
      <c r="D26" s="185">
        <f ca="1">+VLOOKUP(A26,Recap!$B$98:$K$128,4,0)</f>
        <v>78596406</v>
      </c>
      <c r="E26" s="185">
        <f ca="1">+VLOOKUP(A26,Recap!$B$98:$K$128,5,0)</f>
        <v>0</v>
      </c>
      <c r="F26" s="185">
        <f ca="1">+VLOOKUP(A26,Recap!$B$98:$K$128,6,0)</f>
        <v>0</v>
      </c>
      <c r="G26" s="185">
        <f ca="1">+VLOOKUP(A26,Recap!$B$98:$K$128,7,0)</f>
        <v>56748209.270000003</v>
      </c>
      <c r="H26" s="185">
        <f ca="1">+VLOOKUP(A26,Recap!$B$98:$K$128,8,0)</f>
        <v>78596406</v>
      </c>
      <c r="I26" s="267">
        <f ca="1">+VLOOKUP(A26,Recap!$B$98:$K$128,9,0)</f>
        <v>9.5433620128983611E-4</v>
      </c>
      <c r="J26" s="267">
        <f ca="1">+VLOOKUP(A26,Recap!$B$98:$K$128,10,0)</f>
        <v>1.109461736129379E-3</v>
      </c>
    </row>
    <row r="27" spans="1:10">
      <c r="A27" s="164" t="str">
        <f>+Recap!B127</f>
        <v>DOUJA PROM ADDOHA</v>
      </c>
      <c r="B27" s="201" t="str">
        <f>+Recap!C127</f>
        <v>DOUJA PROM ADDOHA</v>
      </c>
      <c r="C27" s="185">
        <f ca="1">+VLOOKUP(A27,Recap!$B$98:$K$128,3,0)</f>
        <v>68175504.959999993</v>
      </c>
      <c r="D27" s="185">
        <f ca="1">+VLOOKUP(A27,Recap!$B$98:$K$128,4,0)</f>
        <v>74268900</v>
      </c>
      <c r="E27" s="185">
        <f ca="1">+VLOOKUP(A27,Recap!$B$98:$K$128,5,0)</f>
        <v>0</v>
      </c>
      <c r="F27" s="185">
        <f ca="1">+VLOOKUP(A27,Recap!$B$98:$K$128,6,0)</f>
        <v>0</v>
      </c>
      <c r="G27" s="185">
        <f ca="1">+VLOOKUP(A27,Recap!$B$98:$K$128,7,0)</f>
        <v>68175504.959999993</v>
      </c>
      <c r="H27" s="185">
        <f ca="1">+VLOOKUP(A27,Recap!$B$98:$K$128,8,0)</f>
        <v>74268900</v>
      </c>
      <c r="I27" s="267">
        <f ca="1">+VLOOKUP(A27,Recap!$B$98:$K$128,9,0)</f>
        <v>1.146509348250713E-3</v>
      </c>
      <c r="J27" s="267">
        <f ca="1">+VLOOKUP(A27,Recap!$B$98:$K$128,10,0)</f>
        <v>1.0483749439436103E-3</v>
      </c>
    </row>
    <row r="28" spans="1:10">
      <c r="A28" s="164" t="str">
        <f>+Recap!B103</f>
        <v>AUTO HALL</v>
      </c>
      <c r="B28" s="201" t="str">
        <f>+Recap!C103</f>
        <v>AUTO HALL</v>
      </c>
      <c r="C28" s="185">
        <f ca="1">+VLOOKUP(A28,Recap!$B$98:$K$128,3,0)</f>
        <v>31173729.460000001</v>
      </c>
      <c r="D28" s="185">
        <f ca="1">+VLOOKUP(A28,Recap!$B$98:$K$128,4,0)</f>
        <v>50390499</v>
      </c>
      <c r="E28" s="185">
        <f ca="1">+VLOOKUP(A28,Recap!$B$98:$K$128,5,0)</f>
        <v>0</v>
      </c>
      <c r="F28" s="185">
        <f ca="1">+VLOOKUP(A28,Recap!$B$98:$K$128,6,0)</f>
        <v>0</v>
      </c>
      <c r="G28" s="185">
        <f ca="1">+VLOOKUP(A28,Recap!$B$98:$K$128,7,0)</f>
        <v>31173729.460000001</v>
      </c>
      <c r="H28" s="185">
        <f ca="1">+VLOOKUP(A28,Recap!$B$98:$K$128,8,0)</f>
        <v>50390499</v>
      </c>
      <c r="I28" s="267">
        <f ca="1">+VLOOKUP(A28,Recap!$B$98:$K$128,9,0)</f>
        <v>5.242494685840411E-4</v>
      </c>
      <c r="J28" s="267">
        <f ca="1">+VLOOKUP(A28,Recap!$B$98:$K$128,10,0)</f>
        <v>7.11308994268335E-4</v>
      </c>
    </row>
    <row r="29" spans="1:10">
      <c r="A29" s="164" t="str">
        <f>+Recap!B126</f>
        <v>MUTANDIS SCA</v>
      </c>
      <c r="B29" s="201" t="str">
        <f>+Recap!C126</f>
        <v>MUTANDIS SCA</v>
      </c>
      <c r="C29" s="185">
        <f ca="1">+VLOOKUP(A29,Recap!$B$98:$K$128,3,0)</f>
        <v>24412325.420000002</v>
      </c>
      <c r="D29" s="185">
        <f ca="1">+VLOOKUP(A29,Recap!$B$98:$K$128,4,0)</f>
        <v>29431548.649999999</v>
      </c>
      <c r="E29" s="185">
        <f ca="1">+VLOOKUP(A29,Recap!$B$98:$K$128,5,0)</f>
        <v>0</v>
      </c>
      <c r="F29" s="185">
        <f ca="1">+VLOOKUP(A29,Recap!$B$98:$K$128,6,0)</f>
        <v>0</v>
      </c>
      <c r="G29" s="185">
        <f ca="1">+VLOOKUP(A29,Recap!$B$98:$K$128,7,0)</f>
        <v>24412325.420000002</v>
      </c>
      <c r="H29" s="185">
        <f ca="1">+VLOOKUP(A29,Recap!$B$98:$K$128,8,0)</f>
        <v>29431548.649999999</v>
      </c>
      <c r="I29" s="267">
        <f ca="1">+VLOOKUP(A29,Recap!$B$98:$K$128,9,0)</f>
        <v>4.105427502589123E-4</v>
      </c>
      <c r="J29" s="267">
        <f ca="1">+VLOOKUP(A29,Recap!$B$98:$K$128,10,0)</f>
        <v>4.1545381937954358E-4</v>
      </c>
    </row>
    <row r="30" spans="1:10">
      <c r="A30" s="164" t="str">
        <f>+Recap!B115</f>
        <v>MAGHREBAI</v>
      </c>
      <c r="B30" s="201" t="str">
        <f>+Recap!C115</f>
        <v>MAGHREBAIL</v>
      </c>
      <c r="C30" s="185">
        <f ca="1">+VLOOKUP(A30,Recap!$B$98:$K$128,3,0)</f>
        <v>11414979.5</v>
      </c>
      <c r="D30" s="185">
        <f ca="1">+VLOOKUP(A30,Recap!$B$98:$K$128,4,0)</f>
        <v>18289399</v>
      </c>
      <c r="E30" s="185">
        <f ca="1">+VLOOKUP(A30,Recap!$B$98:$K$128,5,0)</f>
        <v>0</v>
      </c>
      <c r="F30" s="185">
        <f ca="1">+VLOOKUP(A30,Recap!$B$98:$K$128,6,0)</f>
        <v>0</v>
      </c>
      <c r="G30" s="185">
        <f ca="1">+VLOOKUP(A30,Recap!$B$98:$K$128,7,0)</f>
        <v>11414979.5</v>
      </c>
      <c r="H30" s="185">
        <f ca="1">+VLOOKUP(A30,Recap!$B$98:$K$128,8,0)</f>
        <v>18289399</v>
      </c>
      <c r="I30" s="267">
        <f ca="1">+VLOOKUP(A30,Recap!$B$98:$K$128,9,0)</f>
        <v>1.9196602525377543E-4</v>
      </c>
      <c r="J30" s="267">
        <f ca="1">+VLOOKUP(A30,Recap!$B$98:$K$128,10,0)</f>
        <v>2.581719623070669E-4</v>
      </c>
    </row>
    <row r="31" spans="1:10">
      <c r="A31" s="164" t="str">
        <f>+Recap!B121</f>
        <v>MINIERE TOUISSIT</v>
      </c>
      <c r="B31" s="201" t="str">
        <f>+Recap!C121</f>
        <v>MINIERE TOUISSIT</v>
      </c>
      <c r="C31" s="185">
        <f ca="1">+VLOOKUP(A31,Recap!$B$98:$K$128,3,0)</f>
        <v>11151233.039999999</v>
      </c>
      <c r="D31" s="185">
        <f ca="1">+VLOOKUP(A31,Recap!$B$98:$K$128,4,0)</f>
        <v>13408494</v>
      </c>
      <c r="E31" s="185">
        <f ca="1">+VLOOKUP(A31,Recap!$B$98:$K$128,5,0)</f>
        <v>0</v>
      </c>
      <c r="F31" s="185">
        <f ca="1">+VLOOKUP(A31,Recap!$B$98:$K$128,6,0)</f>
        <v>0</v>
      </c>
      <c r="G31" s="185">
        <f ca="1">+VLOOKUP(A31,Recap!$B$98:$K$128,7,0)</f>
        <v>11151233.039999999</v>
      </c>
      <c r="H31" s="185">
        <f ca="1">+VLOOKUP(A31,Recap!$B$98:$K$128,8,0)</f>
        <v>13408494</v>
      </c>
      <c r="I31" s="267">
        <f ca="1">+VLOOKUP(A31,Recap!$B$98:$K$128,9,0)</f>
        <v>1.8753059375773513E-4</v>
      </c>
      <c r="J31" s="267">
        <f ca="1">+VLOOKUP(A31,Recap!$B$98:$K$128,10,0)</f>
        <v>1.8927342596454551E-4</v>
      </c>
    </row>
    <row r="32" spans="1:10">
      <c r="A32" s="164" t="str">
        <f>+Recap!B128</f>
        <v>TGCC S.A</v>
      </c>
      <c r="B32" s="201" t="str">
        <f>+Recap!C128</f>
        <v>TGCC S.A</v>
      </c>
      <c r="C32" s="185">
        <f ca="1">+VLOOKUP(A32,Recap!$B$98:$K$128,3,0)</f>
        <v>0</v>
      </c>
      <c r="D32" s="185">
        <f ca="1">+VLOOKUP(A32,Recap!$B$98:$K$128,4,0)</f>
        <v>0</v>
      </c>
      <c r="E32" s="185">
        <f ca="1">+VLOOKUP(A32,Recap!$B$98:$K$128,5,0)</f>
        <v>0</v>
      </c>
      <c r="F32" s="185">
        <f ca="1">+VLOOKUP(A32,Recap!$B$98:$K$128,6,0)</f>
        <v>0</v>
      </c>
      <c r="G32" s="185">
        <f ca="1">+VLOOKUP(A32,Recap!$B$98:$K$128,7,0)</f>
        <v>0</v>
      </c>
      <c r="H32" s="185">
        <f ca="1">+VLOOKUP(A32,Recap!$B$98:$K$128,8,0)</f>
        <v>0</v>
      </c>
      <c r="I32" s="267">
        <f ca="1">+VLOOKUP(A32,Recap!$B$98:$K$128,9,0)</f>
        <v>0</v>
      </c>
      <c r="J32" s="267">
        <f ca="1">+VLOOKUP(A32,Recap!$B$98:$K$128,10,0)</f>
        <v>0</v>
      </c>
    </row>
    <row r="33" spans="1:10">
      <c r="A33" s="164" t="str">
        <f>+Recap!B116</f>
        <v>SAMIR</v>
      </c>
      <c r="B33" s="201" t="str">
        <f>+Recap!C116</f>
        <v>SAMIR</v>
      </c>
      <c r="C33" s="185">
        <f ca="1">+VLOOKUP(A33,Recap!$B$98:$K$128,3,0)</f>
        <v>148800350.56</v>
      </c>
      <c r="D33" s="185">
        <f ca="1">+VLOOKUP(A33,Recap!$B$98:$K$128,4,0)</f>
        <v>0</v>
      </c>
      <c r="E33" s="185">
        <f ca="1">+VLOOKUP(A33,Recap!$B$98:$K$128,5,0)</f>
        <v>0</v>
      </c>
      <c r="F33" s="185">
        <f ca="1">+VLOOKUP(A33,Recap!$B$98:$K$128,6,0)</f>
        <v>0</v>
      </c>
      <c r="G33" s="185">
        <f ca="1">+VLOOKUP(A33,Recap!$B$98:$K$128,7,0)</f>
        <v>148800350.56</v>
      </c>
      <c r="H33" s="185">
        <f ca="1">+VLOOKUP(A33,Recap!$B$98:$K$128,8,0)</f>
        <v>0</v>
      </c>
      <c r="I33" s="267">
        <f ca="1">+VLOOKUP(A33,Recap!$B$98:$K$128,9,0)</f>
        <v>2.5023796015903135E-3</v>
      </c>
      <c r="J33" s="267">
        <f ca="1">+VLOOKUP(A33,Recap!$B$98:$K$128,10,0)</f>
        <v>0</v>
      </c>
    </row>
    <row r="34" spans="1:10">
      <c r="B34">
        <f>+COUNTA(B3:B33)</f>
        <v>31</v>
      </c>
    </row>
  </sheetData>
  <autoFilter ref="A2:J2" xr:uid="{00000000-0009-0000-0000-00000C000000}">
    <sortState xmlns:xlrd2="http://schemas.microsoft.com/office/spreadsheetml/2017/richdata2" ref="A3:J34">
      <sortCondition descending="1" ref="J2"/>
    </sortState>
  </autoFilter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13"/>
  <dimension ref="A1:L33"/>
  <sheetViews>
    <sheetView showGridLines="0" workbookViewId="0"/>
  </sheetViews>
  <sheetFormatPr baseColWidth="10" defaultRowHeight="15"/>
  <cols>
    <col min="1" max="1" width="21.5703125" bestFit="1" customWidth="1"/>
    <col min="2" max="2" width="35.28515625" bestFit="1" customWidth="1"/>
    <col min="3" max="4" width="22.42578125" customWidth="1"/>
    <col min="5" max="5" width="12.85546875" bestFit="1" customWidth="1"/>
    <col min="6" max="6" width="16.42578125" bestFit="1" customWidth="1"/>
  </cols>
  <sheetData>
    <row r="1" spans="1:12" ht="47.25">
      <c r="A1" s="284" t="str">
        <f>+Recap!I48</f>
        <v>Pond</v>
      </c>
      <c r="B1" s="284" t="str">
        <f>+Recap!J48</f>
        <v>Libellé valeur</v>
      </c>
      <c r="C1" s="285" t="str">
        <f>+Recap!K48</f>
        <v>Nombre de titres global représentant le capital</v>
      </c>
      <c r="D1" s="285" t="str">
        <f>+Recap!L48</f>
        <v>Nombre de titres détenu par la CMR</v>
      </c>
      <c r="E1" s="284" t="str">
        <f>+Recap!M48</f>
        <v xml:space="preserve">Ratio </v>
      </c>
      <c r="F1">
        <v>12</v>
      </c>
      <c r="I1" s="286" t="s">
        <v>1405</v>
      </c>
      <c r="J1" s="286"/>
      <c r="K1" s="286"/>
      <c r="L1" s="286"/>
    </row>
    <row r="2" spans="1:12">
      <c r="A2" s="201" t="str">
        <f>Recap!I67</f>
        <v>SAMIR</v>
      </c>
      <c r="B2" s="201" t="str">
        <f>Recap!J67</f>
        <v>SAMIR</v>
      </c>
      <c r="C2" s="287">
        <f ca="1">+VLOOKUP(A2,Recap!$I$49:$K$79,3,0)</f>
        <v>0</v>
      </c>
      <c r="D2" s="287">
        <f ca="1">+VLOOKUP(A2,Recap!$I$49:$L$79,4,0)</f>
        <v>540516</v>
      </c>
      <c r="E2" s="192" t="e">
        <f ca="1">+VLOOKUP(A2,Recap!$I$49:$M$79,5,0)</f>
        <v>#DIV/0!</v>
      </c>
      <c r="F2" s="134"/>
    </row>
    <row r="3" spans="1:12">
      <c r="A3" s="201" t="str">
        <f>Recap!I65</f>
        <v>LESIEUR CRISTAL</v>
      </c>
      <c r="B3" s="201" t="str">
        <f>Recap!J65</f>
        <v>LESIEUR CRISTAL</v>
      </c>
      <c r="C3" s="287">
        <f ca="1">+VLOOKUP(A3,Recap!$I$49:$K$79,3,0)</f>
        <v>27631510</v>
      </c>
      <c r="D3" s="287">
        <f ca="1">+VLOOKUP(A3,Recap!$I$49:$L$79,4,0)</f>
        <v>2036515</v>
      </c>
      <c r="E3" s="192">
        <f ca="1">+VLOOKUP(A3,Recap!$I$49:$M$79,5,0)</f>
        <v>7.3702631524661513E-2</v>
      </c>
      <c r="F3" s="134"/>
    </row>
    <row r="4" spans="1:12">
      <c r="A4" s="201" t="str">
        <f>Recap!I58</f>
        <v>CIMENTS DU MAROC</v>
      </c>
      <c r="B4" s="201" t="str">
        <f>Recap!J58</f>
        <v>CIMENTS DU MAROC</v>
      </c>
      <c r="C4" s="287">
        <f ca="1">+VLOOKUP(A4,Recap!$I$49:$K$79,3,0)</f>
        <v>14436004</v>
      </c>
      <c r="D4" s="287">
        <f ca="1">+VLOOKUP(A4,Recap!$I$49:$L$79,4,0)</f>
        <v>810161</v>
      </c>
      <c r="E4" s="192">
        <f ca="1">+VLOOKUP(A4,Recap!$I$49:$M$79,5,0)</f>
        <v>5.6120862809403489E-2</v>
      </c>
      <c r="F4" s="134"/>
    </row>
    <row r="5" spans="1:12">
      <c r="A5" s="201" t="str">
        <f>Recap!I51</f>
        <v>ARADEI CAPITAL</v>
      </c>
      <c r="B5" s="201" t="str">
        <f>Recap!J51</f>
        <v>ARADEI CAPITAL</v>
      </c>
      <c r="C5" s="287">
        <f ca="1">+VLOOKUP(A5,Recap!$I$49:$K$79,3,0)</f>
        <v>12568130</v>
      </c>
      <c r="D5" s="287">
        <f ca="1">+VLOOKUP(A5,Recap!$I$49:$L$79,4,0)</f>
        <v>508881</v>
      </c>
      <c r="E5" s="192">
        <f ca="1">+VLOOKUP(A5,Recap!$I$49:$M$79,5,0)</f>
        <v>4.0489794424468872E-2</v>
      </c>
      <c r="F5" s="134"/>
    </row>
    <row r="6" spans="1:12">
      <c r="A6" s="201" t="str">
        <f>Recap!I60</f>
        <v>HPS</v>
      </c>
      <c r="B6" s="201" t="str">
        <f>Recap!J60</f>
        <v>HPS</v>
      </c>
      <c r="C6" s="287">
        <f ca="1">+VLOOKUP(A6,Recap!$I$49:$K$79,3,0)</f>
        <v>7406190</v>
      </c>
      <c r="D6" s="287">
        <f ca="1">+VLOOKUP(A6,Recap!$I$49:$L$79,4,0)</f>
        <v>201550</v>
      </c>
      <c r="E6" s="192">
        <f ca="1">+VLOOKUP(A6,Recap!$I$49:$M$79,5,0)</f>
        <v>2.7213722575305251E-2</v>
      </c>
      <c r="F6" s="134"/>
    </row>
    <row r="7" spans="1:12">
      <c r="A7" s="201" t="str">
        <f>Recap!I63</f>
        <v>LABEL VIE</v>
      </c>
      <c r="B7" s="201" t="str">
        <f>Recap!J63</f>
        <v>LABEL VIE</v>
      </c>
      <c r="C7" s="287">
        <f ca="1">+VLOOKUP(A7,Recap!$I$49:$K$79,3,0)</f>
        <v>2893957</v>
      </c>
      <c r="D7" s="287">
        <f ca="1">+VLOOKUP(A7,Recap!$I$49:$L$79,4,0)</f>
        <v>100988</v>
      </c>
      <c r="E7" s="192">
        <f ca="1">+VLOOKUP(A7,Recap!$I$49:$M$79,5,0)</f>
        <v>3.4896164663123883E-2</v>
      </c>
      <c r="F7" s="134"/>
    </row>
    <row r="8" spans="1:12">
      <c r="A8" s="201" t="str">
        <f>Recap!I69</f>
        <v>SODEP-Marsa Maroc</v>
      </c>
      <c r="B8" s="201" t="str">
        <f>Recap!J69</f>
        <v>SODEP-Marsa Maroc</v>
      </c>
      <c r="C8" s="287">
        <f ca="1">+VLOOKUP(A8,Recap!$I$49:$K$79,3,0)</f>
        <v>73395600</v>
      </c>
      <c r="D8" s="287">
        <f ca="1">+VLOOKUP(A8,Recap!$I$49:$L$79,4,0)</f>
        <v>2448931</v>
      </c>
      <c r="E8" s="192">
        <f ca="1">+VLOOKUP(A8,Recap!$I$49:$M$79,5,0)</f>
        <v>3.3366182713950157E-2</v>
      </c>
      <c r="F8" s="134"/>
    </row>
    <row r="9" spans="1:12">
      <c r="A9" s="201" t="str">
        <f>Recap!I75</f>
        <v>CFG Bank</v>
      </c>
      <c r="B9" s="201" t="str">
        <f>Recap!J75</f>
        <v>CFG Bank</v>
      </c>
      <c r="C9" s="287">
        <f ca="1">+VLOOKUP(A9,Recap!$I$49:$K$79,3,0)</f>
        <v>35007960</v>
      </c>
      <c r="D9" s="287">
        <f ca="1">+VLOOKUP(A9,Recap!$I$49:$L$79,4,0)</f>
        <v>1111005</v>
      </c>
      <c r="E9" s="192">
        <f ca="1">+VLOOKUP(A9,Recap!$I$49:$M$79,5,0)</f>
        <v>3.1735782376350975E-2</v>
      </c>
      <c r="F9" s="134"/>
    </row>
    <row r="10" spans="1:12">
      <c r="A10" s="201" t="str">
        <f>Recap!I68</f>
        <v>ALLIANCES</v>
      </c>
      <c r="B10" s="201" t="str">
        <f>Recap!J68</f>
        <v>ALLIANCES</v>
      </c>
      <c r="C10" s="287">
        <f ca="1">+VLOOKUP(A10,Recap!$I$49:$K$79,3,0)</f>
        <v>22078588</v>
      </c>
      <c r="D10" s="287">
        <f ca="1">+VLOOKUP(A10,Recap!$I$49:$L$79,4,0)</f>
        <v>642587</v>
      </c>
      <c r="E10" s="192">
        <f ca="1">+VLOOKUP(A10,Recap!$I$49:$M$79,5,0)</f>
        <v>2.9104533315264546E-2</v>
      </c>
      <c r="F10" s="134"/>
    </row>
    <row r="11" spans="1:12">
      <c r="A11" s="201" t="str">
        <f>Recap!I59</f>
        <v>COSUMAR</v>
      </c>
      <c r="B11" s="201" t="str">
        <f>Recap!J59</f>
        <v>COSUMAR</v>
      </c>
      <c r="C11" s="287">
        <f ca="1">+VLOOKUP(A11,Recap!$I$49:$K$79,3,0)</f>
        <v>94487143</v>
      </c>
      <c r="D11" s="287">
        <f ca="1">+VLOOKUP(A11,Recap!$I$49:$L$79,4,0)</f>
        <v>2519774</v>
      </c>
      <c r="E11" s="192">
        <f ca="1">+VLOOKUP(A11,Recap!$I$49:$M$79,5,0)</f>
        <v>2.6667903378134739E-2</v>
      </c>
      <c r="F11" s="134"/>
    </row>
    <row r="12" spans="1:12">
      <c r="A12" s="201" t="str">
        <f>Recap!I62</f>
        <v>ITISSALAT AL-MAGHRIB</v>
      </c>
      <c r="B12" s="201" t="str">
        <f>Recap!J62</f>
        <v>ITISSALAT AL-MAGHRIB</v>
      </c>
      <c r="C12" s="287">
        <f ca="1">+VLOOKUP(A12,Recap!$I$49:$K$79,3,0)</f>
        <v>879095340</v>
      </c>
      <c r="D12" s="287">
        <f ca="1">+VLOOKUP(A12,Recap!$I$49:$L$79,4,0)</f>
        <v>23958449</v>
      </c>
      <c r="E12" s="192">
        <f ca="1">+VLOOKUP(A12,Recap!$I$49:$M$79,5,0)</f>
        <v>2.7253527472913232E-2</v>
      </c>
      <c r="F12" s="134"/>
    </row>
    <row r="13" spans="1:12">
      <c r="A13" s="201" t="str">
        <f>Recap!I55</f>
        <v>BANK OF AFRICA</v>
      </c>
      <c r="B13" s="201" t="str">
        <f>Recap!J55</f>
        <v>BANK OF AFRICA</v>
      </c>
      <c r="C13" s="287">
        <f ca="1">+VLOOKUP(A13,Recap!$I$49:$K$79,3,0)</f>
        <v>215786333</v>
      </c>
      <c r="D13" s="287">
        <f ca="1">+VLOOKUP(A13,Recap!$I$49:$L$79,4,0)</f>
        <v>5862136</v>
      </c>
      <c r="E13" s="192">
        <f ca="1">+VLOOKUP(A13,Recap!$I$49:$M$79,5,0)</f>
        <v>2.716639148782421E-2</v>
      </c>
      <c r="F13" s="134"/>
    </row>
    <row r="14" spans="1:12">
      <c r="A14" s="201" t="str">
        <f>Recap!I53</f>
        <v>Attijariwafa Bank</v>
      </c>
      <c r="B14" s="201" t="str">
        <f>Recap!J53</f>
        <v>ATTIJARIWAFA BANK</v>
      </c>
      <c r="C14" s="287">
        <f ca="1">+VLOOKUP(A14,Recap!$I$49:$K$79,3,0)</f>
        <v>215140839</v>
      </c>
      <c r="D14" s="287">
        <f ca="1">+VLOOKUP(A14,Recap!$I$49:$L$79,4,0)</f>
        <v>4728830</v>
      </c>
      <c r="E14" s="192">
        <f ca="1">+VLOOKUP(A14,Recap!$I$49:$M$79,5,0)</f>
        <v>2.1980159703662773E-2</v>
      </c>
      <c r="F14" s="134"/>
    </row>
    <row r="15" spans="1:12">
      <c r="A15" s="201" t="str">
        <f>Recap!I61</f>
        <v>CMGP GROUP</v>
      </c>
      <c r="B15" s="201" t="str">
        <f>Recap!J61</f>
        <v>CMGP GROUP</v>
      </c>
      <c r="C15" s="287">
        <f ca="1">+VLOOKUP(A15,Recap!$I$49:$K$79,3,0)</f>
        <v>17000900</v>
      </c>
      <c r="D15" s="287">
        <f ca="1">+VLOOKUP(A15,Recap!$I$49:$L$79,4,0)</f>
        <v>302916</v>
      </c>
      <c r="E15" s="192">
        <f ca="1">+VLOOKUP(A15,Recap!$I$49:$M$79,5,0)</f>
        <v>1.7817644948208623E-2</v>
      </c>
      <c r="F15" s="134"/>
    </row>
    <row r="16" spans="1:12">
      <c r="A16" s="201" t="str">
        <f>Recap!I49</f>
        <v>AFRIQUIA GAZ</v>
      </c>
      <c r="B16" s="201" t="str">
        <f>Recap!J49</f>
        <v>AFRIQUIA GAZ</v>
      </c>
      <c r="C16" s="287">
        <f ca="1">+VLOOKUP(A16,Recap!$I$49:$K$79,3,0)</f>
        <v>3437500</v>
      </c>
      <c r="D16" s="287">
        <f ca="1">+VLOOKUP(A16,Recap!$I$49:$L$79,4,0)</f>
        <v>76029</v>
      </c>
      <c r="E16" s="192">
        <f ca="1">+VLOOKUP(A16,Recap!$I$49:$M$79,5,0)</f>
        <v>2.2117527272727273E-2</v>
      </c>
      <c r="F16" s="134"/>
    </row>
    <row r="17" spans="1:6">
      <c r="A17" s="201" t="str">
        <f>Recap!I57</f>
        <v>BMCI</v>
      </c>
      <c r="B17" s="201" t="str">
        <f>Recap!J57</f>
        <v>BMCI</v>
      </c>
      <c r="C17" s="287">
        <f ca="1">+VLOOKUP(A17,Recap!$I$49:$K$79,3,0)</f>
        <v>13279286</v>
      </c>
      <c r="D17" s="287">
        <f ca="1">+VLOOKUP(A17,Recap!$I$49:$L$79,4,0)</f>
        <v>199228</v>
      </c>
      <c r="E17" s="192">
        <f ca="1">+VLOOKUP(A17,Recap!$I$49:$M$79,5,0)</f>
        <v>1.5002915066367273E-2</v>
      </c>
      <c r="F17" s="134"/>
    </row>
    <row r="18" spans="1:6">
      <c r="A18" s="201" t="str">
        <f>Recap!I64</f>
        <v>LafargeHolcim Maroc</v>
      </c>
      <c r="B18" s="201" t="str">
        <f>Recap!J64</f>
        <v>LAFARGEHOLCIM MAR</v>
      </c>
      <c r="C18" s="287">
        <f ca="1">+VLOOKUP(A18,Recap!$I$49:$K$79,3,0)</f>
        <v>23431240</v>
      </c>
      <c r="D18" s="287">
        <f ca="1">+VLOOKUP(A18,Recap!$I$49:$L$79,4,0)</f>
        <v>442589</v>
      </c>
      <c r="E18" s="192">
        <f ca="1">+VLOOKUP(A18,Recap!$I$49:$M$79,5,0)</f>
        <v>1.8888842417217357E-2</v>
      </c>
      <c r="F18" s="134"/>
    </row>
    <row r="19" spans="1:6">
      <c r="A19" s="201" t="str">
        <f>Recap!I50</f>
        <v>AKDITAL</v>
      </c>
      <c r="B19" s="201" t="str">
        <f>Recap!J50</f>
        <v>AKDITAL</v>
      </c>
      <c r="C19" s="287">
        <f ca="1">+VLOOKUP(A19,Recap!$I$49:$K$79,3,0)</f>
        <v>14159207</v>
      </c>
      <c r="D19" s="287">
        <f ca="1">+VLOOKUP(A19,Recap!$I$49:$L$79,4,0)</f>
        <v>259027</v>
      </c>
      <c r="E19" s="192">
        <f ca="1">+VLOOKUP(A19,Recap!$I$49:$M$79,5,0)</f>
        <v>1.8293891741253589E-2</v>
      </c>
      <c r="F19" s="134"/>
    </row>
    <row r="20" spans="1:6">
      <c r="A20" s="201" t="str">
        <f>Recap!I56</f>
        <v>BCP</v>
      </c>
      <c r="B20" s="201" t="str">
        <f>Recap!J56</f>
        <v>BCP</v>
      </c>
      <c r="C20" s="287">
        <f ca="1">+VLOOKUP(A20,Recap!$I$49:$K$79,3,0)</f>
        <v>203312473</v>
      </c>
      <c r="D20" s="287">
        <f ca="1">+VLOOKUP(A20,Recap!$I$49:$L$79,4,0)</f>
        <v>3205481</v>
      </c>
      <c r="E20" s="192">
        <f ca="1">+VLOOKUP(A20,Recap!$I$49:$M$79,5,0)</f>
        <v>1.5766278146643761E-2</v>
      </c>
      <c r="F20" s="134"/>
    </row>
    <row r="21" spans="1:6">
      <c r="A21" s="201" t="str">
        <f>Recap!I76</f>
        <v>MUTANDIS SCA</v>
      </c>
      <c r="B21" s="201" t="str">
        <f>Recap!J76</f>
        <v>MUTANDIS SCA</v>
      </c>
      <c r="C21" s="287">
        <f ca="1">+VLOOKUP(A21,Recap!$I$49:$K$79,3,0)</f>
        <v>9246737</v>
      </c>
      <c r="D21" s="287">
        <f ca="1">+VLOOKUP(A21,Recap!$I$49:$L$79,4,0)</f>
        <v>89173</v>
      </c>
      <c r="E21" s="192">
        <f ca="1">+VLOOKUP(A21,Recap!$I$49:$M$79,5,0)</f>
        <v>9.6437262139065921E-3</v>
      </c>
      <c r="F21" s="134"/>
    </row>
    <row r="22" spans="1:6">
      <c r="A22" s="201" t="str">
        <f>Recap!I54</f>
        <v>AUTO HALL</v>
      </c>
      <c r="B22" s="201" t="str">
        <f>Recap!J54</f>
        <v>AUTO HALL</v>
      </c>
      <c r="C22" s="287">
        <f ca="1">+VLOOKUP(A22,Recap!$I$49:$K$79,3,0)</f>
        <v>50294528</v>
      </c>
      <c r="D22" s="287">
        <f ca="1">+VLOOKUP(A22,Recap!$I$49:$L$79,4,0)</f>
        <v>752097</v>
      </c>
      <c r="E22" s="192">
        <f ca="1">+VLOOKUP(A22,Recap!$I$49:$M$79,5,0)</f>
        <v>1.4953853429144419E-2</v>
      </c>
      <c r="F22" s="134"/>
    </row>
    <row r="23" spans="1:6">
      <c r="A23" s="201" t="str">
        <f>Recap!I71</f>
        <v>JET CONTRACTORS</v>
      </c>
      <c r="B23" s="201" t="str">
        <f>Recap!J71</f>
        <v>JET CONTRACTORS</v>
      </c>
      <c r="C23" s="287">
        <f ca="1">+VLOOKUP(A23,Recap!$I$49:$K$79,3,0)</f>
        <v>3029522</v>
      </c>
      <c r="D23" s="287">
        <f ca="1">+VLOOKUP(A23,Recap!$I$49:$L$79,4,0)</f>
        <v>36693</v>
      </c>
      <c r="E23" s="192">
        <f ca="1">+VLOOKUP(A23,Recap!$I$49:$M$79,5,0)</f>
        <v>1.2111811698347132E-2</v>
      </c>
      <c r="F23" s="134"/>
    </row>
    <row r="24" spans="1:6">
      <c r="A24" s="201" t="str">
        <f>Recap!I66</f>
        <v>MAGHREBAIL</v>
      </c>
      <c r="B24" s="201" t="str">
        <f>Recap!J66</f>
        <v>MAGHREBAIL</v>
      </c>
      <c r="C24" s="287">
        <f ca="1">+VLOOKUP(A24,Recap!$I$49:$K$79,3,0)</f>
        <v>1384182</v>
      </c>
      <c r="D24" s="287">
        <f ca="1">+VLOOKUP(A24,Recap!$I$49:$L$79,4,0)</f>
        <v>20299</v>
      </c>
      <c r="E24" s="192">
        <f ca="1">+VLOOKUP(A24,Recap!$I$49:$M$79,5,0)</f>
        <v>1.4664979027324441E-2</v>
      </c>
      <c r="F24" s="134"/>
    </row>
    <row r="25" spans="1:6">
      <c r="A25" s="201" t="str">
        <f>Recap!I74</f>
        <v>WAFA ASSURANCE</v>
      </c>
      <c r="B25" s="201" t="str">
        <f>Recap!J74</f>
        <v>WAFA ASSURANCE</v>
      </c>
      <c r="C25" s="287">
        <f ca="1">+VLOOKUP(A25,Recap!$I$49:$K$79,3,0)</f>
        <v>3500000</v>
      </c>
      <c r="D25" s="287">
        <f ca="1">+VLOOKUP(A25,Recap!$I$49:$L$79,4,0)</f>
        <v>45992</v>
      </c>
      <c r="E25" s="192">
        <f ca="1">+VLOOKUP(A25,Recap!$I$49:$M$79,5,0)</f>
        <v>1.3140571428571429E-2</v>
      </c>
      <c r="F25" s="134"/>
    </row>
    <row r="26" spans="1:6">
      <c r="A26" s="201" t="str">
        <f>Recap!I52</f>
        <v>ATLANTASANAD</v>
      </c>
      <c r="B26" s="201" t="str">
        <f>Recap!J52</f>
        <v>ATLANTASANAD</v>
      </c>
      <c r="C26" s="287">
        <f ca="1">+VLOOKUP(A26,Recap!$I$49:$K$79,3,0)</f>
        <v>60283595</v>
      </c>
      <c r="D26" s="287">
        <f ca="1">+VLOOKUP(A26,Recap!$I$49:$L$79,4,0)</f>
        <v>705604</v>
      </c>
      <c r="E26" s="192">
        <f ca="1">+VLOOKUP(A26,Recap!$I$49:$M$79,5,0)</f>
        <v>1.1704743222430579E-2</v>
      </c>
      <c r="F26" s="134"/>
    </row>
    <row r="27" spans="1:6">
      <c r="A27" s="201" t="str">
        <f>Recap!I77</f>
        <v>CDM</v>
      </c>
      <c r="B27" s="201" t="str">
        <f>Recap!J77</f>
        <v>CDM</v>
      </c>
      <c r="C27" s="287">
        <f ca="1">+VLOOKUP(A27,Recap!$I$49:$K$79,3,0)</f>
        <v>10881214</v>
      </c>
      <c r="D27" s="287">
        <f ca="1">+VLOOKUP(A27,Recap!$I$49:$L$79,4,0)</f>
        <v>107091</v>
      </c>
      <c r="E27" s="192">
        <f ca="1">+VLOOKUP(A27,Recap!$I$49:$M$79,5,0)</f>
        <v>9.8418246346409517E-3</v>
      </c>
      <c r="F27" s="134"/>
    </row>
    <row r="28" spans="1:6">
      <c r="A28" s="201" t="str">
        <f>Recap!I73</f>
        <v>TOTALENERGIES MARKETING MAROC</v>
      </c>
      <c r="B28" s="201" t="str">
        <f>Recap!J73</f>
        <v>TOTALENERGIES MARKETING MAROC</v>
      </c>
      <c r="C28" s="287">
        <f ca="1">+VLOOKUP(A28,Recap!$I$49:$K$79,3,0)</f>
        <v>8960000</v>
      </c>
      <c r="D28" s="287">
        <f ca="1">+VLOOKUP(A28,Recap!$I$49:$L$79,4,0)</f>
        <v>32555</v>
      </c>
      <c r="E28" s="192">
        <f ca="1">+VLOOKUP(A28,Recap!$I$49:$M$79,5,0)</f>
        <v>3.6333705357142858E-3</v>
      </c>
      <c r="F28" s="134"/>
    </row>
    <row r="29" spans="1:6">
      <c r="A29" s="201" t="str">
        <f>Recap!I72</f>
        <v>MINIERE TOUISSIT</v>
      </c>
      <c r="B29" s="201" t="str">
        <f>Recap!J72</f>
        <v>MINIERE TOUISSIT</v>
      </c>
      <c r="C29" s="287">
        <f ca="1">+VLOOKUP(A29,Recap!$I$49:$K$79,3,0)</f>
        <v>1681233</v>
      </c>
      <c r="D29" s="287">
        <f ca="1">+VLOOKUP(A29,Recap!$I$49:$L$79,4,0)</f>
        <v>7986</v>
      </c>
      <c r="E29" s="192">
        <f ca="1">+VLOOKUP(A29,Recap!$I$49:$M$79,5,0)</f>
        <v>4.7500852053225222E-3</v>
      </c>
      <c r="F29" s="144"/>
    </row>
    <row r="30" spans="1:6">
      <c r="A30" s="201" t="str">
        <f>Recap!I70</f>
        <v>TAQA MOROCCO</v>
      </c>
      <c r="B30" s="201" t="str">
        <f>Recap!J70</f>
        <v>TAQA MOROCCO</v>
      </c>
      <c r="C30" s="287">
        <f ca="1">+VLOOKUP(A30,Recap!$I$49:$K$79,3,0)</f>
        <v>23588542</v>
      </c>
      <c r="D30" s="287">
        <f ca="1">+VLOOKUP(A30,Recap!$I$49:$L$79,4,0)</f>
        <v>86273</v>
      </c>
      <c r="E30" s="192">
        <f ca="1">+VLOOKUP(A30,Recap!$I$49:$M$79,5,0)</f>
        <v>3.6574112974002379E-3</v>
      </c>
      <c r="F30" s="144"/>
    </row>
    <row r="31" spans="1:6">
      <c r="A31" s="201" t="str">
        <f>Recap!I78</f>
        <v>DOUJA PROM ADDOHA</v>
      </c>
      <c r="B31" s="201" t="str">
        <f>Recap!J78</f>
        <v>DOUJA PROM ADDOHA</v>
      </c>
      <c r="C31" s="287">
        <f ca="1">+VLOOKUP(A31,Recap!$I$49:$K$79,3,0)</f>
        <v>402551254</v>
      </c>
      <c r="D31" s="287">
        <f ca="1">+VLOOKUP(A31,Recap!$I$49:$L$79,4,0)</f>
        <v>1650420</v>
      </c>
      <c r="E31" s="192">
        <f ca="1">+VLOOKUP(A31,Recap!$I$49:$M$79,5,0)</f>
        <v>4.0999002825116027E-3</v>
      </c>
      <c r="F31" s="144"/>
    </row>
    <row r="32" spans="1:6">
      <c r="A32" s="201" t="str">
        <f>Recap!I79</f>
        <v xml:space="preserve">TGCC S.A                       </v>
      </c>
      <c r="B32" s="201" t="str">
        <f>Recap!J79</f>
        <v>TGCC S.A</v>
      </c>
      <c r="C32" s="287">
        <f ca="1">+VLOOKUP(A32,Recap!$I$49:$K$79,3,0)</f>
        <v>31639850</v>
      </c>
      <c r="D32" s="287">
        <f ca="1">+VLOOKUP(A32,Recap!$I$49:$L$79,4,0)</f>
        <v>0</v>
      </c>
      <c r="E32" s="192">
        <f ca="1">+VLOOKUP(A32,Recap!$I$49:$M$79,5,0)</f>
        <v>0</v>
      </c>
      <c r="F32" s="144"/>
    </row>
    <row r="33" spans="2:2">
      <c r="B33">
        <f>+COUNTA(B2:B32)</f>
        <v>31</v>
      </c>
    </row>
  </sheetData>
  <autoFilter ref="A1:E1" xr:uid="{00000000-0009-0000-0000-00000D000000}">
    <sortState xmlns:xlrd2="http://schemas.microsoft.com/office/spreadsheetml/2017/richdata2" ref="A2:E33">
      <sortCondition descending="1" ref="E1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4"/>
  <dimension ref="A1:P31"/>
  <sheetViews>
    <sheetView showGridLines="0" workbookViewId="0">
      <selection activeCell="B10" sqref="B10"/>
    </sheetView>
  </sheetViews>
  <sheetFormatPr baseColWidth="10" defaultRowHeight="15"/>
  <cols>
    <col min="1" max="2" width="34.140625" bestFit="1" customWidth="1"/>
    <col min="3" max="3" width="19.28515625" bestFit="1" customWidth="1"/>
    <col min="4" max="4" width="16.7109375" bestFit="1" customWidth="1"/>
    <col min="5" max="5" width="7.5703125" bestFit="1" customWidth="1"/>
    <col min="6" max="6" width="12.85546875" bestFit="1" customWidth="1"/>
    <col min="7" max="7" width="17.85546875" bestFit="1" customWidth="1"/>
    <col min="16" max="16" width="12" bestFit="1" customWidth="1"/>
  </cols>
  <sheetData>
    <row r="1" spans="1:16" ht="45">
      <c r="A1" s="288" t="str">
        <f>+Recap!O48</f>
        <v>Base Maroclear</v>
      </c>
      <c r="B1" s="288" t="str">
        <f>+Recap!P48</f>
        <v>Libellé valeur</v>
      </c>
      <c r="C1" s="289" t="str">
        <f>+Recap!Q48</f>
        <v xml:space="preserve">Encours en circulation par émetteur </v>
      </c>
      <c r="D1" s="289" t="str">
        <f>+Recap!R48</f>
        <v>Encours détenu par la CMR</v>
      </c>
      <c r="E1" s="288" t="str">
        <f>+Recap!S48</f>
        <v xml:space="preserve">Ratio par émetteur </v>
      </c>
      <c r="F1" s="288" t="str">
        <f>+Recap!T48</f>
        <v>Nominal</v>
      </c>
      <c r="G1">
        <v>14</v>
      </c>
      <c r="I1" s="274" t="s">
        <v>5159</v>
      </c>
      <c r="J1" s="274"/>
      <c r="K1" s="274"/>
    </row>
    <row r="2" spans="1:16" ht="15.75">
      <c r="A2" s="201" t="str">
        <f>+Recap!O53</f>
        <v>NADOR WEST MED</v>
      </c>
      <c r="B2" s="201" t="str">
        <f>+Recap!P53</f>
        <v>NWM</v>
      </c>
      <c r="C2" s="185">
        <f ca="1">+Recap!Q53</f>
        <v>200000000</v>
      </c>
      <c r="D2" s="185">
        <f ca="1">+Recap!R53</f>
        <v>100000000</v>
      </c>
      <c r="E2" s="192">
        <f ca="1">+Recap!S53</f>
        <v>0.5</v>
      </c>
      <c r="F2" s="185">
        <f>+Recap!T53</f>
        <v>100000</v>
      </c>
      <c r="I2" s="274"/>
      <c r="J2" s="274"/>
      <c r="K2" s="274"/>
    </row>
    <row r="3" spans="1:16" ht="15.75">
      <c r="A3" s="201" t="str">
        <f>+Recap!O57</f>
        <v>CFG Bank</v>
      </c>
      <c r="B3" s="201" t="e">
        <f>+Recap!#REF!</f>
        <v>#REF!</v>
      </c>
      <c r="C3" s="185">
        <f ca="1">+Recap!Q57</f>
        <v>8100000000</v>
      </c>
      <c r="D3" s="185">
        <f ca="1">+Recap!R57</f>
        <v>200000000</v>
      </c>
      <c r="E3" s="192">
        <f ca="1">+Recap!S57</f>
        <v>2.4691358024691357E-2</v>
      </c>
      <c r="F3" s="185">
        <f>+Recap!T57</f>
        <v>100000</v>
      </c>
      <c r="I3" s="274"/>
      <c r="J3" s="274"/>
      <c r="K3" s="274"/>
    </row>
    <row r="4" spans="1:16" ht="15.75">
      <c r="A4" s="201" t="str">
        <f>+Recap!O52</f>
        <v>FEC</v>
      </c>
      <c r="B4" s="201" t="e">
        <f>+Recap!#REF!</f>
        <v>#REF!</v>
      </c>
      <c r="C4" s="185">
        <f ca="1">+Recap!Q52</f>
        <v>2200000000</v>
      </c>
      <c r="D4" s="185">
        <f ca="1">+Recap!R52</f>
        <v>290733162.14999998</v>
      </c>
      <c r="E4" s="192">
        <f ca="1">+Recap!S52</f>
        <v>0.13215143734090909</v>
      </c>
      <c r="F4" s="185">
        <f>+Recap!T52</f>
        <v>0</v>
      </c>
      <c r="I4" s="274"/>
      <c r="J4" s="274"/>
      <c r="K4" s="274"/>
    </row>
    <row r="5" spans="1:16" ht="15.75">
      <c r="A5" s="201" t="str">
        <f>+Recap!O56</f>
        <v>TMSA</v>
      </c>
      <c r="B5" s="201" t="e">
        <f>+Recap!#REF!</f>
        <v>#REF!</v>
      </c>
      <c r="C5" s="185">
        <f ca="1">+Recap!Q56</f>
        <v>100000000</v>
      </c>
      <c r="D5" s="185">
        <f ca="1">+Recap!R56</f>
        <v>80000000</v>
      </c>
      <c r="E5" s="192">
        <f ca="1">+Recap!S56</f>
        <v>0.8</v>
      </c>
      <c r="F5" s="185">
        <f>+Recap!T56</f>
        <v>100000</v>
      </c>
      <c r="I5" s="274"/>
      <c r="J5" s="274"/>
      <c r="K5" s="274"/>
    </row>
    <row r="6" spans="1:16" ht="15.75">
      <c r="A6" s="201" t="str">
        <f>+Recap!O51</f>
        <v>BCP E</v>
      </c>
      <c r="B6" s="201" t="e">
        <f>+Recap!#REF!</f>
        <v>#REF!</v>
      </c>
      <c r="C6" s="185">
        <f ca="1">+Recap!Q51</f>
        <v>1400000000</v>
      </c>
      <c r="D6" s="185">
        <f ca="1">+Recap!R51</f>
        <v>190400000</v>
      </c>
      <c r="E6" s="192">
        <f ca="1">+Recap!S51</f>
        <v>0.13600000000000001</v>
      </c>
      <c r="F6" s="185">
        <f>+Recap!T51</f>
        <v>100000</v>
      </c>
      <c r="I6" s="274"/>
      <c r="J6" s="274"/>
      <c r="K6" s="274"/>
    </row>
    <row r="7" spans="1:16" ht="15.75">
      <c r="A7" s="201" t="str">
        <f>+Recap!O50</f>
        <v>ATW E</v>
      </c>
      <c r="B7" s="201" t="e">
        <f>+Recap!#REF!</f>
        <v>#REF!</v>
      </c>
      <c r="C7" s="185">
        <f ca="1">+Recap!Q50</f>
        <v>4400000000</v>
      </c>
      <c r="D7" s="185">
        <f ca="1">+Recap!R50</f>
        <v>54600000</v>
      </c>
      <c r="E7" s="192">
        <f ca="1">+Recap!S50</f>
        <v>1.240909090909091E-2</v>
      </c>
      <c r="F7" s="185">
        <f>+Recap!T50</f>
        <v>100000</v>
      </c>
      <c r="I7" s="274"/>
      <c r="J7" s="274"/>
      <c r="K7" s="274"/>
    </row>
    <row r="8" spans="1:16" ht="15.75">
      <c r="A8" s="201" t="str">
        <f>+Recap!O54</f>
        <v>LYDEC</v>
      </c>
      <c r="B8" s="201" t="e">
        <f>+Recap!#REF!</f>
        <v>#REF!</v>
      </c>
      <c r="C8" s="185">
        <f ca="1">+Recap!Q54</f>
        <v>400000000</v>
      </c>
      <c r="D8" s="185">
        <f ca="1">+Recap!R54</f>
        <v>7313282.1399999997</v>
      </c>
      <c r="E8" s="192">
        <f ca="1">+Recap!S54</f>
        <v>1.8283205349999998E-2</v>
      </c>
      <c r="F8" s="185">
        <f>+Recap!T54</f>
        <v>6666.62</v>
      </c>
      <c r="I8" s="274"/>
      <c r="J8" s="274"/>
      <c r="K8" s="274"/>
    </row>
    <row r="9" spans="1:16" ht="15.75">
      <c r="A9" s="201" t="str">
        <f>+Recap!O49</f>
        <v>ANP</v>
      </c>
      <c r="B9" s="201" t="e">
        <f>+Recap!#REF!</f>
        <v>#REF!</v>
      </c>
      <c r="C9" s="185">
        <f ca="1">+Recap!Q49</f>
        <v>800000000</v>
      </c>
      <c r="D9" s="185">
        <f ca="1">+Recap!R49</f>
        <v>3240000</v>
      </c>
      <c r="E9" s="192">
        <f ca="1">+Recap!S49</f>
        <v>4.0499999999999998E-3</v>
      </c>
      <c r="F9" s="185">
        <f>+Recap!T49</f>
        <v>30000</v>
      </c>
      <c r="I9" s="274"/>
      <c r="J9" s="274"/>
      <c r="K9" s="274"/>
    </row>
    <row r="10" spans="1:16" ht="15.75">
      <c r="A10" s="201" t="str">
        <f>+Recap!O55</f>
        <v>ONCF</v>
      </c>
      <c r="B10" s="201" t="e">
        <f>+Recap!#REF!</f>
        <v>#REF!</v>
      </c>
      <c r="C10" s="185">
        <f ca="1">+Recap!Q55</f>
        <v>1600000000</v>
      </c>
      <c r="D10" s="185">
        <f ca="1">+Recap!R55</f>
        <v>0</v>
      </c>
      <c r="E10" s="192">
        <f ca="1">+Recap!S55</f>
        <v>0</v>
      </c>
      <c r="F10" s="185">
        <f>+Recap!T55</f>
        <v>6666.62</v>
      </c>
      <c r="I10" s="274"/>
      <c r="J10" s="274"/>
      <c r="K10" s="274"/>
    </row>
    <row r="11" spans="1:16">
      <c r="A11" s="201"/>
      <c r="B11" s="201"/>
      <c r="C11" s="185"/>
      <c r="D11" s="185"/>
      <c r="E11" s="192"/>
      <c r="F11" s="185"/>
      <c r="G11" s="134"/>
      <c r="H11" s="259"/>
      <c r="I11" s="249"/>
      <c r="J11" s="249"/>
      <c r="K11" s="249"/>
      <c r="L11" s="249"/>
      <c r="M11" s="290"/>
      <c r="N11" s="249"/>
      <c r="O11" s="249"/>
      <c r="P11" s="249"/>
    </row>
    <row r="12" spans="1:16">
      <c r="G12" s="134"/>
      <c r="H12" s="134"/>
    </row>
    <row r="13" spans="1:16" s="144" customFormat="1">
      <c r="A13" s="156"/>
      <c r="B13" s="156"/>
      <c r="C13" s="214"/>
      <c r="D13" s="214"/>
      <c r="E13" s="215"/>
      <c r="F13" s="214"/>
      <c r="G13" s="291"/>
      <c r="H13" s="291"/>
    </row>
    <row r="14" spans="1:16">
      <c r="B14">
        <f>+COUNTA(B2:B10)</f>
        <v>9</v>
      </c>
    </row>
    <row r="20" spans="1:1">
      <c r="A20" s="292"/>
    </row>
    <row r="21" spans="1:1">
      <c r="A21" s="292"/>
    </row>
    <row r="22" spans="1:1">
      <c r="A22" s="292"/>
    </row>
    <row r="23" spans="1:1">
      <c r="A23" s="251"/>
    </row>
    <row r="24" spans="1:1">
      <c r="A24" s="251"/>
    </row>
    <row r="25" spans="1:1">
      <c r="A25" s="251"/>
    </row>
    <row r="26" spans="1:1">
      <c r="A26" s="251"/>
    </row>
    <row r="27" spans="1:1">
      <c r="A27" s="251"/>
    </row>
    <row r="28" spans="1:1">
      <c r="A28" s="251"/>
    </row>
    <row r="29" spans="1:1">
      <c r="A29" s="292"/>
    </row>
    <row r="30" spans="1:1">
      <c r="A30" s="251"/>
    </row>
    <row r="31" spans="1:1">
      <c r="A31" s="144"/>
    </row>
  </sheetData>
  <autoFilter ref="A1:F1" xr:uid="{00000000-0009-0000-0000-00000E000000}">
    <sortState xmlns:xlrd2="http://schemas.microsoft.com/office/spreadsheetml/2017/richdata2" ref="A2:F10">
      <sortCondition descending="1" ref="E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5"/>
  <dimension ref="A1:L33"/>
  <sheetViews>
    <sheetView showGridLines="0" zoomScaleNormal="100" workbookViewId="0"/>
  </sheetViews>
  <sheetFormatPr baseColWidth="10" defaultColWidth="11.42578125" defaultRowHeight="15"/>
  <cols>
    <col min="1" max="1" width="21.5703125" style="1" bestFit="1" customWidth="1"/>
    <col min="2" max="3" width="26" style="1" customWidth="1"/>
    <col min="4" max="4" width="7.140625" style="1" bestFit="1" customWidth="1"/>
    <col min="5" max="5" width="17.7109375" style="1" customWidth="1"/>
    <col min="6" max="16384" width="11.42578125" style="1"/>
  </cols>
  <sheetData>
    <row r="1" spans="1:12" ht="47.25">
      <c r="A1" s="285" t="str">
        <f>+Recap!V48</f>
        <v>Libellé valeur</v>
      </c>
      <c r="B1" s="285" t="str">
        <f>+Recap!W48</f>
        <v>Engagement de la CMR dans la valeur</v>
      </c>
      <c r="C1" s="285" t="str">
        <f>+Recap!X48</f>
        <v>Possibilité de placement en action cotée</v>
      </c>
      <c r="D1" s="285" t="str">
        <f>+Recap!Y48</f>
        <v>Ratio (*)</v>
      </c>
      <c r="E1" s="285" t="str">
        <f>+Recap!Z48</f>
        <v xml:space="preserve">le poids de la valeur dans l'indice </v>
      </c>
      <c r="F1" s="1">
        <v>14</v>
      </c>
      <c r="I1" s="274" t="s">
        <v>5160</v>
      </c>
      <c r="J1" s="274"/>
      <c r="K1" s="274"/>
      <c r="L1" s="274"/>
    </row>
    <row r="2" spans="1:12">
      <c r="A2" s="293" t="str">
        <f>Recap!V53</f>
        <v>ATTIJARIWAFA BANK</v>
      </c>
      <c r="B2" s="294">
        <f ca="1">+VLOOKUP(A2,Recap!$V$49:$W$79,2,0)</f>
        <v>2902555854</v>
      </c>
      <c r="C2" s="294">
        <f ca="1">+VLOOKUP(A2,Recap!$V$49:$X$79,3,0)</f>
        <v>21252577743.023994</v>
      </c>
      <c r="D2" s="295">
        <f ca="1">+VLOOKUP(A2,Recap!$V$49:$Y$79,4,0)</f>
        <v>0.13657429649693872</v>
      </c>
      <c r="E2" s="295">
        <f>+VLOOKUP(A2,Recap!$V$49:$Z$79,5,0)</f>
        <v>0.179134922971696</v>
      </c>
      <c r="F2" s="296"/>
      <c r="H2"/>
    </row>
    <row r="3" spans="1:12">
      <c r="A3" s="293" t="str">
        <f>Recap!V62</f>
        <v>ITISSALAT AL-MAGHRIB</v>
      </c>
      <c r="B3" s="294">
        <f ca="1">+VLOOKUP(A3,Recap!$V$49:$W$79,2,0)</f>
        <v>2144281185.5</v>
      </c>
      <c r="C3" s="294">
        <f ca="1">+VLOOKUP(A3,Recap!$V$49:$X$79,3,0)</f>
        <v>21252577743.023994</v>
      </c>
      <c r="D3" s="295">
        <f ca="1">+VLOOKUP(A3,Recap!$V$49:$Y$79,4,0)</f>
        <v>0.10089511076856758</v>
      </c>
      <c r="E3" s="295">
        <f>+VLOOKUP(A3,Recap!$V$49:$Z$79,5,0)</f>
        <v>7.1007872718359857E-2</v>
      </c>
      <c r="F3" s="296"/>
      <c r="H3"/>
    </row>
    <row r="4" spans="1:12">
      <c r="A4" s="293" t="str">
        <f>Recap!V68</f>
        <v>SODEP-Marsa Maroc</v>
      </c>
      <c r="B4" s="294">
        <f ca="1">+VLOOKUP(A4,Recap!$V$49:$W$79,2,0)</f>
        <v>1462011807</v>
      </c>
      <c r="C4" s="294">
        <f ca="1">+VLOOKUP(A4,Recap!$V$49:$X$79,3,0)</f>
        <v>21252577743.023994</v>
      </c>
      <c r="D4" s="295">
        <f ca="1">+VLOOKUP(A4,Recap!$V$49:$Y$79,4,0)</f>
        <v>6.8792210746289106E-2</v>
      </c>
      <c r="E4" s="295">
        <f>+VLOOKUP(A4,Recap!$V$49:$Z$79,5,0)</f>
        <v>6.9436540446067632E-2</v>
      </c>
      <c r="F4" s="296"/>
      <c r="H4"/>
    </row>
    <row r="5" spans="1:12">
      <c r="A5" s="293" t="str">
        <f>Recap!V64</f>
        <v>LAFARGEHOLCIM MAR</v>
      </c>
      <c r="B5" s="294">
        <f ca="1">+VLOOKUP(A5,Recap!$V$49:$W$79,2,0)</f>
        <v>902881560</v>
      </c>
      <c r="C5" s="294">
        <f ca="1">+VLOOKUP(A5,Recap!$V$49:$X$79,3,0)</f>
        <v>21252577743.023994</v>
      </c>
      <c r="D5" s="295">
        <f ca="1">+VLOOKUP(A5,Recap!$V$49:$Y$79,4,0)</f>
        <v>4.2483390528773118E-2</v>
      </c>
      <c r="E5" s="295">
        <f>+VLOOKUP(A5,Recap!$V$49:$Z$79,5,0)</f>
        <v>6.3971754025089173E-2</v>
      </c>
      <c r="F5" s="296"/>
      <c r="H5"/>
    </row>
    <row r="6" spans="1:12">
      <c r="A6" s="293" t="str">
        <f>Recap!V56</f>
        <v>BCP</v>
      </c>
      <c r="B6" s="294">
        <f ca="1">+VLOOKUP(A6,Recap!$V$49:$W$79,2,0)</f>
        <v>907151123</v>
      </c>
      <c r="C6" s="294">
        <f ca="1">+VLOOKUP(A6,Recap!$V$49:$X$79,3,0)</f>
        <v>21252577743.023994</v>
      </c>
      <c r="D6" s="295">
        <f ca="1">+VLOOKUP(A6,Recap!$V$49:$Y$79,4,0)</f>
        <v>4.2684286770707888E-2</v>
      </c>
      <c r="E6" s="295">
        <f>+VLOOKUP(A6,Recap!$V$49:$Z$79,5,0)</f>
        <v>5.3013536366510072E-2</v>
      </c>
      <c r="F6" s="296"/>
      <c r="H6"/>
    </row>
    <row r="7" spans="1:12">
      <c r="A7" s="293" t="str">
        <f>Recap!V55</f>
        <v>BANK OF AFRICA</v>
      </c>
      <c r="B7" s="294">
        <f ca="1">+VLOOKUP(A7,Recap!$V$49:$W$79,2,0)</f>
        <v>1184151472</v>
      </c>
      <c r="C7" s="294">
        <f ca="1">+VLOOKUP(A7,Recap!$V$49:$X$79,3,0)</f>
        <v>21252577743.023994</v>
      </c>
      <c r="D7" s="295">
        <f ca="1">+VLOOKUP(A7,Recap!$V$49:$Y$79,4,0)</f>
        <v>5.5718016248108501E-2</v>
      </c>
      <c r="E7" s="295">
        <f>+VLOOKUP(A7,Recap!$V$49:$Z$79,5,0)</f>
        <v>5.1268670589890174E-2</v>
      </c>
      <c r="F7" s="296"/>
      <c r="H7"/>
    </row>
    <row r="8" spans="1:12">
      <c r="A8" s="293" t="str">
        <f>Recap!V58</f>
        <v>CIMENTS DU MAROC</v>
      </c>
      <c r="B8" s="294">
        <f ca="1">+VLOOKUP(A8,Recap!$V$49:$W$79,2,0)</f>
        <v>1543356705</v>
      </c>
      <c r="C8" s="294">
        <f ca="1">+VLOOKUP(A8,Recap!$V$49:$X$79,3,0)</f>
        <v>21252577743.023994</v>
      </c>
      <c r="D8" s="295">
        <f ca="1">+VLOOKUP(A8,Recap!$V$49:$Y$79,4,0)</f>
        <v>7.2619741645532657E-2</v>
      </c>
      <c r="E8" s="295">
        <f>+VLOOKUP(A8,Recap!$V$49:$Z$79,5,0)</f>
        <v>3.7256111401061921E-2</v>
      </c>
      <c r="F8" s="296"/>
      <c r="H8"/>
    </row>
    <row r="9" spans="1:12">
      <c r="A9" s="293" t="str">
        <f>Recap!V59</f>
        <v>COSUMAR</v>
      </c>
      <c r="B9" s="294">
        <f ca="1">+VLOOKUP(A9,Recap!$V$49:$W$79,2,0)</f>
        <v>504584743.5</v>
      </c>
      <c r="C9" s="294">
        <f ca="1">+VLOOKUP(A9,Recap!$V$49:$X$79,3,0)</f>
        <v>21252577743.023994</v>
      </c>
      <c r="D9" s="295">
        <f ca="1">+VLOOKUP(A9,Recap!$V$49:$Y$79,4,0)</f>
        <v>2.3742284329044568E-2</v>
      </c>
      <c r="E9" s="295">
        <f>+VLOOKUP(A9,Recap!$V$49:$Z$79,5,0)</f>
        <v>3.4481284306789421E-2</v>
      </c>
      <c r="F9" s="296"/>
      <c r="H9"/>
    </row>
    <row r="10" spans="1:12">
      <c r="A10" s="293" t="str">
        <f>Recap!V74</f>
        <v>CFG Bank</v>
      </c>
      <c r="B10" s="294">
        <f ca="1">+VLOOKUP(A10,Recap!$V$49:$W$79,2,0)</f>
        <v>258864165</v>
      </c>
      <c r="C10" s="294">
        <f ca="1">+VLOOKUP(A10,Recap!$V$49:$X$79,3,0)</f>
        <v>21252577743.023994</v>
      </c>
      <c r="D10" s="295">
        <f ca="1">+VLOOKUP(A10,Recap!$V$49:$Y$79,4,0)</f>
        <v>1.2180365512836216E-2</v>
      </c>
      <c r="E10" s="295">
        <f>+VLOOKUP(A10,Recap!$V$49:$Z$79,5,0)</f>
        <v>2.9672102641305577E-2</v>
      </c>
      <c r="F10" s="296"/>
      <c r="H10"/>
    </row>
    <row r="11" spans="1:12">
      <c r="A11" s="293" t="str">
        <f>Recap!V50</f>
        <v>AKDITAL</v>
      </c>
      <c r="B11" s="294">
        <f ca="1">+VLOOKUP(A11,Recap!$V$49:$W$79,2,0)</f>
        <v>293736618</v>
      </c>
      <c r="C11" s="294">
        <f ca="1">+VLOOKUP(A11,Recap!$V$49:$X$79,3,0)</f>
        <v>21252577743.023994</v>
      </c>
      <c r="D11" s="295">
        <f ca="1">+VLOOKUP(A11,Recap!$V$49:$Y$79,4,0)</f>
        <v>1.3821223079464651E-2</v>
      </c>
      <c r="E11" s="295">
        <f>+VLOOKUP(A11,Recap!$V$49:$Z$79,5,0)</f>
        <v>2.9079547947732706E-2</v>
      </c>
      <c r="F11" s="296"/>
      <c r="H11"/>
    </row>
    <row r="12" spans="1:12">
      <c r="A12" s="293" t="str">
        <f>Recap!V78</f>
        <v>DOUJA PROM ADDOHA</v>
      </c>
      <c r="B12" s="294">
        <f ca="1">+VLOOKUP(A12,Recap!$V$49:$W$79,2,0)</f>
        <v>74268900</v>
      </c>
      <c r="C12" s="294">
        <f ca="1">+VLOOKUP(A12,Recap!$V$49:$X$79,3,0)</f>
        <v>21252577743.023994</v>
      </c>
      <c r="D12" s="295">
        <f ca="1">+VLOOKUP(A12,Recap!$V$49:$Y$79,4,0)</f>
        <v>3.494583146478701E-3</v>
      </c>
      <c r="E12" s="295">
        <f>+VLOOKUP(A12,Recap!$V$49:$Z$79,5,0)</f>
        <v>2.8195978562245361E-2</v>
      </c>
      <c r="F12" s="296"/>
      <c r="H12"/>
    </row>
    <row r="13" spans="1:12">
      <c r="A13" s="293" t="str">
        <f>Recap!V63</f>
        <v>LABEL VIE</v>
      </c>
      <c r="B13" s="294">
        <f ca="1">+VLOOKUP(A13,Recap!$V$49:$W$79,2,0)</f>
        <v>441620524</v>
      </c>
      <c r="C13" s="294">
        <f ca="1">+VLOOKUP(A13,Recap!$V$49:$X$79,3,0)</f>
        <v>21252577743.023994</v>
      </c>
      <c r="D13" s="295">
        <f ca="1">+VLOOKUP(A13,Recap!$V$49:$Y$79,4,0)</f>
        <v>2.0779621622368079E-2</v>
      </c>
      <c r="E13" s="295">
        <f>+VLOOKUP(A13,Recap!$V$49:$Z$79,5,0)</f>
        <v>2.5760975611528757E-2</v>
      </c>
      <c r="F13" s="296"/>
      <c r="H13"/>
    </row>
    <row r="14" spans="1:12">
      <c r="A14" s="293" t="str">
        <f>Recap!V69</f>
        <v>TAQA MOROCCO</v>
      </c>
      <c r="B14" s="294">
        <f ca="1">+VLOOKUP(A14,Recap!$V$49:$W$79,2,0)</f>
        <v>121644930</v>
      </c>
      <c r="C14" s="294">
        <f ca="1">+VLOOKUP(A14,Recap!$V$49:$X$79,3,0)</f>
        <v>21252577743.023994</v>
      </c>
      <c r="D14" s="295">
        <f ca="1">+VLOOKUP(A14,Recap!$V$49:$Y$79,4,0)</f>
        <v>5.7237729686663106E-3</v>
      </c>
      <c r="E14" s="295">
        <f>+VLOOKUP(A14,Recap!$V$49:$Z$79,5,0)</f>
        <v>2.2716648709686857E-2</v>
      </c>
      <c r="F14" s="296"/>
      <c r="H14"/>
    </row>
    <row r="15" spans="1:12">
      <c r="A15" s="293" t="str">
        <f>Recap!V79</f>
        <v>TGCC S.A</v>
      </c>
      <c r="B15" s="294">
        <f ca="1">+VLOOKUP(A15,Recap!$V$49:$W$79,2,0)</f>
        <v>0</v>
      </c>
      <c r="C15" s="294">
        <f ca="1">+VLOOKUP(A15,Recap!$V$49:$X$79,3,0)</f>
        <v>21252577743.023994</v>
      </c>
      <c r="D15" s="295">
        <f ca="1">+VLOOKUP(A15,Recap!$V$49:$Y$79,4,0)</f>
        <v>0</v>
      </c>
      <c r="E15" s="295">
        <f>+VLOOKUP(A15,Recap!$V$49:$Z$79,5,0)</f>
        <v>2.2094233965024506E-2</v>
      </c>
      <c r="F15" s="296"/>
      <c r="H15"/>
    </row>
    <row r="16" spans="1:12">
      <c r="A16" s="293" t="str">
        <f>Recap!V76</f>
        <v>ALLIANCES</v>
      </c>
      <c r="B16" s="294">
        <f ca="1">+VLOOKUP(A16,Recap!$V$49:$W$79,2,0)</f>
        <v>325149022</v>
      </c>
      <c r="C16" s="294">
        <f ca="1">+VLOOKUP(A16,Recap!$V$49:$X$79,3,0)</f>
        <v>21252577743.023994</v>
      </c>
      <c r="D16" s="295">
        <f ca="1">+VLOOKUP(A16,Recap!$V$49:$Y$79,4,0)</f>
        <v>1.5299274560081439E-2</v>
      </c>
      <c r="E16" s="295">
        <f>+VLOOKUP(A16,Recap!$V$49:$Z$79,5,0)</f>
        <v>2.0352827096436071E-2</v>
      </c>
      <c r="F16" s="296"/>
      <c r="H16"/>
    </row>
    <row r="17" spans="1:8">
      <c r="A17" s="293" t="str">
        <f>Recap!V73</f>
        <v>WAFA ASSURANCE</v>
      </c>
      <c r="B17" s="294">
        <f ca="1">+VLOOKUP(A17,Recap!$V$49:$W$79,2,0)</f>
        <v>209263600</v>
      </c>
      <c r="C17" s="294">
        <f ca="1">+VLOOKUP(A17,Recap!$V$49:$X$79,3,0)</f>
        <v>21252577743.023994</v>
      </c>
      <c r="D17" s="295">
        <f ca="1">+VLOOKUP(A17,Recap!$V$49:$Y$79,4,0)</f>
        <v>9.846504387858987E-3</v>
      </c>
      <c r="E17" s="295">
        <f>+VLOOKUP(A17,Recap!$V$49:$Z$79,5,0)</f>
        <v>1.7574187865384481E-2</v>
      </c>
      <c r="F17" s="296"/>
      <c r="H17"/>
    </row>
    <row r="18" spans="1:8">
      <c r="A18" s="293" t="str">
        <f>Recap!V49</f>
        <v>AFRIQUIA GAZ</v>
      </c>
      <c r="B18" s="294">
        <f ca="1">+VLOOKUP(A18,Recap!$V$49:$W$79,2,0)</f>
        <v>289290345</v>
      </c>
      <c r="C18" s="294">
        <f ca="1">+VLOOKUP(A18,Recap!$V$49:$X$79,3,0)</f>
        <v>21252577743.023994</v>
      </c>
      <c r="D18" s="295">
        <f ca="1">+VLOOKUP(A18,Recap!$V$49:$Y$79,4,0)</f>
        <v>1.3612012081450095E-2</v>
      </c>
      <c r="E18" s="295">
        <f>+VLOOKUP(A18,Recap!$V$49:$Z$79,5,0)</f>
        <v>1.8158400007083669E-2</v>
      </c>
      <c r="H18"/>
    </row>
    <row r="19" spans="1:8">
      <c r="A19" s="293" t="str">
        <f>Recap!V51</f>
        <v>ARADEI CAPITAL</v>
      </c>
      <c r="B19" s="294">
        <f ca="1">+VLOOKUP(A19,Recap!$V$49:$W$79,2,0)</f>
        <v>241718475</v>
      </c>
      <c r="C19" s="294">
        <f ca="1">+VLOOKUP(A19,Recap!$V$49:$X$79,3,0)</f>
        <v>21252577743.023994</v>
      </c>
      <c r="D19" s="295">
        <f ca="1">+VLOOKUP(A19,Recap!$V$49:$Y$79,4,0)</f>
        <v>1.1373607377078874E-2</v>
      </c>
      <c r="E19" s="295">
        <f>+VLOOKUP(A19,Recap!$V$49:$Z$79,5,0)</f>
        <v>1.6129001328778751E-2</v>
      </c>
      <c r="H19"/>
    </row>
    <row r="20" spans="1:8">
      <c r="A20" s="293" t="str">
        <f>Recap!V60</f>
        <v>HPS</v>
      </c>
      <c r="B20" s="294">
        <f ca="1">+VLOOKUP(A20,Recap!$V$49:$W$79,2,0)</f>
        <v>134232300</v>
      </c>
      <c r="C20" s="294">
        <f ca="1">+VLOOKUP(A20,Recap!$V$49:$X$79,3,0)</f>
        <v>21252577743.023994</v>
      </c>
      <c r="D20" s="295">
        <f ca="1">+VLOOKUP(A20,Recap!$V$49:$Y$79,4,0)</f>
        <v>6.3160479459514404E-3</v>
      </c>
      <c r="E20" s="295">
        <f>+VLOOKUP(A20,Recap!$V$49:$Z$79,5,0)</f>
        <v>1.4494576322544084E-2</v>
      </c>
      <c r="H20"/>
    </row>
    <row r="21" spans="1:8">
      <c r="A21" s="293" t="str">
        <f>Recap!V77</f>
        <v>CDM</v>
      </c>
      <c r="B21" s="294">
        <f ca="1">+VLOOKUP(A21,Recap!$V$49:$W$79,2,0)</f>
        <v>111803004</v>
      </c>
      <c r="C21" s="294">
        <f ca="1">+VLOOKUP(A21,Recap!$V$49:$X$79,3,0)</f>
        <v>21252577743.023994</v>
      </c>
      <c r="D21" s="295">
        <f ca="1">+VLOOKUP(A21,Recap!$V$49:$Y$79,4,0)</f>
        <v>5.2606796856300656E-3</v>
      </c>
      <c r="E21" s="295">
        <f>+VLOOKUP(A21,Recap!$V$49:$Z$79,5,0)</f>
        <v>1.2809328803364023E-2</v>
      </c>
      <c r="F21" s="296"/>
      <c r="H21"/>
    </row>
    <row r="22" spans="1:8">
      <c r="A22" s="293" t="str">
        <f>Recap!V70</f>
        <v>JET CONTRACTORS</v>
      </c>
      <c r="B22" s="294">
        <f ca="1">+VLOOKUP(A22,Recap!$V$49:$W$79,2,0)</f>
        <v>78596406</v>
      </c>
      <c r="C22" s="294">
        <f ca="1">+VLOOKUP(A22,Recap!$V$49:$X$79,3,0)</f>
        <v>21252577743.023994</v>
      </c>
      <c r="D22" s="295">
        <f ca="1">+VLOOKUP(A22,Recap!$V$49:$Y$79,4,0)</f>
        <v>3.6982057870979298E-3</v>
      </c>
      <c r="E22" s="295">
        <f>+VLOOKUP(A22,Recap!$V$49:$Z$79,5,0)</f>
        <v>1.1768932517050251E-2</v>
      </c>
      <c r="H22"/>
    </row>
    <row r="23" spans="1:8">
      <c r="A23" s="293" t="str">
        <f>Recap!V75</f>
        <v>MUTANDIS SCA</v>
      </c>
      <c r="B23" s="294">
        <f ca="1">+VLOOKUP(A23,Recap!$V$49:$W$79,2,0)</f>
        <v>29431548.649999999</v>
      </c>
      <c r="C23" s="294">
        <f ca="1">+VLOOKUP(A23,Recap!$V$49:$X$79,3,0)</f>
        <v>21252577743.023994</v>
      </c>
      <c r="D23" s="295">
        <f ca="1">+VLOOKUP(A23,Recap!$V$49:$Y$79,4,0)</f>
        <v>1.3848460645984788E-3</v>
      </c>
      <c r="E23" s="295">
        <f>+VLOOKUP(A23,Recap!$V$49:$Z$79,5,0)</f>
        <v>1.0952213952295797E-2</v>
      </c>
      <c r="H23"/>
    </row>
    <row r="24" spans="1:8">
      <c r="A24" s="293" t="str">
        <f>Recap!V65</f>
        <v>LESIEUR CRISTAL</v>
      </c>
      <c r="B24" s="294">
        <f ca="1">+VLOOKUP(A24,Recap!$V$49:$W$79,2,0)</f>
        <v>561161708.25</v>
      </c>
      <c r="C24" s="294">
        <f ca="1">+VLOOKUP(A24,Recap!$V$49:$X$79,3,0)</f>
        <v>21252577743.023994</v>
      </c>
      <c r="D24" s="295">
        <f ca="1">+VLOOKUP(A24,Recap!$V$49:$Y$79,4,0)</f>
        <v>2.6404406798803372E-2</v>
      </c>
      <c r="E24" s="295">
        <f>+VLOOKUP(A24,Recap!$V$49:$Z$79,5,0)</f>
        <v>8.754335774418108E-3</v>
      </c>
      <c r="H24"/>
    </row>
    <row r="25" spans="1:8">
      <c r="A25" s="293" t="str">
        <f>Recap!V72</f>
        <v>TOTALENERGIES MARKETING MAROC</v>
      </c>
      <c r="B25" s="294">
        <f ca="1">+VLOOKUP(A25,Recap!$V$49:$W$79,2,0)</f>
        <v>51729895</v>
      </c>
      <c r="C25" s="294">
        <f ca="1">+VLOOKUP(A25,Recap!$V$49:$X$79,3,0)</f>
        <v>21252577743.023994</v>
      </c>
      <c r="D25" s="295">
        <f ca="1">+VLOOKUP(A25,Recap!$V$49:$Y$79,4,0)</f>
        <v>2.4340527358842371E-3</v>
      </c>
      <c r="E25" s="295">
        <f>+VLOOKUP(A25,Recap!$V$49:$Z$79,5,0)</f>
        <v>9.316443050325517E-3</v>
      </c>
      <c r="H25"/>
    </row>
    <row r="26" spans="1:8">
      <c r="A26" s="293" t="str">
        <f>Recap!V61</f>
        <v>CMGP GROUP</v>
      </c>
      <c r="B26" s="294">
        <f ca="1">+VLOOKUP(A26,Recap!$V$49:$W$79,2,0)</f>
        <v>109049760</v>
      </c>
      <c r="C26" s="294">
        <f ca="1">+VLOOKUP(A26,Recap!$V$49:$X$79,3,0)</f>
        <v>21252577743.023994</v>
      </c>
      <c r="D26" s="295">
        <f ca="1">+VLOOKUP(A26,Recap!$V$49:$Y$79,4,0)</f>
        <v>5.1311309770785242E-3</v>
      </c>
      <c r="E26" s="295">
        <f>+VLOOKUP(A26,Recap!$V$49:$Z$79,5,0)</f>
        <v>9.6449206268764808E-3</v>
      </c>
      <c r="H26"/>
    </row>
    <row r="27" spans="1:8">
      <c r="A27" s="293" t="str">
        <f>Recap!V57</f>
        <v>BMCI</v>
      </c>
      <c r="B27" s="294">
        <f ca="1">+VLOOKUP(A27,Recap!$V$49:$W$79,2,0)</f>
        <v>131490480</v>
      </c>
      <c r="C27" s="294">
        <f ca="1">+VLOOKUP(A27,Recap!$V$49:$X$79,3,0)</f>
        <v>21252577743.023994</v>
      </c>
      <c r="D27" s="295">
        <f ca="1">+VLOOKUP(A27,Recap!$V$49:$Y$79,4,0)</f>
        <v>6.1870367721939424E-3</v>
      </c>
      <c r="E27" s="295">
        <f>+VLOOKUP(A27,Recap!$V$49:$Z$79,5,0)</f>
        <v>7.9364142801613934E-3</v>
      </c>
      <c r="H27"/>
    </row>
    <row r="28" spans="1:8">
      <c r="A28" s="293" t="str">
        <f>Recap!V71</f>
        <v>MINIERE TOUISSIT</v>
      </c>
      <c r="B28" s="294">
        <f ca="1">+VLOOKUP(A28,Recap!$V$49:$W$79,2,0)</f>
        <v>13408494</v>
      </c>
      <c r="C28" s="294">
        <f ca="1">+VLOOKUP(A28,Recap!$V$49:$X$79,3,0)</f>
        <v>21252577743.023994</v>
      </c>
      <c r="D28" s="295">
        <f ca="1">+VLOOKUP(A28,Recap!$V$49:$Y$79,4,0)</f>
        <v>6.3091141988181839E-4</v>
      </c>
      <c r="E28" s="295">
        <f>+VLOOKUP(A28,Recap!$V$49:$Z$79,5,0)</f>
        <v>6.3484781723461585E-3</v>
      </c>
      <c r="H28"/>
    </row>
    <row r="29" spans="1:8">
      <c r="A29" s="293" t="str">
        <f>Recap!V52</f>
        <v>ATLANTASANAD</v>
      </c>
      <c r="B29" s="294">
        <f ca="1">+VLOOKUP(A29,Recap!$V$49:$W$79,2,0)</f>
        <v>107287088.2</v>
      </c>
      <c r="C29" s="294">
        <f ca="1">+VLOOKUP(A29,Recap!$V$49:$X$79,3,0)</f>
        <v>21252577743.023994</v>
      </c>
      <c r="D29" s="295">
        <f ca="1">+VLOOKUP(A29,Recap!$V$49:$Y$79,4,0)</f>
        <v>5.0481917768876866E-3</v>
      </c>
      <c r="E29" s="295">
        <f>+VLOOKUP(A29,Recap!$V$49:$Z$79,5,0)</f>
        <v>6.3418723234275505E-3</v>
      </c>
    </row>
    <row r="30" spans="1:8">
      <c r="A30" s="293" t="str">
        <f>Recap!V54</f>
        <v>AUTO HALL</v>
      </c>
      <c r="B30" s="294">
        <f ca="1">+VLOOKUP(A30,Recap!$V$49:$W$79,2,0)</f>
        <v>50390499</v>
      </c>
      <c r="C30" s="294">
        <f ca="1">+VLOOKUP(A30,Recap!$V$49:$X$79,3,0)</f>
        <v>21252577743.023994</v>
      </c>
      <c r="D30" s="295">
        <f ca="1">+VLOOKUP(A30,Recap!$V$49:$Y$79,4,0)</f>
        <v>2.3710299808944501E-3</v>
      </c>
      <c r="E30" s="295">
        <f>+VLOOKUP(A30,Recap!$V$49:$Z$79,5,0)</f>
        <v>3.0290982104382636E-3</v>
      </c>
    </row>
    <row r="31" spans="1:8">
      <c r="A31" s="293" t="str">
        <f>Recap!V66</f>
        <v>MAGHREBAIL</v>
      </c>
      <c r="B31" s="294">
        <f ca="1">+VLOOKUP(A31,Recap!$V$49:$W$79,2,0)</f>
        <v>18289399</v>
      </c>
      <c r="C31" s="294">
        <f ca="1">+VLOOKUP(A31,Recap!$V$49:$X$79,3,0)</f>
        <v>21252577743.023994</v>
      </c>
      <c r="D31" s="295">
        <f ca="1">+VLOOKUP(A31,Recap!$V$49:$Y$79,4,0)</f>
        <v>8.6057320769022309E-4</v>
      </c>
      <c r="E31" s="295">
        <f>+VLOOKUP(A31,Recap!$V$49:$Z$79,5,0)</f>
        <v>8.4700294724731966E-4</v>
      </c>
    </row>
    <row r="32" spans="1:8">
      <c r="A32" s="293" t="str">
        <f>Recap!V67</f>
        <v>SAMIR</v>
      </c>
      <c r="B32" s="294">
        <f ca="1">+VLOOKUP(A32,Recap!$V$49:$W$79,2,0)</f>
        <v>0</v>
      </c>
      <c r="C32" s="294">
        <f ca="1">+VLOOKUP(A32,Recap!$V$49:$X$79,3,0)</f>
        <v>21252577743.023994</v>
      </c>
      <c r="D32" s="295">
        <f ca="1">+VLOOKUP(A32,Recap!$V$49:$Y$79,4,0)</f>
        <v>0</v>
      </c>
      <c r="E32" s="295">
        <f>+VLOOKUP(A32,Recap!$V$49:$Z$79,5,0)</f>
        <v>0</v>
      </c>
    </row>
    <row r="33" spans="1:1">
      <c r="A33" s="1">
        <f>+COUNTA(A2:A32)</f>
        <v>31</v>
      </c>
    </row>
  </sheetData>
  <autoFilter ref="A1:E1" xr:uid="{00000000-0009-0000-0000-00000F000000}">
    <sortState xmlns:xlrd2="http://schemas.microsoft.com/office/spreadsheetml/2017/richdata2" ref="A2:E33">
      <sortCondition descending="1" ref="E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Feuil16"/>
  <dimension ref="A1:J18"/>
  <sheetViews>
    <sheetView showGridLines="0" workbookViewId="0"/>
  </sheetViews>
  <sheetFormatPr baseColWidth="10" defaultRowHeight="15"/>
  <cols>
    <col min="1" max="1" width="34.140625" bestFit="1" customWidth="1"/>
    <col min="2" max="3" width="28.7109375" customWidth="1"/>
    <col min="4" max="4" width="11.85546875" customWidth="1"/>
    <col min="7" max="7" width="34.140625" bestFit="1" customWidth="1"/>
    <col min="8" max="8" width="16.42578125" bestFit="1" customWidth="1"/>
  </cols>
  <sheetData>
    <row r="1" spans="1:10" ht="56.25">
      <c r="A1" s="297" t="str">
        <f>+Recap!V82</f>
        <v>Libellé valeur</v>
      </c>
      <c r="B1" s="297" t="str">
        <f>+Recap!W82</f>
        <v>Engagement en obligations privées</v>
      </c>
      <c r="C1" s="297" t="str">
        <f>+Recap!X82</f>
        <v>Possibilité de placement dette privée</v>
      </c>
      <c r="D1" s="297" t="str">
        <f>+Recap!Y82</f>
        <v xml:space="preserve">Ratio par émetteur </v>
      </c>
      <c r="E1">
        <v>10</v>
      </c>
      <c r="G1" s="274" t="s">
        <v>5161</v>
      </c>
      <c r="H1" s="275"/>
      <c r="I1" s="275"/>
      <c r="J1" s="275"/>
    </row>
    <row r="2" spans="1:10">
      <c r="A2" s="293" t="str">
        <f>Recap!V86</f>
        <v>FEC</v>
      </c>
      <c r="B2" s="294">
        <f ca="1">+VLOOKUP(A2,Recap!$V$83:$W$94,2,0)</f>
        <v>314552191.38</v>
      </c>
      <c r="C2" s="294">
        <f ca="1">+VLOOKUP(A2,Recap!$V$83:$X$94,3,0)</f>
        <v>10626288871.511997</v>
      </c>
      <c r="D2" s="295">
        <f ca="1">+VLOOKUP(A2,Recap!$V$83:$Y$94,4,0)</f>
        <v>2.9601321325197785E-2</v>
      </c>
      <c r="G2" s="156"/>
      <c r="H2" s="162"/>
    </row>
    <row r="3" spans="1:10">
      <c r="A3" s="293" t="str">
        <f>Recap!V90</f>
        <v>CFG Bank</v>
      </c>
      <c r="B3" s="294">
        <f ca="1">+VLOOKUP(A3,Recap!$V$83:$W$94,2,0)</f>
        <v>206787460</v>
      </c>
      <c r="C3" s="294">
        <f ca="1">+VLOOKUP(A3,Recap!$V$83:$X$94,3,0)</f>
        <v>10626288871.511997</v>
      </c>
      <c r="D3" s="295">
        <f ca="1">+VLOOKUP(A3,Recap!$V$83:$Y$94,4,0)</f>
        <v>1.9459988571774688E-2</v>
      </c>
      <c r="G3" s="156"/>
      <c r="H3" s="162"/>
    </row>
    <row r="4" spans="1:10">
      <c r="A4" s="293" t="str">
        <f>Recap!V85</f>
        <v>BCP</v>
      </c>
      <c r="B4" s="294">
        <f ca="1">+VLOOKUP(A4,Recap!$V$83:$W$94,2,0)</f>
        <v>197658600.16</v>
      </c>
      <c r="C4" s="294">
        <f ca="1">+VLOOKUP(A4,Recap!$V$83:$X$94,3,0)</f>
        <v>10626288871.511997</v>
      </c>
      <c r="D4" s="295">
        <f ca="1">+VLOOKUP(A4,Recap!$V$83:$Y$94,4,0)</f>
        <v>1.8600905974794517E-2</v>
      </c>
      <c r="G4" s="265"/>
      <c r="H4" s="162"/>
    </row>
    <row r="5" spans="1:10">
      <c r="A5" s="293" t="str">
        <f>Recap!V87</f>
        <v>NWM</v>
      </c>
      <c r="B5" s="294">
        <f ca="1">+VLOOKUP(A5,Recap!$V$83:$W$94,2,0)</f>
        <v>106604310</v>
      </c>
      <c r="C5" s="294">
        <f ca="1">+VLOOKUP(A5,Recap!$V$83:$X$94,3,0)</f>
        <v>10626288871.511997</v>
      </c>
      <c r="D5" s="295">
        <f ca="1">+VLOOKUP(A5,Recap!$V$83:$Y$94,4,0)</f>
        <v>1.0032129870456971E-2</v>
      </c>
      <c r="G5" s="265"/>
      <c r="H5" s="162"/>
    </row>
    <row r="6" spans="1:10">
      <c r="A6" s="293" t="str">
        <f>Recap!V91</f>
        <v>TMSA</v>
      </c>
      <c r="B6" s="294">
        <f ca="1">+VLOOKUP(A6,Recap!$V$83:$W$94,2,0)</f>
        <v>78170864</v>
      </c>
      <c r="C6" s="294">
        <f ca="1">+VLOOKUP(A6,Recap!$V$83:$X$94,3,0)</f>
        <v>10626288871.511997</v>
      </c>
      <c r="D6" s="295">
        <f ca="1">+VLOOKUP(A6,Recap!$V$83:$Y$94,4,0)</f>
        <v>7.3563654202520468E-3</v>
      </c>
      <c r="G6" s="156"/>
      <c r="H6" s="162"/>
    </row>
    <row r="7" spans="1:10">
      <c r="A7" s="293" t="str">
        <f>Recap!V84</f>
        <v xml:space="preserve">ATW </v>
      </c>
      <c r="B7" s="294">
        <f ca="1">+VLOOKUP(A7,Recap!$V$83:$W$94,2,0)</f>
        <v>55240048.5</v>
      </c>
      <c r="C7" s="294">
        <f ca="1">+VLOOKUP(A7,Recap!$V$83:$X$94,3,0)</f>
        <v>10626288871.511997</v>
      </c>
      <c r="D7" s="295">
        <f ca="1">+VLOOKUP(A7,Recap!$V$83:$Y$94,4,0)</f>
        <v>5.1984327894654707E-3</v>
      </c>
      <c r="G7" s="156"/>
      <c r="H7" s="162"/>
    </row>
    <row r="8" spans="1:10">
      <c r="A8" s="293" t="str">
        <f>Recap!V88</f>
        <v>LYDEC</v>
      </c>
      <c r="B8" s="294">
        <f ca="1">+VLOOKUP(A8,Recap!$V$83:$W$94,2,0)</f>
        <v>7585897.6100000003</v>
      </c>
      <c r="C8" s="294">
        <f ca="1">+VLOOKUP(A8,Recap!$V$83:$X$94,3,0)</f>
        <v>10626288871.511997</v>
      </c>
      <c r="D8" s="295">
        <f ca="1">+VLOOKUP(A8,Recap!$V$83:$Y$94,4,0)</f>
        <v>7.1388023624475549E-4</v>
      </c>
      <c r="G8" s="265"/>
      <c r="H8" s="162"/>
    </row>
    <row r="9" spans="1:10">
      <c r="A9" s="293" t="str">
        <f>Recap!V89</f>
        <v>ONCF</v>
      </c>
      <c r="B9" s="294">
        <f ca="1">+VLOOKUP(A9,Recap!$V$83:$W$94,2,0)</f>
        <v>0</v>
      </c>
      <c r="C9" s="294">
        <f ca="1">+VLOOKUP(A9,Recap!$V$83:$X$94,3,0)</f>
        <v>10626288871.511997</v>
      </c>
      <c r="D9" s="295">
        <f ca="1">+VLOOKUP(A9,Recap!$V$83:$Y$94,4,0)</f>
        <v>0</v>
      </c>
      <c r="G9" s="265"/>
      <c r="H9" s="162"/>
    </row>
    <row r="10" spans="1:10">
      <c r="A10" s="293" t="str">
        <f>Recap!V83</f>
        <v>ANP</v>
      </c>
      <c r="B10" s="294">
        <f ca="1">+VLOOKUP(A10,Recap!$V$83:$W$94,2,0)</f>
        <v>3286059.84</v>
      </c>
      <c r="C10" s="294">
        <f ca="1">+VLOOKUP(A10,Recap!$V$83:$X$94,3,0)</f>
        <v>10626288871.511997</v>
      </c>
      <c r="D10" s="295">
        <f ca="1">+VLOOKUP(A10,Recap!$V$83:$Y$94,4,0)</f>
        <v>3.0923870786249685E-4</v>
      </c>
      <c r="G10" s="251"/>
      <c r="H10" s="162"/>
    </row>
    <row r="11" spans="1:10">
      <c r="A11" s="293"/>
      <c r="B11" s="294"/>
      <c r="C11" s="294"/>
      <c r="D11" s="295"/>
      <c r="G11" s="251"/>
      <c r="H11" s="162"/>
    </row>
    <row r="12" spans="1:10">
      <c r="A12" s="293"/>
      <c r="B12" s="294"/>
      <c r="C12" s="294"/>
      <c r="D12" s="295"/>
    </row>
    <row r="13" spans="1:10">
      <c r="A13" s="293"/>
      <c r="B13" s="298"/>
      <c r="C13" s="294"/>
      <c r="D13" s="299"/>
    </row>
    <row r="14" spans="1:10" s="144" customFormat="1">
      <c r="A14" s="300"/>
      <c r="B14" s="301"/>
      <c r="C14" s="302"/>
      <c r="D14" s="303"/>
    </row>
    <row r="15" spans="1:10" s="144" customFormat="1">
      <c r="A15" s="300"/>
      <c r="B15" s="301"/>
      <c r="C15" s="302"/>
      <c r="D15" s="303"/>
    </row>
    <row r="16" spans="1:10" s="144" customFormat="1">
      <c r="A16" s="300"/>
      <c r="B16" s="301"/>
      <c r="C16" s="302"/>
      <c r="D16" s="303"/>
    </row>
    <row r="17" spans="1:4" s="144" customFormat="1">
      <c r="A17" s="300"/>
      <c r="B17" s="301"/>
      <c r="C17" s="302"/>
      <c r="D17" s="303"/>
    </row>
    <row r="18" spans="1:4">
      <c r="A18">
        <f>+COUNTA(A2:A11)</f>
        <v>9</v>
      </c>
    </row>
  </sheetData>
  <autoFilter ref="A1:D1" xr:uid="{00000000-0009-0000-0000-000010000000}">
    <sortState xmlns:xlrd2="http://schemas.microsoft.com/office/spreadsheetml/2017/richdata2" ref="A2:D10">
      <sortCondition descending="1" ref="D1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7"/>
  <dimension ref="C3:N143"/>
  <sheetViews>
    <sheetView showGridLines="0" topLeftCell="A67" zoomScale="70" zoomScaleNormal="70" workbookViewId="0">
      <selection activeCell="J154" sqref="J154"/>
    </sheetView>
  </sheetViews>
  <sheetFormatPr baseColWidth="10" defaultRowHeight="15"/>
  <cols>
    <col min="3" max="3" width="11.42578125" style="145"/>
    <col min="4" max="4" width="33.42578125" bestFit="1" customWidth="1"/>
    <col min="5" max="5" width="14.28515625" customWidth="1"/>
    <col min="6" max="6" width="15.85546875" customWidth="1"/>
  </cols>
  <sheetData>
    <row r="3" spans="3:13" ht="28.15" customHeight="1">
      <c r="C3" s="145">
        <v>4</v>
      </c>
      <c r="D3" s="146" t="s">
        <v>1396</v>
      </c>
      <c r="E3" s="146" t="s">
        <v>1397</v>
      </c>
      <c r="F3" s="147" t="s">
        <v>1398</v>
      </c>
      <c r="J3" s="368" t="s">
        <v>1399</v>
      </c>
      <c r="K3" s="368"/>
      <c r="L3" s="368"/>
      <c r="M3" s="368"/>
    </row>
    <row r="4" spans="3:13">
      <c r="D4" s="63" t="str">
        <f>+'4'!A2</f>
        <v>ATTIJARIWAFA BANK</v>
      </c>
      <c r="E4" s="148">
        <f ca="1">+'4'!D2</f>
        <v>0.13657429649693872</v>
      </c>
      <c r="F4" s="148">
        <f>+'4'!E2</f>
        <v>0.179134922971696</v>
      </c>
      <c r="G4" s="149">
        <v>0.2</v>
      </c>
      <c r="H4" s="149">
        <v>0.1</v>
      </c>
    </row>
    <row r="5" spans="3:13">
      <c r="D5" s="63" t="str">
        <f>+'4'!A3</f>
        <v>ITISSALAT AL-MAGHRIB</v>
      </c>
      <c r="E5" s="148">
        <f ca="1">+'4'!D3</f>
        <v>0.10089511076856758</v>
      </c>
      <c r="F5" s="148">
        <f>+'4'!E3</f>
        <v>7.1007872718359857E-2</v>
      </c>
      <c r="G5" s="149">
        <v>0.2</v>
      </c>
      <c r="H5" s="149">
        <v>0.1</v>
      </c>
    </row>
    <row r="6" spans="3:13">
      <c r="D6" s="63" t="str">
        <f>+'4'!A4</f>
        <v>SODEP-Marsa Maroc</v>
      </c>
      <c r="E6" s="148">
        <f ca="1">+'4'!D4</f>
        <v>6.8792210746289106E-2</v>
      </c>
      <c r="F6" s="148">
        <f>+'4'!E4</f>
        <v>6.9436540446067632E-2</v>
      </c>
      <c r="G6" s="149">
        <v>0.2</v>
      </c>
      <c r="H6" s="149">
        <v>0.1</v>
      </c>
    </row>
    <row r="7" spans="3:13">
      <c r="D7" s="63" t="str">
        <f>+'4'!A5</f>
        <v>LAFARGEHOLCIM MAR</v>
      </c>
      <c r="E7" s="148">
        <f ca="1">+'4'!D5</f>
        <v>4.2483390528773118E-2</v>
      </c>
      <c r="F7" s="148">
        <f>+'4'!E5</f>
        <v>6.3971754025089173E-2</v>
      </c>
      <c r="G7" s="149">
        <v>0.2</v>
      </c>
      <c r="H7" s="149">
        <v>0.1</v>
      </c>
      <c r="L7" s="150"/>
      <c r="M7" s="150"/>
    </row>
    <row r="8" spans="3:13">
      <c r="D8" s="63" t="str">
        <f>+'4'!A6</f>
        <v>BCP</v>
      </c>
      <c r="E8" s="148">
        <f ca="1">+'4'!D6</f>
        <v>4.2684286770707888E-2</v>
      </c>
      <c r="F8" s="148">
        <f>+'4'!E6</f>
        <v>5.3013536366510072E-2</v>
      </c>
      <c r="G8" s="149">
        <v>0.2</v>
      </c>
      <c r="H8" s="149">
        <v>0.1</v>
      </c>
    </row>
    <row r="9" spans="3:13">
      <c r="D9" s="63" t="str">
        <f>+'4'!A7</f>
        <v>BANK OF AFRICA</v>
      </c>
      <c r="E9" s="148">
        <f ca="1">+'4'!D7</f>
        <v>5.5718016248108501E-2</v>
      </c>
      <c r="F9" s="148">
        <f>+'4'!E7</f>
        <v>5.1268670589890174E-2</v>
      </c>
      <c r="G9" s="149">
        <v>0.2</v>
      </c>
      <c r="H9" s="149">
        <v>0.1</v>
      </c>
    </row>
    <row r="10" spans="3:13">
      <c r="D10" s="63" t="str">
        <f>+'4'!A8</f>
        <v>CIMENTS DU MAROC</v>
      </c>
      <c r="E10" s="148">
        <f ca="1">+'4'!D8</f>
        <v>7.2619741645532657E-2</v>
      </c>
      <c r="F10" s="148">
        <f>+'4'!E8</f>
        <v>3.7256111401061921E-2</v>
      </c>
      <c r="G10" s="149">
        <v>0.2</v>
      </c>
      <c r="H10" s="149">
        <v>0.1</v>
      </c>
    </row>
    <row r="11" spans="3:13">
      <c r="D11" s="63" t="str">
        <f>+'4'!A9</f>
        <v>COSUMAR</v>
      </c>
      <c r="E11" s="148">
        <f ca="1">+'4'!D9</f>
        <v>2.3742284329044568E-2</v>
      </c>
      <c r="F11" s="148">
        <f>+'4'!E9</f>
        <v>3.4481284306789421E-2</v>
      </c>
      <c r="G11" s="149">
        <v>0.2</v>
      </c>
      <c r="H11" s="149">
        <v>0.1</v>
      </c>
    </row>
    <row r="12" spans="3:13">
      <c r="D12" s="63" t="str">
        <f>+'4'!A10</f>
        <v>CFG Bank</v>
      </c>
      <c r="E12" s="148">
        <f ca="1">+'4'!D10</f>
        <v>1.2180365512836216E-2</v>
      </c>
      <c r="F12" s="148">
        <f>+'4'!E10</f>
        <v>2.9672102641305577E-2</v>
      </c>
      <c r="G12" s="149">
        <v>0.2</v>
      </c>
      <c r="H12" s="149">
        <v>0.1</v>
      </c>
    </row>
    <row r="13" spans="3:13">
      <c r="D13" s="63" t="str">
        <f>+'4'!A11</f>
        <v>AKDITAL</v>
      </c>
      <c r="E13" s="148">
        <f ca="1">+'4'!D11</f>
        <v>1.3821223079464651E-2</v>
      </c>
      <c r="F13" s="148">
        <f>+'4'!E11</f>
        <v>2.9079547947732706E-2</v>
      </c>
      <c r="G13" s="149">
        <v>0.2</v>
      </c>
      <c r="H13" s="149">
        <v>0.1</v>
      </c>
    </row>
    <row r="14" spans="3:13">
      <c r="D14" s="63" t="str">
        <f>+'4'!A12</f>
        <v>DOUJA PROM ADDOHA</v>
      </c>
      <c r="E14" s="148">
        <f ca="1">+'4'!D12</f>
        <v>3.494583146478701E-3</v>
      </c>
      <c r="F14" s="148">
        <f>+'4'!E12</f>
        <v>2.8195978562245361E-2</v>
      </c>
      <c r="G14" s="149">
        <v>0.2</v>
      </c>
      <c r="H14" s="149">
        <v>0.1</v>
      </c>
    </row>
    <row r="15" spans="3:13">
      <c r="D15" s="63" t="str">
        <f>+'4'!A13</f>
        <v>LABEL VIE</v>
      </c>
      <c r="E15" s="148">
        <f ca="1">+'4'!D13</f>
        <v>2.0779621622368079E-2</v>
      </c>
      <c r="F15" s="148">
        <f>+'4'!E13</f>
        <v>2.5760975611528757E-2</v>
      </c>
      <c r="G15" s="149">
        <v>0.2</v>
      </c>
      <c r="H15" s="149">
        <v>0.1</v>
      </c>
    </row>
    <row r="16" spans="3:13">
      <c r="D16" s="63" t="str">
        <f>+'4'!A14</f>
        <v>TAQA MOROCCO</v>
      </c>
      <c r="E16" s="148">
        <f ca="1">+'4'!D14</f>
        <v>5.7237729686663106E-3</v>
      </c>
      <c r="F16" s="148">
        <f>+'4'!E14</f>
        <v>2.2716648709686857E-2</v>
      </c>
      <c r="G16" s="149">
        <v>0.2</v>
      </c>
      <c r="H16" s="149">
        <v>0.1</v>
      </c>
    </row>
    <row r="17" spans="4:8">
      <c r="D17" s="63" t="str">
        <f>+'4'!A15</f>
        <v>TGCC S.A</v>
      </c>
      <c r="E17" s="148">
        <f ca="1">+'4'!D15</f>
        <v>0</v>
      </c>
      <c r="F17" s="148">
        <f>+'4'!E15</f>
        <v>2.2094233965024506E-2</v>
      </c>
      <c r="G17" s="149">
        <v>0.2</v>
      </c>
      <c r="H17" s="149">
        <v>0.1</v>
      </c>
    </row>
    <row r="18" spans="4:8">
      <c r="D18" s="63" t="str">
        <f>+'4'!A16</f>
        <v>ALLIANCES</v>
      </c>
      <c r="E18" s="148">
        <f ca="1">+'4'!D16</f>
        <v>1.5299274560081439E-2</v>
      </c>
      <c r="F18" s="148">
        <f>+'4'!E16</f>
        <v>2.0352827096436071E-2</v>
      </c>
      <c r="G18" s="149">
        <v>0.2</v>
      </c>
      <c r="H18" s="149">
        <v>0.1</v>
      </c>
    </row>
    <row r="19" spans="4:8">
      <c r="D19" s="63" t="str">
        <f>+'4'!A17</f>
        <v>WAFA ASSURANCE</v>
      </c>
      <c r="E19" s="148">
        <f ca="1">+'4'!D17</f>
        <v>9.846504387858987E-3</v>
      </c>
      <c r="F19" s="148">
        <f>+'4'!E17</f>
        <v>1.7574187865384481E-2</v>
      </c>
      <c r="G19" s="149">
        <v>0.2</v>
      </c>
      <c r="H19" s="149">
        <v>0.1</v>
      </c>
    </row>
    <row r="20" spans="4:8">
      <c r="D20" s="63" t="str">
        <f>+'4'!A18</f>
        <v>AFRIQUIA GAZ</v>
      </c>
      <c r="E20" s="148">
        <f ca="1">+'4'!D18</f>
        <v>1.3612012081450095E-2</v>
      </c>
      <c r="F20" s="148">
        <f>+'4'!E18</f>
        <v>1.8158400007083669E-2</v>
      </c>
      <c r="G20" s="149">
        <v>0.2</v>
      </c>
      <c r="H20" s="149">
        <v>0.1</v>
      </c>
    </row>
    <row r="21" spans="4:8">
      <c r="D21" s="63" t="str">
        <f>+'4'!A19</f>
        <v>ARADEI CAPITAL</v>
      </c>
      <c r="E21" s="148">
        <f ca="1">+'4'!D19</f>
        <v>1.1373607377078874E-2</v>
      </c>
      <c r="F21" s="148">
        <f>+'4'!E19</f>
        <v>1.6129001328778751E-2</v>
      </c>
      <c r="G21" s="149">
        <v>0.2</v>
      </c>
      <c r="H21" s="149">
        <v>0.1</v>
      </c>
    </row>
    <row r="22" spans="4:8">
      <c r="D22" s="63" t="str">
        <f>+'4'!A20</f>
        <v>HPS</v>
      </c>
      <c r="E22" s="148">
        <f ca="1">+'4'!D20</f>
        <v>6.3160479459514404E-3</v>
      </c>
      <c r="F22" s="148">
        <f>+'4'!E20</f>
        <v>1.4494576322544084E-2</v>
      </c>
      <c r="G22" s="149">
        <v>0.2</v>
      </c>
      <c r="H22" s="149">
        <v>0.1</v>
      </c>
    </row>
    <row r="23" spans="4:8">
      <c r="D23" s="63" t="str">
        <f>+'4'!A21</f>
        <v>CDM</v>
      </c>
      <c r="E23" s="148">
        <f ca="1">+'4'!D21</f>
        <v>5.2606796856300656E-3</v>
      </c>
      <c r="F23" s="148">
        <f>+'4'!E21</f>
        <v>1.2809328803364023E-2</v>
      </c>
    </row>
    <row r="24" spans="4:8">
      <c r="D24" s="63" t="str">
        <f>+'4'!A22</f>
        <v>JET CONTRACTORS</v>
      </c>
      <c r="E24" s="148">
        <f ca="1">+'4'!D22</f>
        <v>3.6982057870979298E-3</v>
      </c>
      <c r="F24" s="148">
        <f>+'4'!E22</f>
        <v>1.1768932517050251E-2</v>
      </c>
    </row>
    <row r="25" spans="4:8">
      <c r="D25" s="63" t="str">
        <f>+'4'!A23</f>
        <v>MUTANDIS SCA</v>
      </c>
      <c r="E25" s="148">
        <f ca="1">+'4'!D23</f>
        <v>1.3848460645984788E-3</v>
      </c>
      <c r="F25" s="148">
        <f>+'4'!E23</f>
        <v>1.0952213952295797E-2</v>
      </c>
    </row>
    <row r="26" spans="4:8">
      <c r="D26" s="63" t="str">
        <f>+'4'!A24</f>
        <v>LESIEUR CRISTAL</v>
      </c>
      <c r="E26" s="148">
        <f ca="1">+'4'!D24</f>
        <v>2.6404406798803372E-2</v>
      </c>
      <c r="F26" s="148">
        <f>+'4'!E24</f>
        <v>8.754335774418108E-3</v>
      </c>
    </row>
    <row r="27" spans="4:8">
      <c r="D27" s="63" t="str">
        <f>+'4'!A25</f>
        <v>TOTALENERGIES MARKETING MAROC</v>
      </c>
      <c r="E27" s="148">
        <f ca="1">+'4'!D25</f>
        <v>2.4340527358842371E-3</v>
      </c>
      <c r="F27" s="148">
        <f>+'4'!E25</f>
        <v>9.316443050325517E-3</v>
      </c>
    </row>
    <row r="28" spans="4:8">
      <c r="D28" s="63" t="str">
        <f>+'4'!A26</f>
        <v>CMGP GROUP</v>
      </c>
      <c r="E28" s="148">
        <f ca="1">+'4'!D26</f>
        <v>5.1311309770785242E-3</v>
      </c>
      <c r="F28" s="148">
        <f>+'4'!E26</f>
        <v>9.6449206268764808E-3</v>
      </c>
    </row>
    <row r="29" spans="4:8">
      <c r="D29" s="63" t="str">
        <f>+'4'!A27</f>
        <v>BMCI</v>
      </c>
      <c r="E29" s="148">
        <f ca="1">+'4'!D27</f>
        <v>6.1870367721939424E-3</v>
      </c>
      <c r="F29" s="148">
        <f>+'4'!E27</f>
        <v>7.9364142801613934E-3</v>
      </c>
    </row>
    <row r="30" spans="4:8">
      <c r="D30" s="63" t="str">
        <f>+'4'!A28</f>
        <v>MINIERE TOUISSIT</v>
      </c>
      <c r="E30" s="148">
        <f ca="1">+'4'!D28</f>
        <v>6.3091141988181839E-4</v>
      </c>
      <c r="F30" s="148">
        <f>+'4'!E28</f>
        <v>6.3484781723461585E-3</v>
      </c>
    </row>
    <row r="31" spans="4:8">
      <c r="D31" s="63" t="str">
        <f>+'4'!A29</f>
        <v>ATLANTASANAD</v>
      </c>
      <c r="E31" s="148">
        <f ca="1">+'4'!D29</f>
        <v>5.0481917768876866E-3</v>
      </c>
      <c r="F31" s="148">
        <f>+'4'!E29</f>
        <v>6.3418723234275505E-3</v>
      </c>
    </row>
    <row r="32" spans="4:8">
      <c r="D32" s="63" t="str">
        <f>+'4'!A30</f>
        <v>AUTO HALL</v>
      </c>
      <c r="E32" s="148">
        <f ca="1">+'4'!D30</f>
        <v>2.3710299808944501E-3</v>
      </c>
      <c r="F32" s="148">
        <f>+'4'!E30</f>
        <v>3.0290982104382636E-3</v>
      </c>
    </row>
    <row r="33" spans="3:14">
      <c r="D33" s="63" t="str">
        <f>+'4'!A31</f>
        <v>MAGHREBAIL</v>
      </c>
      <c r="E33" s="148">
        <f ca="1">+'4'!D31</f>
        <v>8.6057320769022309E-4</v>
      </c>
      <c r="F33" s="148">
        <f>+'4'!E31</f>
        <v>8.4700294724731966E-4</v>
      </c>
    </row>
    <row r="34" spans="3:14">
      <c r="D34" s="63" t="str">
        <f>+'4'!A32</f>
        <v>SAMIR</v>
      </c>
      <c r="E34" s="148">
        <f ca="1">+'4'!D32</f>
        <v>0</v>
      </c>
      <c r="F34" s="148">
        <f>+'4'!E32</f>
        <v>0</v>
      </c>
    </row>
    <row r="35" spans="3:14">
      <c r="J35" s="368" t="s">
        <v>1400</v>
      </c>
      <c r="K35" s="368"/>
      <c r="L35" s="368"/>
      <c r="M35" s="368"/>
      <c r="N35" s="368"/>
    </row>
    <row r="36" spans="3:14" ht="30">
      <c r="C36" s="145">
        <v>3</v>
      </c>
      <c r="D36" s="146" t="s">
        <v>1396</v>
      </c>
      <c r="E36" s="147" t="s">
        <v>1401</v>
      </c>
    </row>
    <row r="37" spans="3:14" ht="27" customHeight="1">
      <c r="D37" s="63" t="str">
        <f>+'3'!B2</f>
        <v>NWM</v>
      </c>
      <c r="E37" s="151">
        <f ca="1">+VLOOKUP(D37,'3'!$B$2:$E$11,4,0)</f>
        <v>0.5</v>
      </c>
    </row>
    <row r="38" spans="3:14" ht="27" customHeight="1">
      <c r="D38" s="63" t="e">
        <f>+'3'!B3</f>
        <v>#REF!</v>
      </c>
      <c r="E38" s="151" t="e">
        <f>+VLOOKUP(D38,'3'!$B$2:$E$11,4,0)</f>
        <v>#REF!</v>
      </c>
    </row>
    <row r="39" spans="3:14" ht="36" customHeight="1">
      <c r="D39" s="63" t="e">
        <f>+'3'!B4</f>
        <v>#REF!</v>
      </c>
      <c r="E39" s="151" t="e">
        <f>+VLOOKUP(D39,'3'!$B$2:$E$11,4,0)</f>
        <v>#REF!</v>
      </c>
    </row>
    <row r="40" spans="3:14" ht="27" customHeight="1">
      <c r="D40" s="63" t="e">
        <f>+'3'!B5</f>
        <v>#REF!</v>
      </c>
      <c r="E40" s="151" t="e">
        <f>+VLOOKUP(D40,'3'!$B$2:$E$11,4,0)</f>
        <v>#REF!</v>
      </c>
    </row>
    <row r="41" spans="3:14" ht="27" customHeight="1">
      <c r="D41" s="63" t="e">
        <f>+'3'!B6</f>
        <v>#REF!</v>
      </c>
      <c r="E41" s="151" t="e">
        <f>+VLOOKUP(D41,'3'!$B$2:$E$11,4,0)</f>
        <v>#REF!</v>
      </c>
    </row>
    <row r="42" spans="3:14" ht="27" customHeight="1">
      <c r="D42" s="63" t="e">
        <f>+'3'!B7</f>
        <v>#REF!</v>
      </c>
      <c r="E42" s="151" t="e">
        <f>+VLOOKUP(D42,'3'!$B$2:$E$11,4,0)</f>
        <v>#REF!</v>
      </c>
    </row>
    <row r="43" spans="3:14" ht="27" customHeight="1">
      <c r="D43" s="63" t="e">
        <f>+'3'!B8</f>
        <v>#REF!</v>
      </c>
      <c r="E43" s="151" t="e">
        <f>+VLOOKUP(D43,'3'!$B$2:$E$11,4,0)</f>
        <v>#REF!</v>
      </c>
    </row>
    <row r="44" spans="3:14" ht="27" customHeight="1">
      <c r="D44" s="63" t="e">
        <f>+'3'!B9</f>
        <v>#REF!</v>
      </c>
      <c r="E44" s="151" t="e">
        <f>+VLOOKUP(D44,'3'!$B$2:$E$11,4,0)</f>
        <v>#REF!</v>
      </c>
    </row>
    <row r="45" spans="3:14" ht="27" customHeight="1">
      <c r="D45" s="63" t="e">
        <f>+'3'!B10</f>
        <v>#REF!</v>
      </c>
      <c r="E45" s="151" t="e">
        <f>+VLOOKUP(D45,'3'!$B$2:$E$11,4,0)</f>
        <v>#REF!</v>
      </c>
    </row>
    <row r="46" spans="3:14" ht="27" customHeight="1">
      <c r="D46" s="63"/>
      <c r="E46" s="151"/>
    </row>
    <row r="47" spans="3:14" ht="37.5" customHeight="1">
      <c r="D47" s="63"/>
      <c r="E47" s="151"/>
    </row>
    <row r="48" spans="3:14" ht="27" customHeight="1">
      <c r="D48" s="63"/>
      <c r="E48" s="151"/>
    </row>
    <row r="49" spans="3:14" ht="27" customHeight="1">
      <c r="D49" s="152"/>
      <c r="E49" s="153"/>
    </row>
    <row r="50" spans="3:14">
      <c r="D50" s="152"/>
      <c r="E50" s="153"/>
    </row>
    <row r="51" spans="3:14">
      <c r="D51" s="152"/>
      <c r="E51" s="153"/>
    </row>
    <row r="52" spans="3:14">
      <c r="D52" s="152"/>
      <c r="E52" s="153"/>
    </row>
    <row r="53" spans="3:14">
      <c r="D53" s="152"/>
      <c r="E53" s="153"/>
    </row>
    <row r="54" spans="3:14">
      <c r="D54" s="152"/>
      <c r="E54" s="153"/>
    </row>
    <row r="55" spans="3:14">
      <c r="D55" s="152"/>
      <c r="E55" s="153"/>
      <c r="J55" s="368" t="s">
        <v>1402</v>
      </c>
      <c r="K55" s="368"/>
      <c r="L55" s="368"/>
      <c r="M55" s="368"/>
      <c r="N55" s="368"/>
    </row>
    <row r="56" spans="3:14">
      <c r="D56" s="152"/>
      <c r="E56" s="153"/>
    </row>
    <row r="57" spans="3:14">
      <c r="D57" s="152"/>
      <c r="E57" s="153"/>
    </row>
    <row r="58" spans="3:14">
      <c r="D58" s="152"/>
      <c r="E58" s="153"/>
    </row>
    <row r="59" spans="3:14" ht="30">
      <c r="C59" s="145">
        <v>5</v>
      </c>
      <c r="D59" s="146" t="s">
        <v>1396</v>
      </c>
      <c r="E59" s="147" t="s">
        <v>1401</v>
      </c>
    </row>
    <row r="60" spans="3:14" ht="21.75" customHeight="1">
      <c r="D60" s="63" t="str">
        <f>+'5'!A2</f>
        <v>FEC</v>
      </c>
      <c r="E60" s="151">
        <f ca="1">+VLOOKUP(D60,'5'!$A$2:$D$11,4,0)</f>
        <v>2.9601321325197785E-2</v>
      </c>
    </row>
    <row r="61" spans="3:14">
      <c r="D61" s="63" t="str">
        <f>+'5'!A3</f>
        <v>CFG Bank</v>
      </c>
      <c r="E61" s="151">
        <f ca="1">+VLOOKUP(D61,'5'!$A$2:$D$11,4,0)</f>
        <v>1.9459988571774688E-2</v>
      </c>
    </row>
    <row r="62" spans="3:14">
      <c r="D62" s="63" t="str">
        <f>+'5'!A4</f>
        <v>BCP</v>
      </c>
      <c r="E62" s="151">
        <f ca="1">+VLOOKUP(D62,'5'!$A$2:$D$11,4,0)</f>
        <v>1.8600905974794517E-2</v>
      </c>
    </row>
    <row r="63" spans="3:14">
      <c r="D63" s="63" t="str">
        <f>+'5'!A5</f>
        <v>NWM</v>
      </c>
      <c r="E63" s="151">
        <f ca="1">+VLOOKUP(D63,'5'!$A$2:$D$11,4,0)</f>
        <v>1.0032129870456971E-2</v>
      </c>
    </row>
    <row r="64" spans="3:14">
      <c r="D64" s="63" t="str">
        <f>+'5'!A6</f>
        <v>TMSA</v>
      </c>
      <c r="E64" s="151">
        <f ca="1">+VLOOKUP(D64,'5'!$A$2:$D$11,4,0)</f>
        <v>7.3563654202520468E-3</v>
      </c>
    </row>
    <row r="65" spans="3:14">
      <c r="D65" s="63" t="str">
        <f>+'5'!A7</f>
        <v xml:space="preserve">ATW </v>
      </c>
      <c r="E65" s="151">
        <f ca="1">+VLOOKUP(D65,'5'!$A$2:$D$11,4,0)</f>
        <v>5.1984327894654707E-3</v>
      </c>
    </row>
    <row r="66" spans="3:14">
      <c r="D66" s="63" t="str">
        <f>+'5'!A8</f>
        <v>LYDEC</v>
      </c>
      <c r="E66" s="151">
        <f ca="1">+VLOOKUP(D66,'5'!$A$2:$D$11,4,0)</f>
        <v>7.1388023624475549E-4</v>
      </c>
    </row>
    <row r="67" spans="3:14">
      <c r="D67" s="63" t="str">
        <f>+'5'!A9</f>
        <v>ONCF</v>
      </c>
      <c r="E67" s="151">
        <f ca="1">+VLOOKUP(D67,'5'!$A$2:$D$11,4,0)</f>
        <v>0</v>
      </c>
    </row>
    <row r="68" spans="3:14">
      <c r="D68" s="63" t="str">
        <f>+'5'!A10</f>
        <v>ANP</v>
      </c>
      <c r="E68" s="151">
        <f ca="1">+VLOOKUP(D68,'5'!$A$2:$D$11,4,0)</f>
        <v>3.0923870786249685E-4</v>
      </c>
    </row>
    <row r="69" spans="3:14">
      <c r="D69" s="63"/>
      <c r="E69" s="151"/>
    </row>
    <row r="70" spans="3:14">
      <c r="D70" s="63"/>
      <c r="E70" s="151"/>
    </row>
    <row r="71" spans="3:14">
      <c r="D71" s="154"/>
      <c r="E71" s="155"/>
    </row>
    <row r="72" spans="3:14">
      <c r="D72" s="152"/>
      <c r="E72" s="153"/>
    </row>
    <row r="73" spans="3:14">
      <c r="D73" s="152"/>
      <c r="E73" s="153"/>
    </row>
    <row r="74" spans="3:14">
      <c r="D74" s="152"/>
      <c r="E74" s="153"/>
    </row>
    <row r="75" spans="3:14">
      <c r="D75" s="152"/>
      <c r="E75" s="153"/>
    </row>
    <row r="76" spans="3:14">
      <c r="D76" s="152"/>
      <c r="E76" s="153"/>
    </row>
    <row r="77" spans="3:14">
      <c r="D77" s="152"/>
      <c r="E77" s="153"/>
      <c r="J77" s="368" t="s">
        <v>1403</v>
      </c>
      <c r="K77" s="368"/>
      <c r="L77" s="368"/>
      <c r="M77" s="368"/>
      <c r="N77" s="368"/>
    </row>
    <row r="78" spans="3:14">
      <c r="D78" s="152"/>
      <c r="E78" s="153"/>
    </row>
    <row r="79" spans="3:14">
      <c r="D79" s="156"/>
      <c r="E79" s="366" t="s">
        <v>1401</v>
      </c>
      <c r="F79" s="367"/>
    </row>
    <row r="80" spans="3:14">
      <c r="C80" s="145" t="s">
        <v>1404</v>
      </c>
      <c r="D80" s="146" t="s">
        <v>1396</v>
      </c>
      <c r="E80" s="63" t="s">
        <v>153</v>
      </c>
      <c r="F80" s="63" t="s">
        <v>152</v>
      </c>
    </row>
    <row r="81" spans="4:6">
      <c r="D81" s="63" t="str">
        <f>+'1 P'!B3</f>
        <v>ATTIJARIWAFA BANK</v>
      </c>
      <c r="E81" s="151">
        <f ca="1">+VLOOKUP(D81,'1 P'!$B$3:$I$32,8,0)</f>
        <v>2.6911305164136933E-2</v>
      </c>
      <c r="F81" s="148">
        <f ca="1">+VLOOKUP(D81,'1 P'!$B$3:$J$32,9,0)</f>
        <v>4.1752053867501436E-2</v>
      </c>
    </row>
    <row r="82" spans="4:6">
      <c r="D82" s="63" t="str">
        <f>+'1 P'!B4</f>
        <v>ITISSALAT AL-MAGHRIB</v>
      </c>
      <c r="E82" s="151">
        <f ca="1">+VLOOKUP(D82,'1 P'!$B$3:$I$32,8,0)</f>
        <v>3.8867986800637473E-2</v>
      </c>
      <c r="F82" s="148">
        <f ca="1">+VLOOKUP(D82,'1 P'!$B$3:$J$32,9,0)</f>
        <v>3.0268533230570275E-2</v>
      </c>
    </row>
    <row r="83" spans="4:6">
      <c r="D83" s="63" t="str">
        <f>+'1 P'!B5</f>
        <v>CIMENTS DU MAROC</v>
      </c>
      <c r="E83" s="151">
        <f ca="1">+VLOOKUP(D83,'1 P'!$B$3:$I$32,8,0)</f>
        <v>1.7388537868296437E-2</v>
      </c>
      <c r="F83" s="148">
        <f ca="1">+VLOOKUP(D83,'1 P'!$B$3:$J$32,9,0)</f>
        <v>2.1785922493659796E-2</v>
      </c>
    </row>
    <row r="84" spans="4:6">
      <c r="D84" s="63" t="str">
        <f>+'1 P'!B6</f>
        <v>SODEP-Marsa Maroc</v>
      </c>
      <c r="E84" s="151">
        <f ca="1">+VLOOKUP(D84,'1 P'!$B$3:$I$32,8,0)</f>
        <v>5.3049067967645023E-3</v>
      </c>
      <c r="F84" s="148">
        <f ca="1">+VLOOKUP(D84,'1 P'!$B$3:$J$32,9,0)</f>
        <v>2.0637663223886733E-2</v>
      </c>
    </row>
    <row r="85" spans="4:6">
      <c r="D85" s="63" t="str">
        <f>+'1 P'!B7</f>
        <v>BANK OF AFRICA</v>
      </c>
      <c r="E85" s="151">
        <f ca="1">+VLOOKUP(D85,'1 P'!$B$3:$I$32,8,0)</f>
        <v>1.2197886780209388E-2</v>
      </c>
      <c r="F85" s="148">
        <f ca="1">+VLOOKUP(D85,'1 P'!$B$3:$J$32,9,0)</f>
        <v>1.671540487443255E-2</v>
      </c>
    </row>
    <row r="86" spans="4:6">
      <c r="D86" s="63" t="str">
        <f>+'1 P'!B8</f>
        <v>BCP</v>
      </c>
      <c r="E86" s="151">
        <f ca="1">+VLOOKUP(D86,'1 P'!$B$3:$I$32,8,0)</f>
        <v>1.245495022588782E-2</v>
      </c>
      <c r="F86" s="148">
        <f ca="1">+VLOOKUP(D86,'1 P'!$B$3:$J$32,9,0)</f>
        <v>1.5595421927431545E-2</v>
      </c>
    </row>
    <row r="87" spans="4:6">
      <c r="D87" s="63" t="str">
        <f>+'1 P'!B9</f>
        <v>LAFARGEHOLCIM MAR</v>
      </c>
      <c r="E87" s="151">
        <f ca="1">+VLOOKUP(D87,'1 P'!$B$3:$I$32,8,0)</f>
        <v>9.7967834349349577E-3</v>
      </c>
      <c r="F87" s="148">
        <f ca="1">+VLOOKUP(D87,'1 P'!$B$3:$J$32,9,0)</f>
        <v>1.2745017158631935E-2</v>
      </c>
    </row>
    <row r="88" spans="4:6">
      <c r="D88" s="63" t="str">
        <f>+'1 P'!B10</f>
        <v>LESIEUR CRISTAL</v>
      </c>
      <c r="E88" s="151">
        <f ca="1">+VLOOKUP(D88,'1 P'!$B$3:$I$32,8,0)</f>
        <v>4.0452271291279117E-3</v>
      </c>
      <c r="F88" s="148">
        <f ca="1">+VLOOKUP(D88,'1 P'!$B$3:$J$32,9,0)</f>
        <v>7.9213220396410107E-3</v>
      </c>
    </row>
    <row r="89" spans="4:6">
      <c r="D89" s="63" t="str">
        <f>+'1 P'!B11</f>
        <v>COSUMAR</v>
      </c>
      <c r="E89" s="151">
        <f ca="1">+VLOOKUP(D89,'1 P'!$B$3:$I$32,8,0)</f>
        <v>3.8909049795090361E-3</v>
      </c>
      <c r="F89" s="148">
        <f ca="1">+VLOOKUP(D89,'1 P'!$B$3:$J$32,9,0)</f>
        <v>7.1226852987133701E-3</v>
      </c>
    </row>
    <row r="90" spans="4:6">
      <c r="D90" s="63" t="str">
        <f>+'1 P'!B12</f>
        <v>CFG Bank</v>
      </c>
      <c r="E90" s="151">
        <f ca="1">+VLOOKUP(D90,'1 P'!$B$3:$I$32,8,0)</f>
        <v>6.4942067284964782E-3</v>
      </c>
      <c r="F90" s="148">
        <f ca="1">+VLOOKUP(D90,'1 P'!$B$3:$J$32,9,0)</f>
        <v>6.5731079396170672E-3</v>
      </c>
    </row>
    <row r="91" spans="4:6">
      <c r="D91" s="63" t="str">
        <f>+'1 P'!B13</f>
        <v>LABEL VIE</v>
      </c>
      <c r="E91" s="151">
        <f ca="1">+VLOOKUP(D91,'1 P'!$B$3:$I$32,8,0)</f>
        <v>7.0609422132609598E-3</v>
      </c>
      <c r="F91" s="148">
        <f ca="1">+VLOOKUP(D91,'1 P'!$B$3:$J$32,9,0)</f>
        <v>6.2338864867104238E-3</v>
      </c>
    </row>
    <row r="92" spans="4:6">
      <c r="D92" s="63" t="str">
        <f>+'1 P'!B14</f>
        <v>ALLIANCES</v>
      </c>
      <c r="E92" s="151">
        <f ca="1">+VLOOKUP(D92,'1 P'!$B$3:$I$32,8,0)</f>
        <v>3.6439177322182201E-3</v>
      </c>
      <c r="F92" s="148">
        <f ca="1">+VLOOKUP(D92,'1 P'!$B$3:$J$32,9,0)</f>
        <v>4.589782368024431E-3</v>
      </c>
    </row>
    <row r="93" spans="4:6">
      <c r="D93" s="63" t="str">
        <f>+'1 P'!B15</f>
        <v>AFRIQUIA GAZ</v>
      </c>
      <c r="E93" s="151">
        <f ca="1">+VLOOKUP(D93,'1 P'!$B$3:$I$32,8,0)</f>
        <v>4.6732404211821043E-3</v>
      </c>
      <c r="F93" s="148">
        <f ca="1">+VLOOKUP(D93,'1 P'!$B$3:$J$32,9,0)</f>
        <v>4.0836036244350279E-3</v>
      </c>
    </row>
    <row r="94" spans="4:6">
      <c r="D94" s="63" t="str">
        <f>+'1 P'!B16</f>
        <v>AKDITAL</v>
      </c>
      <c r="E94" s="151">
        <f ca="1">+VLOOKUP(D94,'1 P'!$B$3:$I$32,8,0)</f>
        <v>3.4330406653034721E-3</v>
      </c>
      <c r="F94" s="148">
        <f ca="1">+VLOOKUP(D94,'1 P'!$B$3:$J$32,9,0)</f>
        <v>4.146366923839395E-3</v>
      </c>
    </row>
    <row r="95" spans="4:6">
      <c r="D95" s="63" t="str">
        <f>+'1 P'!B17</f>
        <v>ARADEI CAPITAL</v>
      </c>
      <c r="E95" s="151">
        <f ca="1">+VLOOKUP(D95,'1 P'!$B$3:$I$32,8,0)</f>
        <v>3.721168840852807E-3</v>
      </c>
      <c r="F95" s="148">
        <f ca="1">+VLOOKUP(D95,'1 P'!$B$3:$J$32,9,0)</f>
        <v>3.4120822131236623E-3</v>
      </c>
    </row>
    <row r="96" spans="4:6">
      <c r="D96" s="63" t="str">
        <f>+'1 P'!B18</f>
        <v>WAFA ASSURANCE</v>
      </c>
      <c r="E96" s="151">
        <f ca="1">+VLOOKUP(D96,'1 P'!$B$3:$I$32,8,0)</f>
        <v>2.0488988536541521E-3</v>
      </c>
      <c r="F96" s="148">
        <f ca="1">+VLOOKUP(D96,'1 P'!$B$3:$J$32,9,0)</f>
        <v>2.9539513163576959E-3</v>
      </c>
    </row>
    <row r="97" spans="4:14">
      <c r="D97" s="63" t="str">
        <f>+'1 P'!B19</f>
        <v>HPS</v>
      </c>
      <c r="E97" s="151">
        <f ca="1">+VLOOKUP(D97,'1 P'!$B$3:$I$32,8,0)</f>
        <v>1.9110015165046987E-3</v>
      </c>
      <c r="F97" s="148">
        <f ca="1">+VLOOKUP(D97,'1 P'!$B$3:$J$32,9,0)</f>
        <v>1.8948143837854319E-3</v>
      </c>
    </row>
    <row r="98" spans="4:14">
      <c r="D98" s="63" t="str">
        <f>+'1 P'!B20</f>
        <v>BMCI</v>
      </c>
      <c r="E98" s="151">
        <f ca="1">+VLOOKUP(D98,'1 P'!$B$3:$I$32,8,0)</f>
        <v>1.5097543710178871E-3</v>
      </c>
      <c r="F98" s="148">
        <f ca="1">+VLOOKUP(D98,'1 P'!$B$3:$J$32,9,0)</f>
        <v>1.8561110316581827E-3</v>
      </c>
    </row>
    <row r="99" spans="4:14">
      <c r="D99" s="63" t="str">
        <f>+'1 P'!B21</f>
        <v>TAQA MOROCCO</v>
      </c>
      <c r="E99" s="151">
        <f ca="1">+VLOOKUP(D99,'1 P'!$B$3:$I$32,8,0)</f>
        <v>1.6195645182945566E-3</v>
      </c>
      <c r="F99" s="148">
        <f ca="1">+VLOOKUP(D99,'1 P'!$B$3:$J$32,9,0)</f>
        <v>1.7171318905998929E-3</v>
      </c>
    </row>
    <row r="100" spans="4:14">
      <c r="D100" s="63" t="str">
        <f>+'1 P'!B22</f>
        <v>CMGP GROUP</v>
      </c>
      <c r="E100" s="151">
        <f ca="1">+VLOOKUP(D100,'1 P'!$B$3:$I$32,8,0)</f>
        <v>1.4017848199997923E-3</v>
      </c>
      <c r="F100" s="148">
        <f ca="1">+VLOOKUP(D100,'1 P'!$B$3:$J$32,9,0)</f>
        <v>1.5393392931235571E-3</v>
      </c>
    </row>
    <row r="101" spans="4:14">
      <c r="D101" s="63" t="str">
        <f>+'1 P'!B23</f>
        <v>CDM</v>
      </c>
      <c r="E101" s="151">
        <f ca="1">+VLOOKUP(D101,'1 P'!$B$3:$I$32,8,0)</f>
        <v>1.7671045623203201E-3</v>
      </c>
      <c r="F101" s="148">
        <f ca="1">+VLOOKUP(D101,'1 P'!$B$3:$J$32,9,0)</f>
        <v>1.5782039056890197E-3</v>
      </c>
    </row>
    <row r="102" spans="4:14">
      <c r="D102" s="63" t="str">
        <f>+'1 P'!B24</f>
        <v>ATLANTASANAD</v>
      </c>
      <c r="E102" s="151">
        <f ca="1">+VLOOKUP(D102,'1 P'!$B$3:$I$32,8,0)</f>
        <v>1.3848560632681649E-3</v>
      </c>
      <c r="F102" s="148">
        <f ca="1">+VLOOKUP(D102,'1 P'!$B$3:$J$32,9,0)</f>
        <v>1.514457533066306E-3</v>
      </c>
    </row>
    <row r="103" spans="4:14">
      <c r="D103" s="63" t="str">
        <f>+'1 P'!B25</f>
        <v>TOTALENERGIES MARKETING MAROC</v>
      </c>
      <c r="E103" s="151">
        <f ca="1">+VLOOKUP(D103,'1 P'!$B$3:$I$32,8,0)</f>
        <v>5.6702664956699165E-4</v>
      </c>
      <c r="F103" s="148">
        <f ca="1">+VLOOKUP(D103,'1 P'!$B$3:$J$32,9,0)</f>
        <v>7.3021582076527106E-4</v>
      </c>
    </row>
    <row r="104" spans="4:14">
      <c r="D104" s="63" t="str">
        <f>+'1 P'!B26</f>
        <v>JET CONTRACTORS</v>
      </c>
      <c r="E104" s="151">
        <f ca="1">+VLOOKUP(D104,'1 P'!$B$3:$I$32,8,0)</f>
        <v>9.5433620128983611E-4</v>
      </c>
      <c r="F104" s="148">
        <f ca="1">+VLOOKUP(D104,'1 P'!$B$3:$J$32,9,0)</f>
        <v>1.109461736129379E-3</v>
      </c>
    </row>
    <row r="105" spans="4:14">
      <c r="D105" s="63" t="str">
        <f>+'1 P'!B27</f>
        <v>DOUJA PROM ADDOHA</v>
      </c>
      <c r="E105" s="151">
        <f ca="1">+VLOOKUP(D105,'1 P'!$B$3:$I$32,8,0)</f>
        <v>1.146509348250713E-3</v>
      </c>
      <c r="F105" s="148">
        <f ca="1">+VLOOKUP(D105,'1 P'!$B$3:$J$32,9,0)</f>
        <v>1.0483749439436103E-3</v>
      </c>
    </row>
    <row r="106" spans="4:14">
      <c r="D106" s="63" t="str">
        <f>+'1 P'!B28</f>
        <v>AUTO HALL</v>
      </c>
      <c r="E106" s="151">
        <f ca="1">+VLOOKUP(D106,'1 P'!$B$3:$I$32,8,0)</f>
        <v>5.242494685840411E-4</v>
      </c>
      <c r="F106" s="148">
        <f ca="1">+VLOOKUP(D106,'1 P'!$B$3:$J$32,9,0)</f>
        <v>7.11308994268335E-4</v>
      </c>
    </row>
    <row r="107" spans="4:14">
      <c r="D107" s="63" t="str">
        <f>+'1 P'!B29</f>
        <v>MUTANDIS SCA</v>
      </c>
      <c r="E107" s="151">
        <f ca="1">+VLOOKUP(D107,'1 P'!$B$3:$I$32,8,0)</f>
        <v>4.105427502589123E-4</v>
      </c>
      <c r="F107" s="148">
        <f ca="1">+VLOOKUP(D107,'1 P'!$B$3:$J$32,9,0)</f>
        <v>4.1545381937954358E-4</v>
      </c>
    </row>
    <row r="108" spans="4:14">
      <c r="D108" s="63" t="str">
        <f>+'1 P'!B30</f>
        <v>MAGHREBAIL</v>
      </c>
      <c r="E108" s="151">
        <f ca="1">+VLOOKUP(D108,'1 P'!$B$3:$I$32,8,0)</f>
        <v>1.9196602525377543E-4</v>
      </c>
      <c r="F108" s="148">
        <f ca="1">+VLOOKUP(D108,'1 P'!$B$3:$J$32,9,0)</f>
        <v>2.581719623070669E-4</v>
      </c>
    </row>
    <row r="109" spans="4:14">
      <c r="D109" s="63" t="str">
        <f>+'1 P'!B31</f>
        <v>MINIERE TOUISSIT</v>
      </c>
      <c r="E109" s="151">
        <f ca="1">+VLOOKUP(D109,'1 P'!$B$3:$I$32,8,0)</f>
        <v>1.8753059375773513E-4</v>
      </c>
      <c r="F109" s="148">
        <f ca="1">+VLOOKUP(D109,'1 P'!$B$3:$J$32,9,0)</f>
        <v>1.8927342596454551E-4</v>
      </c>
    </row>
    <row r="110" spans="4:14">
      <c r="D110" s="63" t="str">
        <f>+'1 P'!B32</f>
        <v>TGCC S.A</v>
      </c>
      <c r="E110" s="151">
        <f ca="1">+VLOOKUP(D110,'1 P'!$B$3:$I$32,8,0)</f>
        <v>0</v>
      </c>
      <c r="F110" s="148">
        <f ca="1">+VLOOKUP(D110,'1 P'!$B$3:$J$32,9,0)</f>
        <v>0</v>
      </c>
    </row>
    <row r="111" spans="4:14">
      <c r="D111" s="63"/>
      <c r="E111" s="151"/>
      <c r="F111" s="148"/>
    </row>
    <row r="112" spans="4:14">
      <c r="J112" s="368" t="s">
        <v>1405</v>
      </c>
      <c r="K112" s="368"/>
      <c r="L112" s="368"/>
      <c r="M112" s="368"/>
      <c r="N112" s="368"/>
    </row>
    <row r="113" spans="3:5">
      <c r="C113" s="145">
        <v>2</v>
      </c>
      <c r="D113" s="146" t="s">
        <v>1396</v>
      </c>
      <c r="E113" s="146" t="s">
        <v>1397</v>
      </c>
    </row>
    <row r="114" spans="3:5">
      <c r="D114" s="63" t="str">
        <f>+'2'!B3</f>
        <v>LESIEUR CRISTAL</v>
      </c>
      <c r="E114" s="157">
        <f ca="1">+'2'!E3</f>
        <v>7.3702631524661513E-2</v>
      </c>
    </row>
    <row r="115" spans="3:5">
      <c r="D115" s="63" t="str">
        <f>+'2'!B4</f>
        <v>CIMENTS DU MAROC</v>
      </c>
      <c r="E115" s="157">
        <f ca="1">+'2'!E4</f>
        <v>5.6120862809403489E-2</v>
      </c>
    </row>
    <row r="116" spans="3:5">
      <c r="D116" s="63" t="str">
        <f>+'2'!B5</f>
        <v>ARADEI CAPITAL</v>
      </c>
      <c r="E116" s="157">
        <f ca="1">+'2'!E5</f>
        <v>4.0489794424468872E-2</v>
      </c>
    </row>
    <row r="117" spans="3:5">
      <c r="D117" s="63" t="str">
        <f>+'2'!B6</f>
        <v>HPS</v>
      </c>
      <c r="E117" s="157">
        <f ca="1">+'2'!E6</f>
        <v>2.7213722575305251E-2</v>
      </c>
    </row>
    <row r="118" spans="3:5">
      <c r="D118" s="63" t="str">
        <f>+'2'!B7</f>
        <v>LABEL VIE</v>
      </c>
      <c r="E118" s="157">
        <f ca="1">+'2'!E7</f>
        <v>3.4896164663123883E-2</v>
      </c>
    </row>
    <row r="119" spans="3:5">
      <c r="D119" s="63" t="str">
        <f>+'2'!B8</f>
        <v>SODEP-Marsa Maroc</v>
      </c>
      <c r="E119" s="157">
        <f ca="1">+'2'!E8</f>
        <v>3.3366182713950157E-2</v>
      </c>
    </row>
    <row r="120" spans="3:5">
      <c r="D120" s="63" t="str">
        <f>+'2'!B9</f>
        <v>CFG Bank</v>
      </c>
      <c r="E120" s="157">
        <f ca="1">+'2'!E9</f>
        <v>3.1735782376350975E-2</v>
      </c>
    </row>
    <row r="121" spans="3:5">
      <c r="D121" s="63" t="str">
        <f>+'2'!B10</f>
        <v>ALLIANCES</v>
      </c>
      <c r="E121" s="157">
        <f ca="1">+'2'!E10</f>
        <v>2.9104533315264546E-2</v>
      </c>
    </row>
    <row r="122" spans="3:5">
      <c r="D122" s="63" t="str">
        <f>+'2'!B11</f>
        <v>COSUMAR</v>
      </c>
      <c r="E122" s="157">
        <f ca="1">+'2'!E11</f>
        <v>2.6667903378134739E-2</v>
      </c>
    </row>
    <row r="123" spans="3:5">
      <c r="D123" s="63" t="str">
        <f>+'2'!B12</f>
        <v>ITISSALAT AL-MAGHRIB</v>
      </c>
      <c r="E123" s="157">
        <f ca="1">+'2'!E12</f>
        <v>2.7253527472913232E-2</v>
      </c>
    </row>
    <row r="124" spans="3:5">
      <c r="D124" s="63" t="str">
        <f>+'2'!B13</f>
        <v>BANK OF AFRICA</v>
      </c>
      <c r="E124" s="157">
        <f ca="1">+'2'!E13</f>
        <v>2.716639148782421E-2</v>
      </c>
    </row>
    <row r="125" spans="3:5">
      <c r="D125" s="63" t="str">
        <f>+'2'!B14</f>
        <v>ATTIJARIWAFA BANK</v>
      </c>
      <c r="E125" s="157">
        <f ca="1">+'2'!E14</f>
        <v>2.1980159703662773E-2</v>
      </c>
    </row>
    <row r="126" spans="3:5">
      <c r="D126" s="63" t="str">
        <f>+'2'!B15</f>
        <v>CMGP GROUP</v>
      </c>
      <c r="E126" s="157">
        <f ca="1">+'2'!E15</f>
        <v>1.7817644948208623E-2</v>
      </c>
    </row>
    <row r="127" spans="3:5">
      <c r="D127" s="63" t="str">
        <f>+'2'!B16</f>
        <v>AFRIQUIA GAZ</v>
      </c>
      <c r="E127" s="157">
        <f ca="1">+'2'!E16</f>
        <v>2.2117527272727273E-2</v>
      </c>
    </row>
    <row r="128" spans="3:5">
      <c r="D128" s="63" t="str">
        <f>+'2'!B17</f>
        <v>BMCI</v>
      </c>
      <c r="E128" s="157">
        <f ca="1">+'2'!E17</f>
        <v>1.5002915066367273E-2</v>
      </c>
    </row>
    <row r="129" spans="4:5">
      <c r="D129" s="63" t="str">
        <f>+'2'!B18</f>
        <v>LAFARGEHOLCIM MAR</v>
      </c>
      <c r="E129" s="157">
        <f ca="1">+'2'!E18</f>
        <v>1.8888842417217357E-2</v>
      </c>
    </row>
    <row r="130" spans="4:5">
      <c r="D130" s="63" t="str">
        <f>+'2'!B19</f>
        <v>AKDITAL</v>
      </c>
      <c r="E130" s="157">
        <f ca="1">+'2'!E19</f>
        <v>1.8293891741253589E-2</v>
      </c>
    </row>
    <row r="131" spans="4:5">
      <c r="D131" s="63" t="str">
        <f>+'2'!B20</f>
        <v>BCP</v>
      </c>
      <c r="E131" s="157">
        <f ca="1">+'2'!E20</f>
        <v>1.5766278146643761E-2</v>
      </c>
    </row>
    <row r="132" spans="4:5">
      <c r="D132" s="63" t="str">
        <f>+'2'!B21</f>
        <v>MUTANDIS SCA</v>
      </c>
      <c r="E132" s="157">
        <f ca="1">+'2'!E21</f>
        <v>9.6437262139065921E-3</v>
      </c>
    </row>
    <row r="133" spans="4:5">
      <c r="D133" s="63" t="str">
        <f>+'2'!B22</f>
        <v>AUTO HALL</v>
      </c>
      <c r="E133" s="157">
        <f ca="1">+'2'!E22</f>
        <v>1.4953853429144419E-2</v>
      </c>
    </row>
    <row r="134" spans="4:5">
      <c r="D134" s="63" t="str">
        <f>+'2'!B23</f>
        <v>JET CONTRACTORS</v>
      </c>
      <c r="E134" s="157">
        <f ca="1">+'2'!E23</f>
        <v>1.2111811698347132E-2</v>
      </c>
    </row>
    <row r="135" spans="4:5">
      <c r="D135" s="63" t="str">
        <f>+'2'!B24</f>
        <v>MAGHREBAIL</v>
      </c>
      <c r="E135" s="157">
        <f ca="1">+'2'!E24</f>
        <v>1.4664979027324441E-2</v>
      </c>
    </row>
    <row r="136" spans="4:5">
      <c r="D136" s="63" t="str">
        <f>+'2'!B25</f>
        <v>WAFA ASSURANCE</v>
      </c>
      <c r="E136" s="157">
        <f ca="1">+'2'!E25</f>
        <v>1.3140571428571429E-2</v>
      </c>
    </row>
    <row r="137" spans="4:5">
      <c r="D137" s="63" t="str">
        <f>+'2'!B26</f>
        <v>ATLANTASANAD</v>
      </c>
      <c r="E137" s="157">
        <f ca="1">+'2'!E26</f>
        <v>1.1704743222430579E-2</v>
      </c>
    </row>
    <row r="138" spans="4:5">
      <c r="D138" s="63" t="str">
        <f>+'2'!B27</f>
        <v>CDM</v>
      </c>
      <c r="E138" s="157">
        <f ca="1">+'2'!E27</f>
        <v>9.8418246346409517E-3</v>
      </c>
    </row>
    <row r="139" spans="4:5">
      <c r="D139" s="63" t="str">
        <f>+'2'!B28</f>
        <v>TOTALENERGIES MARKETING MAROC</v>
      </c>
      <c r="E139" s="157">
        <f ca="1">+'2'!E28</f>
        <v>3.6333705357142858E-3</v>
      </c>
    </row>
    <row r="140" spans="4:5">
      <c r="D140" s="63" t="str">
        <f>+'2'!B29</f>
        <v>MINIERE TOUISSIT</v>
      </c>
      <c r="E140" s="157">
        <f ca="1">+'2'!E29</f>
        <v>4.7500852053225222E-3</v>
      </c>
    </row>
    <row r="141" spans="4:5">
      <c r="D141" s="63" t="str">
        <f>+'2'!B30</f>
        <v>TAQA MOROCCO</v>
      </c>
      <c r="E141" s="157">
        <f ca="1">+'2'!E30</f>
        <v>3.6574112974002379E-3</v>
      </c>
    </row>
    <row r="142" spans="4:5">
      <c r="D142" s="63" t="str">
        <f>+'2'!B31</f>
        <v>DOUJA PROM ADDOHA</v>
      </c>
      <c r="E142" s="157">
        <f ca="1">+'2'!E31</f>
        <v>4.0999002825116027E-3</v>
      </c>
    </row>
    <row r="143" spans="4:5">
      <c r="D143" s="63" t="str">
        <f>+'2'!B32</f>
        <v>TGCC S.A</v>
      </c>
      <c r="E143" s="157">
        <f ca="1">+'2'!E32</f>
        <v>0</v>
      </c>
    </row>
  </sheetData>
  <mergeCells count="6">
    <mergeCell ref="E79:F79"/>
    <mergeCell ref="J112:N112"/>
    <mergeCell ref="J3:M3"/>
    <mergeCell ref="J35:N35"/>
    <mergeCell ref="J55:N55"/>
    <mergeCell ref="J77:N7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M42"/>
  <sheetViews>
    <sheetView topLeftCell="D17" workbookViewId="0">
      <selection activeCell="G45" sqref="G45"/>
    </sheetView>
  </sheetViews>
  <sheetFormatPr baseColWidth="10" defaultColWidth="19.7109375" defaultRowHeight="15"/>
  <cols>
    <col min="1" max="1" width="14.28515625" bestFit="1" customWidth="1"/>
    <col min="2" max="2" width="13.7109375" bestFit="1" customWidth="1"/>
    <col min="3" max="3" width="17.28515625" bestFit="1" customWidth="1"/>
    <col min="4" max="4" width="40.85546875" bestFit="1" customWidth="1"/>
    <col min="6" max="7" width="27" bestFit="1" customWidth="1"/>
    <col min="8" max="9" width="29.28515625" bestFit="1" customWidth="1"/>
    <col min="10" max="10" width="26.85546875" bestFit="1" customWidth="1"/>
    <col min="11" max="11" width="19.42578125" bestFit="1" customWidth="1"/>
    <col min="12" max="13" width="20.42578125" bestFit="1" customWidth="1"/>
    <col min="14" max="14" width="3.28515625" customWidth="1"/>
  </cols>
  <sheetData>
    <row r="1" spans="1:13">
      <c r="F1" s="15" t="s">
        <v>158</v>
      </c>
      <c r="G1" s="16"/>
      <c r="H1" s="17" t="s">
        <v>159</v>
      </c>
      <c r="I1" s="18"/>
      <c r="J1" s="17" t="s">
        <v>160</v>
      </c>
      <c r="K1" s="18"/>
      <c r="L1" s="17" t="s">
        <v>161</v>
      </c>
      <c r="M1" s="18"/>
    </row>
    <row r="2" spans="1:13">
      <c r="F2" s="19" t="s">
        <v>153</v>
      </c>
      <c r="G2" s="19" t="s">
        <v>152</v>
      </c>
      <c r="H2" s="20" t="s">
        <v>153</v>
      </c>
      <c r="I2" s="20" t="s">
        <v>152</v>
      </c>
      <c r="J2" s="20" t="s">
        <v>153</v>
      </c>
      <c r="K2" s="20" t="s">
        <v>152</v>
      </c>
      <c r="L2" s="20" t="s">
        <v>153</v>
      </c>
      <c r="M2" s="20" t="s">
        <v>152</v>
      </c>
    </row>
    <row r="3" spans="1:13" ht="20.25">
      <c r="D3" s="21" t="s">
        <v>162</v>
      </c>
      <c r="E3" s="22"/>
      <c r="F3" s="23"/>
      <c r="G3" s="24"/>
      <c r="H3" s="25"/>
      <c r="I3" s="26"/>
      <c r="J3" s="27"/>
      <c r="K3" s="26"/>
      <c r="L3" s="27"/>
      <c r="M3" s="26"/>
    </row>
    <row r="4" spans="1:13">
      <c r="D4" s="28" t="s">
        <v>163</v>
      </c>
      <c r="E4" s="29"/>
      <c r="F4" s="30"/>
      <c r="G4" s="30"/>
      <c r="J4" s="27"/>
      <c r="K4" s="26"/>
      <c r="L4" s="27"/>
      <c r="M4" s="26"/>
    </row>
    <row r="5" spans="1:13">
      <c r="A5" t="s">
        <v>1218</v>
      </c>
      <c r="D5" s="33" t="s">
        <v>164</v>
      </c>
      <c r="E5" s="34"/>
      <c r="F5" s="35">
        <f ca="1">+SUMIF(PTF!$B$2:$G$190,Situation!A5,PTF!$G$2:$G$190)</f>
        <v>13512002176.09</v>
      </c>
      <c r="G5" s="35">
        <f ca="1">+SUMIF(PTF!$B$2:$H$190,Situation!A5,PTF!$H$2:$H$190)</f>
        <v>16524536042.27</v>
      </c>
      <c r="H5" s="31">
        <f ca="1">F5</f>
        <v>13512002176.09</v>
      </c>
      <c r="I5" s="32">
        <f ca="1">G5</f>
        <v>16524536042.27</v>
      </c>
      <c r="J5" s="23"/>
      <c r="K5" s="93"/>
      <c r="L5" s="27"/>
      <c r="M5" s="26"/>
    </row>
    <row r="6" spans="1:13">
      <c r="A6" t="s">
        <v>1219</v>
      </c>
      <c r="D6" s="33" t="s">
        <v>165</v>
      </c>
      <c r="E6" s="34"/>
      <c r="F6" s="35">
        <f ca="1">+SUMIF(PTF!$B$2:$G$190,Situation!A6,PTF!$G$2:$G$190)</f>
        <v>1523293422.5999999</v>
      </c>
      <c r="G6" s="35">
        <f ca="1">+SUMIF(PTF!$B$2:$H$190,Situation!A6,PTF!$H$2:$H$190)</f>
        <v>1645800039.4000001</v>
      </c>
      <c r="H6" s="31">
        <f ca="1">F6</f>
        <v>1523293422.5999999</v>
      </c>
      <c r="I6" s="32">
        <f ca="1">G6</f>
        <v>1645800039.4000001</v>
      </c>
      <c r="J6" s="23"/>
      <c r="K6" s="93"/>
      <c r="L6" s="27"/>
      <c r="M6" s="26"/>
    </row>
    <row r="7" spans="1:13">
      <c r="A7" t="s">
        <v>192</v>
      </c>
      <c r="B7" s="71" t="s">
        <v>1173</v>
      </c>
      <c r="C7" s="71"/>
      <c r="D7" s="33" t="s">
        <v>166</v>
      </c>
      <c r="E7" s="34"/>
      <c r="F7" s="35">
        <f ca="1">+SUMIF(PTF!$B$2:$G$190,Situation!A7,PTF!$G$2:$G$190)+SUMIF(PTF!$B$2:$G$190,Situation!B7,PTF!$G$2:$G$190)</f>
        <v>11153984239.970001</v>
      </c>
      <c r="G7" s="35">
        <f ca="1">+SUMIF(PTF!$B$2:$H$190,Situation!A7,PTF!$H$2:$H$190)+SUMIF(PTF!$B$2:$H$190,Situation!B7,PTF!$H$2:$H$190)</f>
        <v>12563237200.829998</v>
      </c>
      <c r="H7" s="36">
        <f ca="1">(F7-SUMIF(PTF!$B$2:$G$190,Situation!B7,PTF!$G$2:$G$190)+Transparisation!C19)</f>
        <v>11051628990.375105</v>
      </c>
      <c r="I7" s="36">
        <f ca="1">(G7-SUMIF(PTF!$B$2:$H$190,Situation!B7,PTF!$H$2:$H$190)+Transparisation!D19)</f>
        <v>12453187445.869774</v>
      </c>
      <c r="J7" s="23"/>
      <c r="K7" s="93"/>
      <c r="L7" s="27"/>
      <c r="M7" s="26"/>
    </row>
    <row r="8" spans="1:13">
      <c r="A8" t="s">
        <v>201</v>
      </c>
      <c r="D8" s="33" t="s">
        <v>167</v>
      </c>
      <c r="E8" s="34"/>
      <c r="F8" s="35">
        <f ca="1">+SUMIF(PTF!$B$2:$G$190,Situation!A8,PTF!$G$2:$G$190)</f>
        <v>1398193.92</v>
      </c>
      <c r="G8" s="35">
        <f ca="1">+SUMIF(PTF!$B$2:$H$190,Situation!A8,PTF!$H$2:$H$190)</f>
        <v>2349028.1800000002</v>
      </c>
      <c r="H8" s="31">
        <f ca="1">F8</f>
        <v>1398193.92</v>
      </c>
      <c r="I8" s="32">
        <f ca="1">G8</f>
        <v>2349028.1800000002</v>
      </c>
      <c r="J8" s="23"/>
      <c r="K8" s="93"/>
      <c r="L8" s="27"/>
      <c r="M8" s="26"/>
    </row>
    <row r="9" spans="1:13">
      <c r="D9" s="37" t="s">
        <v>168</v>
      </c>
      <c r="E9" s="38"/>
      <c r="F9" s="35">
        <f>+SUM(PTF!$K$193:$K$346)</f>
        <v>103353360.67</v>
      </c>
      <c r="G9" s="35">
        <f>+F9</f>
        <v>103353360.67</v>
      </c>
      <c r="H9" s="31">
        <f>F9</f>
        <v>103353360.67</v>
      </c>
      <c r="I9" s="32">
        <f>G9</f>
        <v>103353360.67</v>
      </c>
      <c r="J9" s="23"/>
      <c r="K9" s="93"/>
      <c r="L9" s="27"/>
      <c r="M9" s="26"/>
    </row>
    <row r="10" spans="1:13">
      <c r="D10" s="37" t="s">
        <v>1226</v>
      </c>
      <c r="E10" s="38"/>
      <c r="F10" s="35"/>
      <c r="G10" s="35"/>
      <c r="H10" s="31">
        <f ca="1">Transparisation!C13</f>
        <v>10484892799.125803</v>
      </c>
      <c r="I10" s="31">
        <f ca="1">Transparisation!D13</f>
        <v>10764992731.659906</v>
      </c>
      <c r="J10" s="23"/>
      <c r="K10" s="93"/>
      <c r="L10" s="27"/>
      <c r="M10" s="26"/>
    </row>
    <row r="11" spans="1:13">
      <c r="D11" s="41" t="s">
        <v>169</v>
      </c>
      <c r="E11" s="41"/>
      <c r="F11" s="42">
        <f ca="1">SUM(F5:F9)</f>
        <v>26294031393.25</v>
      </c>
      <c r="G11" s="42">
        <f ca="1">SUM(G5:G9)</f>
        <v>30839275671.349998</v>
      </c>
      <c r="H11" s="43">
        <f ca="1">SUM(H5:H10)</f>
        <v>36676568942.780907</v>
      </c>
      <c r="I11" s="43">
        <f ca="1">SUM(I5:I10)</f>
        <v>41494218648.049683</v>
      </c>
      <c r="J11" s="44"/>
      <c r="K11" s="45"/>
      <c r="L11" s="44">
        <f ca="1">H41*50%</f>
        <v>29731770204.935001</v>
      </c>
      <c r="M11" s="44">
        <f ca="1">I41*50%</f>
        <v>35420962905.040001</v>
      </c>
    </row>
    <row r="12" spans="1:13">
      <c r="D12" s="41" t="s">
        <v>170</v>
      </c>
      <c r="E12" s="41"/>
      <c r="F12" s="46">
        <f ca="1">+F11/F41</f>
        <v>0.44218745153770911</v>
      </c>
      <c r="G12" s="46">
        <f ca="1">+G11/G41</f>
        <v>0.43532520211303921</v>
      </c>
      <c r="H12" s="46">
        <f ca="1">+H11/H41</f>
        <v>0.61679087201967508</v>
      </c>
      <c r="I12" s="46">
        <f ca="1">+I11/I41</f>
        <v>0.58572968159125804</v>
      </c>
      <c r="J12" s="27"/>
      <c r="K12" s="26"/>
      <c r="L12" s="27"/>
      <c r="M12" s="26"/>
    </row>
    <row r="13" spans="1:13" ht="20.25">
      <c r="D13" s="21" t="s">
        <v>171</v>
      </c>
      <c r="E13" s="22"/>
      <c r="F13" s="62">
        <f ca="1">+F7/F41</f>
        <v>0.18757686076355146</v>
      </c>
      <c r="G13" s="62">
        <f ca="1">+G7/G41</f>
        <v>0.17734183616790375</v>
      </c>
      <c r="H13" s="62">
        <f t="shared" ref="H13:I13" ca="1" si="0">+H7/H41</f>
        <v>0.18585554970656792</v>
      </c>
      <c r="I13" s="62">
        <f t="shared" ca="1" si="0"/>
        <v>0.17578838101120378</v>
      </c>
      <c r="J13" s="27"/>
      <c r="K13" s="26"/>
      <c r="L13" s="27"/>
      <c r="M13" s="26"/>
    </row>
    <row r="14" spans="1:13">
      <c r="D14" s="28" t="s">
        <v>172</v>
      </c>
      <c r="E14" s="29"/>
      <c r="F14" s="30"/>
      <c r="G14" s="47"/>
      <c r="H14" s="50"/>
      <c r="I14" s="47"/>
      <c r="J14" s="27"/>
      <c r="K14" s="26"/>
      <c r="L14" s="27"/>
      <c r="M14" s="26"/>
    </row>
    <row r="15" spans="1:13">
      <c r="D15" s="33" t="s">
        <v>1221</v>
      </c>
      <c r="E15" s="34"/>
      <c r="F15" s="35">
        <f ca="1">+SUMIF(PTF!$B$2:$G$190,Situation!D15,PTF!$G$2:$G$190)</f>
        <v>200000000</v>
      </c>
      <c r="G15" s="35">
        <f ca="1">+SUMIF(PTF!$B$2:$H$190,Situation!D15,PTF!$H$2:$H$190)</f>
        <v>206787460</v>
      </c>
      <c r="H15" s="50">
        <f ca="1">+F15</f>
        <v>200000000</v>
      </c>
      <c r="I15" s="50">
        <f ca="1">+G15</f>
        <v>206787460</v>
      </c>
      <c r="J15" s="27"/>
      <c r="K15" s="26"/>
      <c r="L15" s="27"/>
      <c r="M15" s="26"/>
    </row>
    <row r="16" spans="1:13">
      <c r="D16" s="33" t="s">
        <v>1222</v>
      </c>
      <c r="E16" s="34"/>
      <c r="F16" s="35">
        <f ca="1">+SUMIF(PTF!$B$2:$G$190,Situation!D16,PTF!$G$2:$G$190)</f>
        <v>7405672.8799999999</v>
      </c>
      <c r="G16" s="35">
        <f ca="1">+SUMIF(PTF!$B$2:$H$190,Situation!D16,PTF!$H$2:$H$190)</f>
        <v>7585897.6100000003</v>
      </c>
      <c r="H16" s="50">
        <f t="shared" ref="H16:H17" ca="1" si="1">+F16</f>
        <v>7405672.8799999999</v>
      </c>
      <c r="I16" s="50">
        <f t="shared" ref="I16:I17" ca="1" si="2">+G16</f>
        <v>7585897.6100000003</v>
      </c>
      <c r="J16" s="27"/>
      <c r="K16" s="26"/>
      <c r="L16" s="27"/>
      <c r="M16" s="26"/>
    </row>
    <row r="17" spans="1:13">
      <c r="D17" s="33" t="s">
        <v>1220</v>
      </c>
      <c r="E17" s="34"/>
      <c r="F17" s="35">
        <f ca="1">+SUMIF(PTF!$B$2:$G$190,Situation!D17,PTF!$G$2:$G$190)</f>
        <v>700160134.82999992</v>
      </c>
      <c r="G17" s="35">
        <f ca="1">+SUMIF(PTF!$B$2:$H$190,Situation!D17,PTF!$H$2:$H$190)</f>
        <v>755512073.87999988</v>
      </c>
      <c r="H17" s="50">
        <f t="shared" ca="1" si="1"/>
        <v>700160134.82999992</v>
      </c>
      <c r="I17" s="50">
        <f t="shared" ca="1" si="2"/>
        <v>755512073.87999988</v>
      </c>
      <c r="J17" s="27"/>
      <c r="K17" s="26"/>
      <c r="L17" s="27"/>
      <c r="M17" s="26"/>
    </row>
    <row r="18" spans="1:13">
      <c r="D18" s="33" t="s">
        <v>200</v>
      </c>
      <c r="E18" s="34"/>
      <c r="F18" s="35">
        <f ca="1">+SUMIF(PTF!$B$2:$G$190,Situation!D18,PTF!$G$2:$G$190)</f>
        <v>781059812.73000002</v>
      </c>
      <c r="G18" s="35">
        <f ca="1">+SUMIF(PTF!$B$2:$H$190,Situation!D18,PTF!$H$2:$H$190)</f>
        <v>782017114.94999993</v>
      </c>
      <c r="H18" s="50">
        <f t="shared" ref="H18" ca="1" si="3">+F18</f>
        <v>781059812.73000002</v>
      </c>
      <c r="I18" s="50">
        <f t="shared" ref="I18" ca="1" si="4">+G18</f>
        <v>782017114.94999993</v>
      </c>
      <c r="J18" s="27"/>
      <c r="K18" s="26"/>
      <c r="L18" s="27"/>
      <c r="M18" s="26"/>
    </row>
    <row r="19" spans="1:13">
      <c r="A19" s="71" t="s">
        <v>1223</v>
      </c>
      <c r="D19" s="33" t="s">
        <v>203</v>
      </c>
      <c r="E19" s="34"/>
      <c r="F19" s="35">
        <f ca="1">+SUMIF(PTF!$B$2:$G$190,Situation!A19,PTF!$G$2:$G$190)+SUMIF(PTF!$B$2:$G$190,Situation!D19,PTF!$G$2:$G$190)</f>
        <v>8493974470.5500011</v>
      </c>
      <c r="G19" s="35">
        <f ca="1">+SUMIF(PTF!$B$2:$H$190,Situation!A19,PTF!$H$2:$H$190)+SUMIF(PTF!$B$2:$H$190,Situation!D19,PTF!$H$2:$H$190)</f>
        <v>8903396494.6100006</v>
      </c>
      <c r="H19" s="50">
        <f ca="1">+SUMIF(PTF!$B$2:$G$190,Situation!D19,PTF!$G$2:$G$190)</f>
        <v>1353784971.1699998</v>
      </c>
      <c r="I19" s="50">
        <f ca="1">+SUMIF(PTF!$B$2:$H$190,Situation!D19,PTF!$H$2:$H$190)</f>
        <v>1467181740.6800001</v>
      </c>
      <c r="J19" s="27"/>
      <c r="K19" s="26"/>
      <c r="L19" s="27"/>
      <c r="M19" s="26"/>
    </row>
    <row r="20" spans="1:13">
      <c r="A20" s="71"/>
      <c r="D20" s="37" t="s">
        <v>1227</v>
      </c>
      <c r="E20" s="34"/>
      <c r="F20" s="35"/>
      <c r="G20" s="35"/>
      <c r="H20" s="50">
        <f ca="1">+Transparisation!E13</f>
        <v>4344792908.0691977</v>
      </c>
      <c r="I20" s="50">
        <f ca="1">+Transparisation!F13</f>
        <v>4386914231.319066</v>
      </c>
      <c r="J20" s="27"/>
      <c r="K20" s="26"/>
      <c r="L20" s="27"/>
      <c r="M20" s="26"/>
    </row>
    <row r="21" spans="1:13">
      <c r="D21" s="33" t="s">
        <v>199</v>
      </c>
      <c r="E21" s="34"/>
      <c r="F21" s="35">
        <f ca="1">+SUMIF(PTF!$B$2:$G$190,Situation!D21,PTF!$G$2:$G$190)</f>
        <v>8001860345.7299995</v>
      </c>
      <c r="G21" s="35">
        <f ca="1">+SUMIF(PTF!$B$2:$H$190,Situation!D21,PTF!$H$2:$H$190)</f>
        <v>8029863959.7700005</v>
      </c>
      <c r="H21" s="50"/>
      <c r="I21" s="47"/>
      <c r="J21" s="27"/>
      <c r="K21" s="26"/>
      <c r="L21" s="27"/>
      <c r="M21" s="26"/>
    </row>
    <row r="22" spans="1:13">
      <c r="D22" s="51" t="s">
        <v>169</v>
      </c>
      <c r="E22" s="52"/>
      <c r="F22" s="42">
        <f ca="1">SUM(F15:F21)</f>
        <v>18184460436.720001</v>
      </c>
      <c r="G22" s="42">
        <f ca="1">SUM(G15:G21)</f>
        <v>18685163000.82</v>
      </c>
      <c r="H22" s="42">
        <f ca="1">SUM(H15:H21)</f>
        <v>7387203499.6791973</v>
      </c>
      <c r="I22" s="42">
        <f ca="1">SUM(I15:I21)</f>
        <v>7605998518.4390659</v>
      </c>
      <c r="J22" s="44">
        <f ca="1">L22-H22</f>
        <v>1532327561.801302</v>
      </c>
      <c r="K22" s="44">
        <f ca="1">M22-I22</f>
        <v>3020290353.0729332</v>
      </c>
      <c r="L22" s="44">
        <f ca="1">H41*15%</f>
        <v>8919531061.4804993</v>
      </c>
      <c r="M22" s="44">
        <f ca="1">I41*15%</f>
        <v>10626288871.511999</v>
      </c>
    </row>
    <row r="23" spans="1:13">
      <c r="D23" s="51" t="s">
        <v>173</v>
      </c>
      <c r="E23" s="52"/>
      <c r="F23" s="46">
        <f ca="1">+F22/F41</f>
        <v>0.3058085729739306</v>
      </c>
      <c r="G23" s="46">
        <f ca="1">+G22/G41</f>
        <v>0.26375854110619501</v>
      </c>
      <c r="H23" s="46">
        <f ca="1">+H22/H41</f>
        <v>0.12423080510781424</v>
      </c>
      <c r="I23" s="46">
        <f ca="1">+I22/I41</f>
        <v>0.10736577854800242</v>
      </c>
      <c r="J23" s="27"/>
      <c r="K23" s="26"/>
      <c r="L23" s="27"/>
      <c r="M23" s="26"/>
    </row>
    <row r="24" spans="1:13" ht="20.25">
      <c r="D24" s="21" t="s">
        <v>174</v>
      </c>
      <c r="E24" s="22"/>
      <c r="F24" s="30"/>
      <c r="G24" s="47"/>
      <c r="H24" s="53"/>
      <c r="I24" s="49"/>
      <c r="J24" s="27"/>
      <c r="K24" s="26"/>
      <c r="L24" s="27"/>
      <c r="M24" s="27"/>
    </row>
    <row r="25" spans="1:13">
      <c r="D25" s="28" t="s">
        <v>175</v>
      </c>
      <c r="E25" s="29"/>
      <c r="F25" s="30"/>
      <c r="G25" s="30"/>
      <c r="H25" s="48"/>
      <c r="I25" s="49"/>
      <c r="J25" s="27"/>
      <c r="K25" s="26"/>
      <c r="L25" s="27"/>
      <c r="M25" s="26"/>
    </row>
    <row r="26" spans="1:13">
      <c r="A26" s="33" t="s">
        <v>27</v>
      </c>
      <c r="B26" s="71" t="s">
        <v>1225</v>
      </c>
      <c r="D26" s="33" t="s">
        <v>27</v>
      </c>
      <c r="E26" s="34"/>
      <c r="F26" s="35">
        <f ca="1">+SUMIF(PTF!$C$2:$G$190,Situation!A26,PTF!$G$2:$G$170)+SUMIF(PTF!$C$2:$G$190,Situation!B26,PTF!$G$2:$G$170)</f>
        <v>10140229453.83</v>
      </c>
      <c r="G26" s="35">
        <f ca="1">+SUMIF(PTF!$C$2:$H$190,D26,PTF!$H$2:$H$170)</f>
        <v>15249382783.120001</v>
      </c>
      <c r="H26" s="94">
        <f ca="1">F26</f>
        <v>10140229453.83</v>
      </c>
      <c r="I26" s="94">
        <f ca="1">G26</f>
        <v>15249382783.120001</v>
      </c>
      <c r="J26" s="27"/>
      <c r="K26" s="26"/>
      <c r="L26" s="27"/>
      <c r="M26" s="26"/>
    </row>
    <row r="27" spans="1:13">
      <c r="A27" s="71" t="s">
        <v>151</v>
      </c>
      <c r="B27" s="71" t="s">
        <v>1209</v>
      </c>
      <c r="C27" s="71" t="s">
        <v>1224</v>
      </c>
      <c r="D27" s="33" t="s">
        <v>176</v>
      </c>
      <c r="E27" s="34"/>
      <c r="F27" s="35">
        <f ca="1">+SUMIF(PTF!$B$2:$G$190,Situation!A27,PTF!$G$2:$G$190)+SUMIF(PTF!$B$2:$G$190,Situation!C27,PTF!$G$2:$G$190)+SUMIF(PTF!$B$2:$G$190,Situation!B27,PTF!$G$2:$G$190)</f>
        <v>1381735403.6300001</v>
      </c>
      <c r="G27" s="35">
        <f ca="1">+SUMIF(PTF!$B$2:$H$190,Situation!A27,PTF!$H$2:$H$190)+SUMIF(PTF!$B$2:$H$190,Situation!C27,PTF!$H$2:$H$190)+SUMIF(PTF!$B$2:$H$190,Situation!B27,PTF!$H$2:$H$190)</f>
        <v>1461107601.0999999</v>
      </c>
      <c r="H27" s="35">
        <f ca="1">+SUMIF(PTF!$B$2:$G$190,Situation!A27,PTF!$G$2:$G$190)+SUMIF(PTF!$B$2:$G$190,Situation!B27,PTF!$G$2:$G$190)</f>
        <v>1231029991.1700001</v>
      </c>
      <c r="I27" s="35">
        <f ca="1">+SUMIF(PTF!$B$2:$H$190,Situation!A27,PTF!$H$2:$H$190)+SUMIF(PTF!$B$2:$H$190,Situation!B27,PTF!$H$2:$H$190)</f>
        <v>1311137164</v>
      </c>
      <c r="J27" s="27"/>
      <c r="K27" s="26"/>
      <c r="L27" s="27"/>
      <c r="M27" s="26"/>
    </row>
    <row r="28" spans="1:13">
      <c r="D28" s="33" t="s">
        <v>177</v>
      </c>
      <c r="E28" s="34"/>
      <c r="F28" s="35">
        <f ca="1">+SUMIF(PTF!$B$2:$G$190,Situation!A28,PTF!$G$2:$G$190)+SUMIF(PTF!$B$2:$G$190,Situation!B28,PTF!$G$2:$G$190)</f>
        <v>0</v>
      </c>
      <c r="G28" s="35">
        <f ca="1">+SUMIF(PTF!$B$2:$H$190,Situation!A28,PTF!$H$2:$H$190)+SUMIF(PTF!$B$2:$H$190,Situation!B28,PTF!$H$2:$H$190)</f>
        <v>0</v>
      </c>
      <c r="H28" s="94"/>
      <c r="I28" s="94"/>
      <c r="J28" s="27"/>
      <c r="K28" s="26"/>
      <c r="L28" s="27"/>
      <c r="M28" s="26"/>
    </row>
    <row r="29" spans="1:13">
      <c r="D29" s="33" t="s">
        <v>198</v>
      </c>
      <c r="E29" s="34"/>
      <c r="F29" s="35">
        <f ca="1">+SUMIF(PTF!$B$2:$G$190,Situation!D29,PTF!$G$2:$G$190)</f>
        <v>2329879128.8199997</v>
      </c>
      <c r="G29" s="35">
        <f ca="1">+SUMIF(PTF!$B$2:$H$190,Situation!D29,PTF!$H$2:$H$190)</f>
        <v>3700392758.3099999</v>
      </c>
      <c r="H29" s="94">
        <f ca="1">+F29</f>
        <v>2329879128.8199997</v>
      </c>
      <c r="I29" s="94">
        <f ca="1">+G29</f>
        <v>3700392758.3099999</v>
      </c>
      <c r="J29" s="27"/>
      <c r="K29" s="26"/>
      <c r="L29" s="27"/>
      <c r="M29" s="26"/>
    </row>
    <row r="30" spans="1:13">
      <c r="D30" s="37" t="s">
        <v>1228</v>
      </c>
      <c r="E30" s="34"/>
      <c r="F30" s="35"/>
      <c r="G30" s="35"/>
      <c r="H30" s="94">
        <f ca="1">Transparisation!G13</f>
        <v>463069550.37500006</v>
      </c>
      <c r="I30" s="94">
        <f ca="1">Transparisation!H13</f>
        <v>464142187.82102853</v>
      </c>
      <c r="J30" s="27"/>
      <c r="K30" s="26"/>
      <c r="L30" s="27"/>
      <c r="M30" s="26"/>
    </row>
    <row r="31" spans="1:13">
      <c r="A31" s="71" t="s">
        <v>1198</v>
      </c>
      <c r="D31" s="37" t="s">
        <v>178</v>
      </c>
      <c r="E31" s="38"/>
      <c r="F31" s="35">
        <f ca="1">+SUMIF(PTF!$B$2:$G$190,Situation!A31,PTF!$G$2:$G$190)</f>
        <v>230515729.90000001</v>
      </c>
      <c r="G31" s="35">
        <f ca="1">+SUMIF(PTF!$B$2:$H$190,Situation!A31,PTF!$H$2:$H$190)</f>
        <v>221009465.23000005</v>
      </c>
      <c r="H31" s="47">
        <f ca="1">F31</f>
        <v>230515729.90000001</v>
      </c>
      <c r="I31" s="47">
        <f ca="1">G31</f>
        <v>221009465.23000005</v>
      </c>
      <c r="J31" s="39"/>
      <c r="K31" s="40"/>
      <c r="L31" s="27"/>
      <c r="M31" s="26"/>
    </row>
    <row r="32" spans="1:13">
      <c r="D32" s="51" t="s">
        <v>169</v>
      </c>
      <c r="E32" s="52"/>
      <c r="F32" s="42">
        <f ca="1">SUM(F26:F31)</f>
        <v>14082359716.179998</v>
      </c>
      <c r="G32" s="42">
        <f ca="1">SUM(G26:G31)</f>
        <v>20631892607.760002</v>
      </c>
      <c r="H32" s="42">
        <f ca="1">SUM(H26:H31)</f>
        <v>14394723854.094999</v>
      </c>
      <c r="I32" s="42">
        <f ca="1">SUM(I26:I31)</f>
        <v>20946064358.48103</v>
      </c>
      <c r="J32" s="44">
        <f ca="1">L32-H32</f>
        <v>3444338268.8659992</v>
      </c>
      <c r="K32" s="44">
        <f ca="1">M32-I32</f>
        <v>306513384.54296875</v>
      </c>
      <c r="L32" s="44">
        <f ca="1">H41*30%</f>
        <v>17839062122.960999</v>
      </c>
      <c r="M32" s="44">
        <f ca="1">I41*30%</f>
        <v>21252577743.023998</v>
      </c>
    </row>
    <row r="33" spans="1:13">
      <c r="D33" s="51" t="s">
        <v>179</v>
      </c>
      <c r="E33" s="52"/>
      <c r="F33" s="46">
        <f ca="1">+F32/F41</f>
        <v>0.23682343195701397</v>
      </c>
      <c r="G33" s="46">
        <f ca="1">+G32/G41</f>
        <v>0.2912384491504651</v>
      </c>
      <c r="H33" s="46">
        <f ca="1">+H32/H41</f>
        <v>0.24207646828418081</v>
      </c>
      <c r="I33" s="46">
        <f ca="1">+I32/I41</f>
        <v>0.29567327707373875</v>
      </c>
      <c r="J33" s="27"/>
      <c r="K33" s="26"/>
      <c r="L33" s="27"/>
      <c r="M33" s="26"/>
    </row>
    <row r="34" spans="1:13" ht="20.25">
      <c r="D34" s="21" t="s">
        <v>180</v>
      </c>
      <c r="E34" s="22"/>
      <c r="F34" s="54"/>
      <c r="G34" s="47"/>
      <c r="H34" s="48"/>
      <c r="I34" s="48"/>
      <c r="J34" s="27"/>
      <c r="K34" s="26"/>
      <c r="L34" s="27"/>
      <c r="M34" s="26"/>
    </row>
    <row r="35" spans="1:13">
      <c r="D35" s="28" t="s">
        <v>181</v>
      </c>
      <c r="E35" s="29"/>
      <c r="F35" s="30"/>
      <c r="G35" s="30"/>
      <c r="H35" s="55"/>
      <c r="I35" s="55"/>
      <c r="J35" s="27"/>
      <c r="K35" s="26"/>
      <c r="L35" s="27"/>
      <c r="M35" s="26"/>
    </row>
    <row r="36" spans="1:13">
      <c r="A36" t="s">
        <v>193</v>
      </c>
      <c r="D36" s="33" t="s">
        <v>182</v>
      </c>
      <c r="E36" s="34"/>
      <c r="F36" s="35">
        <f ca="1">+SUMIF(PTF!$B$2:$G$190,Situation!A36,PTF!$G$2:$G$190)</f>
        <v>219999863.72</v>
      </c>
      <c r="G36" s="35">
        <f ca="1">+SUMIF(PTF!$B$2:$H$190,Situation!A36,PTF!$H$2:$H$190)</f>
        <v>217807787.14000002</v>
      </c>
      <c r="H36" s="55">
        <f ca="1">+F36</f>
        <v>219999863.72</v>
      </c>
      <c r="I36" s="55">
        <f ca="1">+G36</f>
        <v>217807787.14000002</v>
      </c>
      <c r="J36" s="55"/>
      <c r="K36" s="26"/>
      <c r="L36" s="27"/>
      <c r="M36" s="26"/>
    </row>
    <row r="37" spans="1:13">
      <c r="D37" s="33" t="s">
        <v>1229</v>
      </c>
      <c r="E37" s="34"/>
      <c r="F37" s="35"/>
      <c r="G37" s="35"/>
      <c r="H37" s="55">
        <f ca="1">+Transparisation!E19</f>
        <v>102355249.594896</v>
      </c>
      <c r="I37" s="55">
        <f ca="1">+Transparisation!F19</f>
        <v>110049754.960224</v>
      </c>
      <c r="J37" s="55"/>
      <c r="K37" s="26"/>
      <c r="L37" s="27"/>
      <c r="M37" s="26"/>
    </row>
    <row r="38" spans="1:13">
      <c r="A38" s="71" t="s">
        <v>1144</v>
      </c>
      <c r="D38" s="37" t="s">
        <v>183</v>
      </c>
      <c r="E38" s="38"/>
      <c r="F38" s="35">
        <f ca="1">+SUMIF(PTF!$B$2:$G$190,Situation!A38,PTF!$G$2:$G$190)</f>
        <v>682689000</v>
      </c>
      <c r="G38" s="35">
        <f ca="1">+SUMIF(PTF!$B$2:$H$190,Situation!A38,PTF!$H$2:$H$190)</f>
        <v>467786743.00999999</v>
      </c>
      <c r="H38" s="55">
        <f ca="1">+F38</f>
        <v>682689000</v>
      </c>
      <c r="I38" s="55">
        <f ca="1">+G38</f>
        <v>467786743.00999999</v>
      </c>
      <c r="J38" s="27"/>
      <c r="K38" s="26"/>
      <c r="L38" s="27"/>
      <c r="M38" s="26"/>
    </row>
    <row r="39" spans="1:13">
      <c r="D39" s="51" t="s">
        <v>169</v>
      </c>
      <c r="E39" s="52"/>
      <c r="F39" s="42">
        <f ca="1">SUM(F35:F38)</f>
        <v>902688863.72000003</v>
      </c>
      <c r="G39" s="42">
        <f ca="1">SUM(G35:G38)</f>
        <v>685594530.14999998</v>
      </c>
      <c r="H39" s="42">
        <f ca="1">SUM(H36:H38)</f>
        <v>1005044113.314896</v>
      </c>
      <c r="I39" s="42">
        <f ca="1">SUM(I36:I38)</f>
        <v>795644285.11022401</v>
      </c>
      <c r="J39" s="44">
        <f ca="1">+L39-H39</f>
        <v>1968132907.1786041</v>
      </c>
      <c r="K39" s="44">
        <f ca="1">M39-I39</f>
        <v>2746452005.3937759</v>
      </c>
      <c r="L39" s="56">
        <f ca="1">+H41*5%</f>
        <v>2973177020.4935002</v>
      </c>
      <c r="M39" s="56">
        <f ca="1">I41*5%</f>
        <v>3542096290.5040002</v>
      </c>
    </row>
    <row r="40" spans="1:13">
      <c r="D40" s="51" t="s">
        <v>184</v>
      </c>
      <c r="E40" s="52"/>
      <c r="F40" s="46">
        <f ca="1">F39/F41</f>
        <v>1.5180543531346277E-2</v>
      </c>
      <c r="G40" s="46">
        <f ca="1">+G39/G41</f>
        <v>9.6778076303008671E-3</v>
      </c>
      <c r="H40" s="46">
        <f ca="1">+H39/H41</f>
        <v>1.6901854588329802E-2</v>
      </c>
      <c r="I40" s="46">
        <f ca="1">+I39/I41</f>
        <v>1.1231262787000814E-2</v>
      </c>
      <c r="J40" s="57"/>
      <c r="K40" s="57"/>
      <c r="L40" s="57"/>
      <c r="M40" s="57"/>
    </row>
    <row r="41" spans="1:13" ht="20.25">
      <c r="D41" s="58" t="s">
        <v>185</v>
      </c>
      <c r="E41" s="59"/>
      <c r="F41" s="60">
        <f ca="1">F11+F22+F32+F39</f>
        <v>59463540409.870003</v>
      </c>
      <c r="G41" s="60">
        <f ca="1">G11+G22+G32+G39</f>
        <v>70841925810.079987</v>
      </c>
      <c r="H41" s="61">
        <f ca="1">H11+H22+H32+H39</f>
        <v>59463540409.870003</v>
      </c>
      <c r="I41" s="61">
        <f ca="1">I11+I22+I32+I39</f>
        <v>70841925810.080002</v>
      </c>
      <c r="J41" s="57"/>
      <c r="K41" s="57"/>
      <c r="L41" s="57"/>
      <c r="M41" s="57"/>
    </row>
    <row r="42" spans="1:13">
      <c r="G42" s="134"/>
      <c r="H42" s="134">
        <f ca="1">+F41-H41</f>
        <v>0</v>
      </c>
      <c r="I42" s="134">
        <f ca="1">+G41-I41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9">
    <tabColor theme="5"/>
  </sheetPr>
  <dimension ref="A1:BL135"/>
  <sheetViews>
    <sheetView showGridLines="0" topLeftCell="A104" zoomScale="70" zoomScaleNormal="70" workbookViewId="0">
      <selection activeCell="AE3" sqref="AE3:BG19"/>
    </sheetView>
  </sheetViews>
  <sheetFormatPr baseColWidth="10" defaultColWidth="11.42578125" defaultRowHeight="15"/>
  <cols>
    <col min="1" max="1" width="9.140625" style="144" bestFit="1" customWidth="1"/>
    <col min="2" max="2" width="39.140625" bestFit="1" customWidth="1"/>
    <col min="3" max="3" width="45.7109375" bestFit="1" customWidth="1"/>
    <col min="4" max="4" width="39.140625" bestFit="1" customWidth="1"/>
    <col min="5" max="5" width="35.7109375" bestFit="1" customWidth="1"/>
    <col min="6" max="6" width="25.7109375" bestFit="1" customWidth="1"/>
    <col min="7" max="7" width="24.85546875" bestFit="1" customWidth="1"/>
    <col min="8" max="8" width="24.5703125" bestFit="1" customWidth="1"/>
    <col min="9" max="10" width="39.140625" bestFit="1" customWidth="1"/>
    <col min="11" max="11" width="48" bestFit="1" customWidth="1"/>
    <col min="12" max="12" width="37.140625" bestFit="1" customWidth="1"/>
    <col min="13" max="13" width="18.5703125" bestFit="1" customWidth="1"/>
    <col min="14" max="14" width="16.42578125" bestFit="1" customWidth="1"/>
    <col min="15" max="15" width="38.28515625" bestFit="1" customWidth="1"/>
    <col min="16" max="16" width="16.85546875" bestFit="1" customWidth="1"/>
    <col min="17" max="17" width="37" bestFit="1" customWidth="1"/>
    <col min="18" max="18" width="27.85546875" customWidth="1"/>
    <col min="19" max="19" width="19.85546875" bestFit="1" customWidth="1"/>
    <col min="20" max="20" width="21" bestFit="1" customWidth="1"/>
    <col min="21" max="21" width="25.42578125" bestFit="1" customWidth="1"/>
    <col min="22" max="22" width="39.140625" bestFit="1" customWidth="1"/>
    <col min="23" max="23" width="38.28515625" bestFit="1" customWidth="1"/>
    <col min="24" max="24" width="41.140625" bestFit="1" customWidth="1"/>
    <col min="25" max="25" width="19.28515625" bestFit="1" customWidth="1"/>
    <col min="26" max="26" width="33.85546875" bestFit="1" customWidth="1"/>
    <col min="27" max="27" width="13.140625" bestFit="1" customWidth="1"/>
    <col min="28" max="28" width="14" bestFit="1" customWidth="1"/>
    <col min="29" max="29" width="9.5703125" style="165" customWidth="1"/>
    <col min="30" max="30" width="16.7109375" style="144" bestFit="1" customWidth="1"/>
    <col min="31" max="31" width="57.42578125" style="144" bestFit="1" customWidth="1"/>
    <col min="32" max="32" width="11.140625" style="144" bestFit="1" customWidth="1"/>
    <col min="33" max="33" width="57.42578125" style="144" bestFit="1" customWidth="1"/>
    <col min="34" max="34" width="8.7109375" style="144" bestFit="1" customWidth="1"/>
    <col min="35" max="35" width="19.5703125" style="144" bestFit="1" customWidth="1"/>
    <col min="36" max="36" width="20.140625" style="144" bestFit="1" customWidth="1"/>
    <col min="37" max="37" width="21.7109375" style="144" bestFit="1" customWidth="1"/>
    <col min="38" max="38" width="13.85546875" style="144" bestFit="1" customWidth="1"/>
    <col min="39" max="39" width="13" style="144" bestFit="1" customWidth="1"/>
    <col min="40" max="40" width="13.85546875" style="144" bestFit="1" customWidth="1"/>
    <col min="41" max="41" width="18.28515625" style="144" bestFit="1" customWidth="1"/>
    <col min="42" max="42" width="18.5703125" style="144" bestFit="1" customWidth="1"/>
    <col min="43" max="43" width="19.5703125" style="144" bestFit="1" customWidth="1"/>
    <col min="44" max="44" width="21.5703125" style="144" bestFit="1" customWidth="1"/>
    <col min="45" max="45" width="18.28515625" style="144" bestFit="1" customWidth="1"/>
    <col min="46" max="46" width="20.140625" style="144" bestFit="1" customWidth="1"/>
    <col min="47" max="47" width="18.28515625" style="144" bestFit="1" customWidth="1"/>
    <col min="48" max="48" width="16.42578125" style="144" bestFit="1" customWidth="1"/>
    <col min="49" max="49" width="20.140625" style="144" bestFit="1" customWidth="1"/>
    <col min="50" max="50" width="25.42578125" style="144" bestFit="1" customWidth="1"/>
    <col min="51" max="51" width="22.85546875" style="144" bestFit="1" customWidth="1"/>
    <col min="52" max="52" width="14.28515625" style="144" bestFit="1" customWidth="1"/>
    <col min="53" max="53" width="20.5703125" style="144" bestFit="1" customWidth="1"/>
    <col min="54" max="54" width="17.42578125" style="144" bestFit="1" customWidth="1"/>
    <col min="55" max="55" width="14.85546875" style="144" bestFit="1" customWidth="1"/>
    <col min="56" max="56" width="13.140625" style="144" bestFit="1" customWidth="1"/>
    <col min="57" max="57" width="14" style="144" bestFit="1" customWidth="1"/>
    <col min="58" max="58" width="36.28515625" style="144" bestFit="1" customWidth="1"/>
    <col min="59" max="16384" width="11.42578125" style="144"/>
  </cols>
  <sheetData>
    <row r="1" spans="1:64">
      <c r="B1">
        <v>2</v>
      </c>
      <c r="C1">
        <v>3</v>
      </c>
      <c r="D1">
        <v>4</v>
      </c>
      <c r="E1">
        <v>5</v>
      </c>
      <c r="F1">
        <v>6</v>
      </c>
      <c r="G1">
        <v>10</v>
      </c>
      <c r="H1">
        <v>11</v>
      </c>
      <c r="I1">
        <v>12</v>
      </c>
      <c r="J1">
        <v>8</v>
      </c>
      <c r="K1">
        <v>13</v>
      </c>
      <c r="L1">
        <v>7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E1">
        <v>2</v>
      </c>
      <c r="AF1">
        <v>3</v>
      </c>
      <c r="AG1">
        <f>+AF1+1</f>
        <v>4</v>
      </c>
      <c r="AH1">
        <f t="shared" ref="AH1:BE1" si="0">+AG1+1</f>
        <v>5</v>
      </c>
      <c r="AI1">
        <f t="shared" si="0"/>
        <v>6</v>
      </c>
      <c r="AJ1">
        <f t="shared" si="0"/>
        <v>7</v>
      </c>
      <c r="AK1">
        <f t="shared" si="0"/>
        <v>8</v>
      </c>
      <c r="AL1">
        <f t="shared" si="0"/>
        <v>9</v>
      </c>
      <c r="AM1">
        <f t="shared" si="0"/>
        <v>10</v>
      </c>
      <c r="AN1">
        <f t="shared" si="0"/>
        <v>11</v>
      </c>
      <c r="AO1">
        <f t="shared" si="0"/>
        <v>12</v>
      </c>
      <c r="AP1">
        <f t="shared" si="0"/>
        <v>13</v>
      </c>
      <c r="AQ1">
        <f t="shared" si="0"/>
        <v>14</v>
      </c>
      <c r="AR1">
        <f t="shared" si="0"/>
        <v>15</v>
      </c>
      <c r="AS1">
        <f t="shared" si="0"/>
        <v>16</v>
      </c>
      <c r="AT1">
        <f t="shared" si="0"/>
        <v>17</v>
      </c>
      <c r="AU1">
        <f t="shared" si="0"/>
        <v>18</v>
      </c>
      <c r="AV1">
        <f t="shared" si="0"/>
        <v>19</v>
      </c>
      <c r="AW1">
        <f t="shared" si="0"/>
        <v>20</v>
      </c>
      <c r="AX1">
        <f t="shared" si="0"/>
        <v>21</v>
      </c>
      <c r="AY1">
        <f t="shared" si="0"/>
        <v>22</v>
      </c>
      <c r="AZ1">
        <f t="shared" si="0"/>
        <v>23</v>
      </c>
      <c r="BA1">
        <f t="shared" si="0"/>
        <v>24</v>
      </c>
      <c r="BB1">
        <f t="shared" si="0"/>
        <v>25</v>
      </c>
      <c r="BC1">
        <f t="shared" si="0"/>
        <v>26</v>
      </c>
      <c r="BD1">
        <f t="shared" si="0"/>
        <v>27</v>
      </c>
      <c r="BE1">
        <f t="shared" si="0"/>
        <v>28</v>
      </c>
    </row>
    <row r="2" spans="1:64" customFormat="1">
      <c r="A2" s="65" t="s">
        <v>27</v>
      </c>
      <c r="B2" s="66" t="s">
        <v>0</v>
      </c>
      <c r="C2" s="67" t="s">
        <v>1</v>
      </c>
      <c r="D2" s="64" t="s">
        <v>2</v>
      </c>
      <c r="E2" s="64" t="s">
        <v>3</v>
      </c>
      <c r="F2" s="68" t="s">
        <v>4</v>
      </c>
      <c r="G2" s="68" t="s">
        <v>5</v>
      </c>
      <c r="H2" s="68" t="s">
        <v>6</v>
      </c>
      <c r="I2" s="64" t="s">
        <v>7</v>
      </c>
      <c r="J2" s="68" t="s">
        <v>8</v>
      </c>
      <c r="K2" s="68" t="s">
        <v>9</v>
      </c>
      <c r="L2" s="64" t="s">
        <v>10</v>
      </c>
      <c r="M2" s="64" t="s">
        <v>11</v>
      </c>
      <c r="N2" s="64" t="s">
        <v>12</v>
      </c>
      <c r="O2" s="68" t="s">
        <v>13</v>
      </c>
      <c r="P2" s="64" t="s">
        <v>14</v>
      </c>
      <c r="Q2" s="64" t="s">
        <v>15</v>
      </c>
      <c r="R2" s="64" t="s">
        <v>16</v>
      </c>
      <c r="S2" s="69" t="s">
        <v>17</v>
      </c>
      <c r="T2" s="69" t="s">
        <v>18</v>
      </c>
      <c r="U2" s="69" t="s">
        <v>19</v>
      </c>
      <c r="V2" s="69" t="s">
        <v>20</v>
      </c>
      <c r="W2" s="69" t="s">
        <v>21</v>
      </c>
      <c r="X2" s="69" t="s">
        <v>22</v>
      </c>
      <c r="Y2" s="69" t="s">
        <v>23</v>
      </c>
      <c r="Z2" s="69" t="s">
        <v>24</v>
      </c>
      <c r="AA2" s="69" t="s">
        <v>25</v>
      </c>
      <c r="AB2" s="69" t="s">
        <v>26</v>
      </c>
      <c r="AC2" s="165"/>
      <c r="AE2" s="66" t="s">
        <v>0</v>
      </c>
      <c r="AF2" s="67" t="s">
        <v>1</v>
      </c>
      <c r="AG2" s="64" t="s">
        <v>2</v>
      </c>
      <c r="AH2" s="64" t="s">
        <v>3</v>
      </c>
      <c r="AI2" s="68" t="s">
        <v>4</v>
      </c>
      <c r="AJ2" s="68" t="s">
        <v>5</v>
      </c>
      <c r="AK2" s="68" t="s">
        <v>6</v>
      </c>
      <c r="AL2" s="64" t="s">
        <v>7</v>
      </c>
      <c r="AM2" s="68" t="s">
        <v>8</v>
      </c>
      <c r="AN2" s="68" t="s">
        <v>9</v>
      </c>
      <c r="AO2" s="64" t="s">
        <v>10</v>
      </c>
      <c r="AP2" s="64" t="s">
        <v>11</v>
      </c>
      <c r="AQ2" s="64" t="s">
        <v>12</v>
      </c>
      <c r="AR2" s="68" t="s">
        <v>13</v>
      </c>
      <c r="AS2" s="64" t="s">
        <v>14</v>
      </c>
      <c r="AT2" s="64" t="s">
        <v>15</v>
      </c>
      <c r="AU2" s="64" t="s">
        <v>16</v>
      </c>
      <c r="AV2" s="69" t="s">
        <v>17</v>
      </c>
      <c r="AW2" s="69" t="s">
        <v>18</v>
      </c>
      <c r="AX2" s="69" t="s">
        <v>19</v>
      </c>
      <c r="AY2" s="69" t="s">
        <v>20</v>
      </c>
      <c r="AZ2" s="69" t="s">
        <v>21</v>
      </c>
      <c r="BA2" s="69" t="s">
        <v>22</v>
      </c>
      <c r="BB2" s="69" t="s">
        <v>23</v>
      </c>
      <c r="BC2" s="69" t="s">
        <v>24</v>
      </c>
      <c r="BD2" s="69" t="s">
        <v>25</v>
      </c>
      <c r="BE2" s="69" t="s">
        <v>26</v>
      </c>
    </row>
    <row r="3" spans="1:64" customFormat="1">
      <c r="A3" s="71" t="s">
        <v>27</v>
      </c>
      <c r="B3" s="222" t="s">
        <v>27</v>
      </c>
      <c r="C3" s="222" t="s">
        <v>28</v>
      </c>
      <c r="D3" s="222" t="s">
        <v>49</v>
      </c>
      <c r="E3" s="222">
        <v>1148</v>
      </c>
      <c r="F3" s="330">
        <v>380743546.98000002</v>
      </c>
      <c r="G3" s="330">
        <v>353252204</v>
      </c>
      <c r="H3" s="224">
        <v>45678</v>
      </c>
      <c r="I3" s="222">
        <v>3946952</v>
      </c>
      <c r="J3" s="222">
        <v>0</v>
      </c>
      <c r="K3" s="222">
        <v>0</v>
      </c>
      <c r="L3" s="222">
        <v>96.47</v>
      </c>
      <c r="M3" s="222">
        <v>89.5</v>
      </c>
      <c r="N3" s="222">
        <v>-27491342.98</v>
      </c>
      <c r="O3" s="222">
        <v>1</v>
      </c>
      <c r="P3" s="222">
        <v>89.5</v>
      </c>
      <c r="Q3" s="222">
        <v>353252204</v>
      </c>
      <c r="R3" s="222">
        <v>0.5</v>
      </c>
      <c r="S3" s="222" t="s">
        <v>30</v>
      </c>
      <c r="T3" s="222">
        <v>2.3199999999999998</v>
      </c>
      <c r="U3" s="222">
        <v>3.03</v>
      </c>
      <c r="V3" s="222">
        <v>3.02</v>
      </c>
      <c r="W3" s="222">
        <v>83.5</v>
      </c>
      <c r="X3" s="222">
        <v>7.1856</v>
      </c>
      <c r="Y3" s="222">
        <v>0</v>
      </c>
      <c r="Z3" s="222">
        <v>0</v>
      </c>
      <c r="AA3" s="222">
        <v>0</v>
      </c>
      <c r="AB3" s="222">
        <v>0</v>
      </c>
      <c r="AC3" s="72"/>
      <c r="AD3" s="135">
        <f t="shared" ref="AD3:AD11" si="1">Z3*G3</f>
        <v>0</v>
      </c>
      <c r="AE3" s="222" t="s">
        <v>95</v>
      </c>
      <c r="AF3" s="222" t="s">
        <v>28</v>
      </c>
      <c r="AG3" s="222" t="s">
        <v>6994</v>
      </c>
      <c r="AH3" s="222">
        <v>201338</v>
      </c>
      <c r="AI3" s="330">
        <v>101373600</v>
      </c>
      <c r="AJ3" s="330">
        <v>103602210</v>
      </c>
      <c r="AK3" s="224">
        <v>45678</v>
      </c>
      <c r="AL3" s="222">
        <v>1000</v>
      </c>
      <c r="AM3" s="222">
        <v>0</v>
      </c>
      <c r="AN3" s="222">
        <v>0</v>
      </c>
      <c r="AO3" s="222">
        <v>101373.6</v>
      </c>
      <c r="AP3" s="222">
        <v>103602.21</v>
      </c>
      <c r="AQ3" s="222">
        <v>2228610</v>
      </c>
      <c r="AR3" s="222">
        <v>1</v>
      </c>
      <c r="AS3" s="222">
        <v>103602.21</v>
      </c>
      <c r="AT3" s="222">
        <v>103602210</v>
      </c>
      <c r="AU3" s="222">
        <v>0.15</v>
      </c>
      <c r="AV3" s="222" t="s">
        <v>30</v>
      </c>
      <c r="AW3" s="222">
        <v>0.54</v>
      </c>
      <c r="AX3" s="222">
        <v>23.47</v>
      </c>
      <c r="AY3" s="222">
        <v>23.42</v>
      </c>
      <c r="AZ3" s="222">
        <v>0</v>
      </c>
      <c r="BA3" s="222">
        <v>0</v>
      </c>
      <c r="BB3" s="222">
        <v>2.4950000000000001</v>
      </c>
      <c r="BC3" s="222">
        <v>0.36330000000000001</v>
      </c>
      <c r="BD3" s="222">
        <v>0.37240000000000001</v>
      </c>
      <c r="BE3" s="222">
        <v>0.26400000000000001</v>
      </c>
      <c r="BF3" s="72"/>
      <c r="BG3" s="135">
        <f>BC3*AJ3</f>
        <v>37638682.892999999</v>
      </c>
      <c r="BH3" s="73"/>
      <c r="BI3" s="72"/>
      <c r="BJ3" s="69"/>
      <c r="BK3" s="69"/>
      <c r="BL3" s="69"/>
    </row>
    <row r="4" spans="1:64" customFormat="1">
      <c r="A4" s="71" t="s">
        <v>27</v>
      </c>
      <c r="B4" s="222" t="s">
        <v>27</v>
      </c>
      <c r="C4" s="222" t="s">
        <v>28</v>
      </c>
      <c r="D4" s="222" t="s">
        <v>49</v>
      </c>
      <c r="E4" s="222">
        <v>1148</v>
      </c>
      <c r="F4" s="330">
        <v>984812154.34000003</v>
      </c>
      <c r="G4" s="330">
        <v>913704426</v>
      </c>
      <c r="H4" s="224">
        <v>45678</v>
      </c>
      <c r="I4" s="222">
        <v>10208988</v>
      </c>
      <c r="J4" s="222">
        <v>0</v>
      </c>
      <c r="K4" s="222">
        <v>0</v>
      </c>
      <c r="L4" s="222">
        <v>96.47</v>
      </c>
      <c r="M4" s="222">
        <v>89.5</v>
      </c>
      <c r="N4" s="222">
        <v>-71107728.340000004</v>
      </c>
      <c r="O4" s="222">
        <v>1</v>
      </c>
      <c r="P4" s="222">
        <v>89.5</v>
      </c>
      <c r="Q4" s="222">
        <v>913704426</v>
      </c>
      <c r="R4" s="222">
        <v>1.29</v>
      </c>
      <c r="S4" s="222" t="s">
        <v>37</v>
      </c>
      <c r="T4" s="222">
        <v>6.01</v>
      </c>
      <c r="U4" s="222">
        <v>3.03</v>
      </c>
      <c r="V4" s="222">
        <v>3.02</v>
      </c>
      <c r="W4" s="222">
        <v>83.5</v>
      </c>
      <c r="X4" s="222">
        <v>7.1856</v>
      </c>
      <c r="Y4" s="222">
        <v>0</v>
      </c>
      <c r="Z4" s="222">
        <v>0</v>
      </c>
      <c r="AA4" s="222">
        <v>0</v>
      </c>
      <c r="AB4" s="222">
        <v>0</v>
      </c>
      <c r="AC4" s="72"/>
      <c r="AD4" s="135">
        <f t="shared" si="1"/>
        <v>0</v>
      </c>
      <c r="AE4" s="222" t="s">
        <v>95</v>
      </c>
      <c r="AF4" s="222" t="s">
        <v>28</v>
      </c>
      <c r="AG4" s="222" t="s">
        <v>6993</v>
      </c>
      <c r="AH4" s="222">
        <v>201408</v>
      </c>
      <c r="AI4" s="330">
        <v>175566883.05000001</v>
      </c>
      <c r="AJ4" s="330">
        <v>181366982.55000001</v>
      </c>
      <c r="AK4" s="224">
        <v>45678</v>
      </c>
      <c r="AL4" s="222">
        <v>1755</v>
      </c>
      <c r="AM4" s="222">
        <v>0</v>
      </c>
      <c r="AN4" s="222">
        <v>0</v>
      </c>
      <c r="AO4" s="222">
        <v>100038.11</v>
      </c>
      <c r="AP4" s="222">
        <v>103343.01</v>
      </c>
      <c r="AQ4" s="222">
        <v>5800099.5</v>
      </c>
      <c r="AR4" s="222">
        <v>1</v>
      </c>
      <c r="AS4" s="222">
        <v>103343.01</v>
      </c>
      <c r="AT4" s="222">
        <v>181366982.55000001</v>
      </c>
      <c r="AU4" s="222">
        <v>0.26</v>
      </c>
      <c r="AV4" s="222" t="s">
        <v>30</v>
      </c>
      <c r="AW4" s="222">
        <v>0.95</v>
      </c>
      <c r="AX4" s="222">
        <v>23.47</v>
      </c>
      <c r="AY4" s="222">
        <v>23.42</v>
      </c>
      <c r="AZ4" s="222">
        <v>0</v>
      </c>
      <c r="BA4" s="222">
        <v>0</v>
      </c>
      <c r="BB4" s="222">
        <v>2.5819999999999999</v>
      </c>
      <c r="BC4" s="222">
        <v>1.3293999999999999</v>
      </c>
      <c r="BD4" s="222">
        <v>1.3636999999999999</v>
      </c>
      <c r="BE4" s="222">
        <v>3.0941000000000001</v>
      </c>
      <c r="BF4" s="72"/>
      <c r="BG4" s="135">
        <f>BC4*AJ4</f>
        <v>241109266.60196999</v>
      </c>
      <c r="BH4" s="73"/>
      <c r="BI4" s="72"/>
      <c r="BJ4" s="69"/>
      <c r="BK4" s="69"/>
      <c r="BL4" s="69"/>
    </row>
    <row r="5" spans="1:64" customFormat="1">
      <c r="A5" s="71" t="s">
        <v>27</v>
      </c>
      <c r="B5" s="222" t="s">
        <v>27</v>
      </c>
      <c r="C5" s="222" t="s">
        <v>28</v>
      </c>
      <c r="D5" s="222" t="s">
        <v>40</v>
      </c>
      <c r="E5" s="222">
        <v>1188</v>
      </c>
      <c r="F5" s="330">
        <v>550190741.17999995</v>
      </c>
      <c r="G5" s="330">
        <v>907151123</v>
      </c>
      <c r="H5" s="224">
        <v>45678</v>
      </c>
      <c r="I5" s="222">
        <v>3205481</v>
      </c>
      <c r="J5" s="222">
        <v>0</v>
      </c>
      <c r="K5" s="222">
        <v>0</v>
      </c>
      <c r="L5" s="222">
        <v>171.64</v>
      </c>
      <c r="M5" s="222">
        <v>283</v>
      </c>
      <c r="N5" s="222">
        <v>356960381.81999999</v>
      </c>
      <c r="O5" s="222">
        <v>1</v>
      </c>
      <c r="P5" s="222">
        <v>283</v>
      </c>
      <c r="Q5" s="222">
        <v>907151123</v>
      </c>
      <c r="R5" s="222">
        <v>1.28</v>
      </c>
      <c r="S5" s="222" t="s">
        <v>30</v>
      </c>
      <c r="T5" s="222">
        <v>5.97</v>
      </c>
      <c r="U5" s="222">
        <v>1.71</v>
      </c>
      <c r="V5" s="222">
        <v>1.7</v>
      </c>
      <c r="W5" s="222">
        <v>230.1</v>
      </c>
      <c r="X5" s="222">
        <v>22.99</v>
      </c>
      <c r="Y5" s="222">
        <v>0</v>
      </c>
      <c r="Z5" s="222">
        <v>0</v>
      </c>
      <c r="AA5" s="222">
        <v>0</v>
      </c>
      <c r="AB5" s="222">
        <v>0</v>
      </c>
      <c r="AC5" s="72"/>
      <c r="AD5" s="135">
        <f t="shared" si="1"/>
        <v>0</v>
      </c>
      <c r="AE5" s="222" t="s">
        <v>95</v>
      </c>
      <c r="AF5" s="222" t="s">
        <v>28</v>
      </c>
      <c r="AG5" s="222" t="s">
        <v>6990</v>
      </c>
      <c r="AH5" s="222">
        <v>201657</v>
      </c>
      <c r="AI5" s="330">
        <v>439522028.75</v>
      </c>
      <c r="AJ5" s="330">
        <v>460214325</v>
      </c>
      <c r="AK5" s="224">
        <v>45678</v>
      </c>
      <c r="AL5" s="222">
        <v>4625</v>
      </c>
      <c r="AM5" s="222">
        <v>0</v>
      </c>
      <c r="AN5" s="222">
        <v>0</v>
      </c>
      <c r="AO5" s="222">
        <v>95031.79</v>
      </c>
      <c r="AP5" s="222">
        <v>99505.8</v>
      </c>
      <c r="AQ5" s="222">
        <v>20692296.25</v>
      </c>
      <c r="AR5" s="222">
        <v>1</v>
      </c>
      <c r="AS5" s="222">
        <v>99505.8</v>
      </c>
      <c r="AT5" s="222">
        <v>460214325</v>
      </c>
      <c r="AU5" s="222">
        <v>0.65</v>
      </c>
      <c r="AV5" s="222" t="s">
        <v>30</v>
      </c>
      <c r="AW5" s="222">
        <v>2.4</v>
      </c>
      <c r="AX5" s="222">
        <v>23.47</v>
      </c>
      <c r="AY5" s="222">
        <v>23.42</v>
      </c>
      <c r="AZ5" s="222">
        <v>0</v>
      </c>
      <c r="BA5" s="222">
        <v>0</v>
      </c>
      <c r="BB5" s="222">
        <v>2.597</v>
      </c>
      <c r="BC5" s="222">
        <v>1.6791</v>
      </c>
      <c r="BD5" s="222">
        <v>1.7226999999999999</v>
      </c>
      <c r="BE5" s="222">
        <v>4.4744999999999999</v>
      </c>
      <c r="BF5" s="72"/>
      <c r="BG5" s="135">
        <f>BC5*AJ5</f>
        <v>772745873.10750008</v>
      </c>
      <c r="BH5" s="73"/>
      <c r="BI5" s="72"/>
      <c r="BJ5" s="69"/>
      <c r="BK5" s="69"/>
      <c r="BL5" s="69"/>
    </row>
    <row r="6" spans="1:64" customFormat="1">
      <c r="A6" s="71" t="s">
        <v>27</v>
      </c>
      <c r="B6" s="222" t="s">
        <v>27</v>
      </c>
      <c r="C6" s="222" t="s">
        <v>28</v>
      </c>
      <c r="D6" s="222" t="s">
        <v>34</v>
      </c>
      <c r="E6" s="222">
        <v>1246</v>
      </c>
      <c r="F6" s="330">
        <v>191071840.80000001</v>
      </c>
      <c r="G6" s="330">
        <v>208725925</v>
      </c>
      <c r="H6" s="224">
        <v>45678</v>
      </c>
      <c r="I6" s="222">
        <v>439423</v>
      </c>
      <c r="J6" s="222">
        <v>0</v>
      </c>
      <c r="K6" s="222">
        <v>0</v>
      </c>
      <c r="L6" s="222">
        <v>434.82</v>
      </c>
      <c r="M6" s="222">
        <v>475</v>
      </c>
      <c r="N6" s="222">
        <v>17654084.199999999</v>
      </c>
      <c r="O6" s="222">
        <v>1</v>
      </c>
      <c r="P6" s="222">
        <v>475</v>
      </c>
      <c r="Q6" s="222">
        <v>208725925</v>
      </c>
      <c r="R6" s="222">
        <v>0.28999999999999998</v>
      </c>
      <c r="S6" s="222" t="s">
        <v>30</v>
      </c>
      <c r="T6" s="222">
        <v>1.37</v>
      </c>
      <c r="U6" s="222">
        <v>0.34</v>
      </c>
      <c r="V6" s="222">
        <v>0.34</v>
      </c>
      <c r="W6" s="222">
        <v>413.55</v>
      </c>
      <c r="X6" s="222">
        <v>14.8591</v>
      </c>
      <c r="Y6" s="222">
        <v>0</v>
      </c>
      <c r="Z6" s="222">
        <v>0</v>
      </c>
      <c r="AA6" s="222">
        <v>0</v>
      </c>
      <c r="AB6" s="222">
        <v>0</v>
      </c>
      <c r="AC6" s="72"/>
      <c r="AD6" s="135">
        <f t="shared" si="1"/>
        <v>0</v>
      </c>
      <c r="AE6" s="222" t="s">
        <v>95</v>
      </c>
      <c r="AF6" s="222" t="s">
        <v>28</v>
      </c>
      <c r="AG6" s="222" t="s">
        <v>6990</v>
      </c>
      <c r="AH6" s="222">
        <v>201657</v>
      </c>
      <c r="AI6" s="330">
        <v>213821527.5</v>
      </c>
      <c r="AJ6" s="330">
        <v>223888050</v>
      </c>
      <c r="AK6" s="224">
        <v>45678</v>
      </c>
      <c r="AL6" s="222">
        <v>2250</v>
      </c>
      <c r="AM6" s="222">
        <v>0</v>
      </c>
      <c r="AN6" s="222">
        <v>0</v>
      </c>
      <c r="AO6" s="222">
        <v>95031.79</v>
      </c>
      <c r="AP6" s="222">
        <v>99505.8</v>
      </c>
      <c r="AQ6" s="222">
        <v>10066522.5</v>
      </c>
      <c r="AR6" s="222">
        <v>1</v>
      </c>
      <c r="AS6" s="222">
        <v>99505.8</v>
      </c>
      <c r="AT6" s="222">
        <v>223888050</v>
      </c>
      <c r="AU6" s="222">
        <v>0.32</v>
      </c>
      <c r="AV6" s="222" t="s">
        <v>32</v>
      </c>
      <c r="AW6" s="222">
        <v>1.17</v>
      </c>
      <c r="AX6" s="222">
        <v>23.47</v>
      </c>
      <c r="AY6" s="222">
        <v>23.42</v>
      </c>
      <c r="AZ6" s="222">
        <v>0</v>
      </c>
      <c r="BA6" s="222">
        <v>0</v>
      </c>
      <c r="BB6" s="222">
        <v>2.597</v>
      </c>
      <c r="BC6" s="222">
        <v>1.6791</v>
      </c>
      <c r="BD6" s="222">
        <v>1.7226999999999999</v>
      </c>
      <c r="BE6" s="222">
        <v>4.4744999999999999</v>
      </c>
      <c r="BF6" s="72"/>
      <c r="BG6" s="135">
        <f>BC6*AJ6</f>
        <v>375930424.755</v>
      </c>
      <c r="BH6" s="73"/>
      <c r="BI6" s="72"/>
      <c r="BJ6" s="69"/>
      <c r="BK6" s="69"/>
      <c r="BL6" s="69"/>
    </row>
    <row r="7" spans="1:64" customFormat="1">
      <c r="A7" s="71" t="s">
        <v>27</v>
      </c>
      <c r="B7" s="222" t="s">
        <v>27</v>
      </c>
      <c r="C7" s="222" t="s">
        <v>28</v>
      </c>
      <c r="D7" s="222" t="s">
        <v>34</v>
      </c>
      <c r="E7" s="222">
        <v>1246</v>
      </c>
      <c r="F7" s="330">
        <v>30202032.940000001</v>
      </c>
      <c r="G7" s="330">
        <v>32992550</v>
      </c>
      <c r="H7" s="224">
        <v>45678</v>
      </c>
      <c r="I7" s="222">
        <v>69458</v>
      </c>
      <c r="J7" s="222">
        <v>0</v>
      </c>
      <c r="K7" s="222">
        <v>0</v>
      </c>
      <c r="L7" s="222">
        <v>434.82</v>
      </c>
      <c r="M7" s="222">
        <v>475</v>
      </c>
      <c r="N7" s="222">
        <v>2790517.06</v>
      </c>
      <c r="O7" s="222">
        <v>1</v>
      </c>
      <c r="P7" s="222">
        <v>475</v>
      </c>
      <c r="Q7" s="222">
        <v>32992550</v>
      </c>
      <c r="R7" s="222">
        <v>0.05</v>
      </c>
      <c r="S7" s="222" t="s">
        <v>32</v>
      </c>
      <c r="T7" s="222">
        <v>0.22</v>
      </c>
      <c r="U7" s="222">
        <v>0.34</v>
      </c>
      <c r="V7" s="222">
        <v>0.34</v>
      </c>
      <c r="W7" s="222">
        <v>413.55</v>
      </c>
      <c r="X7" s="222">
        <v>14.8591</v>
      </c>
      <c r="Y7" s="222">
        <v>0</v>
      </c>
      <c r="Z7" s="222">
        <v>0</v>
      </c>
      <c r="AA7" s="222">
        <v>0</v>
      </c>
      <c r="AB7" s="222">
        <v>0</v>
      </c>
      <c r="AC7" s="72"/>
      <c r="AD7" s="135">
        <f t="shared" si="1"/>
        <v>0</v>
      </c>
      <c r="AE7" s="222" t="s">
        <v>95</v>
      </c>
      <c r="AF7" s="222" t="s">
        <v>28</v>
      </c>
      <c r="AG7" s="222" t="s">
        <v>96</v>
      </c>
      <c r="AH7" s="222">
        <v>201651</v>
      </c>
      <c r="AI7" s="330">
        <v>226988293.78999999</v>
      </c>
      <c r="AJ7" s="330">
        <v>246752832.94999999</v>
      </c>
      <c r="AK7" s="224">
        <v>45678</v>
      </c>
      <c r="AL7" s="222">
        <v>2521</v>
      </c>
      <c r="AM7" s="222">
        <v>0</v>
      </c>
      <c r="AN7" s="222">
        <v>0</v>
      </c>
      <c r="AO7" s="222">
        <v>90038.99</v>
      </c>
      <c r="AP7" s="222">
        <v>97878.95</v>
      </c>
      <c r="AQ7" s="222">
        <v>19764539.16</v>
      </c>
      <c r="AR7" s="222">
        <v>1</v>
      </c>
      <c r="AS7" s="222">
        <v>97878.95</v>
      </c>
      <c r="AT7" s="222">
        <v>246752832.94999999</v>
      </c>
      <c r="AU7" s="222">
        <v>0.35</v>
      </c>
      <c r="AV7" s="222" t="s">
        <v>30</v>
      </c>
      <c r="AW7" s="222">
        <v>1.29</v>
      </c>
      <c r="AX7" s="222">
        <v>23.47</v>
      </c>
      <c r="AY7" s="222">
        <v>23.42</v>
      </c>
      <c r="AZ7" s="222">
        <v>87551.360000000001</v>
      </c>
      <c r="BA7" s="222">
        <v>11.795999999999999</v>
      </c>
      <c r="BB7" s="222">
        <v>2.9060000000000001</v>
      </c>
      <c r="BC7" s="222">
        <v>5.7668999999999997</v>
      </c>
      <c r="BD7" s="222">
        <v>5.9344999999999999</v>
      </c>
      <c r="BE7" s="222">
        <v>40.588999999999999</v>
      </c>
      <c r="BF7" s="72"/>
      <c r="BG7" s="135"/>
      <c r="BH7" s="73"/>
      <c r="BI7" s="72"/>
      <c r="BJ7" s="69"/>
      <c r="BK7" s="69"/>
      <c r="BL7" s="69"/>
    </row>
    <row r="8" spans="1:64" customFormat="1">
      <c r="A8" s="71" t="s">
        <v>27</v>
      </c>
      <c r="B8" s="222" t="s">
        <v>27</v>
      </c>
      <c r="C8" s="222" t="s">
        <v>28</v>
      </c>
      <c r="D8" s="222" t="s">
        <v>48</v>
      </c>
      <c r="E8" s="222">
        <v>1261</v>
      </c>
      <c r="F8" s="330">
        <v>113634915.90000001</v>
      </c>
      <c r="G8" s="330">
        <v>134232300</v>
      </c>
      <c r="H8" s="224">
        <v>45678</v>
      </c>
      <c r="I8" s="222">
        <v>201550</v>
      </c>
      <c r="J8" s="222">
        <v>0</v>
      </c>
      <c r="K8" s="222">
        <v>0</v>
      </c>
      <c r="L8" s="222">
        <v>563.80999999999995</v>
      </c>
      <c r="M8" s="222">
        <v>666</v>
      </c>
      <c r="N8" s="222">
        <v>20597384.100000001</v>
      </c>
      <c r="O8" s="222">
        <v>1</v>
      </c>
      <c r="P8" s="222">
        <v>666</v>
      </c>
      <c r="Q8" s="222">
        <v>134232300</v>
      </c>
      <c r="R8" s="222">
        <v>0.19</v>
      </c>
      <c r="S8" s="222" t="s">
        <v>32</v>
      </c>
      <c r="T8" s="222">
        <v>0.88</v>
      </c>
      <c r="U8" s="222">
        <v>0.19</v>
      </c>
      <c r="V8" s="222">
        <v>0.19</v>
      </c>
      <c r="W8" s="222">
        <v>0</v>
      </c>
      <c r="X8" s="222">
        <v>0</v>
      </c>
      <c r="Y8" s="222">
        <v>0</v>
      </c>
      <c r="Z8" s="222">
        <v>0</v>
      </c>
      <c r="AA8" s="222">
        <v>0</v>
      </c>
      <c r="AB8" s="222">
        <v>0</v>
      </c>
      <c r="AC8" s="72"/>
      <c r="AD8" s="135">
        <f t="shared" si="1"/>
        <v>0</v>
      </c>
      <c r="AE8" s="222" t="s">
        <v>95</v>
      </c>
      <c r="AF8" s="222" t="s">
        <v>28</v>
      </c>
      <c r="AG8" s="222" t="s">
        <v>96</v>
      </c>
      <c r="AH8" s="222">
        <v>201651</v>
      </c>
      <c r="AI8" s="330">
        <v>279120869</v>
      </c>
      <c r="AJ8" s="330">
        <v>303424745</v>
      </c>
      <c r="AK8" s="224">
        <v>45678</v>
      </c>
      <c r="AL8" s="222">
        <v>3100</v>
      </c>
      <c r="AM8" s="222">
        <v>0</v>
      </c>
      <c r="AN8" s="222">
        <v>0</v>
      </c>
      <c r="AO8" s="222">
        <v>90038.99</v>
      </c>
      <c r="AP8" s="222">
        <v>97878.95</v>
      </c>
      <c r="AQ8" s="222">
        <v>24303876</v>
      </c>
      <c r="AR8" s="222">
        <v>1</v>
      </c>
      <c r="AS8" s="222">
        <v>97878.95</v>
      </c>
      <c r="AT8" s="222">
        <v>303424745</v>
      </c>
      <c r="AU8" s="222">
        <v>0.43</v>
      </c>
      <c r="AV8" s="222" t="s">
        <v>32</v>
      </c>
      <c r="AW8" s="222">
        <v>1.59</v>
      </c>
      <c r="AX8" s="222">
        <v>23.47</v>
      </c>
      <c r="AY8" s="222">
        <v>23.42</v>
      </c>
      <c r="AZ8" s="222">
        <v>87551.360000000001</v>
      </c>
      <c r="BA8" s="222">
        <v>11.795999999999999</v>
      </c>
      <c r="BB8" s="222">
        <v>2.9060000000000001</v>
      </c>
      <c r="BC8" s="222">
        <v>5.7668999999999997</v>
      </c>
      <c r="BD8" s="222">
        <v>5.9344999999999999</v>
      </c>
      <c r="BE8" s="222">
        <v>40.588999999999999</v>
      </c>
      <c r="BF8" s="72"/>
      <c r="BG8" s="135">
        <f t="shared" ref="BG8:BG19" si="2">BC8*AJ8</f>
        <v>1749820161.9405</v>
      </c>
      <c r="BH8" s="73"/>
      <c r="BI8" s="72"/>
      <c r="BJ8" s="69"/>
      <c r="BK8" s="69"/>
      <c r="BL8" s="69"/>
    </row>
    <row r="9" spans="1:64" customFormat="1">
      <c r="A9" s="71" t="s">
        <v>27</v>
      </c>
      <c r="B9" s="222" t="s">
        <v>27</v>
      </c>
      <c r="C9" s="222" t="s">
        <v>28</v>
      </c>
      <c r="D9" s="222" t="s">
        <v>45</v>
      </c>
      <c r="E9" s="222">
        <v>1271</v>
      </c>
      <c r="F9" s="330">
        <v>83355088.290000007</v>
      </c>
      <c r="G9" s="330">
        <v>109049760</v>
      </c>
      <c r="H9" s="224">
        <v>45678</v>
      </c>
      <c r="I9" s="222">
        <v>302916</v>
      </c>
      <c r="J9" s="222">
        <v>0</v>
      </c>
      <c r="K9" s="222">
        <v>0</v>
      </c>
      <c r="L9" s="222">
        <v>275.18</v>
      </c>
      <c r="M9" s="222">
        <v>360</v>
      </c>
      <c r="N9" s="222">
        <v>25694671.710000001</v>
      </c>
      <c r="O9" s="222">
        <v>1</v>
      </c>
      <c r="P9" s="222">
        <v>360</v>
      </c>
      <c r="Q9" s="222">
        <v>109049760</v>
      </c>
      <c r="R9" s="222">
        <v>0.15</v>
      </c>
      <c r="S9" s="222" t="s">
        <v>30</v>
      </c>
      <c r="T9" s="222">
        <v>0.72</v>
      </c>
      <c r="U9" s="222">
        <v>0.15</v>
      </c>
      <c r="V9" s="222">
        <v>0.15</v>
      </c>
      <c r="W9" s="222">
        <v>0</v>
      </c>
      <c r="X9" s="222">
        <v>0</v>
      </c>
      <c r="Y9" s="222">
        <v>0</v>
      </c>
      <c r="Z9" s="222">
        <v>0</v>
      </c>
      <c r="AA9" s="222">
        <v>0</v>
      </c>
      <c r="AB9" s="222">
        <v>0</v>
      </c>
      <c r="AC9" s="72"/>
      <c r="AD9" s="135">
        <f t="shared" si="1"/>
        <v>0</v>
      </c>
      <c r="AE9" s="222" t="s">
        <v>95</v>
      </c>
      <c r="AF9" s="222" t="s">
        <v>28</v>
      </c>
      <c r="AG9" s="222" t="s">
        <v>6988</v>
      </c>
      <c r="AH9" s="222">
        <v>201678</v>
      </c>
      <c r="AI9" s="330">
        <v>866981862.79999995</v>
      </c>
      <c r="AJ9" s="330">
        <v>913591452.20000005</v>
      </c>
      <c r="AK9" s="224">
        <v>45678</v>
      </c>
      <c r="AL9" s="222">
        <v>9220</v>
      </c>
      <c r="AM9" s="222">
        <v>0</v>
      </c>
      <c r="AN9" s="222">
        <v>0</v>
      </c>
      <c r="AO9" s="222">
        <v>94032.74</v>
      </c>
      <c r="AP9" s="222">
        <v>99088.01</v>
      </c>
      <c r="AQ9" s="222">
        <v>46609589.399999999</v>
      </c>
      <c r="AR9" s="222">
        <v>1</v>
      </c>
      <c r="AS9" s="222">
        <v>99088.01</v>
      </c>
      <c r="AT9" s="222">
        <v>913591452.20000005</v>
      </c>
      <c r="AU9" s="222">
        <v>1.29</v>
      </c>
      <c r="AV9" s="222" t="s">
        <v>32</v>
      </c>
      <c r="AW9" s="222">
        <v>4.7699999999999996</v>
      </c>
      <c r="AX9" s="222">
        <v>23.47</v>
      </c>
      <c r="AY9" s="222">
        <v>23.42</v>
      </c>
      <c r="AZ9" s="222">
        <v>94349.42</v>
      </c>
      <c r="BA9" s="222">
        <v>5.0224000000000002</v>
      </c>
      <c r="BB9" s="222">
        <v>2.657</v>
      </c>
      <c r="BC9" s="222">
        <v>2.6086</v>
      </c>
      <c r="BD9" s="222">
        <v>2.6779000000000002</v>
      </c>
      <c r="BE9" s="222">
        <v>9.4403000000000006</v>
      </c>
      <c r="BF9" s="72"/>
      <c r="BG9" s="135">
        <f t="shared" si="2"/>
        <v>2383194662.20892</v>
      </c>
      <c r="BH9" s="73"/>
      <c r="BI9" s="72"/>
      <c r="BJ9" s="69"/>
      <c r="BK9" s="69"/>
      <c r="BL9" s="69"/>
    </row>
    <row r="10" spans="1:64" customFormat="1">
      <c r="A10" s="71" t="s">
        <v>27</v>
      </c>
      <c r="B10" s="222" t="s">
        <v>27</v>
      </c>
      <c r="C10" s="222" t="s">
        <v>28</v>
      </c>
      <c r="D10" s="222" t="s">
        <v>44</v>
      </c>
      <c r="E10" s="222">
        <v>1050</v>
      </c>
      <c r="F10" s="330">
        <v>457306616.38</v>
      </c>
      <c r="G10" s="330">
        <v>682590075</v>
      </c>
      <c r="H10" s="224">
        <v>45678</v>
      </c>
      <c r="I10" s="222">
        <v>358315</v>
      </c>
      <c r="J10" s="222">
        <v>0</v>
      </c>
      <c r="K10" s="222">
        <v>0</v>
      </c>
      <c r="L10" s="222">
        <v>1276.27</v>
      </c>
      <c r="M10" s="222">
        <v>1905</v>
      </c>
      <c r="N10" s="222">
        <v>225283458.62</v>
      </c>
      <c r="O10" s="222">
        <v>1</v>
      </c>
      <c r="P10" s="222">
        <v>1905</v>
      </c>
      <c r="Q10" s="222">
        <v>682590075</v>
      </c>
      <c r="R10" s="222">
        <v>0.96</v>
      </c>
      <c r="S10" s="222" t="s">
        <v>30</v>
      </c>
      <c r="T10" s="222">
        <v>4.49</v>
      </c>
      <c r="U10" s="222">
        <v>2.1800000000000002</v>
      </c>
      <c r="V10" s="222">
        <v>2.17</v>
      </c>
      <c r="W10" s="222">
        <v>1195</v>
      </c>
      <c r="X10" s="222">
        <v>59.414200000000001</v>
      </c>
      <c r="Y10" s="222">
        <v>0</v>
      </c>
      <c r="Z10" s="222">
        <v>0</v>
      </c>
      <c r="AA10" s="222">
        <v>0</v>
      </c>
      <c r="AB10" s="222">
        <v>0</v>
      </c>
      <c r="AC10" s="72"/>
      <c r="AD10" s="135">
        <f t="shared" si="1"/>
        <v>0</v>
      </c>
      <c r="AE10" s="222" t="s">
        <v>95</v>
      </c>
      <c r="AF10" s="222" t="s">
        <v>28</v>
      </c>
      <c r="AG10" s="222" t="s">
        <v>6988</v>
      </c>
      <c r="AH10" s="222">
        <v>201678</v>
      </c>
      <c r="AI10" s="330">
        <v>1154722047.2</v>
      </c>
      <c r="AJ10" s="330">
        <v>1216800762.8</v>
      </c>
      <c r="AK10" s="224">
        <v>45678</v>
      </c>
      <c r="AL10" s="222">
        <v>12280</v>
      </c>
      <c r="AM10" s="222">
        <v>0</v>
      </c>
      <c r="AN10" s="222">
        <v>0</v>
      </c>
      <c r="AO10" s="222">
        <v>94032.74</v>
      </c>
      <c r="AP10" s="222">
        <v>99088.01</v>
      </c>
      <c r="AQ10" s="222">
        <v>62078715.600000001</v>
      </c>
      <c r="AR10" s="222">
        <v>1</v>
      </c>
      <c r="AS10" s="222">
        <v>99088.01</v>
      </c>
      <c r="AT10" s="222">
        <v>1216800762.8</v>
      </c>
      <c r="AU10" s="222">
        <v>1.72</v>
      </c>
      <c r="AV10" s="222" t="s">
        <v>30</v>
      </c>
      <c r="AW10" s="222">
        <v>6.36</v>
      </c>
      <c r="AX10" s="222">
        <v>23.47</v>
      </c>
      <c r="AY10" s="222">
        <v>23.42</v>
      </c>
      <c r="AZ10" s="222">
        <v>94349.42</v>
      </c>
      <c r="BA10" s="222">
        <v>5.0224000000000002</v>
      </c>
      <c r="BB10" s="222">
        <v>2.657</v>
      </c>
      <c r="BC10" s="222">
        <v>2.6086</v>
      </c>
      <c r="BD10" s="222">
        <v>2.6779000000000002</v>
      </c>
      <c r="BE10" s="222">
        <v>9.4403000000000006</v>
      </c>
      <c r="BF10" s="72"/>
      <c r="BG10" s="135">
        <f t="shared" si="2"/>
        <v>3174146469.8400798</v>
      </c>
      <c r="BH10" s="73"/>
      <c r="BI10" s="72"/>
      <c r="BJ10" s="69"/>
      <c r="BK10" s="69"/>
      <c r="BL10" s="69"/>
    </row>
    <row r="11" spans="1:64" customFormat="1">
      <c r="A11" s="71" t="s">
        <v>27</v>
      </c>
      <c r="B11" s="222" t="s">
        <v>27</v>
      </c>
      <c r="C11" s="222" t="s">
        <v>28</v>
      </c>
      <c r="D11" s="222" t="s">
        <v>44</v>
      </c>
      <c r="E11" s="222">
        <v>1050</v>
      </c>
      <c r="F11" s="330">
        <v>576677407.82000005</v>
      </c>
      <c r="G11" s="330">
        <v>860766630</v>
      </c>
      <c r="H11" s="224">
        <v>45678</v>
      </c>
      <c r="I11" s="222">
        <v>451846</v>
      </c>
      <c r="J11" s="222">
        <v>0</v>
      </c>
      <c r="K11" s="222">
        <v>0</v>
      </c>
      <c r="L11" s="222">
        <v>1276.27</v>
      </c>
      <c r="M11" s="222">
        <v>1905</v>
      </c>
      <c r="N11" s="222">
        <v>284089222.18000001</v>
      </c>
      <c r="O11" s="222">
        <v>1</v>
      </c>
      <c r="P11" s="222">
        <v>1905</v>
      </c>
      <c r="Q11" s="222">
        <v>860766630</v>
      </c>
      <c r="R11" s="222">
        <v>1.22</v>
      </c>
      <c r="S11" s="222" t="s">
        <v>32</v>
      </c>
      <c r="T11" s="222">
        <v>5.66</v>
      </c>
      <c r="U11" s="222">
        <v>2.1800000000000002</v>
      </c>
      <c r="V11" s="222">
        <v>2.17</v>
      </c>
      <c r="W11" s="222">
        <v>1195</v>
      </c>
      <c r="X11" s="222">
        <v>59.414200000000001</v>
      </c>
      <c r="Y11" s="222">
        <v>0</v>
      </c>
      <c r="Z11" s="222">
        <v>0</v>
      </c>
      <c r="AA11" s="222">
        <v>0</v>
      </c>
      <c r="AB11" s="222">
        <v>0</v>
      </c>
      <c r="AC11" s="72"/>
      <c r="AD11" s="135">
        <f t="shared" si="1"/>
        <v>0</v>
      </c>
      <c r="AE11" s="222" t="s">
        <v>95</v>
      </c>
      <c r="AF11" s="222" t="s">
        <v>28</v>
      </c>
      <c r="AG11" s="222" t="s">
        <v>6989</v>
      </c>
      <c r="AH11" s="222">
        <v>201671</v>
      </c>
      <c r="AI11" s="330">
        <v>962415688</v>
      </c>
      <c r="AJ11" s="330">
        <v>1039560184</v>
      </c>
      <c r="AK11" s="224">
        <v>45678</v>
      </c>
      <c r="AL11" s="222">
        <v>10400</v>
      </c>
      <c r="AM11" s="222">
        <v>0</v>
      </c>
      <c r="AN11" s="222">
        <v>0</v>
      </c>
      <c r="AO11" s="222">
        <v>92539.97</v>
      </c>
      <c r="AP11" s="222">
        <v>99957.71</v>
      </c>
      <c r="AQ11" s="222">
        <v>77144496</v>
      </c>
      <c r="AR11" s="222">
        <v>1</v>
      </c>
      <c r="AS11" s="222">
        <v>99957.71</v>
      </c>
      <c r="AT11" s="222">
        <v>1039560184</v>
      </c>
      <c r="AU11" s="222">
        <v>1.47</v>
      </c>
      <c r="AV11" s="222" t="s">
        <v>30</v>
      </c>
      <c r="AW11" s="222">
        <v>5.43</v>
      </c>
      <c r="AX11" s="222">
        <v>23.47</v>
      </c>
      <c r="AY11" s="222">
        <v>23.42</v>
      </c>
      <c r="AZ11" s="222">
        <v>95214.79</v>
      </c>
      <c r="BA11" s="222">
        <v>4.9813000000000001</v>
      </c>
      <c r="BB11" s="222">
        <v>2.6309999999999998</v>
      </c>
      <c r="BC11" s="222">
        <v>2.2008999999999999</v>
      </c>
      <c r="BD11" s="222">
        <v>2.2587999999999999</v>
      </c>
      <c r="BE11" s="222">
        <v>7.0787000000000004</v>
      </c>
      <c r="BF11" s="72"/>
      <c r="BG11" s="135">
        <f t="shared" si="2"/>
        <v>2287968008.9656</v>
      </c>
      <c r="BH11" s="73"/>
      <c r="BI11" s="72"/>
      <c r="BJ11" s="69"/>
      <c r="BK11" s="69"/>
      <c r="BL11" s="69"/>
    </row>
    <row r="12" spans="1:64" customFormat="1">
      <c r="A12" s="71" t="s">
        <v>27</v>
      </c>
      <c r="B12" s="222" t="s">
        <v>27</v>
      </c>
      <c r="C12" s="222" t="s">
        <v>28</v>
      </c>
      <c r="D12" s="222" t="s">
        <v>54</v>
      </c>
      <c r="E12" s="222">
        <v>1203</v>
      </c>
      <c r="F12" s="222">
        <v>8837030.4399999995</v>
      </c>
      <c r="G12" s="222">
        <v>20615824.350000001</v>
      </c>
      <c r="H12" s="224">
        <v>45678</v>
      </c>
      <c r="I12" s="222">
        <v>74817</v>
      </c>
      <c r="J12" s="222">
        <v>0</v>
      </c>
      <c r="K12" s="222">
        <v>0</v>
      </c>
      <c r="L12" s="222">
        <v>118.12</v>
      </c>
      <c r="M12" s="222">
        <v>275.55</v>
      </c>
      <c r="N12" s="222">
        <v>11778793.91</v>
      </c>
      <c r="O12" s="222">
        <v>1</v>
      </c>
      <c r="P12" s="222">
        <v>275.55</v>
      </c>
      <c r="Q12" s="222">
        <v>20615824.350000001</v>
      </c>
      <c r="R12" s="222">
        <v>0.03</v>
      </c>
      <c r="S12" s="222" t="s">
        <v>37</v>
      </c>
      <c r="T12" s="222">
        <v>0.14000000000000001</v>
      </c>
      <c r="U12" s="222">
        <v>0.79</v>
      </c>
      <c r="V12" s="222">
        <v>0.79</v>
      </c>
      <c r="W12" s="222">
        <v>248.25</v>
      </c>
      <c r="X12" s="222">
        <v>10.997</v>
      </c>
      <c r="Y12" s="222">
        <v>0</v>
      </c>
      <c r="Z12" s="222">
        <v>0</v>
      </c>
      <c r="AA12" s="222">
        <v>0</v>
      </c>
      <c r="AB12" s="222">
        <v>0</v>
      </c>
      <c r="AC12" s="72"/>
      <c r="AD12" s="135"/>
      <c r="AE12" s="222" t="s">
        <v>95</v>
      </c>
      <c r="AF12" s="222" t="s">
        <v>28</v>
      </c>
      <c r="AG12" s="222" t="s">
        <v>6989</v>
      </c>
      <c r="AH12" s="222">
        <v>201671</v>
      </c>
      <c r="AI12" s="330">
        <v>925399700</v>
      </c>
      <c r="AJ12" s="330">
        <v>999577100</v>
      </c>
      <c r="AK12" s="224">
        <v>45678</v>
      </c>
      <c r="AL12" s="222">
        <v>10000</v>
      </c>
      <c r="AM12" s="222">
        <v>0</v>
      </c>
      <c r="AN12" s="222">
        <v>0</v>
      </c>
      <c r="AO12" s="222">
        <v>92539.97</v>
      </c>
      <c r="AP12" s="222">
        <v>99957.71</v>
      </c>
      <c r="AQ12" s="222">
        <v>74177400</v>
      </c>
      <c r="AR12" s="222">
        <v>1</v>
      </c>
      <c r="AS12" s="222">
        <v>99957.71</v>
      </c>
      <c r="AT12" s="222">
        <v>999577100</v>
      </c>
      <c r="AU12" s="222">
        <v>1.41</v>
      </c>
      <c r="AV12" s="222" t="s">
        <v>32</v>
      </c>
      <c r="AW12" s="222">
        <v>5.22</v>
      </c>
      <c r="AX12" s="222">
        <v>23.47</v>
      </c>
      <c r="AY12" s="222">
        <v>23.42</v>
      </c>
      <c r="AZ12" s="222">
        <v>95214.79</v>
      </c>
      <c r="BA12" s="222">
        <v>4.9813000000000001</v>
      </c>
      <c r="BB12" s="222">
        <v>2.6309999999999998</v>
      </c>
      <c r="BC12" s="222">
        <v>2.2008999999999999</v>
      </c>
      <c r="BD12" s="222">
        <v>2.2587999999999999</v>
      </c>
      <c r="BE12" s="222">
        <v>7.0787000000000004</v>
      </c>
      <c r="BF12" s="72"/>
      <c r="BG12" s="135">
        <f t="shared" si="2"/>
        <v>2199969239.3899999</v>
      </c>
      <c r="BH12" s="73"/>
      <c r="BI12" s="72"/>
      <c r="BJ12" s="69"/>
      <c r="BK12" s="69"/>
      <c r="BL12" s="69"/>
    </row>
    <row r="13" spans="1:64" customFormat="1">
      <c r="A13" s="71" t="s">
        <v>27</v>
      </c>
      <c r="B13" s="222" t="s">
        <v>27</v>
      </c>
      <c r="C13" s="222" t="s">
        <v>28</v>
      </c>
      <c r="D13" s="222" t="s">
        <v>54</v>
      </c>
      <c r="E13" s="222">
        <v>1203</v>
      </c>
      <c r="F13" s="330">
        <v>231706496.41999999</v>
      </c>
      <c r="G13" s="330">
        <v>540545883.89999998</v>
      </c>
      <c r="H13" s="224">
        <v>45678</v>
      </c>
      <c r="I13" s="222">
        <v>1961698</v>
      </c>
      <c r="J13" s="222">
        <v>0</v>
      </c>
      <c r="K13" s="222">
        <v>0</v>
      </c>
      <c r="L13" s="222">
        <v>118.12</v>
      </c>
      <c r="M13" s="222">
        <v>275.55</v>
      </c>
      <c r="N13" s="222">
        <v>308839387.48000002</v>
      </c>
      <c r="O13" s="222">
        <v>1</v>
      </c>
      <c r="P13" s="222">
        <v>275.55</v>
      </c>
      <c r="Q13" s="222">
        <v>540545883.89999998</v>
      </c>
      <c r="R13" s="222">
        <v>0.76</v>
      </c>
      <c r="S13" s="222" t="s">
        <v>32</v>
      </c>
      <c r="T13" s="222">
        <v>3.56</v>
      </c>
      <c r="U13" s="222">
        <v>0.79</v>
      </c>
      <c r="V13" s="222">
        <v>0.79</v>
      </c>
      <c r="W13" s="222">
        <v>248.25</v>
      </c>
      <c r="X13" s="222">
        <v>10.997</v>
      </c>
      <c r="Y13" s="222">
        <v>0</v>
      </c>
      <c r="Z13" s="222">
        <v>0</v>
      </c>
      <c r="AA13" s="222">
        <v>0</v>
      </c>
      <c r="AB13" s="222">
        <v>0</v>
      </c>
      <c r="AC13" s="72"/>
      <c r="AD13" s="135"/>
      <c r="AE13" s="222" t="s">
        <v>95</v>
      </c>
      <c r="AF13" s="222" t="s">
        <v>28</v>
      </c>
      <c r="AG13" s="222" t="s">
        <v>98</v>
      </c>
      <c r="AH13" s="222">
        <v>201379</v>
      </c>
      <c r="AI13" s="330">
        <v>399804500</v>
      </c>
      <c r="AJ13" s="330">
        <v>538445950</v>
      </c>
      <c r="AK13" s="224">
        <v>45678</v>
      </c>
      <c r="AL13" s="222">
        <v>5000</v>
      </c>
      <c r="AM13" s="222">
        <v>0</v>
      </c>
      <c r="AN13" s="222">
        <v>0</v>
      </c>
      <c r="AO13" s="222">
        <v>79960.899999999994</v>
      </c>
      <c r="AP13" s="222">
        <v>107689.19</v>
      </c>
      <c r="AQ13" s="222">
        <v>138641450</v>
      </c>
      <c r="AR13" s="222">
        <v>1</v>
      </c>
      <c r="AS13" s="222">
        <v>107689.19</v>
      </c>
      <c r="AT13" s="222">
        <v>538445950</v>
      </c>
      <c r="AU13" s="222">
        <v>0.76</v>
      </c>
      <c r="AV13" s="222" t="s">
        <v>32</v>
      </c>
      <c r="AW13" s="222">
        <v>2.81</v>
      </c>
      <c r="AX13" s="222">
        <v>23.47</v>
      </c>
      <c r="AY13" s="222">
        <v>23.42</v>
      </c>
      <c r="AZ13" s="222">
        <v>100635.4</v>
      </c>
      <c r="BA13" s="222">
        <v>7.0092999999999996</v>
      </c>
      <c r="BB13" s="222">
        <v>2.843</v>
      </c>
      <c r="BC13" s="222">
        <v>4.8695000000000004</v>
      </c>
      <c r="BD13" s="222">
        <v>5.008</v>
      </c>
      <c r="BE13" s="222">
        <v>30.0382</v>
      </c>
      <c r="BF13" s="72"/>
      <c r="BG13" s="135">
        <f t="shared" si="2"/>
        <v>2621962553.5250001</v>
      </c>
      <c r="BH13" s="73"/>
      <c r="BI13" s="72"/>
      <c r="BJ13" s="69"/>
      <c r="BK13" s="69"/>
      <c r="BL13" s="69"/>
    </row>
    <row r="14" spans="1:64" customFormat="1">
      <c r="A14" s="71" t="s">
        <v>27</v>
      </c>
      <c r="B14" s="222" t="s">
        <v>27</v>
      </c>
      <c r="C14" s="222" t="s">
        <v>28</v>
      </c>
      <c r="D14" s="222" t="s">
        <v>46</v>
      </c>
      <c r="E14" s="222">
        <v>1224</v>
      </c>
      <c r="F14" s="330">
        <v>231366985.47999999</v>
      </c>
      <c r="G14" s="330">
        <v>504584743.5</v>
      </c>
      <c r="H14" s="224">
        <v>45678</v>
      </c>
      <c r="I14" s="222">
        <v>2519774</v>
      </c>
      <c r="J14" s="222">
        <v>0</v>
      </c>
      <c r="K14" s="222">
        <v>0</v>
      </c>
      <c r="L14" s="222">
        <v>91.82</v>
      </c>
      <c r="M14" s="222">
        <v>200.25</v>
      </c>
      <c r="N14" s="222">
        <v>273217758.01999998</v>
      </c>
      <c r="O14" s="222">
        <v>1</v>
      </c>
      <c r="P14" s="222">
        <v>200.25</v>
      </c>
      <c r="Q14" s="222">
        <v>504584743.5</v>
      </c>
      <c r="R14" s="222">
        <v>0.71</v>
      </c>
      <c r="S14" s="222" t="s">
        <v>32</v>
      </c>
      <c r="T14" s="222">
        <v>3.32</v>
      </c>
      <c r="U14" s="222">
        <v>0.71</v>
      </c>
      <c r="V14" s="222">
        <v>0.71</v>
      </c>
      <c r="W14" s="222">
        <v>175</v>
      </c>
      <c r="X14" s="222">
        <v>14.428599999999999</v>
      </c>
      <c r="Y14" s="222">
        <v>0</v>
      </c>
      <c r="Z14" s="222">
        <v>0</v>
      </c>
      <c r="AA14" s="222">
        <v>0</v>
      </c>
      <c r="AB14" s="222">
        <v>0</v>
      </c>
      <c r="AC14" s="72"/>
      <c r="AD14" s="135">
        <f>Z14*G14</f>
        <v>0</v>
      </c>
      <c r="AE14" s="222" t="s">
        <v>95</v>
      </c>
      <c r="AF14" s="222" t="s">
        <v>28</v>
      </c>
      <c r="AG14" s="222" t="s">
        <v>98</v>
      </c>
      <c r="AH14" s="222">
        <v>201379</v>
      </c>
      <c r="AI14" s="330">
        <v>799609000</v>
      </c>
      <c r="AJ14" s="330">
        <v>1076891900</v>
      </c>
      <c r="AK14" s="224">
        <v>45678</v>
      </c>
      <c r="AL14" s="222">
        <v>10000</v>
      </c>
      <c r="AM14" s="222">
        <v>0</v>
      </c>
      <c r="AN14" s="222">
        <v>0</v>
      </c>
      <c r="AO14" s="222">
        <v>79960.899999999994</v>
      </c>
      <c r="AP14" s="222">
        <v>107689.19</v>
      </c>
      <c r="AQ14" s="222">
        <v>277282900</v>
      </c>
      <c r="AR14" s="222">
        <v>1</v>
      </c>
      <c r="AS14" s="222">
        <v>107689.19</v>
      </c>
      <c r="AT14" s="222">
        <v>1076891900</v>
      </c>
      <c r="AU14" s="222">
        <v>1.52</v>
      </c>
      <c r="AV14" s="222" t="s">
        <v>30</v>
      </c>
      <c r="AW14" s="222">
        <v>5.63</v>
      </c>
      <c r="AX14" s="222">
        <v>23.47</v>
      </c>
      <c r="AY14" s="222">
        <v>23.42</v>
      </c>
      <c r="AZ14" s="222">
        <v>100635.4</v>
      </c>
      <c r="BA14" s="222">
        <v>7.0092999999999996</v>
      </c>
      <c r="BB14" s="222">
        <v>2.843</v>
      </c>
      <c r="BC14" s="222">
        <v>4.8695000000000004</v>
      </c>
      <c r="BD14" s="222">
        <v>5.008</v>
      </c>
      <c r="BE14" s="222">
        <v>30.0382</v>
      </c>
      <c r="BF14" s="72"/>
      <c r="BG14" s="135">
        <f t="shared" si="2"/>
        <v>5243925107.0500002</v>
      </c>
      <c r="BH14" s="73"/>
      <c r="BI14" s="72"/>
      <c r="BJ14" s="69"/>
      <c r="BK14" s="69"/>
      <c r="BL14" s="69"/>
    </row>
    <row r="15" spans="1:64" customFormat="1">
      <c r="A15" s="71" t="s">
        <v>27</v>
      </c>
      <c r="B15" s="222" t="s">
        <v>27</v>
      </c>
      <c r="C15" s="222" t="s">
        <v>28</v>
      </c>
      <c r="D15" s="222" t="s">
        <v>62</v>
      </c>
      <c r="E15" s="222">
        <v>1092</v>
      </c>
      <c r="F15" s="330">
        <v>121834779.78</v>
      </c>
      <c r="G15" s="330">
        <v>209263600</v>
      </c>
      <c r="H15" s="224">
        <v>45678</v>
      </c>
      <c r="I15" s="222">
        <v>45992</v>
      </c>
      <c r="J15" s="222">
        <v>0</v>
      </c>
      <c r="K15" s="222">
        <v>0</v>
      </c>
      <c r="L15" s="222">
        <v>2649.04</v>
      </c>
      <c r="M15" s="222">
        <v>4550</v>
      </c>
      <c r="N15" s="222">
        <v>87428820.219999999</v>
      </c>
      <c r="O15" s="222">
        <v>1</v>
      </c>
      <c r="P15" s="222">
        <v>4550</v>
      </c>
      <c r="Q15" s="222">
        <v>209263600</v>
      </c>
      <c r="R15" s="222">
        <v>0.3</v>
      </c>
      <c r="S15" s="222" t="s">
        <v>30</v>
      </c>
      <c r="T15" s="222">
        <v>1.38</v>
      </c>
      <c r="U15" s="222">
        <v>0.3</v>
      </c>
      <c r="V15" s="222">
        <v>0.28999999999999998</v>
      </c>
      <c r="W15" s="222">
        <v>3794</v>
      </c>
      <c r="X15" s="222">
        <v>19.926200000000001</v>
      </c>
      <c r="Y15" s="222">
        <v>0</v>
      </c>
      <c r="Z15" s="222">
        <v>0</v>
      </c>
      <c r="AA15" s="222">
        <v>0</v>
      </c>
      <c r="AB15" s="222">
        <v>0</v>
      </c>
      <c r="AC15" s="72"/>
      <c r="AD15" s="135">
        <f>Z15*G15</f>
        <v>0</v>
      </c>
      <c r="AE15" s="222" t="s">
        <v>95</v>
      </c>
      <c r="AF15" s="222" t="s">
        <v>28</v>
      </c>
      <c r="AG15" s="222" t="s">
        <v>6992</v>
      </c>
      <c r="AH15" s="222">
        <v>201432</v>
      </c>
      <c r="AI15" s="330">
        <v>2728902751.5799999</v>
      </c>
      <c r="AJ15" s="330">
        <v>3738835028.2199998</v>
      </c>
      <c r="AK15" s="224">
        <v>45678</v>
      </c>
      <c r="AL15" s="222">
        <v>36191</v>
      </c>
      <c r="AM15" s="222">
        <v>0</v>
      </c>
      <c r="AN15" s="222">
        <v>0</v>
      </c>
      <c r="AO15" s="222">
        <v>75402.8</v>
      </c>
      <c r="AP15" s="222">
        <v>103308.42</v>
      </c>
      <c r="AQ15" s="222">
        <v>1009932276.64</v>
      </c>
      <c r="AR15" s="222">
        <v>1</v>
      </c>
      <c r="AS15" s="222">
        <v>103308.42</v>
      </c>
      <c r="AT15" s="222">
        <v>3738835028.2199998</v>
      </c>
      <c r="AU15" s="222">
        <v>5.28</v>
      </c>
      <c r="AV15" s="222" t="s">
        <v>32</v>
      </c>
      <c r="AW15" s="222">
        <v>19.54</v>
      </c>
      <c r="AX15" s="222">
        <v>23.47</v>
      </c>
      <c r="AY15" s="222">
        <v>23.42</v>
      </c>
      <c r="AZ15" s="222">
        <v>93933.63</v>
      </c>
      <c r="BA15" s="222">
        <v>9.9802</v>
      </c>
      <c r="BB15" s="222">
        <v>2.9119999999999999</v>
      </c>
      <c r="BC15" s="222">
        <v>5.7093999999999996</v>
      </c>
      <c r="BD15" s="222">
        <v>5.8756000000000004</v>
      </c>
      <c r="BE15" s="222">
        <v>40.331800000000001</v>
      </c>
      <c r="BF15" s="72"/>
      <c r="BG15" s="135">
        <f t="shared" si="2"/>
        <v>21346504710.119267</v>
      </c>
      <c r="BH15" s="73"/>
      <c r="BI15" s="72"/>
      <c r="BJ15" s="69"/>
      <c r="BK15" s="69"/>
      <c r="BL15" s="69"/>
    </row>
    <row r="16" spans="1:64" customFormat="1">
      <c r="A16" s="71" t="s">
        <v>27</v>
      </c>
      <c r="B16" s="222" t="s">
        <v>27</v>
      </c>
      <c r="C16" s="222" t="s">
        <v>28</v>
      </c>
      <c r="D16" s="222" t="s">
        <v>42</v>
      </c>
      <c r="E16" s="222">
        <v>1038</v>
      </c>
      <c r="F16" s="330">
        <v>105078293.55</v>
      </c>
      <c r="G16" s="330">
        <v>111803004</v>
      </c>
      <c r="H16" s="224">
        <v>45678</v>
      </c>
      <c r="I16" s="222">
        <v>107091</v>
      </c>
      <c r="J16" s="222">
        <v>0</v>
      </c>
      <c r="K16" s="222">
        <v>0</v>
      </c>
      <c r="L16" s="222">
        <v>981.21</v>
      </c>
      <c r="M16" s="222">
        <v>1044</v>
      </c>
      <c r="N16" s="222">
        <v>6724710.4500000002</v>
      </c>
      <c r="O16" s="222">
        <v>1</v>
      </c>
      <c r="P16" s="222">
        <v>1044</v>
      </c>
      <c r="Q16" s="222">
        <v>111803004</v>
      </c>
      <c r="R16" s="222">
        <v>0.16</v>
      </c>
      <c r="S16" s="222" t="s">
        <v>30</v>
      </c>
      <c r="T16" s="222">
        <v>0.74</v>
      </c>
      <c r="U16" s="222">
        <v>0.16</v>
      </c>
      <c r="V16" s="222">
        <v>0.16</v>
      </c>
      <c r="W16" s="222">
        <v>0</v>
      </c>
      <c r="X16" s="222">
        <v>0</v>
      </c>
      <c r="Y16" s="222">
        <v>0</v>
      </c>
      <c r="Z16" s="222">
        <v>0</v>
      </c>
      <c r="AA16" s="222">
        <v>0</v>
      </c>
      <c r="AB16" s="222">
        <v>0</v>
      </c>
      <c r="AC16" s="72"/>
      <c r="AD16" s="135">
        <f>Z16*G16</f>
        <v>0</v>
      </c>
      <c r="AE16" s="222" t="s">
        <v>95</v>
      </c>
      <c r="AF16" s="222" t="s">
        <v>28</v>
      </c>
      <c r="AG16" s="222" t="s">
        <v>6992</v>
      </c>
      <c r="AH16" s="222">
        <v>201432</v>
      </c>
      <c r="AI16" s="330">
        <v>1784407272.97</v>
      </c>
      <c r="AJ16" s="330">
        <v>2444793759.3000002</v>
      </c>
      <c r="AK16" s="224">
        <v>45678</v>
      </c>
      <c r="AL16" s="222">
        <v>23665</v>
      </c>
      <c r="AM16" s="222">
        <v>0</v>
      </c>
      <c r="AN16" s="222">
        <v>0</v>
      </c>
      <c r="AO16" s="222">
        <v>75402.8</v>
      </c>
      <c r="AP16" s="222">
        <v>103308.42</v>
      </c>
      <c r="AQ16" s="222">
        <v>660386486.33000004</v>
      </c>
      <c r="AR16" s="222">
        <v>1</v>
      </c>
      <c r="AS16" s="222">
        <v>103308.42</v>
      </c>
      <c r="AT16" s="222">
        <v>2444793759.3000002</v>
      </c>
      <c r="AU16" s="222">
        <v>3.45</v>
      </c>
      <c r="AV16" s="222" t="s">
        <v>30</v>
      </c>
      <c r="AW16" s="222">
        <v>12.78</v>
      </c>
      <c r="AX16" s="222">
        <v>23.47</v>
      </c>
      <c r="AY16" s="222">
        <v>23.42</v>
      </c>
      <c r="AZ16" s="222">
        <v>93933.63</v>
      </c>
      <c r="BA16" s="222">
        <v>9.9802</v>
      </c>
      <c r="BB16" s="222">
        <v>2.9119999999999999</v>
      </c>
      <c r="BC16" s="222">
        <v>5.7093999999999996</v>
      </c>
      <c r="BD16" s="222">
        <v>5.8756000000000004</v>
      </c>
      <c r="BE16" s="222">
        <v>40.331800000000001</v>
      </c>
      <c r="BF16" s="72"/>
      <c r="BG16" s="135">
        <f t="shared" si="2"/>
        <v>13958305489.34742</v>
      </c>
      <c r="BH16" s="73"/>
      <c r="BI16" s="72"/>
      <c r="BJ16" s="69"/>
      <c r="BK16" s="69"/>
      <c r="BL16" s="69"/>
    </row>
    <row r="17" spans="1:64" customFormat="1">
      <c r="A17" s="71" t="s">
        <v>27</v>
      </c>
      <c r="B17" s="222" t="s">
        <v>27</v>
      </c>
      <c r="C17" s="222" t="s">
        <v>28</v>
      </c>
      <c r="D17" s="222" t="s">
        <v>41</v>
      </c>
      <c r="E17" s="222">
        <v>1081</v>
      </c>
      <c r="F17" s="330">
        <v>89775340.049999997</v>
      </c>
      <c r="G17" s="330">
        <v>131490480</v>
      </c>
      <c r="H17" s="224">
        <v>45678</v>
      </c>
      <c r="I17" s="222">
        <v>199228</v>
      </c>
      <c r="J17" s="222">
        <v>0</v>
      </c>
      <c r="K17" s="222">
        <v>0</v>
      </c>
      <c r="L17" s="222">
        <v>450.62</v>
      </c>
      <c r="M17" s="222">
        <v>660</v>
      </c>
      <c r="N17" s="222">
        <v>41715139.950000003</v>
      </c>
      <c r="O17" s="222">
        <v>1</v>
      </c>
      <c r="P17" s="222">
        <v>660</v>
      </c>
      <c r="Q17" s="222">
        <v>131490480</v>
      </c>
      <c r="R17" s="222">
        <v>0.19</v>
      </c>
      <c r="S17" s="222" t="s">
        <v>30</v>
      </c>
      <c r="T17" s="222">
        <v>0.86</v>
      </c>
      <c r="U17" s="222">
        <v>0.19</v>
      </c>
      <c r="V17" s="222">
        <v>0.19</v>
      </c>
      <c r="W17" s="222">
        <v>485</v>
      </c>
      <c r="X17" s="222">
        <v>36.082500000000003</v>
      </c>
      <c r="Y17" s="222">
        <v>0</v>
      </c>
      <c r="Z17" s="222">
        <v>0</v>
      </c>
      <c r="AA17" s="222">
        <v>0</v>
      </c>
      <c r="AB17" s="222">
        <v>0</v>
      </c>
      <c r="AC17" s="72"/>
      <c r="AD17" s="135">
        <f>Z17*G17</f>
        <v>0</v>
      </c>
      <c r="AE17" s="222" t="s">
        <v>95</v>
      </c>
      <c r="AF17" s="222" t="s">
        <v>28</v>
      </c>
      <c r="AG17" s="222" t="s">
        <v>97</v>
      </c>
      <c r="AH17" s="222">
        <v>201796</v>
      </c>
      <c r="AI17" s="330">
        <v>580751159.66999996</v>
      </c>
      <c r="AJ17" s="330">
        <v>597303084.04999995</v>
      </c>
      <c r="AK17" s="224">
        <v>45678</v>
      </c>
      <c r="AL17" s="222">
        <v>5807</v>
      </c>
      <c r="AM17" s="222">
        <v>0</v>
      </c>
      <c r="AN17" s="222">
        <v>0</v>
      </c>
      <c r="AO17" s="222">
        <v>100008.81</v>
      </c>
      <c r="AP17" s="222">
        <v>102859.15</v>
      </c>
      <c r="AQ17" s="222">
        <v>16551924.380000001</v>
      </c>
      <c r="AR17" s="222">
        <v>1</v>
      </c>
      <c r="AS17" s="222">
        <v>102859.15</v>
      </c>
      <c r="AT17" s="222">
        <v>597303084.04999995</v>
      </c>
      <c r="AU17" s="222">
        <v>0.84</v>
      </c>
      <c r="AV17" s="222" t="s">
        <v>32</v>
      </c>
      <c r="AW17" s="222">
        <v>3.12</v>
      </c>
      <c r="AX17" s="222">
        <v>23.47</v>
      </c>
      <c r="AY17" s="222">
        <v>23.42</v>
      </c>
      <c r="AZ17" s="222">
        <v>100516.64</v>
      </c>
      <c r="BA17" s="222">
        <v>2.3304999999999998</v>
      </c>
      <c r="BB17" s="222">
        <v>2.4940000000000002</v>
      </c>
      <c r="BC17" s="222">
        <v>0.3251</v>
      </c>
      <c r="BD17" s="222">
        <v>0.3332</v>
      </c>
      <c r="BE17" s="222">
        <v>0.2114</v>
      </c>
      <c r="BF17" s="72"/>
      <c r="BG17" s="135">
        <f t="shared" si="2"/>
        <v>194183232.62465498</v>
      </c>
      <c r="BH17" s="73"/>
      <c r="BI17" s="72"/>
      <c r="BJ17" s="69"/>
      <c r="BK17" s="69"/>
      <c r="BL17" s="69"/>
    </row>
    <row r="18" spans="1:64" customFormat="1">
      <c r="A18" s="71" t="s">
        <v>27</v>
      </c>
      <c r="B18" s="222" t="s">
        <v>27</v>
      </c>
      <c r="C18" s="222" t="s">
        <v>28</v>
      </c>
      <c r="D18" s="222" t="s">
        <v>38</v>
      </c>
      <c r="E18" s="222">
        <v>1096</v>
      </c>
      <c r="F18" s="330">
        <v>31173729.460000001</v>
      </c>
      <c r="G18" s="330">
        <v>50390499</v>
      </c>
      <c r="H18" s="224">
        <v>45678</v>
      </c>
      <c r="I18" s="222">
        <v>752097</v>
      </c>
      <c r="J18" s="222">
        <v>0</v>
      </c>
      <c r="K18" s="222">
        <v>0</v>
      </c>
      <c r="L18" s="222">
        <v>41.45</v>
      </c>
      <c r="M18" s="222">
        <v>67</v>
      </c>
      <c r="N18" s="222">
        <v>19216769.539999999</v>
      </c>
      <c r="O18" s="222">
        <v>1</v>
      </c>
      <c r="P18" s="222">
        <v>67</v>
      </c>
      <c r="Q18" s="222">
        <v>50390499</v>
      </c>
      <c r="R18" s="222">
        <v>7.0000000000000007E-2</v>
      </c>
      <c r="S18" s="222" t="s">
        <v>30</v>
      </c>
      <c r="T18" s="222">
        <v>0.33</v>
      </c>
      <c r="U18" s="222">
        <v>7.0000000000000007E-2</v>
      </c>
      <c r="V18" s="222">
        <v>7.0000000000000007E-2</v>
      </c>
      <c r="W18" s="222">
        <v>70</v>
      </c>
      <c r="X18" s="222">
        <v>-4.2857000000000003</v>
      </c>
      <c r="Y18" s="222">
        <v>0</v>
      </c>
      <c r="Z18" s="222">
        <v>0</v>
      </c>
      <c r="AA18" s="222">
        <v>0</v>
      </c>
      <c r="AB18" s="222">
        <v>0</v>
      </c>
      <c r="AC18" s="72"/>
      <c r="AD18" s="135">
        <f>Z18*G18</f>
        <v>0</v>
      </c>
      <c r="AE18" s="222" t="s">
        <v>95</v>
      </c>
      <c r="AF18" s="222" t="s">
        <v>28</v>
      </c>
      <c r="AG18" s="222" t="s">
        <v>6995</v>
      </c>
      <c r="AH18" s="222">
        <v>201317</v>
      </c>
      <c r="AI18" s="330">
        <v>1430853015.1199999</v>
      </c>
      <c r="AJ18" s="330">
        <v>1970701187.52</v>
      </c>
      <c r="AK18" s="224">
        <v>45678</v>
      </c>
      <c r="AL18" s="222">
        <v>17058</v>
      </c>
      <c r="AM18" s="222">
        <v>0</v>
      </c>
      <c r="AN18" s="222">
        <v>0</v>
      </c>
      <c r="AO18" s="222">
        <v>83881.64</v>
      </c>
      <c r="AP18" s="222">
        <v>115529.44</v>
      </c>
      <c r="AQ18" s="222">
        <v>539848172.39999998</v>
      </c>
      <c r="AR18" s="222">
        <v>1</v>
      </c>
      <c r="AS18" s="222">
        <v>115529.44</v>
      </c>
      <c r="AT18" s="222">
        <v>1970701187.52</v>
      </c>
      <c r="AU18" s="222">
        <v>2.78</v>
      </c>
      <c r="AV18" s="222" t="s">
        <v>30</v>
      </c>
      <c r="AW18" s="222">
        <v>10.3</v>
      </c>
      <c r="AX18" s="222">
        <v>23.47</v>
      </c>
      <c r="AY18" s="222">
        <v>23.42</v>
      </c>
      <c r="AZ18" s="222">
        <v>112730.2</v>
      </c>
      <c r="BA18" s="222">
        <v>2.4830999999999999</v>
      </c>
      <c r="BB18" s="222">
        <v>2.7490000000000001</v>
      </c>
      <c r="BC18" s="222">
        <v>3.6631999999999998</v>
      </c>
      <c r="BD18" s="222">
        <v>3.7639</v>
      </c>
      <c r="BE18" s="222">
        <v>18.1206</v>
      </c>
      <c r="BF18" s="72"/>
      <c r="BG18" s="135">
        <f t="shared" si="2"/>
        <v>7219072590.1232634</v>
      </c>
      <c r="BH18" s="73"/>
      <c r="BI18" s="72"/>
      <c r="BJ18" s="69"/>
      <c r="BK18" s="69"/>
      <c r="BL18" s="69"/>
    </row>
    <row r="19" spans="1:64" customFormat="1">
      <c r="A19" s="71" t="s">
        <v>27</v>
      </c>
      <c r="B19" s="222" t="s">
        <v>27</v>
      </c>
      <c r="C19" s="222" t="s">
        <v>28</v>
      </c>
      <c r="D19" s="222" t="s">
        <v>53</v>
      </c>
      <c r="E19" s="222">
        <v>1232</v>
      </c>
      <c r="F19" s="222">
        <v>582551427.66999996</v>
      </c>
      <c r="G19" s="222">
        <v>902881560</v>
      </c>
      <c r="H19" s="224">
        <v>45678</v>
      </c>
      <c r="I19" s="222">
        <v>442589</v>
      </c>
      <c r="J19" s="222">
        <v>0</v>
      </c>
      <c r="K19" s="222">
        <v>0</v>
      </c>
      <c r="L19" s="222">
        <v>1316.24</v>
      </c>
      <c r="M19" s="222">
        <v>2040</v>
      </c>
      <c r="N19" s="222">
        <v>320330132.32999998</v>
      </c>
      <c r="O19" s="222">
        <v>1</v>
      </c>
      <c r="P19" s="222">
        <v>2040</v>
      </c>
      <c r="Q19" s="222">
        <v>902881560</v>
      </c>
      <c r="R19" s="222">
        <v>1.28</v>
      </c>
      <c r="S19" s="222" t="s">
        <v>30</v>
      </c>
      <c r="T19" s="222">
        <v>5.94</v>
      </c>
      <c r="U19" s="222">
        <v>1.28</v>
      </c>
      <c r="V19" s="222">
        <v>1.27</v>
      </c>
      <c r="W19" s="222">
        <v>1380</v>
      </c>
      <c r="X19" s="222">
        <v>47.826099999999997</v>
      </c>
      <c r="Y19" s="222">
        <v>0</v>
      </c>
      <c r="Z19" s="222">
        <v>0</v>
      </c>
      <c r="AA19" s="222">
        <v>0</v>
      </c>
      <c r="AB19" s="222">
        <v>0</v>
      </c>
      <c r="AC19" s="69"/>
      <c r="AD19" s="135"/>
      <c r="AE19" s="222" t="s">
        <v>95</v>
      </c>
      <c r="AF19" s="222" t="s">
        <v>28</v>
      </c>
      <c r="AG19" s="222" t="s">
        <v>6991</v>
      </c>
      <c r="AH19" s="222">
        <v>201465</v>
      </c>
      <c r="AI19" s="330">
        <v>441761976.66000003</v>
      </c>
      <c r="AJ19" s="330">
        <v>465108959.51999998</v>
      </c>
      <c r="AK19" s="224">
        <v>45678</v>
      </c>
      <c r="AL19" s="222">
        <v>4506</v>
      </c>
      <c r="AM19" s="222">
        <v>0</v>
      </c>
      <c r="AN19" s="222">
        <v>0</v>
      </c>
      <c r="AO19" s="222">
        <v>98038.61</v>
      </c>
      <c r="AP19" s="222">
        <v>103219.92</v>
      </c>
      <c r="AQ19" s="222">
        <v>23346982.859999999</v>
      </c>
      <c r="AR19" s="222">
        <v>1</v>
      </c>
      <c r="AS19" s="222">
        <v>103219.92</v>
      </c>
      <c r="AT19" s="222">
        <v>465108959.51999998</v>
      </c>
      <c r="AU19" s="222">
        <v>0.66</v>
      </c>
      <c r="AV19" s="222" t="s">
        <v>30</v>
      </c>
      <c r="AW19" s="222">
        <v>2.4300000000000002</v>
      </c>
      <c r="AX19" s="222">
        <v>23.47</v>
      </c>
      <c r="AY19" s="222">
        <v>23.42</v>
      </c>
      <c r="AZ19" s="222">
        <v>99416.94</v>
      </c>
      <c r="BA19" s="222">
        <v>3.8252999999999999</v>
      </c>
      <c r="BB19" s="222">
        <v>2.6360000000000001</v>
      </c>
      <c r="BC19" s="222">
        <v>2.2441</v>
      </c>
      <c r="BD19" s="222">
        <v>2.3033000000000001</v>
      </c>
      <c r="BE19" s="222">
        <v>7.3593999999999999</v>
      </c>
      <c r="BF19" s="72"/>
      <c r="BG19" s="135">
        <f t="shared" si="2"/>
        <v>1043751016.0588319</v>
      </c>
      <c r="BH19" s="73"/>
      <c r="BI19" s="72"/>
      <c r="BJ19" s="69"/>
      <c r="BK19" s="69"/>
      <c r="BL19" s="69"/>
    </row>
    <row r="20" spans="1:64" customFormat="1">
      <c r="A20" s="71" t="s">
        <v>27</v>
      </c>
      <c r="B20" s="222" t="s">
        <v>27</v>
      </c>
      <c r="C20" s="222" t="s">
        <v>28</v>
      </c>
      <c r="D20" s="222" t="s">
        <v>35</v>
      </c>
      <c r="E20" s="222">
        <v>1171</v>
      </c>
      <c r="F20" s="330">
        <v>82348444.480000004</v>
      </c>
      <c r="G20" s="330">
        <v>107287088.2</v>
      </c>
      <c r="H20" s="224">
        <v>45678</v>
      </c>
      <c r="I20" s="222">
        <v>705604</v>
      </c>
      <c r="J20" s="222">
        <v>0</v>
      </c>
      <c r="K20" s="222">
        <v>0</v>
      </c>
      <c r="L20" s="222">
        <v>116.71</v>
      </c>
      <c r="M20" s="222">
        <v>152.05000000000001</v>
      </c>
      <c r="N20" s="222">
        <v>24938643.719999999</v>
      </c>
      <c r="O20" s="222">
        <v>1</v>
      </c>
      <c r="P20" s="222">
        <v>152.05000000000001</v>
      </c>
      <c r="Q20" s="222">
        <v>107287088.2</v>
      </c>
      <c r="R20" s="222">
        <v>0.15</v>
      </c>
      <c r="S20" s="222" t="s">
        <v>30</v>
      </c>
      <c r="T20" s="222">
        <v>0.71</v>
      </c>
      <c r="U20" s="222">
        <v>0.15</v>
      </c>
      <c r="V20" s="222">
        <v>0.15</v>
      </c>
      <c r="W20" s="222">
        <v>119</v>
      </c>
      <c r="X20" s="222">
        <v>27.773099999999999</v>
      </c>
      <c r="Y20" s="222">
        <v>0</v>
      </c>
      <c r="Z20" s="222">
        <v>0</v>
      </c>
      <c r="AA20" s="222">
        <v>0</v>
      </c>
      <c r="AB20" s="222">
        <v>0</v>
      </c>
      <c r="AC20" s="72"/>
      <c r="AD20" s="135">
        <f t="shared" ref="AD20:AD32" si="3">Z20*G20</f>
        <v>0</v>
      </c>
      <c r="AE20" s="222"/>
      <c r="AF20" s="222"/>
      <c r="AG20" s="222"/>
      <c r="AH20" s="222"/>
      <c r="AI20" s="330"/>
      <c r="AJ20" s="330"/>
      <c r="AK20" s="224"/>
      <c r="AL20" s="222"/>
      <c r="AM20" s="222"/>
      <c r="AN20" s="222"/>
      <c r="AO20" s="222"/>
      <c r="AP20" s="222"/>
      <c r="AQ20" s="222"/>
      <c r="AR20" s="222"/>
      <c r="AS20" s="222"/>
      <c r="AT20" s="222"/>
      <c r="AU20" s="222"/>
      <c r="AV20" s="222"/>
      <c r="AW20" s="222"/>
      <c r="AX20" s="222"/>
      <c r="AY20" s="222"/>
      <c r="AZ20" s="222"/>
      <c r="BA20" s="222"/>
      <c r="BB20" s="222"/>
      <c r="BC20" s="222"/>
      <c r="BD20" s="222"/>
      <c r="BE20" s="222"/>
      <c r="BF20" s="72"/>
      <c r="BG20" s="135">
        <f t="shared" ref="BG20:BG21" si="4">BC20*AJ20</f>
        <v>0</v>
      </c>
      <c r="BH20" s="73"/>
      <c r="BI20" s="72"/>
      <c r="BJ20" s="69"/>
      <c r="BK20" s="69"/>
    </row>
    <row r="21" spans="1:64" s="169" customFormat="1">
      <c r="A21" s="71" t="s">
        <v>1225</v>
      </c>
      <c r="B21" s="222" t="s">
        <v>27</v>
      </c>
      <c r="C21" s="222" t="s">
        <v>28</v>
      </c>
      <c r="D21" s="222" t="s">
        <v>49</v>
      </c>
      <c r="E21" s="222" t="s">
        <v>50</v>
      </c>
      <c r="F21" s="330">
        <v>945672402.45000005</v>
      </c>
      <c r="G21" s="330">
        <v>877324555.5</v>
      </c>
      <c r="H21" s="224">
        <v>45678</v>
      </c>
      <c r="I21" s="222">
        <v>9802509</v>
      </c>
      <c r="J21" s="222">
        <v>0</v>
      </c>
      <c r="K21" s="222">
        <v>0</v>
      </c>
      <c r="L21" s="222">
        <v>96.47</v>
      </c>
      <c r="M21" s="222">
        <v>89.5</v>
      </c>
      <c r="N21" s="222">
        <v>-68347846.950000003</v>
      </c>
      <c r="O21" s="222">
        <v>1</v>
      </c>
      <c r="P21" s="222">
        <v>89.5</v>
      </c>
      <c r="Q21" s="222">
        <v>877324555.5</v>
      </c>
      <c r="R21" s="222">
        <v>1.24</v>
      </c>
      <c r="S21" s="222" t="s">
        <v>32</v>
      </c>
      <c r="T21" s="222">
        <v>5.77</v>
      </c>
      <c r="U21" s="222">
        <v>3.03</v>
      </c>
      <c r="V21" s="222">
        <v>3.02</v>
      </c>
      <c r="W21" s="222">
        <v>83.5</v>
      </c>
      <c r="X21" s="222">
        <v>7.1856</v>
      </c>
      <c r="Y21" s="222">
        <v>0</v>
      </c>
      <c r="Z21" s="222">
        <v>0</v>
      </c>
      <c r="AA21" s="222">
        <v>0</v>
      </c>
      <c r="AB21" s="222">
        <v>0</v>
      </c>
      <c r="AC21" s="72"/>
      <c r="AD21" s="135">
        <f t="shared" si="3"/>
        <v>0</v>
      </c>
      <c r="AE21" s="222"/>
      <c r="AF21" s="222"/>
      <c r="AG21" s="222"/>
      <c r="AH21" s="222"/>
      <c r="AI21" s="330"/>
      <c r="AJ21" s="330"/>
      <c r="AK21" s="224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2"/>
      <c r="AX21" s="222"/>
      <c r="AY21" s="222"/>
      <c r="AZ21" s="222"/>
      <c r="BA21" s="222"/>
      <c r="BB21" s="222"/>
      <c r="BC21" s="222"/>
      <c r="BD21" s="222"/>
      <c r="BE21" s="222"/>
      <c r="BF21" s="72"/>
      <c r="BG21" s="135">
        <f t="shared" si="4"/>
        <v>0</v>
      </c>
      <c r="BH21" s="73"/>
      <c r="BI21" s="72"/>
      <c r="BJ21" s="69"/>
      <c r="BK21" s="69"/>
    </row>
    <row r="22" spans="1:64" s="169" customFormat="1">
      <c r="A22" s="71" t="s">
        <v>27</v>
      </c>
      <c r="B22" s="222" t="s">
        <v>27</v>
      </c>
      <c r="C22" s="222" t="s">
        <v>28</v>
      </c>
      <c r="D22" s="222" t="s">
        <v>51</v>
      </c>
      <c r="E22" s="222">
        <v>1208</v>
      </c>
      <c r="F22" s="330">
        <v>56748209.270000003</v>
      </c>
      <c r="G22" s="330">
        <v>78596406</v>
      </c>
      <c r="H22" s="224">
        <v>45678</v>
      </c>
      <c r="I22" s="222">
        <v>36693</v>
      </c>
      <c r="J22" s="222">
        <v>0</v>
      </c>
      <c r="K22" s="222">
        <v>0</v>
      </c>
      <c r="L22" s="222">
        <v>1546.57</v>
      </c>
      <c r="M22" s="222">
        <v>2142</v>
      </c>
      <c r="N22" s="222">
        <v>21848196.73</v>
      </c>
      <c r="O22" s="222">
        <v>1</v>
      </c>
      <c r="P22" s="222">
        <v>2142</v>
      </c>
      <c r="Q22" s="222">
        <v>78596406</v>
      </c>
      <c r="R22" s="222">
        <v>0.11</v>
      </c>
      <c r="S22" s="222" t="s">
        <v>30</v>
      </c>
      <c r="T22" s="222">
        <v>0.52</v>
      </c>
      <c r="U22" s="222">
        <v>0.11</v>
      </c>
      <c r="V22" s="222">
        <v>0.11</v>
      </c>
      <c r="W22" s="222">
        <v>0</v>
      </c>
      <c r="X22" s="222">
        <v>0</v>
      </c>
      <c r="Y22" s="222">
        <v>0</v>
      </c>
      <c r="Z22" s="222">
        <v>0</v>
      </c>
      <c r="AA22" s="222">
        <v>0</v>
      </c>
      <c r="AB22" s="222">
        <v>0</v>
      </c>
      <c r="AC22" s="72"/>
      <c r="AD22" s="135">
        <f t="shared" si="3"/>
        <v>0</v>
      </c>
      <c r="AI22" s="170"/>
      <c r="AJ22" s="2"/>
      <c r="AL22" s="170"/>
      <c r="AM22" s="167"/>
      <c r="AN22" s="170"/>
      <c r="AO22" s="170"/>
      <c r="AP22" s="170"/>
      <c r="AR22" s="170"/>
      <c r="AS22" s="170"/>
      <c r="AV22" s="171"/>
    </row>
    <row r="23" spans="1:64" s="169" customFormat="1">
      <c r="A23" s="71" t="s">
        <v>27</v>
      </c>
      <c r="B23" s="222" t="s">
        <v>27</v>
      </c>
      <c r="C23" s="222" t="s">
        <v>28</v>
      </c>
      <c r="D23" s="222" t="s">
        <v>56</v>
      </c>
      <c r="E23" s="222">
        <v>1179</v>
      </c>
      <c r="F23" s="330">
        <v>11151233.039999999</v>
      </c>
      <c r="G23" s="330">
        <v>13408494</v>
      </c>
      <c r="H23" s="224">
        <v>45678</v>
      </c>
      <c r="I23" s="222">
        <v>7986</v>
      </c>
      <c r="J23" s="222">
        <v>0</v>
      </c>
      <c r="K23" s="222">
        <v>0</v>
      </c>
      <c r="L23" s="222">
        <v>1396.35</v>
      </c>
      <c r="M23" s="222">
        <v>1679</v>
      </c>
      <c r="N23" s="222">
        <v>2257260.96</v>
      </c>
      <c r="O23" s="222">
        <v>1</v>
      </c>
      <c r="P23" s="222">
        <v>1679</v>
      </c>
      <c r="Q23" s="222">
        <v>13408494</v>
      </c>
      <c r="R23" s="222">
        <v>0.02</v>
      </c>
      <c r="S23" s="222" t="s">
        <v>30</v>
      </c>
      <c r="T23" s="222">
        <v>0.09</v>
      </c>
      <c r="U23" s="222">
        <v>0.02</v>
      </c>
      <c r="V23" s="222">
        <v>0.02</v>
      </c>
      <c r="W23" s="222">
        <v>0</v>
      </c>
      <c r="X23" s="222">
        <v>0</v>
      </c>
      <c r="Y23" s="222">
        <v>0</v>
      </c>
      <c r="Z23" s="222">
        <v>0</v>
      </c>
      <c r="AA23" s="222">
        <v>0</v>
      </c>
      <c r="AB23" s="222">
        <v>0</v>
      </c>
      <c r="AC23" s="72"/>
      <c r="AD23" s="135">
        <f t="shared" si="3"/>
        <v>0</v>
      </c>
      <c r="AI23" s="170"/>
      <c r="AL23" s="170"/>
      <c r="AM23" s="167"/>
      <c r="AN23" s="170"/>
      <c r="AO23" s="171"/>
      <c r="AP23" s="170"/>
      <c r="AR23" s="170"/>
      <c r="AS23" s="171"/>
      <c r="AV23" s="171"/>
    </row>
    <row r="24" spans="1:64" s="169" customFormat="1">
      <c r="A24" s="71" t="s">
        <v>27</v>
      </c>
      <c r="B24" s="222" t="s">
        <v>27</v>
      </c>
      <c r="C24" s="222" t="s">
        <v>28</v>
      </c>
      <c r="D24" s="222" t="s">
        <v>59</v>
      </c>
      <c r="E24" s="222">
        <v>1231</v>
      </c>
      <c r="F24" s="330">
        <v>315137977.06</v>
      </c>
      <c r="G24" s="330">
        <v>1460572440</v>
      </c>
      <c r="H24" s="224">
        <v>45678</v>
      </c>
      <c r="I24" s="222">
        <v>2446520</v>
      </c>
      <c r="J24" s="222">
        <v>0</v>
      </c>
      <c r="K24" s="222">
        <v>0</v>
      </c>
      <c r="L24" s="222">
        <v>128.81</v>
      </c>
      <c r="M24" s="222">
        <v>597</v>
      </c>
      <c r="N24" s="222">
        <v>1145434462.9400001</v>
      </c>
      <c r="O24" s="222">
        <v>1</v>
      </c>
      <c r="P24" s="222">
        <v>597</v>
      </c>
      <c r="Q24" s="222">
        <v>1460572440</v>
      </c>
      <c r="R24" s="222">
        <v>2.06</v>
      </c>
      <c r="S24" s="222" t="s">
        <v>32</v>
      </c>
      <c r="T24" s="222">
        <v>9.61</v>
      </c>
      <c r="U24" s="222">
        <v>2.06</v>
      </c>
      <c r="V24" s="222">
        <v>2.06</v>
      </c>
      <c r="W24" s="222">
        <v>220</v>
      </c>
      <c r="X24" s="222">
        <v>171.36359999999999</v>
      </c>
      <c r="Y24" s="222">
        <v>0</v>
      </c>
      <c r="Z24" s="222">
        <v>0</v>
      </c>
      <c r="AA24" s="222">
        <v>0</v>
      </c>
      <c r="AB24" s="222">
        <v>0</v>
      </c>
      <c r="AC24" s="72"/>
      <c r="AD24" s="135">
        <f t="shared" si="3"/>
        <v>0</v>
      </c>
      <c r="AI24" s="170"/>
      <c r="AL24" s="170"/>
      <c r="AM24" s="167"/>
      <c r="AN24" s="170"/>
      <c r="AO24" s="170"/>
      <c r="AP24" s="170"/>
      <c r="AR24" s="170"/>
      <c r="AS24" s="170"/>
      <c r="AV24" s="171"/>
    </row>
    <row r="25" spans="1:64" s="172" customFormat="1">
      <c r="A25" s="71" t="s">
        <v>27</v>
      </c>
      <c r="B25" s="222" t="s">
        <v>27</v>
      </c>
      <c r="C25" s="222" t="s">
        <v>28</v>
      </c>
      <c r="D25" s="222" t="s">
        <v>59</v>
      </c>
      <c r="E25" s="222">
        <v>1231</v>
      </c>
      <c r="F25" s="330">
        <v>310562.62</v>
      </c>
      <c r="G25" s="330">
        <v>1439367</v>
      </c>
      <c r="H25" s="224">
        <v>45678</v>
      </c>
      <c r="I25" s="222">
        <v>2411</v>
      </c>
      <c r="J25" s="222">
        <v>0</v>
      </c>
      <c r="K25" s="222">
        <v>0</v>
      </c>
      <c r="L25" s="222">
        <v>128.81</v>
      </c>
      <c r="M25" s="222">
        <v>597</v>
      </c>
      <c r="N25" s="222">
        <v>1128804.3799999999</v>
      </c>
      <c r="O25" s="222">
        <v>1</v>
      </c>
      <c r="P25" s="222">
        <v>597</v>
      </c>
      <c r="Q25" s="222">
        <v>1439367</v>
      </c>
      <c r="R25" s="222">
        <v>0</v>
      </c>
      <c r="S25" s="222" t="s">
        <v>30</v>
      </c>
      <c r="T25" s="222">
        <v>0.01</v>
      </c>
      <c r="U25" s="222">
        <v>2.06</v>
      </c>
      <c r="V25" s="222">
        <v>2.06</v>
      </c>
      <c r="W25" s="222">
        <v>220</v>
      </c>
      <c r="X25" s="222">
        <v>171.36359999999999</v>
      </c>
      <c r="Y25" s="222">
        <v>0</v>
      </c>
      <c r="Z25" s="222">
        <v>0</v>
      </c>
      <c r="AA25" s="222">
        <v>0</v>
      </c>
      <c r="AB25" s="222">
        <v>0</v>
      </c>
      <c r="AC25" s="72"/>
      <c r="AD25" s="135">
        <f t="shared" si="3"/>
        <v>0</v>
      </c>
      <c r="AI25" s="173"/>
      <c r="AL25" s="173"/>
      <c r="AM25" s="174"/>
      <c r="AN25" s="173"/>
      <c r="AO25" s="175"/>
      <c r="AP25" s="173"/>
      <c r="AR25" s="173"/>
      <c r="AS25" s="175"/>
      <c r="AV25" s="175"/>
    </row>
    <row r="26" spans="1:64" s="176" customFormat="1">
      <c r="A26" s="71" t="s">
        <v>27</v>
      </c>
      <c r="B26" s="222" t="s">
        <v>27</v>
      </c>
      <c r="C26" s="222" t="s">
        <v>28</v>
      </c>
      <c r="D26" s="222" t="s">
        <v>60</v>
      </c>
      <c r="E26" s="222">
        <v>1220</v>
      </c>
      <c r="F26" s="330">
        <v>79041731.310000002</v>
      </c>
      <c r="G26" s="330">
        <v>99839280</v>
      </c>
      <c r="H26" s="224">
        <v>45678</v>
      </c>
      <c r="I26" s="222">
        <v>70808</v>
      </c>
      <c r="J26" s="222">
        <v>0</v>
      </c>
      <c r="K26" s="222">
        <v>0</v>
      </c>
      <c r="L26" s="222">
        <v>1116.28</v>
      </c>
      <c r="M26" s="222">
        <v>1410</v>
      </c>
      <c r="N26" s="222">
        <v>20797548.690000001</v>
      </c>
      <c r="O26" s="222">
        <v>1</v>
      </c>
      <c r="P26" s="222">
        <v>1410</v>
      </c>
      <c r="Q26" s="222">
        <v>99839280</v>
      </c>
      <c r="R26" s="222">
        <v>0.14000000000000001</v>
      </c>
      <c r="S26" s="222" t="s">
        <v>30</v>
      </c>
      <c r="T26" s="222">
        <v>0.66</v>
      </c>
      <c r="U26" s="222">
        <v>0.17</v>
      </c>
      <c r="V26" s="222">
        <v>0.17</v>
      </c>
      <c r="W26" s="222">
        <v>950</v>
      </c>
      <c r="X26" s="222">
        <v>48.421100000000003</v>
      </c>
      <c r="Y26" s="222">
        <v>0</v>
      </c>
      <c r="Z26" s="222">
        <v>0</v>
      </c>
      <c r="AA26" s="222">
        <v>0</v>
      </c>
      <c r="AB26" s="222">
        <v>0</v>
      </c>
      <c r="AC26" s="72"/>
      <c r="AD26" s="135">
        <f t="shared" si="3"/>
        <v>0</v>
      </c>
      <c r="AE26" s="172"/>
      <c r="AF26" s="172"/>
      <c r="AG26" s="172"/>
      <c r="AH26" s="172"/>
      <c r="AI26" s="173"/>
      <c r="AJ26" s="172"/>
      <c r="AK26" s="172"/>
      <c r="AL26" s="173"/>
      <c r="AM26" s="174"/>
      <c r="AN26" s="173"/>
      <c r="AO26" s="175"/>
      <c r="AP26" s="173"/>
      <c r="AQ26" s="172"/>
      <c r="AR26" s="173"/>
      <c r="AS26" s="175"/>
      <c r="AT26" s="172"/>
      <c r="AU26" s="172"/>
      <c r="AV26" s="175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</row>
    <row r="27" spans="1:64">
      <c r="A27" s="71" t="s">
        <v>27</v>
      </c>
      <c r="B27" s="222" t="s">
        <v>27</v>
      </c>
      <c r="C27" s="222" t="s">
        <v>28</v>
      </c>
      <c r="D27" s="222" t="s">
        <v>60</v>
      </c>
      <c r="E27" s="222">
        <v>1220</v>
      </c>
      <c r="F27" s="330">
        <v>17263308.870000001</v>
      </c>
      <c r="G27" s="330">
        <v>21805650</v>
      </c>
      <c r="H27" s="224">
        <v>45678</v>
      </c>
      <c r="I27" s="222">
        <v>15465</v>
      </c>
      <c r="J27" s="222">
        <v>0</v>
      </c>
      <c r="K27" s="222">
        <v>0</v>
      </c>
      <c r="L27" s="222">
        <v>1116.28</v>
      </c>
      <c r="M27" s="222">
        <v>1410</v>
      </c>
      <c r="N27" s="222">
        <v>4542341.13</v>
      </c>
      <c r="O27" s="222">
        <v>1</v>
      </c>
      <c r="P27" s="222">
        <v>1410</v>
      </c>
      <c r="Q27" s="222">
        <v>21805650</v>
      </c>
      <c r="R27" s="222">
        <v>0.03</v>
      </c>
      <c r="S27" s="222" t="s">
        <v>32</v>
      </c>
      <c r="T27" s="222">
        <v>0.14000000000000001</v>
      </c>
      <c r="U27" s="222">
        <v>0.17</v>
      </c>
      <c r="V27" s="222">
        <v>0.17</v>
      </c>
      <c r="W27" s="222">
        <v>0</v>
      </c>
      <c r="X27" s="222">
        <v>0</v>
      </c>
      <c r="Y27" s="222">
        <v>0</v>
      </c>
      <c r="Z27" s="222">
        <v>0</v>
      </c>
      <c r="AA27" s="222">
        <v>0</v>
      </c>
      <c r="AB27" s="222">
        <v>0</v>
      </c>
      <c r="AC27" s="72"/>
      <c r="AD27" s="135">
        <f t="shared" si="3"/>
        <v>0</v>
      </c>
      <c r="AE27"/>
      <c r="AF27"/>
      <c r="AG27"/>
      <c r="AH27"/>
      <c r="AI27" s="166"/>
      <c r="AJ27"/>
      <c r="AK27"/>
      <c r="AL27" s="166"/>
      <c r="AM27" s="163"/>
      <c r="AN27" s="166"/>
      <c r="AO27" s="166"/>
      <c r="AP27" s="166"/>
      <c r="AQ27"/>
      <c r="AR27" s="166"/>
      <c r="AS27" s="166"/>
      <c r="AT27"/>
      <c r="AU27"/>
      <c r="AV27" s="168"/>
      <c r="AW27"/>
      <c r="AX27"/>
      <c r="AY27"/>
      <c r="AZ27"/>
      <c r="BA27"/>
      <c r="BB27"/>
      <c r="BC27"/>
      <c r="BD27"/>
      <c r="BE27"/>
      <c r="BF27"/>
    </row>
    <row r="28" spans="1:64">
      <c r="A28" s="71" t="s">
        <v>27</v>
      </c>
      <c r="B28" s="222" t="s">
        <v>27</v>
      </c>
      <c r="C28" s="222" t="s">
        <v>28</v>
      </c>
      <c r="D28" s="222" t="s">
        <v>36</v>
      </c>
      <c r="E28" s="222">
        <v>1244</v>
      </c>
      <c r="F28" s="330">
        <v>243975972.84999999</v>
      </c>
      <c r="G28" s="330">
        <v>458161803</v>
      </c>
      <c r="H28" s="224">
        <v>45678</v>
      </c>
      <c r="I28" s="222">
        <v>746435</v>
      </c>
      <c r="J28" s="222">
        <v>0</v>
      </c>
      <c r="K28" s="222">
        <v>0</v>
      </c>
      <c r="L28" s="222">
        <v>326.85000000000002</v>
      </c>
      <c r="M28" s="222">
        <v>613.79999999999995</v>
      </c>
      <c r="N28" s="222">
        <v>214185830.15000001</v>
      </c>
      <c r="O28" s="222">
        <v>1</v>
      </c>
      <c r="P28" s="222">
        <v>613.79999999999995</v>
      </c>
      <c r="Q28" s="222">
        <v>458161803</v>
      </c>
      <c r="R28" s="222">
        <v>0.65</v>
      </c>
      <c r="S28" s="222" t="s">
        <v>37</v>
      </c>
      <c r="T28" s="222">
        <v>3.01</v>
      </c>
      <c r="U28" s="222">
        <v>4.0999999999999996</v>
      </c>
      <c r="V28" s="222">
        <v>4.09</v>
      </c>
      <c r="W28" s="222">
        <v>403</v>
      </c>
      <c r="X28" s="222">
        <v>52.307699999999997</v>
      </c>
      <c r="Y28" s="222">
        <v>0</v>
      </c>
      <c r="Z28" s="222">
        <v>0</v>
      </c>
      <c r="AA28" s="222">
        <v>0</v>
      </c>
      <c r="AB28" s="222">
        <v>0</v>
      </c>
      <c r="AC28" s="72"/>
      <c r="AD28" s="135">
        <f t="shared" si="3"/>
        <v>0</v>
      </c>
      <c r="AE28"/>
      <c r="AF28"/>
      <c r="AG28"/>
      <c r="AH28"/>
      <c r="AI28" s="166"/>
      <c r="AJ28"/>
      <c r="AK28"/>
      <c r="AL28" s="166"/>
      <c r="AM28" s="163"/>
      <c r="AN28" s="166"/>
      <c r="AO28" s="166"/>
      <c r="AP28" s="166"/>
      <c r="AQ28"/>
      <c r="AR28" s="166"/>
      <c r="AS28" s="166"/>
      <c r="AT28"/>
      <c r="AU28"/>
      <c r="AV28" s="168"/>
      <c r="AW28"/>
      <c r="AX28"/>
      <c r="AY28"/>
      <c r="AZ28"/>
      <c r="BA28"/>
      <c r="BB28"/>
      <c r="BC28"/>
      <c r="BD28"/>
      <c r="BE28"/>
      <c r="BF28"/>
    </row>
    <row r="29" spans="1:64" customFormat="1">
      <c r="A29" s="71" t="s">
        <v>27</v>
      </c>
      <c r="B29" s="222" t="s">
        <v>27</v>
      </c>
      <c r="C29" s="222" t="s">
        <v>28</v>
      </c>
      <c r="D29" s="222" t="s">
        <v>36</v>
      </c>
      <c r="E29" s="222">
        <v>1244</v>
      </c>
      <c r="F29" s="330">
        <v>1301665509.26</v>
      </c>
      <c r="G29" s="330">
        <v>2444394051</v>
      </c>
      <c r="H29" s="224">
        <v>45678</v>
      </c>
      <c r="I29" s="222">
        <v>3982395</v>
      </c>
      <c r="J29" s="222">
        <v>0</v>
      </c>
      <c r="K29" s="222">
        <v>0</v>
      </c>
      <c r="L29" s="222">
        <v>326.85000000000002</v>
      </c>
      <c r="M29" s="222">
        <v>613.79999999999995</v>
      </c>
      <c r="N29" s="222">
        <v>1142728541.74</v>
      </c>
      <c r="O29" s="222">
        <v>1</v>
      </c>
      <c r="P29" s="222">
        <v>613.79999999999995</v>
      </c>
      <c r="Q29" s="222">
        <v>2444394051</v>
      </c>
      <c r="R29" s="222">
        <v>3.45</v>
      </c>
      <c r="S29" s="222" t="s">
        <v>30</v>
      </c>
      <c r="T29" s="222">
        <v>16.079999999999998</v>
      </c>
      <c r="U29" s="222">
        <v>4.0999999999999996</v>
      </c>
      <c r="V29" s="222">
        <v>4.09</v>
      </c>
      <c r="W29" s="222">
        <v>403</v>
      </c>
      <c r="X29" s="222">
        <v>52.307699999999997</v>
      </c>
      <c r="Y29" s="222">
        <v>0</v>
      </c>
      <c r="Z29" s="222">
        <v>0</v>
      </c>
      <c r="AA29" s="222">
        <v>0</v>
      </c>
      <c r="AB29" s="222">
        <v>0</v>
      </c>
      <c r="AC29" s="72"/>
      <c r="AD29" s="135">
        <f t="shared" si="3"/>
        <v>0</v>
      </c>
      <c r="AI29" s="166"/>
      <c r="AL29" s="166"/>
      <c r="AM29" s="163"/>
      <c r="AN29" s="166"/>
      <c r="AO29" s="168"/>
      <c r="AP29" s="166"/>
      <c r="AR29" s="166"/>
      <c r="AS29" s="168"/>
      <c r="AV29" s="168"/>
    </row>
    <row r="30" spans="1:64" customFormat="1">
      <c r="A30" s="71" t="s">
        <v>27</v>
      </c>
      <c r="B30" s="222" t="s">
        <v>27</v>
      </c>
      <c r="C30" s="222" t="s">
        <v>28</v>
      </c>
      <c r="D30" s="222" t="s">
        <v>61</v>
      </c>
      <c r="E30" s="222">
        <v>1226</v>
      </c>
      <c r="F30" s="330">
        <v>33717412.090000004</v>
      </c>
      <c r="G30" s="330">
        <v>51729895</v>
      </c>
      <c r="H30" s="224">
        <v>45678</v>
      </c>
      <c r="I30" s="222">
        <v>32555</v>
      </c>
      <c r="J30" s="222">
        <v>0</v>
      </c>
      <c r="K30" s="222">
        <v>0</v>
      </c>
      <c r="L30" s="222">
        <v>1035.71</v>
      </c>
      <c r="M30" s="222">
        <v>1589</v>
      </c>
      <c r="N30" s="222">
        <v>18012482.91</v>
      </c>
      <c r="O30" s="222">
        <v>1</v>
      </c>
      <c r="P30" s="222">
        <v>1589</v>
      </c>
      <c r="Q30" s="222">
        <v>51729895</v>
      </c>
      <c r="R30" s="222">
        <v>7.0000000000000007E-2</v>
      </c>
      <c r="S30" s="222" t="s">
        <v>32</v>
      </c>
      <c r="T30" s="222">
        <v>0.34</v>
      </c>
      <c r="U30" s="222">
        <v>7.0000000000000007E-2</v>
      </c>
      <c r="V30" s="222">
        <v>7.0000000000000007E-2</v>
      </c>
      <c r="W30" s="222">
        <v>1290</v>
      </c>
      <c r="X30" s="222">
        <v>23.1783</v>
      </c>
      <c r="Y30" s="222">
        <v>0</v>
      </c>
      <c r="Z30" s="222">
        <v>0</v>
      </c>
      <c r="AA30" s="222">
        <v>0</v>
      </c>
      <c r="AB30" s="222">
        <v>0</v>
      </c>
      <c r="AC30" s="72"/>
      <c r="AD30" s="135">
        <f t="shared" si="3"/>
        <v>0</v>
      </c>
      <c r="AI30" s="166"/>
      <c r="AL30" s="166"/>
      <c r="AM30" s="163"/>
      <c r="AN30" s="166"/>
      <c r="AO30" s="166"/>
      <c r="AP30" s="166"/>
      <c r="AR30" s="166"/>
      <c r="AS30" s="166"/>
      <c r="AV30" s="168"/>
    </row>
    <row r="31" spans="1:64" customFormat="1">
      <c r="A31" s="71" t="s">
        <v>27</v>
      </c>
      <c r="B31" s="222" t="s">
        <v>27</v>
      </c>
      <c r="C31" s="222" t="s">
        <v>28</v>
      </c>
      <c r="D31" s="222" t="s">
        <v>58</v>
      </c>
      <c r="E31" s="222">
        <v>1080</v>
      </c>
      <c r="F31" s="330">
        <v>129339878.01000001</v>
      </c>
      <c r="G31" s="330">
        <v>0</v>
      </c>
      <c r="H31" s="224">
        <v>44008</v>
      </c>
      <c r="I31" s="222">
        <v>469826</v>
      </c>
      <c r="J31" s="222">
        <v>0</v>
      </c>
      <c r="K31" s="222">
        <v>0</v>
      </c>
      <c r="L31" s="222">
        <v>275.29000000000002</v>
      </c>
      <c r="M31" s="222">
        <v>0</v>
      </c>
      <c r="N31" s="222">
        <v>-129339878.01000001</v>
      </c>
      <c r="O31" s="222">
        <v>1</v>
      </c>
      <c r="P31" s="222">
        <v>0</v>
      </c>
      <c r="Q31" s="222">
        <v>0</v>
      </c>
      <c r="R31" s="222">
        <v>0</v>
      </c>
      <c r="S31" s="222" t="s">
        <v>30</v>
      </c>
      <c r="T31" s="222">
        <v>0</v>
      </c>
      <c r="U31" s="222">
        <v>0</v>
      </c>
      <c r="V31" s="222">
        <v>0</v>
      </c>
      <c r="W31" s="222">
        <v>0</v>
      </c>
      <c r="X31" s="222">
        <v>0</v>
      </c>
      <c r="Y31" s="222">
        <v>0</v>
      </c>
      <c r="Z31" s="222">
        <v>0</v>
      </c>
      <c r="AA31" s="222">
        <v>0</v>
      </c>
      <c r="AB31" s="222">
        <v>0</v>
      </c>
      <c r="AC31" s="72"/>
      <c r="AD31" s="135">
        <f t="shared" si="3"/>
        <v>0</v>
      </c>
      <c r="AI31" s="166"/>
      <c r="AL31" s="166"/>
      <c r="AM31" s="163"/>
      <c r="AN31" s="166"/>
      <c r="AO31" s="168"/>
      <c r="AP31" s="166"/>
      <c r="AR31" s="166"/>
      <c r="AS31" s="168"/>
      <c r="AV31" s="168"/>
    </row>
    <row r="32" spans="1:64" customFormat="1">
      <c r="A32" s="71" t="s">
        <v>27</v>
      </c>
      <c r="B32" s="222" t="s">
        <v>27</v>
      </c>
      <c r="C32" s="222" t="s">
        <v>28</v>
      </c>
      <c r="D32" s="222" t="s">
        <v>58</v>
      </c>
      <c r="E32" s="222">
        <v>1080</v>
      </c>
      <c r="F32" s="330">
        <v>19460472.550000001</v>
      </c>
      <c r="G32" s="330">
        <v>0</v>
      </c>
      <c r="H32" s="224">
        <v>44008</v>
      </c>
      <c r="I32" s="222">
        <v>70690</v>
      </c>
      <c r="J32" s="222">
        <v>0</v>
      </c>
      <c r="K32" s="222">
        <v>0</v>
      </c>
      <c r="L32" s="222">
        <v>275.29000000000002</v>
      </c>
      <c r="M32" s="222">
        <v>0</v>
      </c>
      <c r="N32" s="222">
        <v>-19460472.550000001</v>
      </c>
      <c r="O32" s="222">
        <v>1</v>
      </c>
      <c r="P32" s="222">
        <v>0</v>
      </c>
      <c r="Q32" s="222">
        <v>0</v>
      </c>
      <c r="R32" s="222">
        <v>0</v>
      </c>
      <c r="S32" s="222" t="s">
        <v>32</v>
      </c>
      <c r="T32" s="222">
        <v>0</v>
      </c>
      <c r="U32" s="222">
        <v>0</v>
      </c>
      <c r="V32" s="222">
        <v>0</v>
      </c>
      <c r="W32" s="222">
        <v>0</v>
      </c>
      <c r="X32" s="222">
        <v>0</v>
      </c>
      <c r="Y32" s="222">
        <v>0</v>
      </c>
      <c r="Z32" s="222">
        <v>0</v>
      </c>
      <c r="AA32" s="222">
        <v>0</v>
      </c>
      <c r="AB32" s="222">
        <v>0</v>
      </c>
      <c r="AC32" s="72"/>
      <c r="AD32" s="135">
        <f t="shared" si="3"/>
        <v>0</v>
      </c>
      <c r="AI32" s="166"/>
      <c r="AL32" s="166"/>
      <c r="AM32" s="163"/>
      <c r="AN32" s="166"/>
      <c r="AO32" s="166"/>
      <c r="AP32" s="166"/>
      <c r="AR32" s="166"/>
      <c r="AS32" s="166"/>
      <c r="AV32" s="168"/>
    </row>
    <row r="33" spans="1:48" customFormat="1">
      <c r="A33" s="71" t="s">
        <v>27</v>
      </c>
      <c r="B33" s="222" t="s">
        <v>27</v>
      </c>
      <c r="C33" s="222" t="s">
        <v>28</v>
      </c>
      <c r="D33" s="222" t="s">
        <v>55</v>
      </c>
      <c r="E33" s="222">
        <v>1121</v>
      </c>
      <c r="F33" s="330">
        <v>11414979.5</v>
      </c>
      <c r="G33" s="330">
        <v>18289399</v>
      </c>
      <c r="H33" s="224">
        <v>45678</v>
      </c>
      <c r="I33" s="222">
        <v>20299</v>
      </c>
      <c r="J33" s="222">
        <v>0</v>
      </c>
      <c r="K33" s="222">
        <v>0</v>
      </c>
      <c r="L33" s="222">
        <v>562.34</v>
      </c>
      <c r="M33" s="222">
        <v>901</v>
      </c>
      <c r="N33" s="222">
        <v>6874419.5</v>
      </c>
      <c r="O33" s="222">
        <v>1</v>
      </c>
      <c r="P33" s="222">
        <v>901</v>
      </c>
      <c r="Q33" s="222">
        <v>18289399</v>
      </c>
      <c r="R33" s="222">
        <v>0.03</v>
      </c>
      <c r="S33" s="222" t="s">
        <v>30</v>
      </c>
      <c r="T33" s="222">
        <v>0.12</v>
      </c>
      <c r="U33" s="222">
        <v>0.03</v>
      </c>
      <c r="V33" s="222">
        <v>0.03</v>
      </c>
      <c r="W33" s="222">
        <v>860</v>
      </c>
      <c r="X33" s="222">
        <v>4.7674000000000003</v>
      </c>
      <c r="Y33" s="222">
        <v>0</v>
      </c>
      <c r="Z33" s="222">
        <v>0</v>
      </c>
      <c r="AA33" s="222">
        <v>0</v>
      </c>
      <c r="AB33" s="222">
        <v>0</v>
      </c>
      <c r="AC33" s="72"/>
      <c r="AD33" s="135"/>
      <c r="AI33" s="166"/>
      <c r="AL33" s="166"/>
      <c r="AM33" s="163"/>
      <c r="AN33" s="166"/>
      <c r="AO33" s="166"/>
      <c r="AP33" s="166"/>
      <c r="AR33" s="166"/>
      <c r="AS33" s="166"/>
      <c r="AV33" s="168"/>
    </row>
    <row r="34" spans="1:48" customFormat="1">
      <c r="A34" s="71" t="s">
        <v>27</v>
      </c>
      <c r="B34" s="222" t="s">
        <v>27</v>
      </c>
      <c r="C34" s="222" t="s">
        <v>28</v>
      </c>
      <c r="D34" s="222" t="s">
        <v>33</v>
      </c>
      <c r="E34" s="222">
        <v>1181</v>
      </c>
      <c r="F34" s="330">
        <v>216680249.31999999</v>
      </c>
      <c r="G34" s="330">
        <v>325149022</v>
      </c>
      <c r="H34" s="224">
        <v>45678</v>
      </c>
      <c r="I34" s="222">
        <v>642587</v>
      </c>
      <c r="J34" s="222">
        <v>0</v>
      </c>
      <c r="K34" s="222">
        <v>0</v>
      </c>
      <c r="L34" s="222">
        <v>337.2</v>
      </c>
      <c r="M34" s="222">
        <v>506</v>
      </c>
      <c r="N34" s="222">
        <v>108468772.68000001</v>
      </c>
      <c r="O34" s="222">
        <v>1</v>
      </c>
      <c r="P34" s="222">
        <v>506</v>
      </c>
      <c r="Q34" s="222">
        <v>325149022</v>
      </c>
      <c r="R34" s="222">
        <v>0.46</v>
      </c>
      <c r="S34" s="222" t="s">
        <v>30</v>
      </c>
      <c r="T34" s="222">
        <v>2.14</v>
      </c>
      <c r="U34" s="222">
        <v>0.46</v>
      </c>
      <c r="V34" s="222">
        <v>0.46</v>
      </c>
      <c r="W34" s="222">
        <v>0</v>
      </c>
      <c r="X34" s="222">
        <v>0</v>
      </c>
      <c r="Y34" s="222">
        <v>0</v>
      </c>
      <c r="Z34" s="222">
        <v>0</v>
      </c>
      <c r="AA34" s="222">
        <v>0</v>
      </c>
      <c r="AB34" s="222">
        <v>0</v>
      </c>
      <c r="AC34" s="72"/>
      <c r="AD34" s="135">
        <f t="shared" ref="AD34:AD42" si="5">Z34*G34</f>
        <v>0</v>
      </c>
      <c r="AI34" s="166"/>
      <c r="AL34" s="166"/>
      <c r="AM34" s="163"/>
      <c r="AN34" s="166"/>
      <c r="AO34" s="166"/>
      <c r="AP34" s="166"/>
      <c r="AR34" s="166"/>
      <c r="AS34" s="166"/>
      <c r="AV34" s="168"/>
    </row>
    <row r="35" spans="1:48" customFormat="1">
      <c r="A35" s="71" t="s">
        <v>27</v>
      </c>
      <c r="B35" s="222" t="s">
        <v>27</v>
      </c>
      <c r="C35" s="222" t="s">
        <v>28</v>
      </c>
      <c r="D35" s="222" t="s">
        <v>57</v>
      </c>
      <c r="E35" s="222">
        <v>1239</v>
      </c>
      <c r="F35" s="330">
        <v>24412325.420000002</v>
      </c>
      <c r="G35" s="330">
        <v>29431548.649999999</v>
      </c>
      <c r="H35" s="224">
        <v>45678</v>
      </c>
      <c r="I35" s="222">
        <v>89173</v>
      </c>
      <c r="J35" s="222">
        <v>0</v>
      </c>
      <c r="K35" s="222">
        <v>0</v>
      </c>
      <c r="L35" s="222">
        <v>273.76</v>
      </c>
      <c r="M35" s="222">
        <v>330.05</v>
      </c>
      <c r="N35" s="222">
        <v>5019223.2300000004</v>
      </c>
      <c r="O35" s="222">
        <v>1</v>
      </c>
      <c r="P35" s="222">
        <v>330.05</v>
      </c>
      <c r="Q35" s="222">
        <v>29431548.649999999</v>
      </c>
      <c r="R35" s="222">
        <v>0.04</v>
      </c>
      <c r="S35" s="222" t="s">
        <v>30</v>
      </c>
      <c r="T35" s="222">
        <v>0.19</v>
      </c>
      <c r="U35" s="222">
        <v>0.04</v>
      </c>
      <c r="V35" s="222">
        <v>0.04</v>
      </c>
      <c r="W35" s="222">
        <v>0</v>
      </c>
      <c r="X35" s="222">
        <v>0</v>
      </c>
      <c r="Y35" s="222">
        <v>0</v>
      </c>
      <c r="Z35" s="222">
        <v>0</v>
      </c>
      <c r="AA35" s="222">
        <v>0</v>
      </c>
      <c r="AB35" s="222">
        <v>0</v>
      </c>
      <c r="AC35" s="72"/>
      <c r="AD35" s="135">
        <f t="shared" si="5"/>
        <v>0</v>
      </c>
      <c r="AI35" s="166"/>
      <c r="AL35" s="166"/>
      <c r="AM35" s="163"/>
      <c r="AN35" s="166"/>
      <c r="AO35" s="166"/>
      <c r="AP35" s="166"/>
      <c r="AR35" s="166"/>
      <c r="AS35" s="166"/>
      <c r="AV35" s="168"/>
    </row>
    <row r="36" spans="1:48" customFormat="1">
      <c r="A36" s="71" t="s">
        <v>27</v>
      </c>
      <c r="B36" s="222" t="s">
        <v>27</v>
      </c>
      <c r="C36" s="222" t="s">
        <v>28</v>
      </c>
      <c r="D36" s="222" t="s">
        <v>47</v>
      </c>
      <c r="E36" s="222">
        <v>1151</v>
      </c>
      <c r="F36" s="330">
        <v>68175504.959999993</v>
      </c>
      <c r="G36" s="330">
        <v>74268900</v>
      </c>
      <c r="H36" s="224">
        <v>45678</v>
      </c>
      <c r="I36" s="222">
        <v>1650420</v>
      </c>
      <c r="J36" s="222">
        <v>0</v>
      </c>
      <c r="K36" s="222">
        <v>0</v>
      </c>
      <c r="L36" s="222">
        <v>41.31</v>
      </c>
      <c r="M36" s="222">
        <v>45</v>
      </c>
      <c r="N36" s="222">
        <v>6093395.04</v>
      </c>
      <c r="O36" s="222">
        <v>1</v>
      </c>
      <c r="P36" s="222">
        <v>45</v>
      </c>
      <c r="Q36" s="222">
        <v>74268900</v>
      </c>
      <c r="R36" s="222">
        <v>0.1</v>
      </c>
      <c r="S36" s="222" t="s">
        <v>30</v>
      </c>
      <c r="T36" s="222">
        <v>0.49</v>
      </c>
      <c r="U36" s="222">
        <v>0.1</v>
      </c>
      <c r="V36" s="222">
        <v>0.1</v>
      </c>
      <c r="W36" s="222">
        <v>0</v>
      </c>
      <c r="X36" s="222">
        <v>0</v>
      </c>
      <c r="Y36" s="222">
        <v>0</v>
      </c>
      <c r="Z36" s="222">
        <v>0</v>
      </c>
      <c r="AA36" s="222">
        <v>0</v>
      </c>
      <c r="AB36" s="222">
        <v>0</v>
      </c>
      <c r="AC36" s="72"/>
      <c r="AD36" s="135">
        <f t="shared" si="5"/>
        <v>0</v>
      </c>
      <c r="AI36" s="168"/>
      <c r="AL36" s="166"/>
      <c r="AM36" s="163"/>
      <c r="AN36" s="166"/>
      <c r="AO36" s="166"/>
      <c r="AP36" s="166"/>
      <c r="AR36" s="166"/>
      <c r="AS36" s="166"/>
      <c r="AV36" s="168"/>
    </row>
    <row r="37" spans="1:48" customFormat="1">
      <c r="A37" s="71" t="s">
        <v>27</v>
      </c>
      <c r="B37" s="222" t="s">
        <v>27</v>
      </c>
      <c r="C37" s="222" t="s">
        <v>28</v>
      </c>
      <c r="D37" s="222" t="s">
        <v>52</v>
      </c>
      <c r="E37" s="222">
        <v>1180</v>
      </c>
      <c r="F37" s="330">
        <v>419868622.63</v>
      </c>
      <c r="G37" s="330">
        <v>441620524</v>
      </c>
      <c r="H37" s="224">
        <v>45678</v>
      </c>
      <c r="I37" s="222">
        <v>100988</v>
      </c>
      <c r="J37" s="222">
        <v>0</v>
      </c>
      <c r="K37" s="222">
        <v>0</v>
      </c>
      <c r="L37" s="222">
        <v>4157.6099999999997</v>
      </c>
      <c r="M37" s="222">
        <v>4373</v>
      </c>
      <c r="N37" s="222">
        <v>21751901.370000001</v>
      </c>
      <c r="O37" s="222">
        <v>1</v>
      </c>
      <c r="P37" s="222">
        <v>4373</v>
      </c>
      <c r="Q37" s="222">
        <v>441620524</v>
      </c>
      <c r="R37" s="222">
        <v>0.62</v>
      </c>
      <c r="S37" s="222" t="s">
        <v>32</v>
      </c>
      <c r="T37" s="222">
        <v>2.9</v>
      </c>
      <c r="U37" s="222">
        <v>0.62</v>
      </c>
      <c r="V37" s="222">
        <v>0.62</v>
      </c>
      <c r="W37" s="222">
        <v>4400</v>
      </c>
      <c r="X37" s="222">
        <v>-0.61360000000000003</v>
      </c>
      <c r="Y37" s="222">
        <v>0</v>
      </c>
      <c r="Z37" s="222">
        <v>0</v>
      </c>
      <c r="AA37" s="222">
        <v>0</v>
      </c>
      <c r="AB37" s="222">
        <v>0</v>
      </c>
      <c r="AC37" s="72"/>
      <c r="AD37" s="135">
        <f t="shared" si="5"/>
        <v>0</v>
      </c>
      <c r="AI37" s="166"/>
      <c r="AL37" s="166"/>
      <c r="AM37" s="163"/>
      <c r="AN37" s="166"/>
      <c r="AO37" s="168"/>
      <c r="AP37" s="166"/>
      <c r="AR37" s="166"/>
      <c r="AS37" s="168"/>
      <c r="AV37" s="168"/>
    </row>
    <row r="38" spans="1:48" customFormat="1">
      <c r="A38" s="71" t="s">
        <v>27</v>
      </c>
      <c r="B38" s="222" t="s">
        <v>27</v>
      </c>
      <c r="C38" s="222" t="s">
        <v>28</v>
      </c>
      <c r="D38" s="222" t="s">
        <v>29</v>
      </c>
      <c r="E38" s="222">
        <v>1095</v>
      </c>
      <c r="F38" s="330">
        <v>277887420.63</v>
      </c>
      <c r="G38" s="330">
        <v>289290345</v>
      </c>
      <c r="H38" s="224">
        <v>45678</v>
      </c>
      <c r="I38" s="222">
        <v>76029</v>
      </c>
      <c r="J38" s="222">
        <v>0</v>
      </c>
      <c r="K38" s="222">
        <v>0</v>
      </c>
      <c r="L38" s="222">
        <v>3655.02</v>
      </c>
      <c r="M38" s="222">
        <v>3805</v>
      </c>
      <c r="N38" s="222">
        <v>11402924.369999999</v>
      </c>
      <c r="O38" s="222">
        <v>1</v>
      </c>
      <c r="P38" s="222">
        <v>3805</v>
      </c>
      <c r="Q38" s="222">
        <v>289290345</v>
      </c>
      <c r="R38" s="222">
        <v>0.41</v>
      </c>
      <c r="S38" s="222" t="s">
        <v>30</v>
      </c>
      <c r="T38" s="222">
        <v>1.9</v>
      </c>
      <c r="U38" s="222">
        <v>0.41</v>
      </c>
      <c r="V38" s="222">
        <v>0.41</v>
      </c>
      <c r="W38" s="222">
        <v>4005</v>
      </c>
      <c r="X38" s="222">
        <v>-4.9938000000000002</v>
      </c>
      <c r="Y38" s="222">
        <v>0</v>
      </c>
      <c r="Z38" s="222">
        <v>0</v>
      </c>
      <c r="AA38" s="222">
        <v>0</v>
      </c>
      <c r="AB38" s="222">
        <v>0</v>
      </c>
      <c r="AC38" s="72"/>
      <c r="AD38" s="135">
        <f t="shared" si="5"/>
        <v>0</v>
      </c>
      <c r="AI38" s="166"/>
      <c r="AL38" s="166"/>
      <c r="AM38" s="163"/>
      <c r="AN38" s="166"/>
      <c r="AO38" s="166"/>
      <c r="AP38" s="166"/>
      <c r="AR38" s="166"/>
      <c r="AS38" s="166"/>
      <c r="AV38" s="168"/>
    </row>
    <row r="39" spans="1:48" customFormat="1">
      <c r="A39" s="71" t="s">
        <v>27</v>
      </c>
      <c r="B39" s="222" t="s">
        <v>27</v>
      </c>
      <c r="C39" s="222" t="s">
        <v>28</v>
      </c>
      <c r="D39" s="222" t="s">
        <v>39</v>
      </c>
      <c r="E39" s="222">
        <v>1243</v>
      </c>
      <c r="F39" s="330">
        <v>440441500.81</v>
      </c>
      <c r="G39" s="330">
        <v>719051724</v>
      </c>
      <c r="H39" s="224">
        <v>45678</v>
      </c>
      <c r="I39" s="222">
        <v>3559662</v>
      </c>
      <c r="J39" s="222">
        <v>0</v>
      </c>
      <c r="K39" s="222">
        <v>0</v>
      </c>
      <c r="L39" s="222">
        <v>123.73</v>
      </c>
      <c r="M39" s="222">
        <v>202</v>
      </c>
      <c r="N39" s="222">
        <v>278610223.19</v>
      </c>
      <c r="O39" s="222">
        <v>1</v>
      </c>
      <c r="P39" s="222">
        <v>202</v>
      </c>
      <c r="Q39" s="222">
        <v>719051724</v>
      </c>
      <c r="R39" s="222">
        <v>1.02</v>
      </c>
      <c r="S39" s="222" t="s">
        <v>32</v>
      </c>
      <c r="T39" s="222">
        <v>4.7300000000000004</v>
      </c>
      <c r="U39" s="222">
        <v>1.67</v>
      </c>
      <c r="V39" s="222">
        <v>1.67</v>
      </c>
      <c r="W39" s="222">
        <v>163</v>
      </c>
      <c r="X39" s="222">
        <v>23.926400000000001</v>
      </c>
      <c r="Y39" s="222">
        <v>0</v>
      </c>
      <c r="Z39" s="222">
        <v>0</v>
      </c>
      <c r="AA39" s="222">
        <v>0</v>
      </c>
      <c r="AB39" s="222">
        <v>0</v>
      </c>
      <c r="AC39" s="72"/>
      <c r="AD39" s="135">
        <f t="shared" si="5"/>
        <v>0</v>
      </c>
      <c r="AI39" s="166"/>
      <c r="AL39" s="166"/>
      <c r="AM39" s="163"/>
      <c r="AN39" s="166"/>
      <c r="AO39" s="166"/>
      <c r="AP39" s="166"/>
      <c r="AR39" s="166"/>
      <c r="AS39" s="166"/>
      <c r="AV39" s="168"/>
    </row>
    <row r="40" spans="1:48" customFormat="1">
      <c r="A40" s="71" t="s">
        <v>27</v>
      </c>
      <c r="B40" s="222" t="s">
        <v>27</v>
      </c>
      <c r="C40" s="222" t="s">
        <v>28</v>
      </c>
      <c r="D40" s="222" t="s">
        <v>39</v>
      </c>
      <c r="E40" s="222">
        <v>1243</v>
      </c>
      <c r="F40" s="330">
        <v>284888032.66000003</v>
      </c>
      <c r="G40" s="330">
        <v>465099748</v>
      </c>
      <c r="H40" s="224">
        <v>45678</v>
      </c>
      <c r="I40" s="222">
        <v>2302474</v>
      </c>
      <c r="J40" s="222">
        <v>0</v>
      </c>
      <c r="K40" s="222">
        <v>0</v>
      </c>
      <c r="L40" s="222">
        <v>123.73</v>
      </c>
      <c r="M40" s="222">
        <v>202</v>
      </c>
      <c r="N40" s="222">
        <v>180211715.34</v>
      </c>
      <c r="O40" s="222">
        <v>1</v>
      </c>
      <c r="P40" s="222">
        <v>202</v>
      </c>
      <c r="Q40" s="222">
        <v>465099748</v>
      </c>
      <c r="R40" s="222">
        <v>0.66</v>
      </c>
      <c r="S40" s="222" t="s">
        <v>30</v>
      </c>
      <c r="T40" s="222">
        <v>3.06</v>
      </c>
      <c r="U40" s="222">
        <v>1.67</v>
      </c>
      <c r="V40" s="222">
        <v>1.67</v>
      </c>
      <c r="W40" s="222">
        <v>163</v>
      </c>
      <c r="X40" s="222">
        <v>23.926400000000001</v>
      </c>
      <c r="Y40" s="222">
        <v>0</v>
      </c>
      <c r="Z40" s="222">
        <v>0</v>
      </c>
      <c r="AA40" s="222">
        <v>0</v>
      </c>
      <c r="AB40" s="222">
        <v>0</v>
      </c>
      <c r="AC40" s="72"/>
      <c r="AD40" s="135">
        <f t="shared" si="5"/>
        <v>0</v>
      </c>
      <c r="AI40" s="166"/>
      <c r="AL40" s="166"/>
      <c r="AM40" s="163"/>
      <c r="AN40" s="166"/>
      <c r="AO40" s="166"/>
      <c r="AP40" s="166"/>
      <c r="AR40" s="166"/>
      <c r="AS40" s="166"/>
      <c r="AV40" s="168"/>
    </row>
    <row r="41" spans="1:48" customFormat="1">
      <c r="A41" s="71" t="s">
        <v>27</v>
      </c>
      <c r="B41" s="222" t="s">
        <v>27</v>
      </c>
      <c r="C41" s="222" t="s">
        <v>28</v>
      </c>
      <c r="D41" s="222" t="s">
        <v>31</v>
      </c>
      <c r="E41" s="222">
        <v>1258</v>
      </c>
      <c r="F41" s="330">
        <v>204140752.33000001</v>
      </c>
      <c r="G41" s="330">
        <v>293736618</v>
      </c>
      <c r="H41" s="224">
        <v>45678</v>
      </c>
      <c r="I41" s="222">
        <v>259027</v>
      </c>
      <c r="J41" s="222">
        <v>0</v>
      </c>
      <c r="K41" s="222">
        <v>0</v>
      </c>
      <c r="L41" s="222">
        <v>788.11</v>
      </c>
      <c r="M41" s="222">
        <v>1134</v>
      </c>
      <c r="N41" s="222">
        <v>89595865.670000002</v>
      </c>
      <c r="O41" s="222">
        <v>1</v>
      </c>
      <c r="P41" s="222">
        <v>1134</v>
      </c>
      <c r="Q41" s="222">
        <v>293736618</v>
      </c>
      <c r="R41" s="222">
        <v>0.41</v>
      </c>
      <c r="S41" s="222" t="s">
        <v>32</v>
      </c>
      <c r="T41" s="222">
        <v>1.93</v>
      </c>
      <c r="U41" s="222">
        <v>0.41</v>
      </c>
      <c r="V41" s="222">
        <v>0.41</v>
      </c>
      <c r="W41" s="222">
        <v>287.05</v>
      </c>
      <c r="X41" s="222">
        <v>295.05309999999997</v>
      </c>
      <c r="Y41" s="222">
        <v>0</v>
      </c>
      <c r="Z41" s="222">
        <v>0</v>
      </c>
      <c r="AA41" s="222">
        <v>0</v>
      </c>
      <c r="AB41" s="222">
        <v>0</v>
      </c>
      <c r="AC41" s="72"/>
      <c r="AD41" s="135">
        <f t="shared" si="5"/>
        <v>0</v>
      </c>
      <c r="AI41" s="166"/>
      <c r="AL41" s="166"/>
      <c r="AM41" s="163"/>
      <c r="AN41" s="166"/>
      <c r="AO41" s="166"/>
      <c r="AP41" s="166"/>
      <c r="AR41" s="166"/>
      <c r="AS41" s="166"/>
      <c r="AV41" s="168"/>
    </row>
    <row r="42" spans="1:48" customFormat="1">
      <c r="A42" s="71" t="s">
        <v>27</v>
      </c>
      <c r="B42" s="222" t="s">
        <v>27</v>
      </c>
      <c r="C42" s="222" t="s">
        <v>28</v>
      </c>
      <c r="D42" s="222" t="s">
        <v>43</v>
      </c>
      <c r="E42" s="222">
        <v>1262</v>
      </c>
      <c r="F42" s="330">
        <v>186168524.22999999</v>
      </c>
      <c r="G42" s="330">
        <v>258864165</v>
      </c>
      <c r="H42" s="224">
        <v>45678</v>
      </c>
      <c r="I42" s="222">
        <v>1111005</v>
      </c>
      <c r="J42" s="222">
        <v>0</v>
      </c>
      <c r="K42" s="222">
        <v>0</v>
      </c>
      <c r="L42" s="222">
        <v>167.57</v>
      </c>
      <c r="M42" s="222">
        <v>233</v>
      </c>
      <c r="N42" s="222">
        <v>72695640.769999996</v>
      </c>
      <c r="O42" s="222">
        <v>1</v>
      </c>
      <c r="P42" s="222">
        <v>233</v>
      </c>
      <c r="Q42" s="222">
        <v>258864165</v>
      </c>
      <c r="R42" s="222">
        <v>0.37</v>
      </c>
      <c r="S42" s="222" t="s">
        <v>30</v>
      </c>
      <c r="T42" s="222">
        <v>1.7</v>
      </c>
      <c r="U42" s="222">
        <v>0.4</v>
      </c>
      <c r="V42" s="222">
        <v>0.4</v>
      </c>
      <c r="W42" s="222">
        <v>0</v>
      </c>
      <c r="X42" s="222">
        <v>0</v>
      </c>
      <c r="Y42" s="222">
        <v>0</v>
      </c>
      <c r="Z42" s="222">
        <v>0</v>
      </c>
      <c r="AA42" s="222">
        <v>0</v>
      </c>
      <c r="AB42" s="222">
        <v>0</v>
      </c>
      <c r="AC42" s="72"/>
      <c r="AD42" s="135">
        <f t="shared" si="5"/>
        <v>0</v>
      </c>
      <c r="AI42" s="166"/>
      <c r="AL42" s="166"/>
      <c r="AM42" s="163"/>
      <c r="AN42" s="166"/>
      <c r="AO42" s="166"/>
      <c r="AP42" s="166"/>
      <c r="AR42" s="166"/>
      <c r="AS42" s="166"/>
      <c r="AV42" s="168"/>
    </row>
    <row r="43" spans="1:48" customFormat="1">
      <c r="A43" s="71"/>
      <c r="B43" s="222"/>
      <c r="C43" s="222"/>
      <c r="D43" s="222"/>
      <c r="E43" s="222"/>
      <c r="F43" s="330"/>
      <c r="G43" s="330"/>
      <c r="H43" s="224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22"/>
      <c r="AB43" s="222"/>
      <c r="AC43" s="72"/>
      <c r="AD43" s="135"/>
      <c r="AI43" s="166"/>
      <c r="AJ43" s="136"/>
      <c r="AL43" s="166"/>
      <c r="AM43" s="163"/>
      <c r="AN43" s="166"/>
      <c r="AO43" s="166"/>
      <c r="AP43" s="166"/>
      <c r="AR43" s="166"/>
      <c r="AS43" s="166"/>
      <c r="AV43" s="168"/>
    </row>
    <row r="44" spans="1:48" customFormat="1">
      <c r="A44" s="71"/>
      <c r="B44" s="222"/>
      <c r="C44" s="222"/>
      <c r="D44" s="222"/>
      <c r="E44" s="222"/>
      <c r="F44" s="330"/>
      <c r="G44" s="330"/>
      <c r="H44" s="224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72"/>
      <c r="AD44" s="135">
        <f t="shared" ref="AD44" si="6">Z44*G44</f>
        <v>0</v>
      </c>
      <c r="AI44" s="166"/>
      <c r="AL44" s="166"/>
      <c r="AM44" s="163"/>
      <c r="AN44" s="166"/>
      <c r="AO44" s="166"/>
      <c r="AP44" s="166"/>
      <c r="AR44" s="166"/>
      <c r="AS44" s="166"/>
      <c r="AV44" s="168"/>
    </row>
    <row r="45" spans="1:48" customFormat="1">
      <c r="F45" s="166"/>
      <c r="I45" s="166"/>
      <c r="J45" s="163"/>
      <c r="K45" s="168"/>
      <c r="L45" s="168"/>
      <c r="M45" s="166"/>
      <c r="O45" s="168"/>
      <c r="P45" s="168"/>
      <c r="S45" s="168"/>
      <c r="AC45" s="165"/>
      <c r="AI45" s="166"/>
      <c r="AL45" s="166"/>
      <c r="AM45" s="163"/>
      <c r="AN45" s="166"/>
      <c r="AO45" s="166"/>
      <c r="AP45" s="166"/>
      <c r="AR45" s="166"/>
      <c r="AS45" s="166"/>
      <c r="AV45" s="168"/>
    </row>
    <row r="46" spans="1:48" customFormat="1">
      <c r="D46" s="348" t="s">
        <v>5115</v>
      </c>
      <c r="E46" s="348"/>
      <c r="F46" s="166"/>
      <c r="I46" s="166"/>
      <c r="J46" s="348" t="s">
        <v>5116</v>
      </c>
      <c r="K46" s="348"/>
      <c r="L46" s="168"/>
      <c r="M46" s="177"/>
      <c r="O46" s="168"/>
      <c r="P46" s="168"/>
      <c r="Q46" s="348" t="s">
        <v>5117</v>
      </c>
      <c r="R46" s="348"/>
      <c r="S46" s="348"/>
      <c r="W46" s="348" t="s">
        <v>5118</v>
      </c>
      <c r="X46" s="348"/>
      <c r="Y46" s="348"/>
      <c r="AC46" s="165"/>
      <c r="AI46" s="166"/>
      <c r="AL46" s="166"/>
      <c r="AM46" s="163"/>
      <c r="AN46" s="166"/>
      <c r="AO46" s="166"/>
      <c r="AP46" s="166"/>
      <c r="AR46" s="166"/>
      <c r="AS46" s="166"/>
      <c r="AV46" s="168"/>
    </row>
    <row r="47" spans="1:48" customFormat="1">
      <c r="B47" s="178">
        <v>1</v>
      </c>
      <c r="F47" s="166"/>
      <c r="I47" s="179">
        <v>2</v>
      </c>
      <c r="J47" s="163"/>
      <c r="K47" s="168"/>
      <c r="L47" s="168"/>
      <c r="M47" s="166"/>
      <c r="O47" s="179">
        <v>3</v>
      </c>
      <c r="S47" s="168"/>
      <c r="V47" s="178">
        <v>4</v>
      </c>
      <c r="AC47" s="165"/>
      <c r="AI47" s="166"/>
      <c r="AL47" s="166"/>
      <c r="AM47" s="163"/>
      <c r="AN47" s="166"/>
      <c r="AO47" s="166"/>
      <c r="AP47" s="166"/>
      <c r="AR47" s="166"/>
      <c r="AS47" s="166"/>
      <c r="AV47" s="168"/>
    </row>
    <row r="48" spans="1:48" customFormat="1" ht="30" customHeight="1">
      <c r="B48" s="180" t="s">
        <v>5119</v>
      </c>
      <c r="C48" s="181" t="s">
        <v>1396</v>
      </c>
      <c r="D48" s="181" t="s">
        <v>5120</v>
      </c>
      <c r="E48" s="181" t="s">
        <v>5121</v>
      </c>
      <c r="F48" s="181" t="s">
        <v>5122</v>
      </c>
      <c r="G48" s="181" t="s">
        <v>1401</v>
      </c>
      <c r="I48" s="180" t="s">
        <v>5123</v>
      </c>
      <c r="J48" s="182" t="s">
        <v>1396</v>
      </c>
      <c r="K48" s="182" t="s">
        <v>5124</v>
      </c>
      <c r="L48" s="182" t="s">
        <v>5125</v>
      </c>
      <c r="M48" s="182" t="s">
        <v>1397</v>
      </c>
      <c r="O48" s="182" t="s">
        <v>5126</v>
      </c>
      <c r="P48" s="182" t="s">
        <v>1396</v>
      </c>
      <c r="Q48" s="182" t="s">
        <v>5127</v>
      </c>
      <c r="R48" s="182" t="s">
        <v>5128</v>
      </c>
      <c r="S48" s="182" t="s">
        <v>1401</v>
      </c>
      <c r="T48" s="182" t="s">
        <v>5129</v>
      </c>
      <c r="V48" s="180" t="s">
        <v>1396</v>
      </c>
      <c r="W48" s="182" t="s">
        <v>5130</v>
      </c>
      <c r="X48" s="182" t="s">
        <v>5131</v>
      </c>
      <c r="Y48" s="182" t="s">
        <v>5132</v>
      </c>
      <c r="Z48" s="182" t="s">
        <v>5133</v>
      </c>
      <c r="AC48" s="165"/>
      <c r="AI48" s="166"/>
      <c r="AL48" s="166"/>
      <c r="AM48" s="163"/>
      <c r="AN48" s="166"/>
      <c r="AO48" s="166"/>
      <c r="AP48" s="166"/>
      <c r="AR48" s="166"/>
      <c r="AS48" s="166"/>
      <c r="AV48" s="168"/>
    </row>
    <row r="49" spans="2:48" customFormat="1">
      <c r="B49" s="183" t="s">
        <v>29</v>
      </c>
      <c r="C49" s="184" t="s">
        <v>29</v>
      </c>
      <c r="D49" s="185">
        <f ca="1">+SUMIF($D$3:$G$47,C49,$G$3:$G$47)</f>
        <v>289290345</v>
      </c>
      <c r="E49" s="185">
        <f ca="1">+SUMIF($AD$72:$AJ$116,B49,$AJ$72:$AJ$115)</f>
        <v>0</v>
      </c>
      <c r="F49" s="186">
        <f t="shared" ref="F49:F76" ca="1" si="7">+E49+D49</f>
        <v>289290345</v>
      </c>
      <c r="G49" s="187">
        <f t="shared" ref="G49:G76" ca="1" si="8">+F49/$F$90</f>
        <v>4.0836036244350279E-3</v>
      </c>
      <c r="I49" s="188" t="s">
        <v>29</v>
      </c>
      <c r="J49" s="188" t="s">
        <v>29</v>
      </c>
      <c r="K49" s="189">
        <f ca="1">+SUMIF(pond!$D$2:$F$76,Recap!I49,pond!$F$2:$F$76)</f>
        <v>3437500</v>
      </c>
      <c r="L49" s="189">
        <f ca="1">+SUMIF($D$3:$I$47,J49,$I$3:$I$47)</f>
        <v>76029</v>
      </c>
      <c r="M49" s="190">
        <f t="shared" ref="M49:M79" ca="1" si="9">+L49/K49</f>
        <v>2.2117527272727273E-2</v>
      </c>
      <c r="O49" s="191" t="s">
        <v>3539</v>
      </c>
      <c r="P49" s="169" t="s">
        <v>3539</v>
      </c>
      <c r="Q49" s="185">
        <f ca="1">+SUMIF('obl val'!$A$2:$H$985,Recap!O49,'obl val'!$H$2:$H$985)</f>
        <v>800000000</v>
      </c>
      <c r="R49" s="185">
        <f ca="1">+SUMIF($AD$72:$AL$93,P49,$AL$72:$AL$93)*T49</f>
        <v>3240000</v>
      </c>
      <c r="S49" s="192">
        <f ca="1">+R49/Q49</f>
        <v>4.0499999999999998E-3</v>
      </c>
      <c r="T49" s="193">
        <f>+VLOOKUP(P49,$O$66:$R$79,4,0)</f>
        <v>30000</v>
      </c>
      <c r="U49" s="194"/>
      <c r="V49" s="195" t="s">
        <v>29</v>
      </c>
      <c r="W49" s="189">
        <f ca="1">+SUMIF($D$3:$G$45,V49,$G$3:$G$45)</f>
        <v>289290345</v>
      </c>
      <c r="X49" s="189">
        <f ca="1">+$G$130*0.3</f>
        <v>21252577743.023994</v>
      </c>
      <c r="Y49" s="190">
        <f t="shared" ref="Y49:Y79" ca="1" si="10">+W49/X49</f>
        <v>1.3612012081450095E-2</v>
      </c>
      <c r="Z49" s="190">
        <f>+VLOOKUP(V49,pond!$D$2:$J$76,7,0)</f>
        <v>1.8158400007083669E-2</v>
      </c>
      <c r="AC49" s="165"/>
      <c r="AI49" s="166"/>
      <c r="AL49" s="166"/>
      <c r="AM49" s="163"/>
      <c r="AN49" s="166"/>
      <c r="AO49" s="166"/>
      <c r="AP49" s="166"/>
      <c r="AR49" s="166"/>
      <c r="AS49" s="166"/>
      <c r="AV49" s="168"/>
    </row>
    <row r="50" spans="2:48" customFormat="1">
      <c r="B50" s="196" t="s">
        <v>31</v>
      </c>
      <c r="C50" s="197" t="s">
        <v>31</v>
      </c>
      <c r="D50" s="185">
        <f t="shared" ref="D50:D79" ca="1" si="11">+SUMIF($D$3:$G$47,C50,$G$3:$G$47)</f>
        <v>293736618</v>
      </c>
      <c r="E50" s="185">
        <f t="shared" ref="E50:E79" ca="1" si="12">+SUMIF($AD$72:$AJ$116,B50,$AJ$72:$AJ$115)</f>
        <v>0</v>
      </c>
      <c r="F50" s="186">
        <f t="shared" ca="1" si="7"/>
        <v>293736618</v>
      </c>
      <c r="G50" s="187">
        <f t="shared" ca="1" si="8"/>
        <v>4.146366923839395E-3</v>
      </c>
      <c r="I50" s="198" t="s">
        <v>31</v>
      </c>
      <c r="J50" s="198" t="s">
        <v>31</v>
      </c>
      <c r="K50" s="189">
        <f ca="1">+SUMIF(pond!$D$2:$F$76,Recap!I50,pond!$F$2:$F$76)</f>
        <v>14159207</v>
      </c>
      <c r="L50" s="189">
        <f t="shared" ref="L50:L79" ca="1" si="13">+SUMIF($D$3:$I$47,J50,$I$3:$I$47)</f>
        <v>259027</v>
      </c>
      <c r="M50" s="190">
        <f t="shared" ca="1" si="9"/>
        <v>1.8293891741253589E-2</v>
      </c>
      <c r="O50" s="199" t="s">
        <v>1700</v>
      </c>
      <c r="P50" s="169" t="s">
        <v>5134</v>
      </c>
      <c r="Q50" s="185">
        <f ca="1">+SUMIF('obl val'!$A$2:$H$985,Recap!O50,'obl val'!$H$2:$H$985)</f>
        <v>4400000000</v>
      </c>
      <c r="R50" s="185">
        <f t="shared" ref="R50:R57" ca="1" si="14">+SUMIF($AD$72:$AL$93,P50,$AL$72:$AL$93)*T50</f>
        <v>54600000</v>
      </c>
      <c r="S50" s="192">
        <f t="shared" ref="S50:S57" ca="1" si="15">+R50/Q50</f>
        <v>1.240909090909091E-2</v>
      </c>
      <c r="T50" s="193">
        <f t="shared" ref="T50:T57" si="16">+VLOOKUP(P50,$O$66:$R$79,4,0)</f>
        <v>100000</v>
      </c>
      <c r="U50" s="194"/>
      <c r="V50" s="198" t="s">
        <v>31</v>
      </c>
      <c r="W50" s="189">
        <f t="shared" ref="W50:W79" ca="1" si="17">+SUMIF($D$3:$G$45,V50,$G$3:$G$45)</f>
        <v>293736618</v>
      </c>
      <c r="X50" s="189">
        <f t="shared" ref="X50:X79" ca="1" si="18">+$G$130*0.3</f>
        <v>21252577743.023994</v>
      </c>
      <c r="Y50" s="190">
        <f t="shared" ca="1" si="10"/>
        <v>1.3821223079464651E-2</v>
      </c>
      <c r="Z50" s="190">
        <f>+VLOOKUP(V50,pond!$D$2:$J$76,7,0)</f>
        <v>2.9079547947732706E-2</v>
      </c>
      <c r="AC50" s="165"/>
      <c r="AI50" s="166"/>
      <c r="AL50" s="166"/>
      <c r="AM50" s="163"/>
      <c r="AN50" s="166"/>
      <c r="AO50" s="166"/>
      <c r="AP50" s="166"/>
      <c r="AR50" s="166"/>
      <c r="AS50" s="166"/>
      <c r="AV50" s="168"/>
    </row>
    <row r="51" spans="2:48" customFormat="1">
      <c r="B51" s="201" t="s">
        <v>34</v>
      </c>
      <c r="C51" s="202" t="s">
        <v>34</v>
      </c>
      <c r="D51" s="185">
        <f t="shared" ca="1" si="11"/>
        <v>241718475</v>
      </c>
      <c r="E51" s="185">
        <f t="shared" ca="1" si="12"/>
        <v>0</v>
      </c>
      <c r="F51" s="186">
        <f t="shared" ca="1" si="7"/>
        <v>241718475</v>
      </c>
      <c r="G51" s="187">
        <f t="shared" ca="1" si="8"/>
        <v>3.4120822131236623E-3</v>
      </c>
      <c r="I51" s="188" t="s">
        <v>34</v>
      </c>
      <c r="J51" s="188" t="s">
        <v>34</v>
      </c>
      <c r="K51" s="189">
        <f ca="1">+SUMIF(pond!$D$2:$F$76,Recap!I51,pond!$F$2:$F$76)</f>
        <v>12568130</v>
      </c>
      <c r="L51" s="189">
        <f t="shared" ca="1" si="13"/>
        <v>508881</v>
      </c>
      <c r="M51" s="190">
        <f t="shared" ca="1" si="9"/>
        <v>4.0489794424468872E-2</v>
      </c>
      <c r="O51" s="191" t="s">
        <v>2750</v>
      </c>
      <c r="P51" s="169" t="s">
        <v>40</v>
      </c>
      <c r="Q51" s="185">
        <f ca="1">+SUMIF('obl val'!$A$2:$H$985,Recap!O51,'obl val'!$H$2:$H$985)</f>
        <v>1400000000</v>
      </c>
      <c r="R51" s="185">
        <f t="shared" ca="1" si="14"/>
        <v>190400000</v>
      </c>
      <c r="S51" s="192">
        <f t="shared" ca="1" si="15"/>
        <v>0.13600000000000001</v>
      </c>
      <c r="T51" s="193">
        <f>+VLOOKUP(P51,$O$66:$R$79,4,0)</f>
        <v>100000</v>
      </c>
      <c r="U51" s="194"/>
      <c r="V51" s="195" t="s">
        <v>34</v>
      </c>
      <c r="W51" s="189">
        <f t="shared" ca="1" si="17"/>
        <v>241718475</v>
      </c>
      <c r="X51" s="189">
        <f t="shared" ca="1" si="18"/>
        <v>21252577743.023994</v>
      </c>
      <c r="Y51" s="190">
        <f t="shared" ca="1" si="10"/>
        <v>1.1373607377078874E-2</v>
      </c>
      <c r="Z51" s="190">
        <f>+VLOOKUP(V51,pond!$D$2:$J$76,7,0)</f>
        <v>1.6129001328778751E-2</v>
      </c>
      <c r="AC51" s="165"/>
      <c r="AI51" s="168"/>
      <c r="AL51" s="166"/>
      <c r="AM51" s="163"/>
      <c r="AN51" s="166"/>
      <c r="AO51" s="168"/>
      <c r="AP51" s="168"/>
      <c r="AR51" s="166"/>
      <c r="AS51" s="168"/>
      <c r="AV51" s="168"/>
    </row>
    <row r="52" spans="2:48" customFormat="1">
      <c r="B52" s="183" t="s">
        <v>35</v>
      </c>
      <c r="C52" s="184" t="s">
        <v>35</v>
      </c>
      <c r="D52" s="185">
        <f t="shared" ca="1" si="11"/>
        <v>107287088.2</v>
      </c>
      <c r="E52" s="185">
        <f t="shared" ca="1" si="12"/>
        <v>0</v>
      </c>
      <c r="F52" s="186">
        <f t="shared" ca="1" si="7"/>
        <v>107287088.2</v>
      </c>
      <c r="G52" s="204">
        <f t="shared" ca="1" si="8"/>
        <v>1.514457533066306E-3</v>
      </c>
      <c r="I52" s="188" t="s">
        <v>35</v>
      </c>
      <c r="J52" s="188" t="s">
        <v>35</v>
      </c>
      <c r="K52" s="189">
        <f ca="1">+SUMIF(pond!$D$2:$F$76,Recap!I52,pond!$F$2:$F$76)</f>
        <v>60283595</v>
      </c>
      <c r="L52" s="189">
        <f t="shared" ca="1" si="13"/>
        <v>705604</v>
      </c>
      <c r="M52" s="190">
        <f t="shared" ca="1" si="9"/>
        <v>1.1704743222430579E-2</v>
      </c>
      <c r="N52" s="169"/>
      <c r="O52" s="205" t="s">
        <v>2224</v>
      </c>
      <c r="P52" s="169" t="s">
        <v>2224</v>
      </c>
      <c r="Q52" s="185">
        <f ca="1">+SUMIF('obl val'!$A$2:$H$985,Recap!O52,'obl val'!$H$2:$H$985)</f>
        <v>2200000000</v>
      </c>
      <c r="R52" s="185">
        <f ca="1">+T66</f>
        <v>290733162.14999998</v>
      </c>
      <c r="S52" s="192">
        <f t="shared" ca="1" si="15"/>
        <v>0.13215143734090909</v>
      </c>
      <c r="T52" s="193"/>
      <c r="U52" s="194"/>
      <c r="V52" s="195" t="s">
        <v>35</v>
      </c>
      <c r="W52" s="189">
        <f t="shared" ca="1" si="17"/>
        <v>107287088.2</v>
      </c>
      <c r="X52" s="189">
        <f t="shared" ca="1" si="18"/>
        <v>21252577743.023994</v>
      </c>
      <c r="Y52" s="190">
        <f t="shared" ca="1" si="10"/>
        <v>5.0481917768876866E-3</v>
      </c>
      <c r="Z52" s="190">
        <f>+VLOOKUP(V52,pond!$D$2:$J$76,7,0)</f>
        <v>6.3418723234275505E-3</v>
      </c>
      <c r="AC52" s="165"/>
      <c r="AI52" s="168"/>
      <c r="AL52" s="166"/>
      <c r="AM52" s="163"/>
      <c r="AN52" s="166"/>
      <c r="AO52" s="166"/>
      <c r="AP52" s="166"/>
      <c r="AR52" s="166"/>
      <c r="AS52" s="166"/>
      <c r="AV52" s="168"/>
    </row>
    <row r="53" spans="2:48" customFormat="1">
      <c r="B53" s="197" t="s">
        <v>5134</v>
      </c>
      <c r="C53" s="184" t="s">
        <v>36</v>
      </c>
      <c r="D53" s="185">
        <f t="shared" ca="1" si="11"/>
        <v>2902555854</v>
      </c>
      <c r="E53" s="185">
        <f t="shared" ca="1" si="12"/>
        <v>55240048.5</v>
      </c>
      <c r="F53" s="207">
        <f t="shared" ca="1" si="7"/>
        <v>2957795902.5</v>
      </c>
      <c r="G53" s="208">
        <f t="shared" ca="1" si="8"/>
        <v>4.1752053867501436E-2</v>
      </c>
      <c r="I53" s="209" t="s">
        <v>5135</v>
      </c>
      <c r="J53" s="209" t="s">
        <v>36</v>
      </c>
      <c r="K53" s="189">
        <f ca="1">+SUMIF(pond!$D$2:$F$76,Recap!I53,pond!$F$2:$F$76)</f>
        <v>215140839</v>
      </c>
      <c r="L53" s="189">
        <f t="shared" ca="1" si="13"/>
        <v>4728830</v>
      </c>
      <c r="M53" s="190">
        <f t="shared" ca="1" si="9"/>
        <v>2.1980159703662773E-2</v>
      </c>
      <c r="O53" s="199" t="s">
        <v>4766</v>
      </c>
      <c r="P53" s="209" t="s">
        <v>5136</v>
      </c>
      <c r="Q53" s="185">
        <f ca="1">+SUMIF('obl val'!$A$2:$H$985,Recap!O53,'obl val'!$H$2:$H$985)</f>
        <v>200000000</v>
      </c>
      <c r="R53" s="185">
        <f t="shared" ca="1" si="14"/>
        <v>100000000</v>
      </c>
      <c r="S53" s="192">
        <f t="shared" ca="1" si="15"/>
        <v>0.5</v>
      </c>
      <c r="T53" s="193">
        <f t="shared" si="16"/>
        <v>100000</v>
      </c>
      <c r="U53" s="194"/>
      <c r="V53" s="195" t="s">
        <v>36</v>
      </c>
      <c r="W53" s="189">
        <f t="shared" ca="1" si="17"/>
        <v>2902555854</v>
      </c>
      <c r="X53" s="189">
        <f t="shared" ca="1" si="18"/>
        <v>21252577743.023994</v>
      </c>
      <c r="Y53" s="190">
        <f t="shared" ca="1" si="10"/>
        <v>0.13657429649693872</v>
      </c>
      <c r="Z53" s="190">
        <f>+VLOOKUP(V53,pond!$D$2:$J$76,7,0)</f>
        <v>0.179134922971696</v>
      </c>
      <c r="AC53" s="165"/>
      <c r="AI53" s="168"/>
      <c r="AL53" s="166"/>
      <c r="AM53" s="163"/>
      <c r="AN53" s="166"/>
      <c r="AO53" s="168"/>
      <c r="AP53" s="168"/>
      <c r="AR53" s="166"/>
      <c r="AS53" s="168"/>
      <c r="AV53" s="168"/>
    </row>
    <row r="54" spans="2:48" customFormat="1">
      <c r="B54" s="183" t="str">
        <f>+C54</f>
        <v>AUTO HALL</v>
      </c>
      <c r="C54" s="184" t="s">
        <v>38</v>
      </c>
      <c r="D54" s="185">
        <f t="shared" ca="1" si="11"/>
        <v>50390499</v>
      </c>
      <c r="E54" s="185">
        <f t="shared" ca="1" si="12"/>
        <v>0</v>
      </c>
      <c r="F54" s="186">
        <f t="shared" ca="1" si="7"/>
        <v>50390499</v>
      </c>
      <c r="G54" s="187">
        <f t="shared" ca="1" si="8"/>
        <v>7.11308994268335E-4</v>
      </c>
      <c r="I54" s="209" t="s">
        <v>38</v>
      </c>
      <c r="J54" s="209" t="s">
        <v>38</v>
      </c>
      <c r="K54" s="189">
        <f ca="1">+SUMIF(pond!$D$2:$F$76,Recap!I54,pond!$F$2:$F$76)</f>
        <v>50294528</v>
      </c>
      <c r="L54" s="189">
        <f t="shared" ca="1" si="13"/>
        <v>752097</v>
      </c>
      <c r="M54" s="190">
        <f t="shared" ca="1" si="9"/>
        <v>1.4953853429144419E-2</v>
      </c>
      <c r="N54" s="169"/>
      <c r="O54" s="191" t="s">
        <v>2245</v>
      </c>
      <c r="P54" s="169" t="s">
        <v>2245</v>
      </c>
      <c r="Q54" s="185">
        <f ca="1">+SUMIF('obl val'!$A$2:$H$985,Recap!O54,'obl val'!$H$2:$H$985)</f>
        <v>400000000</v>
      </c>
      <c r="R54" s="185">
        <f t="shared" ca="1" si="14"/>
        <v>7313282.1399999997</v>
      </c>
      <c r="S54" s="192">
        <f t="shared" ca="1" si="15"/>
        <v>1.8283205349999998E-2</v>
      </c>
      <c r="T54" s="193">
        <f t="shared" si="16"/>
        <v>6666.62</v>
      </c>
      <c r="U54" s="194"/>
      <c r="V54" s="195" t="s">
        <v>38</v>
      </c>
      <c r="W54" s="189">
        <f t="shared" ca="1" si="17"/>
        <v>50390499</v>
      </c>
      <c r="X54" s="189">
        <f t="shared" ca="1" si="18"/>
        <v>21252577743.023994</v>
      </c>
      <c r="Y54" s="190">
        <f t="shared" ca="1" si="10"/>
        <v>2.3710299808944501E-3</v>
      </c>
      <c r="Z54" s="190">
        <f>+VLOOKUP(V54,pond!$D$2:$J$76,7,0)</f>
        <v>3.0290982104382636E-3</v>
      </c>
      <c r="AC54" s="165"/>
      <c r="AI54" s="166"/>
      <c r="AL54" s="166"/>
      <c r="AM54" s="163"/>
      <c r="AN54" s="166"/>
      <c r="AO54" s="166"/>
      <c r="AP54" s="166"/>
      <c r="AR54" s="166"/>
      <c r="AS54" s="166"/>
      <c r="AV54" s="168"/>
    </row>
    <row r="55" spans="2:48" customFormat="1">
      <c r="B55" s="183" t="s">
        <v>1255</v>
      </c>
      <c r="C55" s="202" t="s">
        <v>39</v>
      </c>
      <c r="D55" s="185">
        <f t="shared" ca="1" si="11"/>
        <v>1184151472</v>
      </c>
      <c r="E55" s="185">
        <f t="shared" ca="1" si="12"/>
        <v>0</v>
      </c>
      <c r="F55" s="186">
        <f t="shared" ca="1" si="7"/>
        <v>1184151472</v>
      </c>
      <c r="G55" s="187">
        <f t="shared" ca="1" si="8"/>
        <v>1.671540487443255E-2</v>
      </c>
      <c r="I55" s="209" t="s">
        <v>39</v>
      </c>
      <c r="J55" s="188" t="s">
        <v>39</v>
      </c>
      <c r="K55" s="189">
        <f ca="1">+SUMIF(pond!$D$2:$F$76,Recap!I55,pond!$F$2:$F$76)</f>
        <v>215786333</v>
      </c>
      <c r="L55" s="189">
        <f t="shared" ca="1" si="13"/>
        <v>5862136</v>
      </c>
      <c r="M55" s="190">
        <f t="shared" ca="1" si="9"/>
        <v>2.716639148782421E-2</v>
      </c>
      <c r="N55" s="169"/>
      <c r="O55" s="199" t="s">
        <v>1479</v>
      </c>
      <c r="P55" s="169" t="s">
        <v>1479</v>
      </c>
      <c r="Q55" s="185">
        <f ca="1">+SUMIF('obl val'!$A$2:$H$985,Recap!O55,'obl val'!$H$2:$H$985)</f>
        <v>1600000000</v>
      </c>
      <c r="R55" s="185">
        <f t="shared" ca="1" si="14"/>
        <v>0</v>
      </c>
      <c r="S55" s="192">
        <f t="shared" ca="1" si="15"/>
        <v>0</v>
      </c>
      <c r="T55" s="193">
        <f t="shared" si="16"/>
        <v>6666.62</v>
      </c>
      <c r="U55" s="194"/>
      <c r="V55" s="195" t="s">
        <v>39</v>
      </c>
      <c r="W55" s="189">
        <f t="shared" ca="1" si="17"/>
        <v>1184151472</v>
      </c>
      <c r="X55" s="189">
        <f t="shared" ca="1" si="18"/>
        <v>21252577743.023994</v>
      </c>
      <c r="Y55" s="190">
        <f t="shared" ca="1" si="10"/>
        <v>5.5718016248108501E-2</v>
      </c>
      <c r="Z55" s="190">
        <f>+VLOOKUP(V55,pond!$D$2:$J$76,7,0)</f>
        <v>5.1268670589890174E-2</v>
      </c>
      <c r="AC55" s="165"/>
      <c r="AI55" s="166"/>
      <c r="AL55" s="166"/>
      <c r="AM55" s="163"/>
      <c r="AN55" s="166"/>
      <c r="AO55" s="166"/>
      <c r="AP55" s="166"/>
      <c r="AR55" s="166"/>
      <c r="AS55" s="166"/>
      <c r="AV55" s="168"/>
    </row>
    <row r="56" spans="2:48" customFormat="1">
      <c r="B56" s="184" t="s">
        <v>40</v>
      </c>
      <c r="C56" s="184" t="s">
        <v>40</v>
      </c>
      <c r="D56" s="185">
        <f t="shared" ca="1" si="11"/>
        <v>907151123</v>
      </c>
      <c r="E56" s="185">
        <f t="shared" ca="1" si="12"/>
        <v>197658600.16</v>
      </c>
      <c r="F56" s="207">
        <f t="shared" ca="1" si="7"/>
        <v>1104809723.1600001</v>
      </c>
      <c r="G56" s="208">
        <f t="shared" ca="1" si="8"/>
        <v>1.5595421927431545E-2</v>
      </c>
      <c r="I56" s="209" t="s">
        <v>40</v>
      </c>
      <c r="J56" s="209" t="s">
        <v>40</v>
      </c>
      <c r="K56" s="189">
        <f ca="1">+SUMIF(pond!$D$2:$F$76,Recap!I56,pond!$F$2:$F$76)</f>
        <v>203312473</v>
      </c>
      <c r="L56" s="189">
        <f t="shared" ca="1" si="13"/>
        <v>3205481</v>
      </c>
      <c r="M56" s="190">
        <f t="shared" ca="1" si="9"/>
        <v>1.5766278146643761E-2</v>
      </c>
      <c r="O56" s="199" t="s">
        <v>4704</v>
      </c>
      <c r="P56" s="169" t="s">
        <v>4704</v>
      </c>
      <c r="Q56" s="185">
        <f ca="1">+SUMIF('obl val'!$A$2:$H$985,Recap!O56,'obl val'!$H$2:$H$985)</f>
        <v>100000000</v>
      </c>
      <c r="R56" s="185">
        <f t="shared" ca="1" si="14"/>
        <v>80000000</v>
      </c>
      <c r="S56" s="192">
        <f t="shared" ca="1" si="15"/>
        <v>0.8</v>
      </c>
      <c r="T56" s="193">
        <f t="shared" si="16"/>
        <v>100000</v>
      </c>
      <c r="U56" s="194"/>
      <c r="V56" s="195" t="s">
        <v>40</v>
      </c>
      <c r="W56" s="189">
        <f t="shared" ca="1" si="17"/>
        <v>907151123</v>
      </c>
      <c r="X56" s="189">
        <f t="shared" ca="1" si="18"/>
        <v>21252577743.023994</v>
      </c>
      <c r="Y56" s="190">
        <f t="shared" ca="1" si="10"/>
        <v>4.2684286770707888E-2</v>
      </c>
      <c r="Z56" s="190">
        <f>+VLOOKUP(V56,pond!$D$2:$J$76,7,0)</f>
        <v>5.3013536366510072E-2</v>
      </c>
      <c r="AC56" s="165"/>
      <c r="AI56" s="166"/>
      <c r="AL56" s="166"/>
      <c r="AM56" s="163"/>
      <c r="AN56" s="166"/>
      <c r="AO56" s="166"/>
      <c r="AP56" s="166"/>
      <c r="AR56" s="166"/>
      <c r="AS56" s="166"/>
      <c r="AV56" s="168"/>
    </row>
    <row r="57" spans="2:48" customFormat="1">
      <c r="B57" s="196" t="s">
        <v>5137</v>
      </c>
      <c r="C57" s="184" t="s">
        <v>41</v>
      </c>
      <c r="D57" s="185">
        <f t="shared" ca="1" si="11"/>
        <v>131490480</v>
      </c>
      <c r="E57" s="185">
        <f t="shared" ca="1" si="12"/>
        <v>0</v>
      </c>
      <c r="F57" s="186">
        <f t="shared" ca="1" si="7"/>
        <v>131490480</v>
      </c>
      <c r="G57" s="187">
        <f t="shared" ca="1" si="8"/>
        <v>1.8561110316581827E-3</v>
      </c>
      <c r="I57" s="209" t="s">
        <v>41</v>
      </c>
      <c r="J57" s="209" t="s">
        <v>41</v>
      </c>
      <c r="K57" s="189">
        <f ca="1">+SUMIF(pond!$D$2:$F$76,Recap!I57,pond!$F$2:$F$76)</f>
        <v>13279286</v>
      </c>
      <c r="L57" s="189">
        <f t="shared" ca="1" si="13"/>
        <v>199228</v>
      </c>
      <c r="M57" s="190">
        <f t="shared" ca="1" si="9"/>
        <v>1.5002915066367273E-2</v>
      </c>
      <c r="O57" s="199" t="s">
        <v>43</v>
      </c>
      <c r="P57" s="169" t="s">
        <v>43</v>
      </c>
      <c r="Q57" s="185">
        <f ca="1">+SUMIF('obl val'!$A$2:$H$985,Recap!O57,'obl val'!$H$2:$H$985)</f>
        <v>8100000000</v>
      </c>
      <c r="R57" s="185">
        <f t="shared" ca="1" si="14"/>
        <v>200000000</v>
      </c>
      <c r="S57" s="192">
        <f t="shared" ca="1" si="15"/>
        <v>2.4691358024691357E-2</v>
      </c>
      <c r="T57" s="193">
        <f t="shared" si="16"/>
        <v>100000</v>
      </c>
      <c r="U57" s="194"/>
      <c r="V57" s="195" t="s">
        <v>41</v>
      </c>
      <c r="W57" s="189">
        <f t="shared" ca="1" si="17"/>
        <v>131490480</v>
      </c>
      <c r="X57" s="189">
        <f t="shared" ca="1" si="18"/>
        <v>21252577743.023994</v>
      </c>
      <c r="Y57" s="190">
        <f t="shared" ca="1" si="10"/>
        <v>6.1870367721939424E-3</v>
      </c>
      <c r="Z57" s="190">
        <f>+VLOOKUP(V57,pond!$D$2:$J$76,7,0)</f>
        <v>7.9364142801613934E-3</v>
      </c>
      <c r="AC57" s="165"/>
      <c r="AI57" s="166"/>
      <c r="AJ57" s="136">
        <f>SUM(AJ3:AJ30)</f>
        <v>16520858513.110001</v>
      </c>
      <c r="AL57" s="166"/>
      <c r="AM57" s="163"/>
      <c r="AN57" s="166"/>
      <c r="AO57" s="166"/>
      <c r="AP57" s="166"/>
      <c r="AR57" s="166"/>
      <c r="AS57" s="166"/>
      <c r="AV57" s="168"/>
    </row>
    <row r="58" spans="2:48" customFormat="1">
      <c r="B58" s="183" t="s">
        <v>44</v>
      </c>
      <c r="C58" s="184" t="s">
        <v>44</v>
      </c>
      <c r="D58" s="185">
        <f t="shared" ca="1" si="11"/>
        <v>1543356705</v>
      </c>
      <c r="E58" s="185">
        <f t="shared" ca="1" si="12"/>
        <v>0</v>
      </c>
      <c r="F58" s="186">
        <f t="shared" ca="1" si="7"/>
        <v>1543356705</v>
      </c>
      <c r="G58" s="187">
        <f t="shared" ca="1" si="8"/>
        <v>2.1785922493659796E-2</v>
      </c>
      <c r="I58" s="209" t="s">
        <v>44</v>
      </c>
      <c r="J58" s="209" t="s">
        <v>44</v>
      </c>
      <c r="K58" s="189">
        <f ca="1">+SUMIF(pond!$D$2:$F$76,Recap!I58,pond!$F$2:$F$76)</f>
        <v>14436004</v>
      </c>
      <c r="L58" s="189">
        <f t="shared" ca="1" si="13"/>
        <v>810161</v>
      </c>
      <c r="M58" s="190">
        <f t="shared" ca="1" si="9"/>
        <v>5.6120862809403489E-2</v>
      </c>
      <c r="O58" s="169"/>
      <c r="P58" s="169"/>
      <c r="Q58" s="194"/>
      <c r="R58" s="185"/>
      <c r="S58" s="194"/>
      <c r="T58" s="194"/>
      <c r="U58" s="194"/>
      <c r="V58" s="195" t="s">
        <v>44</v>
      </c>
      <c r="W58" s="189">
        <f t="shared" ca="1" si="17"/>
        <v>1543356705</v>
      </c>
      <c r="X58" s="189">
        <f t="shared" ca="1" si="18"/>
        <v>21252577743.023994</v>
      </c>
      <c r="Y58" s="190">
        <f t="shared" ca="1" si="10"/>
        <v>7.2619741645532657E-2</v>
      </c>
      <c r="Z58" s="190">
        <f>+VLOOKUP(V58,pond!$D$2:$J$76,7,0)</f>
        <v>3.7256111401061921E-2</v>
      </c>
      <c r="AC58" s="165"/>
      <c r="AI58" s="166"/>
      <c r="AL58" s="166"/>
      <c r="AM58" s="163"/>
      <c r="AN58" s="166"/>
      <c r="AO58" s="166"/>
      <c r="AP58" s="166"/>
      <c r="AR58" s="166"/>
      <c r="AS58" s="166"/>
      <c r="AV58" s="168"/>
    </row>
    <row r="59" spans="2:48" customFormat="1">
      <c r="B59" s="183" t="s">
        <v>46</v>
      </c>
      <c r="C59" s="184" t="s">
        <v>46</v>
      </c>
      <c r="D59" s="185">
        <f t="shared" ca="1" si="11"/>
        <v>504584743.5</v>
      </c>
      <c r="E59" s="185">
        <f t="shared" ca="1" si="12"/>
        <v>0</v>
      </c>
      <c r="F59" s="186">
        <f t="shared" ca="1" si="7"/>
        <v>504584743.5</v>
      </c>
      <c r="G59" s="187">
        <f t="shared" ca="1" si="8"/>
        <v>7.1226852987133701E-3</v>
      </c>
      <c r="I59" s="209" t="s">
        <v>46</v>
      </c>
      <c r="J59" s="209" t="s">
        <v>46</v>
      </c>
      <c r="K59" s="189">
        <f ca="1">+SUMIF(pond!$D$2:$F$76,Recap!I59,pond!$F$2:$F$76)</f>
        <v>94487143</v>
      </c>
      <c r="L59" s="189">
        <f t="shared" ca="1" si="13"/>
        <v>2519774</v>
      </c>
      <c r="M59" s="190">
        <f t="shared" ca="1" si="9"/>
        <v>2.6667903378134739E-2</v>
      </c>
      <c r="O59" s="169"/>
      <c r="P59" s="169"/>
      <c r="Q59" s="194"/>
      <c r="R59" s="194"/>
      <c r="S59" s="194"/>
      <c r="T59" s="194"/>
      <c r="U59" s="194"/>
      <c r="V59" s="195" t="s">
        <v>46</v>
      </c>
      <c r="W59" s="189">
        <f t="shared" ca="1" si="17"/>
        <v>504584743.5</v>
      </c>
      <c r="X59" s="189">
        <f t="shared" ca="1" si="18"/>
        <v>21252577743.023994</v>
      </c>
      <c r="Y59" s="190">
        <f t="shared" ca="1" si="10"/>
        <v>2.3742284329044568E-2</v>
      </c>
      <c r="Z59" s="190">
        <f>+VLOOKUP(V59,pond!$D$2:$J$76,7,0)</f>
        <v>3.4481284306789421E-2</v>
      </c>
      <c r="AC59" s="165"/>
      <c r="AI59" s="166"/>
      <c r="AL59" s="166"/>
      <c r="AM59" s="163"/>
      <c r="AN59" s="166"/>
      <c r="AO59" s="166"/>
      <c r="AP59" s="166"/>
      <c r="AR59" s="166"/>
      <c r="AS59" s="166"/>
      <c r="AV59" s="168"/>
    </row>
    <row r="60" spans="2:48" customFormat="1">
      <c r="B60" s="183" t="s">
        <v>48</v>
      </c>
      <c r="C60" s="184" t="s">
        <v>48</v>
      </c>
      <c r="D60" s="185">
        <f t="shared" ca="1" si="11"/>
        <v>134232300</v>
      </c>
      <c r="E60" s="185">
        <f t="shared" ca="1" si="12"/>
        <v>0</v>
      </c>
      <c r="F60" s="186">
        <f t="shared" ca="1" si="7"/>
        <v>134232300</v>
      </c>
      <c r="G60" s="187">
        <f t="shared" ca="1" si="8"/>
        <v>1.8948143837854319E-3</v>
      </c>
      <c r="I60" s="209" t="s">
        <v>48</v>
      </c>
      <c r="J60" s="209" t="s">
        <v>48</v>
      </c>
      <c r="K60" s="189">
        <f ca="1">+SUMIF(pond!$D$2:$F$76,Recap!I60,pond!$F$2:$F$76)</f>
        <v>7406190</v>
      </c>
      <c r="L60" s="189">
        <f t="shared" ca="1" si="13"/>
        <v>201550</v>
      </c>
      <c r="M60" s="190">
        <f t="shared" ca="1" si="9"/>
        <v>2.7213722575305251E-2</v>
      </c>
      <c r="O60" s="169"/>
      <c r="P60" s="169"/>
      <c r="Q60" s="194"/>
      <c r="R60" s="194"/>
      <c r="S60" s="194"/>
      <c r="T60" s="194"/>
      <c r="U60" s="194"/>
      <c r="V60" s="195" t="s">
        <v>48</v>
      </c>
      <c r="W60" s="189">
        <f t="shared" ca="1" si="17"/>
        <v>134232300</v>
      </c>
      <c r="X60" s="189">
        <f t="shared" ca="1" si="18"/>
        <v>21252577743.023994</v>
      </c>
      <c r="Y60" s="190">
        <f t="shared" ca="1" si="10"/>
        <v>6.3160479459514404E-3</v>
      </c>
      <c r="Z60" s="190">
        <f>+VLOOKUP(V60,pond!$D$2:$J$76,7,0)</f>
        <v>1.4494576322544084E-2</v>
      </c>
      <c r="AC60" s="165"/>
      <c r="AI60" s="166"/>
      <c r="AL60" s="166"/>
      <c r="AM60" s="163"/>
      <c r="AN60" s="166"/>
      <c r="AO60" s="166"/>
      <c r="AP60" s="166"/>
      <c r="AR60" s="166"/>
      <c r="AS60" s="166"/>
      <c r="AV60" s="168"/>
    </row>
    <row r="61" spans="2:48" customFormat="1">
      <c r="B61" s="201" t="s">
        <v>5138</v>
      </c>
      <c r="C61" s="184" t="s">
        <v>5138</v>
      </c>
      <c r="D61" s="185">
        <f t="shared" ca="1" si="11"/>
        <v>0</v>
      </c>
      <c r="E61" s="185">
        <f t="shared" ca="1" si="12"/>
        <v>0</v>
      </c>
      <c r="F61" s="186">
        <f t="shared" ca="1" si="7"/>
        <v>0</v>
      </c>
      <c r="G61" s="187">
        <f t="shared" ca="1" si="8"/>
        <v>0</v>
      </c>
      <c r="I61" s="188" t="s">
        <v>45</v>
      </c>
      <c r="J61" s="188" t="s">
        <v>45</v>
      </c>
      <c r="K61" s="189">
        <f ca="1">+SUMIF(pond!$D$2:$F$76,Recap!I61,pond!$F$2:$F$76)</f>
        <v>17000900</v>
      </c>
      <c r="L61" s="189">
        <f t="shared" ca="1" si="13"/>
        <v>302916</v>
      </c>
      <c r="M61" s="190">
        <f t="shared" ca="1" si="9"/>
        <v>1.7817644948208623E-2</v>
      </c>
      <c r="N61" s="169"/>
      <c r="O61" s="194"/>
      <c r="P61" s="194"/>
      <c r="Q61" s="194"/>
      <c r="R61" s="194"/>
      <c r="S61" s="194"/>
      <c r="T61" s="194"/>
      <c r="U61" s="194"/>
      <c r="V61" s="195" t="s">
        <v>45</v>
      </c>
      <c r="W61" s="189">
        <f t="shared" ca="1" si="17"/>
        <v>109049760</v>
      </c>
      <c r="X61" s="189">
        <f t="shared" ca="1" si="18"/>
        <v>21252577743.023994</v>
      </c>
      <c r="Y61" s="190">
        <f t="shared" ca="1" si="10"/>
        <v>5.1311309770785242E-3</v>
      </c>
      <c r="Z61" s="190">
        <f>+VLOOKUP(V61,pond!$D$2:$J$76,7,0)</f>
        <v>9.6449206268764808E-3</v>
      </c>
      <c r="AC61" s="165"/>
      <c r="AI61" s="168"/>
      <c r="AL61" s="166"/>
      <c r="AM61" s="163"/>
      <c r="AN61" s="166"/>
      <c r="AO61" s="168"/>
      <c r="AP61" s="168"/>
      <c r="AR61" s="166"/>
      <c r="AS61" s="168"/>
      <c r="AV61" s="168"/>
    </row>
    <row r="62" spans="2:48" customFormat="1">
      <c r="B62" s="183" t="s">
        <v>49</v>
      </c>
      <c r="C62" s="184" t="s">
        <v>49</v>
      </c>
      <c r="D62" s="185">
        <f t="shared" ca="1" si="11"/>
        <v>2144281185.5</v>
      </c>
      <c r="E62" s="185">
        <f t="shared" ca="1" si="12"/>
        <v>0</v>
      </c>
      <c r="F62" s="186">
        <f t="shared" ca="1" si="7"/>
        <v>2144281185.5</v>
      </c>
      <c r="G62" s="187">
        <f t="shared" ca="1" si="8"/>
        <v>3.0268533230570275E-2</v>
      </c>
      <c r="I62" s="209" t="s">
        <v>49</v>
      </c>
      <c r="J62" s="209" t="s">
        <v>49</v>
      </c>
      <c r="K62" s="189">
        <f ca="1">+SUMIF(pond!$D$2:$F$76,Recap!I62,pond!$F$2:$F$76)</f>
        <v>879095340</v>
      </c>
      <c r="L62" s="189">
        <f t="shared" ca="1" si="13"/>
        <v>23958449</v>
      </c>
      <c r="M62" s="190">
        <f t="shared" ca="1" si="9"/>
        <v>2.7253527472913232E-2</v>
      </c>
      <c r="N62" s="169"/>
      <c r="O62" s="194"/>
      <c r="P62" s="194"/>
      <c r="Q62" s="194"/>
      <c r="R62" s="194"/>
      <c r="S62" s="194"/>
      <c r="T62" s="194"/>
      <c r="U62" s="194"/>
      <c r="V62" s="210" t="s">
        <v>49</v>
      </c>
      <c r="W62" s="189">
        <f t="shared" ca="1" si="17"/>
        <v>2144281185.5</v>
      </c>
      <c r="X62" s="189">
        <f t="shared" ca="1" si="18"/>
        <v>21252577743.023994</v>
      </c>
      <c r="Y62" s="211">
        <f ca="1">+W62/X62</f>
        <v>0.10089511076856758</v>
      </c>
      <c r="Z62" s="211">
        <f>+VLOOKUP(V62,pond!$D$2:$J$76,7,0)</f>
        <v>7.1007872718359857E-2</v>
      </c>
      <c r="AC62" s="165"/>
      <c r="AI62" s="166"/>
      <c r="AL62" s="166"/>
      <c r="AM62" s="163"/>
      <c r="AN62" s="166"/>
      <c r="AO62" s="166"/>
      <c r="AP62" s="166"/>
      <c r="AR62" s="166"/>
      <c r="AS62" s="166"/>
      <c r="AV62" s="168"/>
    </row>
    <row r="63" spans="2:48" customFormat="1">
      <c r="B63" s="196" t="s">
        <v>52</v>
      </c>
      <c r="C63" s="184" t="s">
        <v>52</v>
      </c>
      <c r="D63" s="185">
        <f t="shared" ca="1" si="11"/>
        <v>441620524</v>
      </c>
      <c r="E63" s="185">
        <f t="shared" ca="1" si="12"/>
        <v>0</v>
      </c>
      <c r="F63" s="186">
        <f t="shared" ca="1" si="7"/>
        <v>441620524</v>
      </c>
      <c r="G63" s="187">
        <f t="shared" ca="1" si="8"/>
        <v>6.2338864867104238E-3</v>
      </c>
      <c r="I63" s="188" t="s">
        <v>52</v>
      </c>
      <c r="J63" s="188" t="s">
        <v>52</v>
      </c>
      <c r="K63" s="189">
        <f ca="1">+SUMIF(pond!$D$2:$F$76,Recap!I63,pond!$F$2:$F$76)</f>
        <v>2893957</v>
      </c>
      <c r="L63" s="189">
        <f t="shared" ca="1" si="13"/>
        <v>100988</v>
      </c>
      <c r="M63" s="190">
        <f t="shared" ca="1" si="9"/>
        <v>3.4896164663123883E-2</v>
      </c>
      <c r="N63" s="169"/>
      <c r="O63" s="212"/>
      <c r="P63" s="213"/>
      <c r="Q63" s="214"/>
      <c r="R63" s="214"/>
      <c r="S63" s="215"/>
      <c r="T63" s="214"/>
      <c r="U63" s="194"/>
      <c r="V63" s="195" t="s">
        <v>52</v>
      </c>
      <c r="W63" s="189">
        <f t="shared" ca="1" si="17"/>
        <v>441620524</v>
      </c>
      <c r="X63" s="189">
        <f t="shared" ca="1" si="18"/>
        <v>21252577743.023994</v>
      </c>
      <c r="Y63" s="190">
        <f t="shared" ca="1" si="10"/>
        <v>2.0779621622368079E-2</v>
      </c>
      <c r="Z63" s="190">
        <f>+VLOOKUP(V63,pond!$D$2:$J$76,7,0)</f>
        <v>2.5760975611528757E-2</v>
      </c>
      <c r="AC63" s="165"/>
      <c r="AI63" s="166"/>
      <c r="AL63" s="166"/>
      <c r="AM63" s="163"/>
      <c r="AN63" s="166"/>
      <c r="AO63" s="166"/>
      <c r="AP63" s="166"/>
      <c r="AR63" s="166"/>
      <c r="AS63" s="166"/>
      <c r="AV63" s="168"/>
    </row>
    <row r="64" spans="2:48" customFormat="1" ht="15.75" thickBot="1">
      <c r="B64" s="183" t="s">
        <v>53</v>
      </c>
      <c r="C64" s="184" t="s">
        <v>53</v>
      </c>
      <c r="D64" s="185">
        <f t="shared" ca="1" si="11"/>
        <v>902881560</v>
      </c>
      <c r="E64" s="185">
        <f t="shared" ca="1" si="12"/>
        <v>0</v>
      </c>
      <c r="F64" s="186">
        <f t="shared" ca="1" si="7"/>
        <v>902881560</v>
      </c>
      <c r="G64" s="187">
        <f t="shared" ca="1" si="8"/>
        <v>1.2745017158631935E-2</v>
      </c>
      <c r="I64" s="209" t="s">
        <v>5139</v>
      </c>
      <c r="J64" s="209" t="s">
        <v>53</v>
      </c>
      <c r="K64" s="189">
        <f ca="1">+SUMIF(pond!$D$2:$F$76,Recap!I64,pond!$F$2:$F$76)</f>
        <v>23431240</v>
      </c>
      <c r="L64" s="189">
        <f t="shared" ca="1" si="13"/>
        <v>442589</v>
      </c>
      <c r="M64" s="190">
        <f t="shared" ca="1" si="9"/>
        <v>1.8888842417217357E-2</v>
      </c>
      <c r="N64" s="169"/>
      <c r="O64" s="212"/>
      <c r="P64" s="213"/>
      <c r="Q64" s="214"/>
      <c r="R64" s="214"/>
      <c r="S64" s="215"/>
      <c r="T64" s="214"/>
      <c r="U64" s="194" t="s">
        <v>5139</v>
      </c>
      <c r="V64" s="195" t="s">
        <v>53</v>
      </c>
      <c r="W64" s="189">
        <f t="shared" ca="1" si="17"/>
        <v>902881560</v>
      </c>
      <c r="X64" s="189">
        <f t="shared" ca="1" si="18"/>
        <v>21252577743.023994</v>
      </c>
      <c r="Y64" s="190">
        <f t="shared" ca="1" si="10"/>
        <v>4.2483390528773118E-2</v>
      </c>
      <c r="Z64" s="190">
        <f>+VLOOKUP(U64,pond!$D$2:$J$76,7,0)</f>
        <v>6.3971754025089173E-2</v>
      </c>
      <c r="AC64" s="165"/>
      <c r="AI64" s="166"/>
      <c r="AL64" s="166"/>
      <c r="AM64" s="163"/>
      <c r="AN64" s="166"/>
      <c r="AO64" s="166"/>
      <c r="AP64" s="166"/>
      <c r="AR64" s="166"/>
      <c r="AS64" s="166"/>
      <c r="AV64" s="168"/>
    </row>
    <row r="65" spans="2:58" customFormat="1" ht="15.75" thickBot="1">
      <c r="B65" s="183" t="s">
        <v>54</v>
      </c>
      <c r="C65" s="184" t="s">
        <v>54</v>
      </c>
      <c r="D65" s="185">
        <f t="shared" ca="1" si="11"/>
        <v>561161708.25</v>
      </c>
      <c r="E65" s="185">
        <f t="shared" ca="1" si="12"/>
        <v>0</v>
      </c>
      <c r="F65" s="186">
        <f t="shared" ca="1" si="7"/>
        <v>561161708.25</v>
      </c>
      <c r="G65" s="187">
        <f t="shared" ca="1" si="8"/>
        <v>7.9213220396410107E-3</v>
      </c>
      <c r="I65" s="209" t="s">
        <v>54</v>
      </c>
      <c r="J65" s="216" t="s">
        <v>54</v>
      </c>
      <c r="K65" s="189">
        <f ca="1">+SUMIF(pond!$D$2:$F$76,Recap!I65,pond!$F$2:$F$76)</f>
        <v>27631510</v>
      </c>
      <c r="L65" s="189">
        <f t="shared" ca="1" si="13"/>
        <v>2036515</v>
      </c>
      <c r="M65" s="190">
        <f t="shared" ca="1" si="9"/>
        <v>7.3702631524661513E-2</v>
      </c>
      <c r="N65" s="169"/>
      <c r="O65" s="217" t="s">
        <v>2</v>
      </c>
      <c r="P65" s="218" t="s">
        <v>3</v>
      </c>
      <c r="Q65" s="219" t="s">
        <v>7</v>
      </c>
      <c r="R65" s="220" t="s">
        <v>5140</v>
      </c>
      <c r="S65" s="221"/>
      <c r="T65" s="194"/>
      <c r="U65" s="194"/>
      <c r="V65" s="195" t="s">
        <v>54</v>
      </c>
      <c r="W65" s="189">
        <f t="shared" ca="1" si="17"/>
        <v>561161708.25</v>
      </c>
      <c r="X65" s="189">
        <f t="shared" ca="1" si="18"/>
        <v>21252577743.023994</v>
      </c>
      <c r="Y65" s="190">
        <f t="shared" ca="1" si="10"/>
        <v>2.6404406798803372E-2</v>
      </c>
      <c r="Z65" s="190">
        <f>+VLOOKUP(V65,pond!$D$2:$J$76,7,0)</f>
        <v>8.754335774418108E-3</v>
      </c>
      <c r="AC65" s="165"/>
      <c r="AE65" s="222"/>
      <c r="AF65" s="222"/>
      <c r="AG65" s="222"/>
      <c r="AH65" s="222"/>
      <c r="AI65" s="223"/>
      <c r="AJ65" s="222"/>
      <c r="AK65" s="222"/>
      <c r="AL65" s="223"/>
      <c r="AM65" s="224"/>
      <c r="AN65" s="225"/>
      <c r="AO65" s="223"/>
      <c r="AP65" s="223"/>
      <c r="AQ65" s="222"/>
      <c r="AR65" s="225"/>
      <c r="AS65" s="223"/>
      <c r="AT65" s="222"/>
      <c r="AU65" s="222"/>
      <c r="AV65" s="223"/>
      <c r="AW65" s="222"/>
      <c r="AX65" s="222"/>
      <c r="AY65" s="222"/>
      <c r="AZ65" s="222"/>
      <c r="BA65" s="222"/>
      <c r="BB65" s="222"/>
      <c r="BC65" s="222"/>
      <c r="BD65" s="222"/>
      <c r="BE65" s="222"/>
    </row>
    <row r="66" spans="2:58" customFormat="1" ht="15.75" thickBot="1">
      <c r="B66" s="196" t="s">
        <v>5141</v>
      </c>
      <c r="C66" s="184" t="s">
        <v>55</v>
      </c>
      <c r="D66" s="185">
        <f t="shared" ca="1" si="11"/>
        <v>18289399</v>
      </c>
      <c r="E66" s="185">
        <f t="shared" ca="1" si="12"/>
        <v>0</v>
      </c>
      <c r="F66" s="186">
        <f t="shared" ca="1" si="7"/>
        <v>18289399</v>
      </c>
      <c r="G66" s="187">
        <f t="shared" ca="1" si="8"/>
        <v>2.581719623070669E-4</v>
      </c>
      <c r="I66" s="209" t="s">
        <v>55</v>
      </c>
      <c r="J66" s="209" t="s">
        <v>55</v>
      </c>
      <c r="K66" s="189">
        <f ca="1">+SUMIF(pond!$D$2:$F$76,Recap!I66,pond!$F$2:$F$76)</f>
        <v>1384182</v>
      </c>
      <c r="L66" s="189">
        <f t="shared" ca="1" si="13"/>
        <v>20299</v>
      </c>
      <c r="M66" s="190">
        <f t="shared" ca="1" si="9"/>
        <v>1.4664979027324441E-2</v>
      </c>
      <c r="N66" s="233">
        <v>45632</v>
      </c>
      <c r="O66" s="227" t="str">
        <f>+AE75</f>
        <v>ONC FEC 15 ANS 3,93% du 06/12/2032</v>
      </c>
      <c r="P66" s="228">
        <f>+VLOOKUP(O66,$AG$72:$AH$82,2,0)</f>
        <v>9351</v>
      </c>
      <c r="Q66" s="229">
        <f ca="1">+VLOOKUP(O66,$AE$72:$AL$90,8,0)</f>
        <v>1250</v>
      </c>
      <c r="R66" s="234">
        <v>53333.31</v>
      </c>
      <c r="S66" s="231">
        <f ca="1">Q66*R66</f>
        <v>66666637.5</v>
      </c>
      <c r="T66" s="232">
        <f ca="1">+SUM(S66:S69)</f>
        <v>290733162.14999998</v>
      </c>
      <c r="U66" s="194"/>
      <c r="V66" s="195" t="s">
        <v>55</v>
      </c>
      <c r="W66" s="189">
        <f t="shared" ca="1" si="17"/>
        <v>18289399</v>
      </c>
      <c r="X66" s="189">
        <f t="shared" ca="1" si="18"/>
        <v>21252577743.023994</v>
      </c>
      <c r="Y66" s="190">
        <f t="shared" ca="1" si="10"/>
        <v>8.6057320769022309E-4</v>
      </c>
      <c r="Z66" s="190">
        <f>+VLOOKUP(V66,pond!$D$2:$J$76,7,0)</f>
        <v>8.4700294724731966E-4</v>
      </c>
      <c r="AC66" s="165"/>
      <c r="AE66" s="222"/>
      <c r="AF66" s="222"/>
      <c r="AG66" s="222"/>
      <c r="AH66" s="222"/>
      <c r="AI66" s="223"/>
      <c r="AJ66" s="222"/>
      <c r="AK66" s="222"/>
      <c r="AL66" s="225"/>
      <c r="AM66" s="224"/>
      <c r="AN66" s="225"/>
      <c r="AO66" s="223"/>
      <c r="AP66" s="223"/>
      <c r="AQ66" s="222"/>
      <c r="AR66" s="225"/>
      <c r="AS66" s="223"/>
      <c r="AT66" s="222"/>
      <c r="AU66" s="222"/>
      <c r="AV66" s="223"/>
      <c r="AW66" s="222"/>
      <c r="AX66" s="222"/>
      <c r="AY66" s="222"/>
      <c r="AZ66" s="222"/>
      <c r="BA66" s="222"/>
      <c r="BB66" s="222"/>
      <c r="BC66" s="222"/>
      <c r="BD66" s="222"/>
      <c r="BE66" s="222"/>
    </row>
    <row r="67" spans="2:58" customFormat="1" ht="15.75" thickBot="1">
      <c r="B67" s="183" t="s">
        <v>58</v>
      </c>
      <c r="C67" s="184" t="s">
        <v>58</v>
      </c>
      <c r="D67" s="185">
        <f t="shared" ca="1" si="11"/>
        <v>0</v>
      </c>
      <c r="E67" s="185">
        <f t="shared" ca="1" si="12"/>
        <v>0</v>
      </c>
      <c r="F67" s="186">
        <f t="shared" ca="1" si="7"/>
        <v>0</v>
      </c>
      <c r="G67" s="187">
        <f t="shared" ca="1" si="8"/>
        <v>0</v>
      </c>
      <c r="I67" s="209" t="s">
        <v>58</v>
      </c>
      <c r="J67" s="209" t="s">
        <v>58</v>
      </c>
      <c r="K67" s="189">
        <f ca="1">+SUMIF(pond!$D$2:$F$76,Recap!I67,pond!$F$2:$F$76)</f>
        <v>0</v>
      </c>
      <c r="L67" s="189">
        <f t="shared" ca="1" si="13"/>
        <v>540516</v>
      </c>
      <c r="M67" s="190" t="e">
        <f t="shared" ca="1" si="9"/>
        <v>#DIV/0!</v>
      </c>
      <c r="N67" s="237">
        <v>45677</v>
      </c>
      <c r="O67" s="227" t="str">
        <f>+AE77</f>
        <v>ONC FEC 15 ANS 5,30% du 20/01/2027</v>
      </c>
      <c r="P67" s="228">
        <f t="shared" ref="P67:P69" si="19">+VLOOKUP(O67,$AG$72:$AH$82,2,0)</f>
        <v>9149</v>
      </c>
      <c r="Q67" s="229">
        <f t="shared" ref="Q67" ca="1" si="20">+VLOOKUP(O67,$AE$72:$AL$90,8,0)</f>
        <v>1000</v>
      </c>
      <c r="R67" s="230">
        <v>19999.96</v>
      </c>
      <c r="S67" s="231">
        <f t="shared" ref="S67:S69" ca="1" si="21">Q67*R67</f>
        <v>19999960</v>
      </c>
      <c r="T67" s="194"/>
      <c r="U67" s="235"/>
      <c r="V67" s="195" t="s">
        <v>58</v>
      </c>
      <c r="W67" s="189">
        <f t="shared" ca="1" si="17"/>
        <v>0</v>
      </c>
      <c r="X67" s="189">
        <f t="shared" ca="1" si="18"/>
        <v>21252577743.023994</v>
      </c>
      <c r="Y67" s="190">
        <f t="shared" ca="1" si="10"/>
        <v>0</v>
      </c>
      <c r="Z67" s="190">
        <v>0</v>
      </c>
      <c r="AC67" s="165"/>
      <c r="AE67" s="222"/>
      <c r="AF67" s="222"/>
      <c r="AG67" s="222"/>
      <c r="AH67" s="222"/>
      <c r="AI67" s="222"/>
      <c r="AJ67" s="222"/>
      <c r="AK67" s="222"/>
      <c r="AL67" s="222"/>
      <c r="AM67" s="224"/>
      <c r="AN67" s="222"/>
      <c r="AO67" s="222"/>
      <c r="AP67" s="222"/>
      <c r="AQ67" s="222"/>
      <c r="AR67" s="222"/>
      <c r="AS67" s="222"/>
      <c r="AT67" s="222"/>
      <c r="AU67" s="222"/>
      <c r="AV67" s="222"/>
      <c r="AW67" s="222"/>
      <c r="AX67" s="222"/>
      <c r="AY67" s="222"/>
      <c r="AZ67" s="222"/>
      <c r="BA67" s="222"/>
      <c r="BB67" s="222"/>
      <c r="BC67" s="222"/>
      <c r="BD67" s="222"/>
      <c r="BE67" s="222"/>
    </row>
    <row r="68" spans="2:58" customFormat="1" ht="15.75" thickBot="1">
      <c r="B68" s="183" t="s">
        <v>5142</v>
      </c>
      <c r="C68" s="184" t="s">
        <v>5142</v>
      </c>
      <c r="D68" s="185">
        <f t="shared" ca="1" si="11"/>
        <v>0</v>
      </c>
      <c r="E68" s="185">
        <f t="shared" ca="1" si="12"/>
        <v>0</v>
      </c>
      <c r="F68" s="186">
        <f t="shared" ca="1" si="7"/>
        <v>0</v>
      </c>
      <c r="G68" s="187">
        <f t="shared" ca="1" si="8"/>
        <v>0</v>
      </c>
      <c r="I68" s="236" t="s">
        <v>33</v>
      </c>
      <c r="J68" s="236" t="s">
        <v>33</v>
      </c>
      <c r="K68" s="189">
        <f ca="1">+SUMIF(pond!$D$2:$F$76,Recap!I68,pond!$F$2:$F$76)</f>
        <v>22078588</v>
      </c>
      <c r="L68" s="189">
        <f t="shared" ca="1" si="13"/>
        <v>642587</v>
      </c>
      <c r="M68" s="190">
        <f t="shared" ca="1" si="9"/>
        <v>2.9104533315264546E-2</v>
      </c>
      <c r="N68" s="226">
        <v>45852</v>
      </c>
      <c r="O68" s="227" t="str">
        <f>+AE78</f>
        <v>ONC FEC 15 ANS 4,60% du 13/07/2030</v>
      </c>
      <c r="P68" s="228">
        <f t="shared" si="19"/>
        <v>9263</v>
      </c>
      <c r="Q68" s="229">
        <f ca="1">+VLOOKUP(O68,$AE$72:$AL$90,8,0)</f>
        <v>1019</v>
      </c>
      <c r="R68" s="230">
        <v>39999.97</v>
      </c>
      <c r="S68" s="231">
        <f t="shared" ca="1" si="21"/>
        <v>40759969.43</v>
      </c>
      <c r="T68" s="194"/>
      <c r="U68" s="194"/>
      <c r="V68" s="195" t="s">
        <v>59</v>
      </c>
      <c r="W68" s="189">
        <f t="shared" ca="1" si="17"/>
        <v>1462011807</v>
      </c>
      <c r="X68" s="189">
        <f t="shared" ca="1" si="18"/>
        <v>21252577743.023994</v>
      </c>
      <c r="Y68" s="190">
        <f ca="1">+W68/X68</f>
        <v>6.8792210746289106E-2</v>
      </c>
      <c r="Z68" s="190">
        <f>+VLOOKUP(V68,pond!$D$2:$J$76,7,0)</f>
        <v>6.9436540446067632E-2</v>
      </c>
      <c r="AC68" s="165"/>
      <c r="AE68" s="222"/>
      <c r="AF68" s="222"/>
      <c r="AG68" s="222"/>
      <c r="AH68" s="222"/>
      <c r="AI68" s="222"/>
      <c r="AJ68" s="222"/>
      <c r="AK68" s="222"/>
      <c r="AL68" s="222"/>
      <c r="AM68" s="224"/>
      <c r="AN68" s="222"/>
      <c r="AO68" s="222"/>
      <c r="AP68" s="222"/>
      <c r="AQ68" s="222"/>
      <c r="AR68" s="222"/>
      <c r="AS68" s="222"/>
      <c r="AT68" s="222"/>
      <c r="AU68" s="222"/>
      <c r="AV68" s="222"/>
      <c r="AW68" s="222"/>
      <c r="AX68" s="222"/>
      <c r="AY68" s="222"/>
      <c r="AZ68" s="222"/>
      <c r="BA68" s="222"/>
      <c r="BB68" s="222"/>
      <c r="BC68" s="222"/>
      <c r="BD68" s="222"/>
      <c r="BE68" s="222"/>
    </row>
    <row r="69" spans="2:58" customFormat="1">
      <c r="B69" s="183" t="s">
        <v>59</v>
      </c>
      <c r="C69" s="184" t="s">
        <v>59</v>
      </c>
      <c r="D69" s="185">
        <f t="shared" ca="1" si="11"/>
        <v>1462011807</v>
      </c>
      <c r="E69" s="185">
        <f t="shared" ca="1" si="12"/>
        <v>0</v>
      </c>
      <c r="F69" s="186">
        <f t="shared" ca="1" si="7"/>
        <v>1462011807</v>
      </c>
      <c r="G69" s="187">
        <f t="shared" ca="1" si="8"/>
        <v>2.0637663223886733E-2</v>
      </c>
      <c r="I69" s="191" t="s">
        <v>59</v>
      </c>
      <c r="J69" s="209" t="s">
        <v>59</v>
      </c>
      <c r="K69" s="189">
        <f ca="1">+SUMIF(pond!$D$2:$F$76,Recap!I69,pond!$F$2:$F$76)</f>
        <v>73395600</v>
      </c>
      <c r="L69" s="189">
        <f t="shared" ca="1" si="13"/>
        <v>2448931</v>
      </c>
      <c r="M69" s="190">
        <f t="shared" ca="1" si="9"/>
        <v>3.3366182713950157E-2</v>
      </c>
      <c r="N69" s="237">
        <v>45858</v>
      </c>
      <c r="O69" s="227" t="str">
        <f>+AE82</f>
        <v>ONC FEC 15 ANS 3,84% du 19/07/2033</v>
      </c>
      <c r="P69" s="228">
        <f t="shared" si="19"/>
        <v>9372</v>
      </c>
      <c r="Q69" s="229">
        <f ca="1">+VLOOKUP(O69,$AE$72:$AL$90,8,0)</f>
        <v>3062</v>
      </c>
      <c r="R69" s="234">
        <v>53333.31</v>
      </c>
      <c r="S69" s="231">
        <f t="shared" ca="1" si="21"/>
        <v>163306595.22</v>
      </c>
      <c r="T69" s="194"/>
      <c r="U69" s="194"/>
      <c r="V69" s="195" t="s">
        <v>60</v>
      </c>
      <c r="W69" s="189">
        <f t="shared" ca="1" si="17"/>
        <v>121644930</v>
      </c>
      <c r="X69" s="189">
        <f t="shared" ca="1" si="18"/>
        <v>21252577743.023994</v>
      </c>
      <c r="Y69" s="190">
        <f ca="1">+W69/X69</f>
        <v>5.7237729686663106E-3</v>
      </c>
      <c r="Z69" s="190">
        <f>+VLOOKUP(V69,pond!$D$2:$J$76,7,0)</f>
        <v>2.2716648709686857E-2</v>
      </c>
      <c r="AC69" s="165"/>
      <c r="AD69" s="144"/>
      <c r="AE69" s="66" t="s">
        <v>0</v>
      </c>
      <c r="AF69" s="67" t="s">
        <v>1</v>
      </c>
      <c r="AG69" s="64" t="s">
        <v>2</v>
      </c>
      <c r="AH69" s="64" t="s">
        <v>3</v>
      </c>
      <c r="AI69" s="68" t="s">
        <v>4</v>
      </c>
      <c r="AJ69" s="68" t="s">
        <v>5</v>
      </c>
      <c r="AK69" s="68" t="s">
        <v>6</v>
      </c>
      <c r="AL69" s="64" t="s">
        <v>7</v>
      </c>
      <c r="AM69" s="68" t="s">
        <v>8</v>
      </c>
      <c r="AN69" s="68" t="s">
        <v>9</v>
      </c>
      <c r="AO69" s="64" t="s">
        <v>10</v>
      </c>
      <c r="AP69" s="64" t="s">
        <v>11</v>
      </c>
      <c r="AQ69" s="64" t="s">
        <v>12</v>
      </c>
      <c r="AR69" s="68" t="s">
        <v>13</v>
      </c>
      <c r="AS69" s="64" t="s">
        <v>14</v>
      </c>
      <c r="AT69" s="64" t="s">
        <v>15</v>
      </c>
      <c r="AU69" s="64" t="s">
        <v>16</v>
      </c>
      <c r="AV69" s="69" t="s">
        <v>17</v>
      </c>
      <c r="AW69" s="69" t="s">
        <v>18</v>
      </c>
      <c r="AX69" s="69" t="s">
        <v>19</v>
      </c>
      <c r="AY69" s="69" t="s">
        <v>20</v>
      </c>
      <c r="AZ69" s="69" t="s">
        <v>21</v>
      </c>
      <c r="BA69" s="69" t="s">
        <v>22</v>
      </c>
      <c r="BB69" s="69" t="s">
        <v>23</v>
      </c>
      <c r="BC69" s="69" t="s">
        <v>24</v>
      </c>
      <c r="BD69" s="69" t="s">
        <v>25</v>
      </c>
      <c r="BE69" s="69" t="s">
        <v>26</v>
      </c>
      <c r="BF69" s="144"/>
    </row>
    <row r="70" spans="2:58" customFormat="1">
      <c r="B70" s="201" t="s">
        <v>60</v>
      </c>
      <c r="C70" s="202" t="s">
        <v>60</v>
      </c>
      <c r="D70" s="185">
        <f t="shared" ca="1" si="11"/>
        <v>121644930</v>
      </c>
      <c r="E70" s="185">
        <f t="shared" ca="1" si="12"/>
        <v>0</v>
      </c>
      <c r="F70" s="186">
        <f t="shared" ca="1" si="7"/>
        <v>121644930</v>
      </c>
      <c r="G70" s="187">
        <f t="shared" ca="1" si="8"/>
        <v>1.7171318905998929E-3</v>
      </c>
      <c r="I70" s="195" t="s">
        <v>60</v>
      </c>
      <c r="J70" s="195" t="s">
        <v>60</v>
      </c>
      <c r="K70" s="189">
        <f ca="1">+SUMIF(pond!$D$2:$F$76,Recap!I70,pond!$F$2:$F$76)</f>
        <v>23588542</v>
      </c>
      <c r="L70" s="189">
        <f t="shared" ca="1" si="13"/>
        <v>86273</v>
      </c>
      <c r="M70" s="190">
        <f t="shared" ca="1" si="9"/>
        <v>3.6574112974002379E-3</v>
      </c>
      <c r="N70" s="238">
        <v>45961</v>
      </c>
      <c r="O70" s="191" t="s">
        <v>3539</v>
      </c>
      <c r="P70" s="239">
        <f>+VLOOKUP(O70,$AD$72:$AH$84,5,0)</f>
        <v>9346</v>
      </c>
      <c r="Q70" s="229">
        <f ca="1">+VLOOKUP(O70,$AD$72:$AL$90,8,0)</f>
        <v>45679</v>
      </c>
      <c r="R70" s="240">
        <v>30000</v>
      </c>
      <c r="S70" s="241"/>
      <c r="T70" s="194"/>
      <c r="U70" s="194"/>
      <c r="V70" s="45" t="s">
        <v>51</v>
      </c>
      <c r="W70" s="189">
        <f t="shared" ca="1" si="17"/>
        <v>78596406</v>
      </c>
      <c r="X70" s="189">
        <f t="shared" ca="1" si="18"/>
        <v>21252577743.023994</v>
      </c>
      <c r="Y70" s="190">
        <f t="shared" ref="Y70:Y72" ca="1" si="22">+W70/X70</f>
        <v>3.6982057870979298E-3</v>
      </c>
      <c r="Z70" s="190">
        <f>+VLOOKUP(V70,pond!$D$2:$J$76,7,0)</f>
        <v>1.1768932517050251E-2</v>
      </c>
      <c r="AC70" s="165"/>
      <c r="AE70" s="222"/>
      <c r="AF70" s="222"/>
      <c r="AG70" s="222"/>
      <c r="AH70" s="222"/>
      <c r="AI70" s="222"/>
      <c r="AJ70" s="222"/>
      <c r="AK70" s="222"/>
      <c r="AL70" s="222"/>
      <c r="AM70" s="222"/>
      <c r="AN70" s="222"/>
      <c r="AO70" s="222"/>
      <c r="AP70" s="222"/>
      <c r="AQ70" s="222"/>
      <c r="AR70" s="222"/>
      <c r="AS70" s="222"/>
      <c r="AT70" s="222"/>
      <c r="AU70" s="222"/>
      <c r="AV70" s="222"/>
      <c r="AW70" s="222"/>
      <c r="AX70" s="222"/>
      <c r="AY70" s="222"/>
      <c r="AZ70" s="222"/>
      <c r="BA70" s="222"/>
      <c r="BB70" s="222"/>
      <c r="BC70" s="222"/>
      <c r="BD70" s="222"/>
      <c r="BE70" s="222"/>
    </row>
    <row r="71" spans="2:58" customFormat="1">
      <c r="B71" s="201" t="s">
        <v>5114</v>
      </c>
      <c r="C71" s="202" t="s">
        <v>5114</v>
      </c>
      <c r="D71" s="185">
        <f t="shared" ca="1" si="11"/>
        <v>0</v>
      </c>
      <c r="E71" s="185">
        <f t="shared" ca="1" si="12"/>
        <v>0</v>
      </c>
      <c r="F71" s="186">
        <f t="shared" ca="1" si="7"/>
        <v>0</v>
      </c>
      <c r="G71" s="187">
        <f t="shared" ca="1" si="8"/>
        <v>0</v>
      </c>
      <c r="I71" s="188" t="s">
        <v>51</v>
      </c>
      <c r="J71" s="188" t="s">
        <v>51</v>
      </c>
      <c r="K71" s="189">
        <f ca="1">+SUMIF(pond!$D$2:$F$76,Recap!I71,pond!$F$2:$F$76)</f>
        <v>3029522</v>
      </c>
      <c r="L71" s="189">
        <f t="shared" ca="1" si="13"/>
        <v>36693</v>
      </c>
      <c r="M71" s="190">
        <f t="shared" ca="1" si="9"/>
        <v>1.2111811698347132E-2</v>
      </c>
      <c r="N71" s="242" t="s">
        <v>5293</v>
      </c>
      <c r="O71" s="197" t="s">
        <v>5134</v>
      </c>
      <c r="P71" s="239">
        <f>+VLOOKUP(O71,$AD$72:$AH$84,5,0)</f>
        <v>9651</v>
      </c>
      <c r="Q71" s="229">
        <f t="shared" ref="Q71:Q79" ca="1" si="23">+VLOOKUP(O71,$AD$72:$AL$90,8,0)</f>
        <v>45679</v>
      </c>
      <c r="R71" s="243">
        <v>100000</v>
      </c>
      <c r="S71" s="241"/>
      <c r="T71" s="194"/>
      <c r="U71" s="244"/>
      <c r="V71" s="195" t="s">
        <v>56</v>
      </c>
      <c r="W71" s="189">
        <f t="shared" ca="1" si="17"/>
        <v>13408494</v>
      </c>
      <c r="X71" s="189">
        <f t="shared" ca="1" si="18"/>
        <v>21252577743.023994</v>
      </c>
      <c r="Y71" s="190">
        <f t="shared" ca="1" si="22"/>
        <v>6.3091141988181839E-4</v>
      </c>
      <c r="Z71" s="190">
        <f>+VLOOKUP(V71,pond!$D$2:$J$76,7,0)</f>
        <v>6.3484781723461585E-3</v>
      </c>
      <c r="AC71" s="165"/>
    </row>
    <row r="72" spans="2:58" customFormat="1">
      <c r="B72" s="245" t="s">
        <v>61</v>
      </c>
      <c r="C72" s="246" t="s">
        <v>61</v>
      </c>
      <c r="D72" s="185">
        <f t="shared" ca="1" si="11"/>
        <v>51729895</v>
      </c>
      <c r="E72" s="185">
        <f t="shared" ca="1" si="12"/>
        <v>0</v>
      </c>
      <c r="F72" s="186">
        <f t="shared" ca="1" si="7"/>
        <v>51729895</v>
      </c>
      <c r="G72" s="187">
        <f t="shared" ca="1" si="8"/>
        <v>7.3021582076527106E-4</v>
      </c>
      <c r="I72" s="45" t="s">
        <v>56</v>
      </c>
      <c r="J72" s="45" t="s">
        <v>56</v>
      </c>
      <c r="K72" s="189">
        <f ca="1">+SUMIF(pond!$D$2:$F$76,Recap!I72,pond!$F$2:$F$76)</f>
        <v>1681233</v>
      </c>
      <c r="L72" s="189">
        <f t="shared" ca="1" si="13"/>
        <v>7986</v>
      </c>
      <c r="M72" s="190">
        <f t="shared" ca="1" si="9"/>
        <v>4.7500852053225222E-3</v>
      </c>
      <c r="N72" s="226">
        <v>45837</v>
      </c>
      <c r="O72" s="184" t="s">
        <v>40</v>
      </c>
      <c r="P72" s="239">
        <f t="shared" ref="P72:P73" si="24">+VLOOKUP(O72,$AD$72:$AH$84,5,0)</f>
        <v>9335</v>
      </c>
      <c r="Q72" s="229">
        <f t="shared" ca="1" si="23"/>
        <v>45679</v>
      </c>
      <c r="R72" s="243">
        <v>100000</v>
      </c>
      <c r="S72" s="241"/>
      <c r="T72" s="194"/>
      <c r="U72" s="194"/>
      <c r="V72" s="195" t="s">
        <v>61</v>
      </c>
      <c r="W72" s="189">
        <f t="shared" ca="1" si="17"/>
        <v>51729895</v>
      </c>
      <c r="X72" s="189">
        <f t="shared" ca="1" si="18"/>
        <v>21252577743.023994</v>
      </c>
      <c r="Y72" s="190">
        <f t="shared" ca="1" si="22"/>
        <v>2.4340527358842371E-3</v>
      </c>
      <c r="Z72" s="190">
        <f>+VLOOKUP(V72,pond!$D$2:$J$76,7,0)</f>
        <v>9.316443050325517E-3</v>
      </c>
      <c r="AC72" s="165"/>
      <c r="AD72" s="247" t="s">
        <v>1479</v>
      </c>
      <c r="AE72" s="222" t="s">
        <v>5169</v>
      </c>
      <c r="AF72" s="70">
        <v>2136</v>
      </c>
      <c r="AG72" s="222" t="s">
        <v>5169</v>
      </c>
      <c r="AH72">
        <v>2136</v>
      </c>
      <c r="AI72" s="2">
        <f ca="1">+SUMIF(PTF!$F$2:G$160,Recap!$AH72,PTF!G$2:G$160)</f>
        <v>0</v>
      </c>
      <c r="AJ72" s="2">
        <f ca="1">+SUMIF(PTF!$F$2:H$160,Recap!$AH72,PTF!H$2:H$160)</f>
        <v>0</v>
      </c>
      <c r="AK72" s="305">
        <f ca="1">+SUMIF(PTF!$F$2:I$160,Recap!$AH72,PTF!I$2:I$160)</f>
        <v>0</v>
      </c>
      <c r="AL72" s="2">
        <f ca="1">+SUMIF(PTF!$F$2:J$160,Recap!$AH72,PTF!J$2:J$160)</f>
        <v>0</v>
      </c>
      <c r="AM72" s="2">
        <f ca="1">+SUMIF(PTF!$F$2:K$160,Recap!$AH72,PTF!K$2:K$160)</f>
        <v>0</v>
      </c>
      <c r="AN72" s="2">
        <f ca="1">+SUMIF(PTF!$F$2:L$160,Recap!$AH72,PTF!L$2:L$160)</f>
        <v>0</v>
      </c>
      <c r="AO72" s="2">
        <f ca="1">+SUMIF(PTF!$F$2:M$160,Recap!$AH72,PTF!M$2:M$160)</f>
        <v>0</v>
      </c>
      <c r="AP72" s="2">
        <f ca="1">+SUMIF(PTF!$F$2:N$160,Recap!$AH72,PTF!N$2:N$160)</f>
        <v>0</v>
      </c>
      <c r="AQ72" s="2">
        <f ca="1">+SUMIF(PTF!$F$2:O$160,Recap!$AH72,PTF!O$2:O$160)</f>
        <v>0</v>
      </c>
      <c r="AR72" s="2">
        <f ca="1">+SUMIF(PTF!$F$2:P$160,Recap!$AH72,PTF!P$2:P$160)</f>
        <v>0</v>
      </c>
      <c r="AS72" s="2">
        <f ca="1">+SUMIF(PTF!$F$2:Q$160,Recap!$AH72,PTF!Q$2:Q$160)</f>
        <v>0</v>
      </c>
      <c r="AT72" s="2">
        <f ca="1">+SUMIF(PTF!$F$2:R$160,Recap!$AH72,PTF!R$2:R$160)</f>
        <v>0</v>
      </c>
      <c r="AU72" s="2">
        <f ca="1">+SUMIF(PTF!$F$2:S$160,Recap!$AH72,PTF!S$2:S$160)</f>
        <v>0</v>
      </c>
      <c r="AV72" s="2">
        <f ca="1">+SUMIF(PTF!$F$2:T$160,Recap!$AH72,PTF!T$2:T$160)</f>
        <v>0</v>
      </c>
      <c r="AW72" s="2">
        <f ca="1">+SUMIF(PTF!$F$2:U$160,Recap!$AH72,PTF!U$2:U$160)</f>
        <v>0</v>
      </c>
      <c r="AX72" s="2">
        <f ca="1">+SUMIF(PTF!$F$2:V$160,Recap!$AH72,PTF!V$2:V$160)</f>
        <v>0</v>
      </c>
      <c r="AY72" s="2">
        <f ca="1">+SUMIF(PTF!$F$2:W$160,Recap!$AH72,PTF!W$2:W$160)</f>
        <v>0</v>
      </c>
      <c r="AZ72" s="2">
        <f ca="1">+SUMIF(PTF!$F$2:X$160,Recap!$AH72,PTF!X$2:X$160)</f>
        <v>0</v>
      </c>
      <c r="BA72" s="2">
        <f ca="1">+SUMIF(PTF!$F$2:Y$160,Recap!$AH72,PTF!Y$2:Y$160)</f>
        <v>0</v>
      </c>
      <c r="BB72" s="2">
        <f ca="1">+SUMIF(PTF!$F$2:Z$160,Recap!$AH72,PTF!Z$2:Z$160)</f>
        <v>0</v>
      </c>
      <c r="BC72" s="2">
        <f ca="1">+SUMIF(PTF!$F$2:AA$160,Recap!$AH72,PTF!AA$2:AA$160)</f>
        <v>0</v>
      </c>
      <c r="BD72" s="2">
        <f ca="1">+SUMIF(PTF!$F$2:AB$160,Recap!$AH72,PTF!AB$2:AB$160)</f>
        <v>0</v>
      </c>
      <c r="BE72" s="2">
        <f ca="1">+SUMIF(PTF!$F$2:AC$160,Recap!$AH72,PTF!AC$2:AC$160)</f>
        <v>0</v>
      </c>
      <c r="BF72" s="249"/>
    </row>
    <row r="73" spans="2:58" customFormat="1">
      <c r="B73" s="183" t="s">
        <v>62</v>
      </c>
      <c r="C73" s="184" t="s">
        <v>62</v>
      </c>
      <c r="D73" s="185">
        <f t="shared" ca="1" si="11"/>
        <v>209263600</v>
      </c>
      <c r="E73" s="185">
        <f t="shared" ca="1" si="12"/>
        <v>0</v>
      </c>
      <c r="F73" s="186">
        <f t="shared" ca="1" si="7"/>
        <v>209263600</v>
      </c>
      <c r="G73" s="187">
        <f t="shared" ca="1" si="8"/>
        <v>2.9539513163576959E-3</v>
      </c>
      <c r="I73" s="188" t="s">
        <v>61</v>
      </c>
      <c r="J73" s="188" t="s">
        <v>61</v>
      </c>
      <c r="K73" s="189">
        <f ca="1">+SUMIF(pond!$D$2:$F$76,Recap!I73,pond!$F$2:$F$76)</f>
        <v>8960000</v>
      </c>
      <c r="L73" s="189">
        <f t="shared" ca="1" si="13"/>
        <v>32555</v>
      </c>
      <c r="M73" s="190">
        <f t="shared" ca="1" si="9"/>
        <v>3.6333705357142858E-3</v>
      </c>
      <c r="N73" s="250">
        <v>45864</v>
      </c>
      <c r="O73" s="209" t="s">
        <v>5136</v>
      </c>
      <c r="P73" s="239">
        <f t="shared" si="24"/>
        <v>9634</v>
      </c>
      <c r="Q73" s="229">
        <f t="shared" ca="1" si="23"/>
        <v>45679</v>
      </c>
      <c r="R73" s="243">
        <v>100000</v>
      </c>
      <c r="S73" s="241"/>
      <c r="T73" s="194"/>
      <c r="U73" s="169"/>
      <c r="V73" s="195" t="s">
        <v>62</v>
      </c>
      <c r="W73" s="189">
        <f t="shared" ca="1" si="17"/>
        <v>209263600</v>
      </c>
      <c r="X73" s="189">
        <f t="shared" ca="1" si="18"/>
        <v>21252577743.023994</v>
      </c>
      <c r="Y73" s="190">
        <f t="shared" ca="1" si="10"/>
        <v>9.846504387858987E-3</v>
      </c>
      <c r="Z73" s="190">
        <f>+VLOOKUP(V73,pond!$D$2:$J$76,7,0)</f>
        <v>1.7574187865384481E-2</v>
      </c>
      <c r="AC73" s="165"/>
      <c r="AD73" s="247" t="s">
        <v>2245</v>
      </c>
      <c r="AE73" s="222" t="s">
        <v>5167</v>
      </c>
      <c r="AF73" s="70">
        <v>2140</v>
      </c>
      <c r="AG73" s="222" t="s">
        <v>5167</v>
      </c>
      <c r="AH73">
        <v>2140</v>
      </c>
      <c r="AI73" s="2">
        <f ca="1">+SUMIF(PTF!$F$2:G$160,Recap!$AH73,PTF!G$2:G$160)</f>
        <v>7405672.8799999999</v>
      </c>
      <c r="AJ73" s="2">
        <f ca="1">+SUMIF(PTF!$F$2:H$160,Recap!$AH73,PTF!H$2:H$160)</f>
        <v>7585897.6100000003</v>
      </c>
      <c r="AK73" s="305">
        <f ca="1">+SUMIF(PTF!$F$2:I$160,Recap!$AH73,PTF!I$2:I$160)</f>
        <v>45679</v>
      </c>
      <c r="AL73" s="2">
        <f ca="1">+SUMIF(PTF!$F$2:J$160,Recap!$AH73,PTF!J$2:J$160)</f>
        <v>1097</v>
      </c>
      <c r="AM73" s="2">
        <f ca="1">+SUMIF(PTF!$F$2:K$160,Recap!$AH73,PTF!K$2:K$160)</f>
        <v>0</v>
      </c>
      <c r="AN73" s="2">
        <f ca="1">+SUMIF(PTF!$F$2:L$160,Recap!$AH73,PTF!L$2:L$160)</f>
        <v>0</v>
      </c>
      <c r="AO73" s="2">
        <f ca="1">+SUMIF(PTF!$F$2:M$160,Recap!$AH73,PTF!M$2:M$160)</f>
        <v>6750.84</v>
      </c>
      <c r="AP73" s="2">
        <f ca="1">+SUMIF(PTF!$F$2:N$160,Recap!$AH73,PTF!N$2:N$160)</f>
        <v>6915.13</v>
      </c>
      <c r="AQ73" s="2">
        <f ca="1">+SUMIF(PTF!$F$2:O$160,Recap!$AH73,PTF!O$2:O$160)</f>
        <v>180224.73</v>
      </c>
      <c r="AR73" s="2">
        <f ca="1">+SUMIF(PTF!$F$2:P$160,Recap!$AH73,PTF!P$2:P$160)</f>
        <v>1</v>
      </c>
      <c r="AS73" s="2">
        <f ca="1">+SUMIF(PTF!$F$2:Q$160,Recap!$AH73,PTF!Q$2:Q$160)</f>
        <v>6915.13</v>
      </c>
      <c r="AT73" s="2">
        <f ca="1">+SUMIF(PTF!$F$2:R$160,Recap!$AH73,PTF!R$2:R$160)</f>
        <v>7585897.6100000003</v>
      </c>
      <c r="AU73" s="2">
        <f ca="1">+SUMIF(PTF!$F$2:S$160,Recap!$AH73,PTF!S$2:S$160)</f>
        <v>0.01</v>
      </c>
      <c r="AV73" s="2">
        <f ca="1">+SUMIF(PTF!$F$2:T$160,Recap!$AH73,PTF!T$2:T$160)</f>
        <v>0</v>
      </c>
      <c r="AW73" s="2">
        <f ca="1">+SUMIF(PTF!$F$2:U$160,Recap!$AH73,PTF!U$2:U$160)</f>
        <v>0.04</v>
      </c>
      <c r="AX73" s="2">
        <f ca="1">+SUMIF(PTF!$F$2:V$160,Recap!$AH73,PTF!V$2:V$160)</f>
        <v>0.01</v>
      </c>
      <c r="AY73" s="2">
        <f ca="1">+SUMIF(PTF!$F$2:W$160,Recap!$AH73,PTF!W$2:W$160)</f>
        <v>0.01</v>
      </c>
      <c r="AZ73" s="2">
        <f ca="1">+SUMIF(PTF!$F$2:X$160,Recap!$AH73,PTF!X$2:X$160)</f>
        <v>20903.080000000002</v>
      </c>
      <c r="BA73" s="2">
        <f ca="1">+SUMIF(PTF!$F$2:Y$160,Recap!$AH73,PTF!Y$2:Y$160)</f>
        <v>-66.918099999999995</v>
      </c>
      <c r="BB73" s="2">
        <f ca="1">+SUMIF(PTF!$F$2:Z$160,Recap!$AH73,PTF!Z$2:Z$160)</f>
        <v>3.7959999999999998</v>
      </c>
      <c r="BC73" s="2">
        <f ca="1">+SUMIF(PTF!$F$2:AA$160,Recap!$AH73,PTF!AA$2:AA$160)</f>
        <v>0.45619999999999999</v>
      </c>
      <c r="BD73" s="2">
        <f ca="1">+SUMIF(PTF!$F$2:AB$160,Recap!$AH73,PTF!AB$2:AB$160)</f>
        <v>0.4738</v>
      </c>
      <c r="BE73" s="2">
        <f ca="1">+SUMIF(PTF!$F$2:AC$160,Recap!$AH73,PTF!AC$2:AC$160)</f>
        <v>0.64729999999999999</v>
      </c>
      <c r="BF73" s="249"/>
    </row>
    <row r="74" spans="2:58" customFormat="1">
      <c r="B74" s="199" t="s">
        <v>43</v>
      </c>
      <c r="C74" s="199" t="s">
        <v>43</v>
      </c>
      <c r="D74" s="185">
        <f t="shared" ca="1" si="11"/>
        <v>258864165</v>
      </c>
      <c r="E74" s="185">
        <f t="shared" ca="1" si="12"/>
        <v>206787460</v>
      </c>
      <c r="F74" s="186">
        <f t="shared" ca="1" si="7"/>
        <v>465651625</v>
      </c>
      <c r="G74" s="187">
        <f t="shared" ca="1" si="8"/>
        <v>6.5731079396170672E-3</v>
      </c>
      <c r="I74" s="209" t="s">
        <v>62</v>
      </c>
      <c r="J74" s="209" t="s">
        <v>62</v>
      </c>
      <c r="K74" s="189">
        <f ca="1">+SUMIF(pond!$D$2:$F$76,Recap!I74,pond!$F$2:$F$76)</f>
        <v>3500000</v>
      </c>
      <c r="L74" s="189">
        <f t="shared" ca="1" si="13"/>
        <v>45992</v>
      </c>
      <c r="M74" s="190">
        <f t="shared" ca="1" si="9"/>
        <v>1.3140571428571429E-2</v>
      </c>
      <c r="N74" s="250">
        <v>45852</v>
      </c>
      <c r="O74" s="191" t="s">
        <v>2245</v>
      </c>
      <c r="P74" s="239">
        <f>+VLOOKUP(O74,$AD$72:$AH$84,5,0)</f>
        <v>2140</v>
      </c>
      <c r="Q74" s="229">
        <f t="shared" ca="1" si="23"/>
        <v>45679</v>
      </c>
      <c r="R74" s="240">
        <v>6666.62</v>
      </c>
      <c r="S74" s="241"/>
      <c r="T74" s="194"/>
      <c r="U74" s="194"/>
      <c r="V74" s="209" t="s">
        <v>43</v>
      </c>
      <c r="W74" s="189">
        <f t="shared" ca="1" si="17"/>
        <v>258864165</v>
      </c>
      <c r="X74" s="189">
        <f t="shared" ca="1" si="18"/>
        <v>21252577743.023994</v>
      </c>
      <c r="Y74" s="190">
        <f t="shared" ca="1" si="10"/>
        <v>1.2180365512836216E-2</v>
      </c>
      <c r="Z74" s="190">
        <f>+VLOOKUP(V74,pond!$D$2:$J$76,7,0)</f>
        <v>2.9672102641305577E-2</v>
      </c>
      <c r="AA74" s="144"/>
      <c r="AB74" s="144"/>
      <c r="AC74" s="165"/>
      <c r="AD74" s="247" t="s">
        <v>40</v>
      </c>
      <c r="AE74" s="222" t="s">
        <v>5164</v>
      </c>
      <c r="AF74" s="70">
        <v>9335</v>
      </c>
      <c r="AG74" s="222" t="s">
        <v>5164</v>
      </c>
      <c r="AH74">
        <v>9335</v>
      </c>
      <c r="AI74" s="2">
        <f ca="1">+SUMIF(PTF!$F$2:G$160,Recap!$AH74,PTF!G$2:G$160)</f>
        <v>190424694.88</v>
      </c>
      <c r="AJ74" s="2">
        <f ca="1">+SUMIF(PTF!$F$2:H$160,Recap!$AH74,PTF!H$2:H$160)</f>
        <v>197658600.16</v>
      </c>
      <c r="AK74" s="305">
        <f ca="1">+SUMIF(PTF!$F$2:I$160,Recap!$AH74,PTF!I$2:I$160)</f>
        <v>45679</v>
      </c>
      <c r="AL74" s="2">
        <f ca="1">+SUMIF(PTF!$F$2:J$160,Recap!$AH74,PTF!J$2:J$160)</f>
        <v>1904</v>
      </c>
      <c r="AM74" s="2">
        <f ca="1">+SUMIF(PTF!$F$2:K$160,Recap!$AH74,PTF!K$2:K$160)</f>
        <v>0</v>
      </c>
      <c r="AN74" s="2">
        <f ca="1">+SUMIF(PTF!$F$2:L$160,Recap!$AH74,PTF!L$2:L$160)</f>
        <v>0</v>
      </c>
      <c r="AO74" s="2">
        <f ca="1">+SUMIF(PTF!$F$2:M$160,Recap!$AH74,PTF!M$2:M$160)</f>
        <v>100012.97</v>
      </c>
      <c r="AP74" s="2">
        <f ca="1">+SUMIF(PTF!$F$2:N$160,Recap!$AH74,PTF!N$2:N$160)</f>
        <v>103812.29</v>
      </c>
      <c r="AQ74" s="2">
        <f ca="1">+SUMIF(PTF!$F$2:O$160,Recap!$AH74,PTF!O$2:O$160)</f>
        <v>7233905.2800000003</v>
      </c>
      <c r="AR74" s="2">
        <f ca="1">+SUMIF(PTF!$F$2:P$160,Recap!$AH74,PTF!P$2:P$160)</f>
        <v>1</v>
      </c>
      <c r="AS74" s="2">
        <f ca="1">+SUMIF(PTF!$F$2:Q$160,Recap!$AH74,PTF!Q$2:Q$160)</f>
        <v>103812.29</v>
      </c>
      <c r="AT74" s="2">
        <f ca="1">+SUMIF(PTF!$F$2:R$160,Recap!$AH74,PTF!R$2:R$160)</f>
        <v>197658600.16</v>
      </c>
      <c r="AU74" s="2">
        <f ca="1">+SUMIF(PTF!$F$2:S$160,Recap!$AH74,PTF!S$2:S$160)</f>
        <v>0.28000000000000003</v>
      </c>
      <c r="AV74" s="2">
        <f ca="1">+SUMIF(PTF!$F$2:T$160,Recap!$AH74,PTF!T$2:T$160)</f>
        <v>0</v>
      </c>
      <c r="AW74" s="2">
        <f ca="1">+SUMIF(PTF!$F$2:U$160,Recap!$AH74,PTF!U$2:U$160)</f>
        <v>1.03</v>
      </c>
      <c r="AX74" s="2">
        <f ca="1">+SUMIF(PTF!$F$2:V$160,Recap!$AH74,PTF!V$2:V$160)</f>
        <v>1.73</v>
      </c>
      <c r="AY74" s="2">
        <f ca="1">+SUMIF(PTF!$F$2:W$160,Recap!$AH74,PTF!W$2:W$160)</f>
        <v>1.72</v>
      </c>
      <c r="AZ74" s="2">
        <f ca="1">+SUMIF(PTF!$F$2:X$160,Recap!$AH74,PTF!X$2:X$160)</f>
        <v>100266.91</v>
      </c>
      <c r="BA74" s="2">
        <f ca="1">+SUMIF(PTF!$F$2:Y$160,Recap!$AH74,PTF!Y$2:Y$160)</f>
        <v>3.5358999999999998</v>
      </c>
      <c r="BB74" s="2">
        <f ca="1">+SUMIF(PTF!$F$2:Z$160,Recap!$AH74,PTF!Z$2:Z$160)</f>
        <v>3.3220000000000001</v>
      </c>
      <c r="BC74" s="2">
        <f ca="1">+SUMIF(PTF!$F$2:AA$160,Recap!$AH74,PTF!AA$2:AA$160)</f>
        <v>2.2454999999999998</v>
      </c>
      <c r="BD74" s="2">
        <f ca="1">+SUMIF(PTF!$F$2:AB$160,Recap!$AH74,PTF!AB$2:AB$160)</f>
        <v>2.3201000000000001</v>
      </c>
      <c r="BE74" s="2">
        <f ca="1">+SUMIF(PTF!$F$2:AC$160,Recap!$AH74,PTF!AC$2:AC$160)</f>
        <v>7.3806000000000003</v>
      </c>
      <c r="BF74" s="249"/>
    </row>
    <row r="75" spans="2:58" customFormat="1">
      <c r="B75" s="183" t="s">
        <v>42</v>
      </c>
      <c r="C75" s="183" t="s">
        <v>42</v>
      </c>
      <c r="D75" s="185">
        <f t="shared" ca="1" si="11"/>
        <v>111803004</v>
      </c>
      <c r="E75" s="185">
        <f t="shared" ca="1" si="12"/>
        <v>0</v>
      </c>
      <c r="F75" s="186">
        <f t="shared" ca="1" si="7"/>
        <v>111803004</v>
      </c>
      <c r="G75" s="187">
        <f t="shared" ca="1" si="8"/>
        <v>1.5782039056890197E-3</v>
      </c>
      <c r="I75" s="209" t="s">
        <v>43</v>
      </c>
      <c r="J75" s="45" t="s">
        <v>43</v>
      </c>
      <c r="K75" s="189">
        <f ca="1">+SUMIF(pond!$D$2:$F$76,Recap!I75,pond!$F$2:$F$76)</f>
        <v>35007960</v>
      </c>
      <c r="L75" s="189">
        <f t="shared" ca="1" si="13"/>
        <v>1111005</v>
      </c>
      <c r="M75" s="190">
        <f t="shared" ca="1" si="9"/>
        <v>3.1735782376350975E-2</v>
      </c>
      <c r="N75" s="250">
        <v>45684</v>
      </c>
      <c r="O75" s="209" t="s">
        <v>1479</v>
      </c>
      <c r="P75" s="239">
        <f>+VLOOKUP(O75,$AD$72:$AH$84,5,0)</f>
        <v>2136</v>
      </c>
      <c r="Q75" s="229">
        <f t="shared" ca="1" si="23"/>
        <v>0</v>
      </c>
      <c r="R75" s="243">
        <v>6666.62</v>
      </c>
      <c r="S75" s="241"/>
      <c r="T75" s="194"/>
      <c r="U75" s="194"/>
      <c r="V75" s="209" t="s">
        <v>57</v>
      </c>
      <c r="W75" s="189">
        <f t="shared" ca="1" si="17"/>
        <v>29431548.649999999</v>
      </c>
      <c r="X75" s="189">
        <f t="shared" ca="1" si="18"/>
        <v>21252577743.023994</v>
      </c>
      <c r="Y75" s="190">
        <f t="shared" ca="1" si="10"/>
        <v>1.3848460645984788E-3</v>
      </c>
      <c r="Z75" s="190">
        <f>+VLOOKUP(V75,pond!$D$2:$J$76,7,0)</f>
        <v>1.0952213952295797E-2</v>
      </c>
      <c r="AA75" s="144"/>
      <c r="AB75" s="144"/>
      <c r="AC75" s="165"/>
      <c r="AD75" s="247" t="s">
        <v>2224</v>
      </c>
      <c r="AE75" s="222" t="s">
        <v>109</v>
      </c>
      <c r="AF75" s="70">
        <v>9351</v>
      </c>
      <c r="AG75" s="222" t="s">
        <v>109</v>
      </c>
      <c r="AH75">
        <v>9351</v>
      </c>
      <c r="AI75" s="2">
        <f ca="1">+SUMIF(PTF!$F$2:G$160,Recap!$AH75,PTF!G$2:G$160)</f>
        <v>62914312.5</v>
      </c>
      <c r="AJ75" s="2">
        <f ca="1">+SUMIF(PTF!$F$2:H$160,Recap!$AH75,PTF!H$2:H$160)</f>
        <v>68020837.5</v>
      </c>
      <c r="AK75" s="305">
        <f ca="1">+SUMIF(PTF!$F$2:I$160,Recap!$AH75,PTF!I$2:I$160)</f>
        <v>45679</v>
      </c>
      <c r="AL75" s="2">
        <f ca="1">+SUMIF(PTF!$F$2:J$160,Recap!$AH75,PTF!J$2:J$160)</f>
        <v>1250</v>
      </c>
      <c r="AM75" s="2">
        <f ca="1">+SUMIF(PTF!$F$2:K$160,Recap!$AH75,PTF!K$2:K$160)</f>
        <v>0</v>
      </c>
      <c r="AN75" s="2">
        <f ca="1">+SUMIF(PTF!$F$2:L$160,Recap!$AH75,PTF!L$2:L$160)</f>
        <v>0</v>
      </c>
      <c r="AO75" s="2">
        <f ca="1">+SUMIF(PTF!$F$2:M$160,Recap!$AH75,PTF!M$2:M$160)</f>
        <v>50331.45</v>
      </c>
      <c r="AP75" s="2">
        <f ca="1">+SUMIF(PTF!$F$2:N$160,Recap!$AH75,PTF!N$2:N$160)</f>
        <v>54416.67</v>
      </c>
      <c r="AQ75" s="2">
        <f ca="1">+SUMIF(PTF!$F$2:O$160,Recap!$AH75,PTF!O$2:O$160)</f>
        <v>5106525</v>
      </c>
      <c r="AR75" s="2">
        <f ca="1">+SUMIF(PTF!$F$2:P$160,Recap!$AH75,PTF!P$2:P$160)</f>
        <v>1</v>
      </c>
      <c r="AS75" s="2">
        <f ca="1">+SUMIF(PTF!$F$2:Q$160,Recap!$AH75,PTF!Q$2:Q$160)</f>
        <v>54416.67</v>
      </c>
      <c r="AT75" s="2">
        <f ca="1">+SUMIF(PTF!$F$2:R$160,Recap!$AH75,PTF!R$2:R$160)</f>
        <v>68020837.5</v>
      </c>
      <c r="AU75" s="2">
        <f ca="1">+SUMIF(PTF!$F$2:S$160,Recap!$AH75,PTF!S$2:S$160)</f>
        <v>0.1</v>
      </c>
      <c r="AV75" s="2">
        <f ca="1">+SUMIF(PTF!$F$2:T$160,Recap!$AH75,PTF!T$2:T$160)</f>
        <v>0</v>
      </c>
      <c r="AW75" s="2">
        <f ca="1">+SUMIF(PTF!$F$2:U$160,Recap!$AH75,PTF!U$2:U$160)</f>
        <v>0.36</v>
      </c>
      <c r="AX75" s="2">
        <f ca="1">+SUMIF(PTF!$F$2:V$160,Recap!$AH75,PTF!V$2:V$160)</f>
        <v>0.44</v>
      </c>
      <c r="AY75" s="2">
        <f ca="1">+SUMIF(PTF!$F$2:W$160,Recap!$AH75,PTF!W$2:W$160)</f>
        <v>0.44</v>
      </c>
      <c r="AZ75" s="2">
        <f ca="1">+SUMIF(PTF!$F$2:X$160,Recap!$AH75,PTF!X$2:X$160)</f>
        <v>64567.06</v>
      </c>
      <c r="BA75" s="2">
        <f ca="1">+SUMIF(PTF!$F$2:Y$160,Recap!$AH75,PTF!Y$2:Y$160)</f>
        <v>-15.720700000000001</v>
      </c>
      <c r="BB75" s="2">
        <f ca="1">+SUMIF(PTF!$F$2:Z$160,Recap!$AH75,PTF!Z$2:Z$160)</f>
        <v>3.5379999999999998</v>
      </c>
      <c r="BC75" s="2">
        <f ca="1">+SUMIF(PTF!$F$2:AA$160,Recap!$AH75,PTF!AA$2:AA$160)</f>
        <v>3.8666</v>
      </c>
      <c r="BD75" s="2">
        <f ca="1">+SUMIF(PTF!$F$2:AB$160,Recap!$AH75,PTF!AB$2:AB$160)</f>
        <v>4.0102000000000002</v>
      </c>
      <c r="BE75" s="2">
        <f ca="1">+SUMIF(PTF!$F$2:AC$160,Recap!$AH75,PTF!AC$2:AC$160)</f>
        <v>23.456399999999999</v>
      </c>
      <c r="BF75" s="249"/>
    </row>
    <row r="76" spans="2:58" customFormat="1">
      <c r="B76" s="183" t="s">
        <v>57</v>
      </c>
      <c r="C76" s="183" t="s">
        <v>57</v>
      </c>
      <c r="D76" s="185">
        <f t="shared" ca="1" si="11"/>
        <v>29431548.649999999</v>
      </c>
      <c r="E76" s="185">
        <f t="shared" ca="1" si="12"/>
        <v>0</v>
      </c>
      <c r="F76" s="186">
        <f t="shared" ca="1" si="7"/>
        <v>29431548.649999999</v>
      </c>
      <c r="G76" s="187">
        <f t="shared" ca="1" si="8"/>
        <v>4.1545381937954358E-4</v>
      </c>
      <c r="I76" s="209" t="s">
        <v>57</v>
      </c>
      <c r="J76" s="45" t="s">
        <v>57</v>
      </c>
      <c r="K76" s="189">
        <f ca="1">+SUMIF(pond!$D$2:$F$76,Recap!I76,pond!$F$2:$F$76)</f>
        <v>9246737</v>
      </c>
      <c r="L76" s="189">
        <f t="shared" ca="1" si="13"/>
        <v>89173</v>
      </c>
      <c r="M76" s="190">
        <f t="shared" ca="1" si="9"/>
        <v>9.6437262139065921E-3</v>
      </c>
      <c r="N76" s="250">
        <v>45733</v>
      </c>
      <c r="O76" s="201" t="s">
        <v>4704</v>
      </c>
      <c r="P76" s="248">
        <v>9534</v>
      </c>
      <c r="Q76" s="229">
        <f t="shared" ca="1" si="23"/>
        <v>45679</v>
      </c>
      <c r="R76" s="243">
        <v>100000</v>
      </c>
      <c r="S76" s="241"/>
      <c r="T76" s="194"/>
      <c r="U76" s="194"/>
      <c r="V76" s="236" t="s">
        <v>33</v>
      </c>
      <c r="W76" s="189">
        <f t="shared" ca="1" si="17"/>
        <v>325149022</v>
      </c>
      <c r="X76" s="189">
        <f t="shared" ca="1" si="18"/>
        <v>21252577743.023994</v>
      </c>
      <c r="Y76" s="190">
        <f t="shared" ca="1" si="10"/>
        <v>1.5299274560081439E-2</v>
      </c>
      <c r="Z76" s="190">
        <f>+VLOOKUP(V76,pond!$D$2:$J$76,7,0)</f>
        <v>2.0352827096436071E-2</v>
      </c>
      <c r="AA76" s="144"/>
      <c r="AB76" s="144"/>
      <c r="AC76" s="165"/>
      <c r="AD76" s="251" t="s">
        <v>4704</v>
      </c>
      <c r="AE76" s="222" t="s">
        <v>5163</v>
      </c>
      <c r="AF76" s="70">
        <v>9534</v>
      </c>
      <c r="AG76" s="222" t="s">
        <v>5163</v>
      </c>
      <c r="AH76">
        <v>9534</v>
      </c>
      <c r="AI76" s="2">
        <f ca="1">+SUMIF(PTF!$F$2:G$160,Recap!$AH76,PTF!G$2:G$160)</f>
        <v>76371456</v>
      </c>
      <c r="AJ76" s="2">
        <f ca="1">+SUMIF(PTF!$F$2:H$160,Recap!$AH76,PTF!H$2:H$160)</f>
        <v>78170864</v>
      </c>
      <c r="AK76" s="305">
        <f ca="1">+SUMIF(PTF!$F$2:I$160,Recap!$AH76,PTF!I$2:I$160)</f>
        <v>45679</v>
      </c>
      <c r="AL76" s="2">
        <f ca="1">+SUMIF(PTF!$F$2:J$160,Recap!$AH76,PTF!J$2:J$160)</f>
        <v>800</v>
      </c>
      <c r="AM76" s="2">
        <f ca="1">+SUMIF(PTF!$F$2:K$160,Recap!$AH76,PTF!K$2:K$160)</f>
        <v>0</v>
      </c>
      <c r="AN76" s="2">
        <f ca="1">+SUMIF(PTF!$F$2:L$160,Recap!$AH76,PTF!L$2:L$160)</f>
        <v>0</v>
      </c>
      <c r="AO76" s="2">
        <f ca="1">+SUMIF(PTF!$F$2:M$160,Recap!$AH76,PTF!M$2:M$160)</f>
        <v>95464.320000000007</v>
      </c>
      <c r="AP76" s="2">
        <f ca="1">+SUMIF(PTF!$F$2:N$160,Recap!$AH76,PTF!N$2:N$160)</f>
        <v>97713.58</v>
      </c>
      <c r="AQ76" s="2">
        <f ca="1">+SUMIF(PTF!$F$2:O$160,Recap!$AH76,PTF!O$2:O$160)</f>
        <v>1799408</v>
      </c>
      <c r="AR76" s="2">
        <f ca="1">+SUMIF(PTF!$F$2:P$160,Recap!$AH76,PTF!P$2:P$160)</f>
        <v>1</v>
      </c>
      <c r="AS76" s="2">
        <f ca="1">+SUMIF(PTF!$F$2:Q$160,Recap!$AH76,PTF!Q$2:Q$160)</f>
        <v>97713.58</v>
      </c>
      <c r="AT76" s="2">
        <f ca="1">+SUMIF(PTF!$F$2:R$160,Recap!$AH76,PTF!R$2:R$160)</f>
        <v>78170864</v>
      </c>
      <c r="AU76" s="2">
        <f ca="1">+SUMIF(PTF!$F$2:S$160,Recap!$AH76,PTF!S$2:S$160)</f>
        <v>0.11</v>
      </c>
      <c r="AV76" s="2">
        <f ca="1">+SUMIF(PTF!$F$2:T$160,Recap!$AH76,PTF!T$2:T$160)</f>
        <v>0</v>
      </c>
      <c r="AW76" s="2">
        <f ca="1">+SUMIF(PTF!$F$2:U$160,Recap!$AH76,PTF!U$2:U$160)</f>
        <v>0.41</v>
      </c>
      <c r="AX76" s="2">
        <f ca="1">+SUMIF(PTF!$F$2:V$160,Recap!$AH76,PTF!V$2:V$160)</f>
        <v>0.11</v>
      </c>
      <c r="AY76" s="2">
        <f ca="1">+SUMIF(PTF!$F$2:W$160,Recap!$AH76,PTF!W$2:W$160)</f>
        <v>0.11</v>
      </c>
      <c r="AZ76" s="2">
        <f ca="1">+SUMIF(PTF!$F$2:X$160,Recap!$AH76,PTF!X$2:X$160)</f>
        <v>0</v>
      </c>
      <c r="BA76" s="2">
        <f ca="1">+SUMIF(PTF!$F$2:Y$160,Recap!$AH76,PTF!Y$2:Y$160)</f>
        <v>0</v>
      </c>
      <c r="BB76" s="2">
        <f ca="1">+SUMIF(PTF!$F$2:Z$160,Recap!$AH76,PTF!Z$2:Z$160)</f>
        <v>4.2850000000000001</v>
      </c>
      <c r="BC76" s="2">
        <f ca="1">+SUMIF(PTF!$F$2:AA$160,Recap!$AH76,PTF!AA$2:AA$160)</f>
        <v>9.2119</v>
      </c>
      <c r="BD76" s="2">
        <f ca="1">+SUMIF(PTF!$F$2:AB$160,Recap!$AH76,PTF!AB$2:AB$160)</f>
        <v>9.6066000000000003</v>
      </c>
      <c r="BE76" s="2">
        <f ca="1">+SUMIF(PTF!$F$2:AC$160,Recap!$AH76,PTF!AC$2:AC$160)</f>
        <v>108.017</v>
      </c>
      <c r="BF76" s="249"/>
    </row>
    <row r="77" spans="2:58" customFormat="1">
      <c r="B77" s="183"/>
      <c r="C77" s="183"/>
      <c r="D77" s="185">
        <f t="shared" ca="1" si="11"/>
        <v>0</v>
      </c>
      <c r="E77" s="185">
        <f t="shared" ca="1" si="12"/>
        <v>0</v>
      </c>
      <c r="F77" s="186"/>
      <c r="G77" s="187"/>
      <c r="I77" s="236" t="s">
        <v>42</v>
      </c>
      <c r="J77" s="236" t="s">
        <v>42</v>
      </c>
      <c r="K77" s="189">
        <f ca="1">+SUMIF(pond!$D$2:$F$76,Recap!I77,pond!$F$2:$F$76)</f>
        <v>10881214</v>
      </c>
      <c r="L77" s="189">
        <f t="shared" ca="1" si="13"/>
        <v>107091</v>
      </c>
      <c r="M77" s="190">
        <f t="shared" ca="1" si="9"/>
        <v>9.8418246346409517E-3</v>
      </c>
      <c r="N77" s="250"/>
      <c r="O77" s="209"/>
      <c r="P77" s="239"/>
      <c r="Q77" s="229"/>
      <c r="R77" s="243"/>
      <c r="S77" s="241"/>
      <c r="T77" s="194"/>
      <c r="U77" s="194"/>
      <c r="V77" s="236" t="s">
        <v>42</v>
      </c>
      <c r="W77" s="189">
        <f t="shared" ca="1" si="17"/>
        <v>111803004</v>
      </c>
      <c r="X77" s="189">
        <f t="shared" ca="1" si="18"/>
        <v>21252577743.023994</v>
      </c>
      <c r="Y77" s="190">
        <f t="shared" ca="1" si="10"/>
        <v>5.2606796856300656E-3</v>
      </c>
      <c r="Z77" s="190">
        <f>+VLOOKUP(V77,pond!$D$2:$J$76,7,0)</f>
        <v>1.2809328803364023E-2</v>
      </c>
      <c r="AA77" s="144"/>
      <c r="AB77" s="144"/>
      <c r="AC77" s="165"/>
      <c r="AD77" s="263" t="s">
        <v>2224</v>
      </c>
      <c r="AE77" s="222" t="s">
        <v>5168</v>
      </c>
      <c r="AF77" s="70">
        <v>9149</v>
      </c>
      <c r="AG77" s="222" t="s">
        <v>5168</v>
      </c>
      <c r="AH77">
        <v>9149</v>
      </c>
      <c r="AI77" s="2">
        <f ca="1">+SUMIF(PTF!$F$2:G$160,Recap!$AH77,PTF!G$2:G$160)</f>
        <v>13319860</v>
      </c>
      <c r="AJ77" s="2">
        <f ca="1">+SUMIF(PTF!$F$2:H$160,Recap!$AH77,PTF!H$2:H$160)</f>
        <v>13647130</v>
      </c>
      <c r="AK77" s="305">
        <f ca="1">+SUMIF(PTF!$F$2:I$160,Recap!$AH77,PTF!I$2:I$160)</f>
        <v>45679</v>
      </c>
      <c r="AL77" s="2">
        <f ca="1">+SUMIF(PTF!$F$2:J$160,Recap!$AH77,PTF!J$2:J$160)</f>
        <v>1000</v>
      </c>
      <c r="AM77" s="2">
        <f ca="1">+SUMIF(PTF!$F$2:K$160,Recap!$AH77,PTF!K$2:K$160)</f>
        <v>0</v>
      </c>
      <c r="AN77" s="2">
        <f ca="1">+SUMIF(PTF!$F$2:L$160,Recap!$AH77,PTF!L$2:L$160)</f>
        <v>0</v>
      </c>
      <c r="AO77" s="2">
        <f ca="1">+SUMIF(PTF!$F$2:M$160,Recap!$AH77,PTF!M$2:M$160)</f>
        <v>13319.86</v>
      </c>
      <c r="AP77" s="2">
        <f ca="1">+SUMIF(PTF!$F$2:N$160,Recap!$AH77,PTF!N$2:N$160)</f>
        <v>13647.13</v>
      </c>
      <c r="AQ77" s="2">
        <f ca="1">+SUMIF(PTF!$F$2:O$160,Recap!$AH77,PTF!O$2:O$160)</f>
        <v>327270</v>
      </c>
      <c r="AR77" s="2">
        <f ca="1">+SUMIF(PTF!$F$2:P$160,Recap!$AH77,PTF!P$2:P$160)</f>
        <v>1</v>
      </c>
      <c r="AS77" s="2">
        <f ca="1">+SUMIF(PTF!$F$2:Q$160,Recap!$AH77,PTF!Q$2:Q$160)</f>
        <v>13647.13</v>
      </c>
      <c r="AT77" s="2">
        <f ca="1">+SUMIF(PTF!$F$2:R$160,Recap!$AH77,PTF!R$2:R$160)</f>
        <v>13647130</v>
      </c>
      <c r="AU77" s="2">
        <f ca="1">+SUMIF(PTF!$F$2:S$160,Recap!$AH77,PTF!S$2:S$160)</f>
        <v>0.02</v>
      </c>
      <c r="AV77" s="2">
        <f ca="1">+SUMIF(PTF!$F$2:T$160,Recap!$AH77,PTF!T$2:T$160)</f>
        <v>0</v>
      </c>
      <c r="AW77" s="2">
        <f ca="1">+SUMIF(PTF!$F$2:U$160,Recap!$AH77,PTF!U$2:U$160)</f>
        <v>7.0000000000000007E-2</v>
      </c>
      <c r="AX77" s="2">
        <f ca="1">+SUMIF(PTF!$F$2:V$160,Recap!$AH77,PTF!V$2:V$160)</f>
        <v>0.44</v>
      </c>
      <c r="AY77" s="2">
        <f ca="1">+SUMIF(PTF!$F$2:W$160,Recap!$AH77,PTF!W$2:W$160)</f>
        <v>0.44</v>
      </c>
      <c r="AZ77" s="2">
        <f ca="1">+SUMIF(PTF!$F$2:X$160,Recap!$AH77,PTF!X$2:X$160)</f>
        <v>27140.15</v>
      </c>
      <c r="BA77" s="2">
        <f ca="1">+SUMIF(PTF!$F$2:Y$160,Recap!$AH77,PTF!Y$2:Y$160)</f>
        <v>-49.716099999999997</v>
      </c>
      <c r="BB77" s="2">
        <f ca="1">+SUMIF(PTF!$F$2:Z$160,Recap!$AH77,PTF!Z$2:Z$160)</f>
        <v>3.6680000000000001</v>
      </c>
      <c r="BC77" s="2">
        <f ca="1">+SUMIF(PTF!$F$2:AA$160,Recap!$AH77,PTF!AA$2:AA$160)</f>
        <v>1.4209000000000001</v>
      </c>
      <c r="BD77" s="2">
        <f ca="1">+SUMIF(PTF!$F$2:AB$160,Recap!$AH77,PTF!AB$2:AB$160)</f>
        <v>1.4734</v>
      </c>
      <c r="BE77" s="2">
        <f ca="1">+SUMIF(PTF!$F$2:AC$160,Recap!$AH77,PTF!AC$2:AC$160)</f>
        <v>3.6212</v>
      </c>
      <c r="BF77" s="249"/>
    </row>
    <row r="78" spans="2:58" customFormat="1">
      <c r="B78" s="183"/>
      <c r="C78" s="183"/>
      <c r="D78" s="185">
        <f t="shared" ca="1" si="11"/>
        <v>0</v>
      </c>
      <c r="E78" s="185">
        <f t="shared" ca="1" si="12"/>
        <v>0</v>
      </c>
      <c r="F78" s="186"/>
      <c r="G78" s="187"/>
      <c r="I78" s="164" t="s">
        <v>47</v>
      </c>
      <c r="J78" s="164" t="s">
        <v>47</v>
      </c>
      <c r="K78" s="189">
        <f ca="1">+SUMIF(pond!$D$2:$F$76,Recap!I78,pond!$F$2:$F$76)</f>
        <v>402551254</v>
      </c>
      <c r="L78" s="189">
        <f t="shared" ca="1" si="13"/>
        <v>1650420</v>
      </c>
      <c r="M78" s="190">
        <f t="shared" ca="1" si="9"/>
        <v>4.0999002825116027E-3</v>
      </c>
      <c r="N78" s="250"/>
      <c r="O78" s="209"/>
      <c r="P78" s="239"/>
      <c r="Q78" s="229"/>
      <c r="R78" s="243"/>
      <c r="S78" s="241"/>
      <c r="T78" s="194"/>
      <c r="U78" s="194"/>
      <c r="V78" s="164" t="s">
        <v>47</v>
      </c>
      <c r="W78" s="189">
        <f t="shared" ca="1" si="17"/>
        <v>74268900</v>
      </c>
      <c r="X78" s="189">
        <f t="shared" ca="1" si="18"/>
        <v>21252577743.023994</v>
      </c>
      <c r="Y78" s="190">
        <f t="shared" ca="1" si="10"/>
        <v>3.494583146478701E-3</v>
      </c>
      <c r="Z78" s="190">
        <f>+VLOOKUP(V78,pond!$D$2:$J$76,7,0)</f>
        <v>2.8195978562245361E-2</v>
      </c>
      <c r="AA78" s="144"/>
      <c r="AB78" s="144"/>
      <c r="AC78" s="165"/>
      <c r="AD78" s="247" t="s">
        <v>2224</v>
      </c>
      <c r="AE78" s="222" t="s">
        <v>5166</v>
      </c>
      <c r="AF78" s="70">
        <v>9263</v>
      </c>
      <c r="AG78" s="222" t="s">
        <v>5166</v>
      </c>
      <c r="AH78">
        <v>9263</v>
      </c>
      <c r="AI78" s="2">
        <f ca="1">+SUMIF(PTF!$F$2:G$160,Recap!$AH78,PTF!G$2:G$160)</f>
        <v>35993902.630000003</v>
      </c>
      <c r="AJ78" s="2">
        <f ca="1">+SUMIF(PTF!$F$2:H$160,Recap!$AH78,PTF!H$2:H$160)</f>
        <v>42829650.140000001</v>
      </c>
      <c r="AK78" s="305">
        <f ca="1">+SUMIF(PTF!$F$2:I$160,Recap!$AH78,PTF!I$2:I$160)</f>
        <v>45679</v>
      </c>
      <c r="AL78" s="2">
        <f ca="1">+SUMIF(PTF!$F$2:J$160,Recap!$AH78,PTF!J$2:J$160)</f>
        <v>1019</v>
      </c>
      <c r="AM78" s="2">
        <f ca="1">+SUMIF(PTF!$F$2:K$160,Recap!$AH78,PTF!K$2:K$160)</f>
        <v>0</v>
      </c>
      <c r="AN78" s="2">
        <f ca="1">+SUMIF(PTF!$F$2:L$160,Recap!$AH78,PTF!L$2:L$160)</f>
        <v>0</v>
      </c>
      <c r="AO78" s="2">
        <f ca="1">+SUMIF(PTF!$F$2:M$160,Recap!$AH78,PTF!M$2:M$160)</f>
        <v>35322.769999999997</v>
      </c>
      <c r="AP78" s="2">
        <f ca="1">+SUMIF(PTF!$F$2:N$160,Recap!$AH78,PTF!N$2:N$160)</f>
        <v>42031.06</v>
      </c>
      <c r="AQ78" s="2">
        <f ca="1">+SUMIF(PTF!$F$2:O$160,Recap!$AH78,PTF!O$2:O$160)</f>
        <v>6835747.5099999998</v>
      </c>
      <c r="AR78" s="2">
        <f ca="1">+SUMIF(PTF!$F$2:P$160,Recap!$AH78,PTF!P$2:P$160)</f>
        <v>1</v>
      </c>
      <c r="AS78" s="2">
        <f ca="1">+SUMIF(PTF!$F$2:Q$160,Recap!$AH78,PTF!Q$2:Q$160)</f>
        <v>42031.06</v>
      </c>
      <c r="AT78" s="2">
        <f ca="1">+SUMIF(PTF!$F$2:R$160,Recap!$AH78,PTF!R$2:R$160)</f>
        <v>42829650.140000001</v>
      </c>
      <c r="AU78" s="2">
        <f ca="1">+SUMIF(PTF!$F$2:S$160,Recap!$AH78,PTF!S$2:S$160)</f>
        <v>0.06</v>
      </c>
      <c r="AV78" s="2">
        <f ca="1">+SUMIF(PTF!$F$2:T$160,Recap!$AH78,PTF!T$2:T$160)</f>
        <v>0</v>
      </c>
      <c r="AW78" s="2">
        <f ca="1">+SUMIF(PTF!$F$2:U$160,Recap!$AH78,PTF!U$2:U$160)</f>
        <v>0.22</v>
      </c>
      <c r="AX78" s="2">
        <f ca="1">+SUMIF(PTF!$F$2:V$160,Recap!$AH78,PTF!V$2:V$160)</f>
        <v>0.44</v>
      </c>
      <c r="AY78" s="2">
        <f ca="1">+SUMIF(PTF!$F$2:W$160,Recap!$AH78,PTF!W$2:W$160)</f>
        <v>0.44</v>
      </c>
      <c r="AZ78" s="2">
        <f ca="1">+SUMIF(PTF!$F$2:X$160,Recap!$AH78,PTF!X$2:X$160)</f>
        <v>54416.28</v>
      </c>
      <c r="BA78" s="2">
        <f ca="1">+SUMIF(PTF!$F$2:Y$160,Recap!$AH78,PTF!Y$2:Y$160)</f>
        <v>-22.760100000000001</v>
      </c>
      <c r="BB78" s="2">
        <f ca="1">+SUMIF(PTF!$F$2:Z$160,Recap!$AH78,PTF!Z$2:Z$160)</f>
        <v>3.621</v>
      </c>
      <c r="BC78" s="2">
        <f ca="1">+SUMIF(PTF!$F$2:AA$160,Recap!$AH78,PTF!AA$2:AA$160)</f>
        <v>2.6524000000000001</v>
      </c>
      <c r="BD78" s="2">
        <f ca="1">+SUMIF(PTF!$F$2:AB$160,Recap!$AH78,PTF!AB$2:AB$160)</f>
        <v>2.7515000000000001</v>
      </c>
      <c r="BE78" s="2">
        <f ca="1">+SUMIF(PTF!$F$2:AC$160,Recap!$AH78,PTF!AC$2:AC$160)</f>
        <v>12.265499999999999</v>
      </c>
      <c r="BF78" s="249"/>
    </row>
    <row r="79" spans="2:58" s="7" customFormat="1">
      <c r="B79" s="183" t="s">
        <v>33</v>
      </c>
      <c r="C79" s="183" t="s">
        <v>33</v>
      </c>
      <c r="D79" s="185">
        <f t="shared" ca="1" si="11"/>
        <v>325149022</v>
      </c>
      <c r="E79" s="185">
        <f t="shared" ca="1" si="12"/>
        <v>0</v>
      </c>
      <c r="F79" s="186">
        <f t="shared" ref="F79" ca="1" si="25">+E79+D79</f>
        <v>325149022</v>
      </c>
      <c r="G79" s="187">
        <f t="shared" ref="G79" ca="1" si="26">+F79/$F$90</f>
        <v>4.589782368024431E-3</v>
      </c>
      <c r="H79"/>
      <c r="I79" s="164" t="s">
        <v>5143</v>
      </c>
      <c r="J79" s="164" t="s">
        <v>5114</v>
      </c>
      <c r="K79" s="189">
        <f ca="1">+SUMIF(pond!$D$2:$F$76,Recap!I79,pond!$F$2:$F$76)</f>
        <v>31639850</v>
      </c>
      <c r="L79" s="189">
        <f t="shared" ca="1" si="13"/>
        <v>0</v>
      </c>
      <c r="M79" s="190">
        <f t="shared" ca="1" si="9"/>
        <v>0</v>
      </c>
      <c r="N79" s="250">
        <v>45790</v>
      </c>
      <c r="O79" s="209" t="s">
        <v>43</v>
      </c>
      <c r="P79" s="239">
        <v>152938</v>
      </c>
      <c r="Q79" s="229">
        <f t="shared" ca="1" si="23"/>
        <v>45679</v>
      </c>
      <c r="R79" s="243">
        <v>100000</v>
      </c>
      <c r="S79" s="241"/>
      <c r="T79" s="144"/>
      <c r="U79" s="144" t="s">
        <v>5143</v>
      </c>
      <c r="V79" s="164" t="s">
        <v>5114</v>
      </c>
      <c r="W79" s="189">
        <f t="shared" ca="1" si="17"/>
        <v>0</v>
      </c>
      <c r="X79" s="189">
        <f t="shared" ca="1" si="18"/>
        <v>21252577743.023994</v>
      </c>
      <c r="Y79" s="190">
        <f t="shared" ca="1" si="10"/>
        <v>0</v>
      </c>
      <c r="Z79" s="190">
        <f>+VLOOKUP(U79,pond!$D$2:$J$76,7,0)</f>
        <v>2.2094233965024506E-2</v>
      </c>
      <c r="AA79" s="144"/>
      <c r="AB79" s="251"/>
      <c r="AC79" s="165"/>
      <c r="AD79" s="247" t="s">
        <v>3539</v>
      </c>
      <c r="AE79" s="222" t="s">
        <v>5165</v>
      </c>
      <c r="AF79" s="70">
        <v>9346</v>
      </c>
      <c r="AG79" s="222" t="s">
        <v>5165</v>
      </c>
      <c r="AH79">
        <v>9346</v>
      </c>
      <c r="AI79" s="2">
        <f ca="1">+SUMIF(PTF!$F$2:G$160,Recap!$AH79,PTF!G$2:G$160)</f>
        <v>3239479.44</v>
      </c>
      <c r="AJ79" s="2">
        <f ca="1">+SUMIF(PTF!$F$2:H$160,Recap!$AH79,PTF!H$2:H$160)</f>
        <v>3286059.84</v>
      </c>
      <c r="AK79" s="305">
        <f ca="1">+SUMIF(PTF!$F$2:I$160,Recap!$AH79,PTF!I$2:I$160)</f>
        <v>45679</v>
      </c>
      <c r="AL79" s="2">
        <f ca="1">+SUMIF(PTF!$F$2:J$160,Recap!$AH79,PTF!J$2:J$160)</f>
        <v>108</v>
      </c>
      <c r="AM79" s="2">
        <f ca="1">+SUMIF(PTF!$F$2:K$160,Recap!$AH79,PTF!K$2:K$160)</f>
        <v>0</v>
      </c>
      <c r="AN79" s="2">
        <f ca="1">+SUMIF(PTF!$F$2:L$160,Recap!$AH79,PTF!L$2:L$160)</f>
        <v>0</v>
      </c>
      <c r="AO79" s="2">
        <f ca="1">+SUMIF(PTF!$F$2:M$160,Recap!$AH79,PTF!M$2:M$160)</f>
        <v>29995.18</v>
      </c>
      <c r="AP79" s="2">
        <f ca="1">+SUMIF(PTF!$F$2:N$160,Recap!$AH79,PTF!N$2:N$160)</f>
        <v>30426.48</v>
      </c>
      <c r="AQ79" s="2">
        <f ca="1">+SUMIF(PTF!$F$2:O$160,Recap!$AH79,PTF!O$2:O$160)</f>
        <v>46580.4</v>
      </c>
      <c r="AR79" s="2">
        <f ca="1">+SUMIF(PTF!$F$2:P$160,Recap!$AH79,PTF!P$2:P$160)</f>
        <v>1</v>
      </c>
      <c r="AS79" s="2">
        <f ca="1">+SUMIF(PTF!$F$2:Q$160,Recap!$AH79,PTF!Q$2:Q$160)</f>
        <v>30426.48</v>
      </c>
      <c r="AT79" s="2">
        <f ca="1">+SUMIF(PTF!$F$2:R$160,Recap!$AH79,PTF!R$2:R$160)</f>
        <v>3286059.84</v>
      </c>
      <c r="AU79" s="2">
        <f ca="1">+SUMIF(PTF!$F$2:S$160,Recap!$AH79,PTF!S$2:S$160)</f>
        <v>0</v>
      </c>
      <c r="AV79" s="2">
        <f ca="1">+SUMIF(PTF!$F$2:T$160,Recap!$AH79,PTF!T$2:T$160)</f>
        <v>0</v>
      </c>
      <c r="AW79" s="2">
        <f ca="1">+SUMIF(PTF!$F$2:U$160,Recap!$AH79,PTF!U$2:U$160)</f>
        <v>0.02</v>
      </c>
      <c r="AX79" s="2">
        <f ca="1">+SUMIF(PTF!$F$2:V$160,Recap!$AH79,PTF!V$2:V$160)</f>
        <v>0</v>
      </c>
      <c r="AY79" s="2">
        <f ca="1">+SUMIF(PTF!$F$2:W$160,Recap!$AH79,PTF!W$2:W$160)</f>
        <v>0</v>
      </c>
      <c r="AZ79" s="2">
        <f ca="1">+SUMIF(PTF!$F$2:X$160,Recap!$AH79,PTF!X$2:X$160)</f>
        <v>49661.36</v>
      </c>
      <c r="BA79" s="2">
        <f ca="1">+SUMIF(PTF!$F$2:Y$160,Recap!$AH79,PTF!Y$2:Y$160)</f>
        <v>-38.732100000000003</v>
      </c>
      <c r="BB79" s="2">
        <f ca="1">+SUMIF(PTF!$F$2:Z$160,Recap!$AH79,PTF!Z$2:Z$160)</f>
        <v>3.4950000000000001</v>
      </c>
      <c r="BC79" s="2">
        <f ca="1">+SUMIF(PTF!$F$2:AA$160,Recap!$AH79,PTF!AA$2:AA$160)</f>
        <v>1.667</v>
      </c>
      <c r="BD79" s="2">
        <f ca="1">+SUMIF(PTF!$F$2:AB$160,Recap!$AH79,PTF!AB$2:AB$160)</f>
        <v>1.7261</v>
      </c>
      <c r="BE79" s="2">
        <f ca="1">+SUMIF(PTF!$F$2:AC$160,Recap!$AH79,PTF!AC$2:AC$160)</f>
        <v>5.0084999999999997</v>
      </c>
      <c r="BF79" s="249"/>
    </row>
    <row r="80" spans="2:58" customFormat="1">
      <c r="B80" s="183"/>
      <c r="C80" s="183"/>
      <c r="D80" s="185"/>
      <c r="E80" s="185"/>
      <c r="F80" s="186"/>
      <c r="G80" s="252"/>
      <c r="H80" s="144"/>
      <c r="I80" s="144"/>
      <c r="J80" s="144"/>
      <c r="K80" s="144"/>
      <c r="L80" s="144"/>
      <c r="M80" s="144"/>
      <c r="N80" s="144"/>
      <c r="O80" s="144"/>
      <c r="P80" s="156"/>
      <c r="Q80" s="213"/>
      <c r="R80" s="156"/>
      <c r="S80" s="144"/>
      <c r="T80" s="144"/>
      <c r="U80" s="144"/>
      <c r="V80" s="291">
        <f ca="1">+SUM(W49:W79)</f>
        <v>15203401611.1</v>
      </c>
      <c r="W80" s="348" t="s">
        <v>5144</v>
      </c>
      <c r="X80" s="348"/>
      <c r="Y80" s="253"/>
      <c r="Z80" s="304">
        <f>SUM(Z49:Z79)</f>
        <v>0.89154821354116587</v>
      </c>
      <c r="AA80" s="144"/>
      <c r="AB80" s="144"/>
      <c r="AC80" s="165"/>
      <c r="AD80" s="260" t="s">
        <v>5134</v>
      </c>
      <c r="AE80" s="222" t="s">
        <v>5162</v>
      </c>
      <c r="AF80" s="70">
        <v>9651</v>
      </c>
      <c r="AG80" s="222" t="s">
        <v>5162</v>
      </c>
      <c r="AH80">
        <v>9651</v>
      </c>
      <c r="AI80" s="2">
        <f ca="1">+SUMIF(PTF!$F$2:G$160,Recap!$AH80,PTF!G$2:G$160)</f>
        <v>54600000</v>
      </c>
      <c r="AJ80" s="2">
        <f ca="1">+SUMIF(PTF!$F$2:H$160,Recap!$AH80,PTF!H$2:H$160)</f>
        <v>55240048.5</v>
      </c>
      <c r="AK80" s="305">
        <f ca="1">+SUMIF(PTF!$F$2:I$160,Recap!$AH80,PTF!I$2:I$160)</f>
        <v>45679</v>
      </c>
      <c r="AL80" s="2">
        <f ca="1">+SUMIF(PTF!$F$2:J$160,Recap!$AH80,PTF!J$2:J$160)</f>
        <v>546</v>
      </c>
      <c r="AM80" s="2">
        <f ca="1">+SUMIF(PTF!$F$2:K$160,Recap!$AH80,PTF!K$2:K$160)</f>
        <v>0</v>
      </c>
      <c r="AN80" s="2">
        <f ca="1">+SUMIF(PTF!$F$2:L$160,Recap!$AH80,PTF!L$2:L$160)</f>
        <v>0</v>
      </c>
      <c r="AO80" s="2">
        <f ca="1">+SUMIF(PTF!$F$2:M$160,Recap!$AH80,PTF!M$2:M$160)</f>
        <v>100000</v>
      </c>
      <c r="AP80" s="2">
        <f ca="1">+SUMIF(PTF!$F$2:N$160,Recap!$AH80,PTF!N$2:N$160)</f>
        <v>101172.25</v>
      </c>
      <c r="AQ80" s="2">
        <f ca="1">+SUMIF(PTF!$F$2:O$160,Recap!$AH80,PTF!O$2:O$160)</f>
        <v>640048.5</v>
      </c>
      <c r="AR80" s="2">
        <f ca="1">+SUMIF(PTF!$F$2:P$160,Recap!$AH80,PTF!P$2:P$160)</f>
        <v>1</v>
      </c>
      <c r="AS80" s="2">
        <f ca="1">+SUMIF(PTF!$F$2:Q$160,Recap!$AH80,PTF!Q$2:Q$160)</f>
        <v>101172.25</v>
      </c>
      <c r="AT80" s="2">
        <f ca="1">+SUMIF(PTF!$F$2:R$160,Recap!$AH80,PTF!R$2:R$160)</f>
        <v>55240048.5</v>
      </c>
      <c r="AU80" s="2">
        <f ca="1">+SUMIF(PTF!$F$2:S$160,Recap!$AH80,PTF!S$2:S$160)</f>
        <v>0.08</v>
      </c>
      <c r="AV80" s="2">
        <f ca="1">+SUMIF(PTF!$F$2:T$160,Recap!$AH80,PTF!T$2:T$160)</f>
        <v>0</v>
      </c>
      <c r="AW80" s="2">
        <f ca="1">+SUMIF(PTF!$F$2:U$160,Recap!$AH80,PTF!U$2:U$160)</f>
        <v>0.28999999999999998</v>
      </c>
      <c r="AX80" s="2">
        <f ca="1">+SUMIF(PTF!$F$2:V$160,Recap!$AH80,PTF!V$2:V$160)</f>
        <v>0.08</v>
      </c>
      <c r="AY80" s="2">
        <f ca="1">+SUMIF(PTF!$F$2:W$160,Recap!$AH80,PTF!W$2:W$160)</f>
        <v>0.08</v>
      </c>
      <c r="AZ80" s="2">
        <f ca="1">+SUMIF(PTF!$F$2:X$160,Recap!$AH80,PTF!X$2:X$160)</f>
        <v>0</v>
      </c>
      <c r="BA80" s="2">
        <f ca="1">+SUMIF(PTF!$F$2:Y$160,Recap!$AH80,PTF!Y$2:Y$160)</f>
        <v>0</v>
      </c>
      <c r="BB80" s="2">
        <f ca="1">+SUMIF(PTF!$F$2:Z$160,Recap!$AH80,PTF!Z$2:Z$160)</f>
        <v>3.3239999999999998</v>
      </c>
      <c r="BC80" s="2">
        <f ca="1">+SUMIF(PTF!$F$2:AA$160,Recap!$AH80,PTF!AA$2:AA$160)</f>
        <v>4.4180000000000001</v>
      </c>
      <c r="BD80" s="2">
        <f ca="1">+SUMIF(PTF!$F$2:AB$160,Recap!$AH80,PTF!AB$2:AB$160)</f>
        <v>4.5701999999999998</v>
      </c>
      <c r="BE80" s="2">
        <f ca="1">+SUMIF(PTF!$F$2:AC$160,Recap!$AH80,PTF!AC$2:AC$160)</f>
        <v>26.196100000000001</v>
      </c>
      <c r="BF80" s="249"/>
    </row>
    <row r="81" spans="2:58" customFormat="1">
      <c r="B81" s="183"/>
      <c r="C81" s="183"/>
      <c r="D81" s="185"/>
      <c r="E81" s="185"/>
      <c r="F81" s="186"/>
      <c r="G81" s="252"/>
      <c r="H81" s="144"/>
      <c r="I81" s="144"/>
      <c r="J81" s="144"/>
      <c r="K81" s="144"/>
      <c r="L81" s="156"/>
      <c r="M81" s="144"/>
      <c r="N81" s="144"/>
      <c r="O81" s="144"/>
      <c r="P81" s="144"/>
      <c r="Q81" s="144"/>
      <c r="R81" s="144"/>
      <c r="V81" s="178">
        <v>5</v>
      </c>
      <c r="X81" s="144"/>
      <c r="Y81" s="144"/>
      <c r="Z81" s="144" t="s">
        <v>5145</v>
      </c>
      <c r="AA81" s="144"/>
      <c r="AB81" s="251"/>
      <c r="AC81" s="165"/>
      <c r="AD81" s="156" t="s">
        <v>5136</v>
      </c>
      <c r="AE81" s="222" t="s">
        <v>110</v>
      </c>
      <c r="AF81" s="70">
        <v>9634</v>
      </c>
      <c r="AG81" s="222" t="s">
        <v>110</v>
      </c>
      <c r="AH81">
        <v>9634</v>
      </c>
      <c r="AI81" s="2">
        <f ca="1">+SUMIF(PTF!$F$2:G$160,Recap!$AH81,PTF!G$2:G$160)</f>
        <v>100000000</v>
      </c>
      <c r="AJ81" s="2">
        <f ca="1">+SUMIF(PTF!$F$2:H$160,Recap!$AH81,PTF!H$2:H$160)</f>
        <v>106604310</v>
      </c>
      <c r="AK81" s="305">
        <f ca="1">+SUMIF(PTF!$F$2:I$160,Recap!$AH81,PTF!I$2:I$160)</f>
        <v>45679</v>
      </c>
      <c r="AL81" s="2">
        <f ca="1">+SUMIF(PTF!$F$2:J$160,Recap!$AH81,PTF!J$2:J$160)</f>
        <v>1000</v>
      </c>
      <c r="AM81" s="2">
        <f ca="1">+SUMIF(PTF!$F$2:K$160,Recap!$AH81,PTF!K$2:K$160)</f>
        <v>0</v>
      </c>
      <c r="AN81" s="2">
        <f ca="1">+SUMIF(PTF!$F$2:L$160,Recap!$AH81,PTF!L$2:L$160)</f>
        <v>0</v>
      </c>
      <c r="AO81" s="2">
        <f ca="1">+SUMIF(PTF!$F$2:M$160,Recap!$AH81,PTF!M$2:M$160)</f>
        <v>100000</v>
      </c>
      <c r="AP81" s="2">
        <f ca="1">+SUMIF(PTF!$F$2:N$160,Recap!$AH81,PTF!N$2:N$160)</f>
        <v>106604.31</v>
      </c>
      <c r="AQ81" s="2">
        <f ca="1">+SUMIF(PTF!$F$2:O$160,Recap!$AH81,PTF!O$2:O$160)</f>
        <v>6604310</v>
      </c>
      <c r="AR81" s="2">
        <f ca="1">+SUMIF(PTF!$F$2:P$160,Recap!$AH81,PTF!P$2:P$160)</f>
        <v>1</v>
      </c>
      <c r="AS81" s="2">
        <f ca="1">+SUMIF(PTF!$F$2:Q$160,Recap!$AH81,PTF!Q$2:Q$160)</f>
        <v>106604.31</v>
      </c>
      <c r="AT81" s="2">
        <f ca="1">+SUMIF(PTF!$F$2:R$160,Recap!$AH81,PTF!R$2:R$160)</f>
        <v>106604310</v>
      </c>
      <c r="AU81" s="2">
        <f ca="1">+SUMIF(PTF!$F$2:S$160,Recap!$AH81,PTF!S$2:S$160)</f>
        <v>0.15</v>
      </c>
      <c r="AV81" s="2">
        <f ca="1">+SUMIF(PTF!$F$2:T$160,Recap!$AH81,PTF!T$2:T$160)</f>
        <v>0</v>
      </c>
      <c r="AW81" s="2">
        <f ca="1">+SUMIF(PTF!$F$2:U$160,Recap!$AH81,PTF!U$2:U$160)</f>
        <v>0.56000000000000005</v>
      </c>
      <c r="AX81" s="2">
        <f ca="1">+SUMIF(PTF!$F$2:V$160,Recap!$AH81,PTF!V$2:V$160)</f>
        <v>0.15</v>
      </c>
      <c r="AY81" s="2">
        <f ca="1">+SUMIF(PTF!$F$2:W$160,Recap!$AH81,PTF!W$2:W$160)</f>
        <v>0.15</v>
      </c>
      <c r="AZ81" s="2">
        <f ca="1">+SUMIF(PTF!$F$2:X$160,Recap!$AH81,PTF!X$2:X$160)</f>
        <v>0</v>
      </c>
      <c r="BA81" s="2">
        <f ca="1">+SUMIF(PTF!$F$2:Y$160,Recap!$AH81,PTF!Y$2:Y$160)</f>
        <v>0</v>
      </c>
      <c r="BB81" s="2">
        <f ca="1">+SUMIF(PTF!$F$2:Z$160,Recap!$AH81,PTF!Z$2:Z$160)</f>
        <v>4.6509999999999998</v>
      </c>
      <c r="BC81" s="2">
        <f ca="1">+SUMIF(PTF!$F$2:AA$160,Recap!$AH81,PTF!AA$2:AA$160)</f>
        <v>10.003500000000001</v>
      </c>
      <c r="BD81" s="2">
        <f ca="1">+SUMIF(PTF!$F$2:AB$160,Recap!$AH81,PTF!AB$2:AB$160)</f>
        <v>10.4688</v>
      </c>
      <c r="BE81" s="2">
        <f ca="1">+SUMIF(PTF!$F$2:AC$160,Recap!$AH81,PTF!AC$2:AC$160)</f>
        <v>132.23060000000001</v>
      </c>
      <c r="BF81" s="249"/>
    </row>
    <row r="82" spans="2:58" customFormat="1" ht="31.5">
      <c r="B82" s="183"/>
      <c r="C82" s="183"/>
      <c r="D82" s="185"/>
      <c r="E82" s="185"/>
      <c r="F82" s="186"/>
      <c r="G82" s="252"/>
      <c r="H82" s="144"/>
      <c r="I82" s="144"/>
      <c r="J82" s="144"/>
      <c r="K82" s="144"/>
      <c r="L82" s="156"/>
      <c r="M82" s="144"/>
      <c r="N82" s="144"/>
      <c r="O82" s="144"/>
      <c r="P82" s="144"/>
      <c r="Q82" s="144"/>
      <c r="R82" s="144"/>
      <c r="S82" s="144"/>
      <c r="V82" s="180" t="s">
        <v>1396</v>
      </c>
      <c r="W82" s="182" t="s">
        <v>5121</v>
      </c>
      <c r="X82" s="182" t="s">
        <v>5146</v>
      </c>
      <c r="Y82" s="182" t="s">
        <v>1401</v>
      </c>
      <c r="Z82" s="144"/>
      <c r="AA82" s="144"/>
      <c r="AB82" s="156"/>
      <c r="AC82" s="165"/>
      <c r="AD82" s="265" t="s">
        <v>2224</v>
      </c>
      <c r="AE82" s="222" t="s">
        <v>108</v>
      </c>
      <c r="AF82" s="70">
        <v>9372</v>
      </c>
      <c r="AG82" s="222" t="s">
        <v>108</v>
      </c>
      <c r="AH82">
        <v>9372</v>
      </c>
      <c r="AI82" s="2">
        <f ca="1">+SUMIF(PTF!$F$2:G$160,Recap!$AH82,PTF!G$2:G$160)</f>
        <v>163296429.38</v>
      </c>
      <c r="AJ82" s="2">
        <f ca="1">+SUMIF(PTF!$F$2:H$160,Recap!$AH82,PTF!H$2:H$160)</f>
        <v>190054573.74000001</v>
      </c>
      <c r="AK82" s="305">
        <f ca="1">+SUMIF(PTF!$F$2:I$160,Recap!$AH82,PTF!I$2:I$160)</f>
        <v>45679</v>
      </c>
      <c r="AL82" s="2">
        <f ca="1">+SUMIF(PTF!$F$2:J$160,Recap!$AH82,PTF!J$2:J$160)</f>
        <v>3062</v>
      </c>
      <c r="AM82" s="2">
        <f ca="1">+SUMIF(PTF!$F$2:K$160,Recap!$AH82,PTF!K$2:K$160)</f>
        <v>0</v>
      </c>
      <c r="AN82" s="2">
        <f ca="1">+SUMIF(PTF!$F$2:L$160,Recap!$AH82,PTF!L$2:L$160)</f>
        <v>0</v>
      </c>
      <c r="AO82" s="2">
        <f ca="1">+SUMIF(PTF!$F$2:M$160,Recap!$AH82,PTF!M$2:M$160)</f>
        <v>53329.99</v>
      </c>
      <c r="AP82" s="2">
        <f ca="1">+SUMIF(PTF!$F$2:N$160,Recap!$AH82,PTF!N$2:N$160)</f>
        <v>62068.77</v>
      </c>
      <c r="AQ82" s="2">
        <f ca="1">+SUMIF(PTF!$F$2:O$160,Recap!$AH82,PTF!O$2:O$160)</f>
        <v>26758144.359999999</v>
      </c>
      <c r="AR82" s="2">
        <f ca="1">+SUMIF(PTF!$F$2:P$160,Recap!$AH82,PTF!P$2:P$160)</f>
        <v>1</v>
      </c>
      <c r="AS82" s="2">
        <f ca="1">+SUMIF(PTF!$F$2:Q$160,Recap!$AH82,PTF!Q$2:Q$160)</f>
        <v>62068.77</v>
      </c>
      <c r="AT82" s="2">
        <f ca="1">+SUMIF(PTF!$F$2:R$160,Recap!$AH82,PTF!R$2:R$160)</f>
        <v>190054573.74000001</v>
      </c>
      <c r="AU82" s="2">
        <f ca="1">+SUMIF(PTF!$F$2:S$160,Recap!$AH82,PTF!S$2:S$160)</f>
        <v>0.27</v>
      </c>
      <c r="AV82" s="2">
        <f ca="1">+SUMIF(PTF!$F$2:T$160,Recap!$AH82,PTF!T$2:T$160)</f>
        <v>0</v>
      </c>
      <c r="AW82" s="2">
        <f ca="1">+SUMIF(PTF!$F$2:U$160,Recap!$AH82,PTF!U$2:U$160)</f>
        <v>0.99</v>
      </c>
      <c r="AX82" s="2">
        <f ca="1">+SUMIF(PTF!$F$2:V$160,Recap!$AH82,PTF!V$2:V$160)</f>
        <v>0.44</v>
      </c>
      <c r="AY82" s="2">
        <f ca="1">+SUMIF(PTF!$F$2:W$160,Recap!$AH82,PTF!W$2:W$160)</f>
        <v>0.44</v>
      </c>
      <c r="AZ82" s="2">
        <f ca="1">+SUMIF(PTF!$F$2:X$160,Recap!$AH82,PTF!X$2:X$160)</f>
        <v>71939.850000000006</v>
      </c>
      <c r="BA82" s="2">
        <f ca="1">+SUMIF(PTF!$F$2:Y$160,Recap!$AH82,PTF!Y$2:Y$160)</f>
        <v>-13.721299999999999</v>
      </c>
      <c r="BB82" s="2">
        <f ca="1">+SUMIF(PTF!$F$2:Z$160,Recap!$AH82,PTF!Z$2:Z$160)</f>
        <v>3.4649999999999999</v>
      </c>
      <c r="BC82" s="2">
        <f ca="1">+SUMIF(PTF!$F$2:AA$160,Recap!$AH82,PTF!AA$2:AA$160)</f>
        <v>3.8990999999999998</v>
      </c>
      <c r="BD82" s="2">
        <f ca="1">+SUMIF(PTF!$F$2:AB$160,Recap!$AH82,PTF!AB$2:AB$160)</f>
        <v>4.0416999999999996</v>
      </c>
      <c r="BE82" s="2">
        <f ca="1">+SUMIF(PTF!$F$2:AC$160,Recap!$AH82,PTF!AC$2:AC$160)</f>
        <v>25.014099999999999</v>
      </c>
      <c r="BF82" s="249"/>
    </row>
    <row r="83" spans="2:58" s="7" customFormat="1">
      <c r="B83" s="183"/>
      <c r="C83" s="183"/>
      <c r="D83" s="185"/>
      <c r="E83" s="185"/>
      <c r="F83" s="186"/>
      <c r="G83" s="252"/>
      <c r="H83" s="144"/>
      <c r="I83" s="144"/>
      <c r="J83" s="144"/>
      <c r="K83" s="144"/>
      <c r="L83" s="156"/>
      <c r="M83" s="144"/>
      <c r="N83" s="144"/>
      <c r="O83" s="144"/>
      <c r="P83" s="144"/>
      <c r="Q83" s="144"/>
      <c r="R83" s="144"/>
      <c r="S83" s="144"/>
      <c r="T83" s="144"/>
      <c r="U83" s="144"/>
      <c r="V83" s="254" t="s">
        <v>3539</v>
      </c>
      <c r="W83" s="255">
        <f ca="1">+SUMIF($AD$72:$AJ$116,V83,$AJ$72:$AJ$115)</f>
        <v>3286059.84</v>
      </c>
      <c r="X83" s="185">
        <f ca="1">+$G$130*0.15</f>
        <v>10626288871.511997</v>
      </c>
      <c r="Y83" s="192">
        <f t="shared" ref="Y83:Y91" ca="1" si="27">+W83/X83</f>
        <v>3.0923870786249685E-4</v>
      </c>
      <c r="Z83" s="144"/>
      <c r="AA83" s="144"/>
      <c r="AB83" s="251"/>
      <c r="AC83" s="165"/>
      <c r="AD83" s="202" t="s">
        <v>43</v>
      </c>
      <c r="AE83" s="222" t="s">
        <v>112</v>
      </c>
      <c r="AF83" s="70">
        <v>152938</v>
      </c>
      <c r="AG83" s="222" t="s">
        <v>112</v>
      </c>
      <c r="AH83">
        <v>152938</v>
      </c>
      <c r="AI83" s="2">
        <f ca="1">+SUMIF(PTF!$F$2:G$160,Recap!$AH83,PTF!G$2:G$160)</f>
        <v>200000000</v>
      </c>
      <c r="AJ83" s="2">
        <f ca="1">+SUMIF(PTF!$F$2:H$160,Recap!$AH83,PTF!H$2:H$160)</f>
        <v>206787460</v>
      </c>
      <c r="AK83" s="305">
        <f ca="1">+SUMIF(PTF!$F$2:I$160,Recap!$AH83,PTF!I$2:I$160)</f>
        <v>45679</v>
      </c>
      <c r="AL83" s="2">
        <f ca="1">+SUMIF(PTF!$F$2:J$160,Recap!$AH83,PTF!J$2:J$160)</f>
        <v>2000</v>
      </c>
      <c r="AM83" s="2">
        <f ca="1">+SUMIF(PTF!$F$2:K$160,Recap!$AH83,PTF!K$2:K$160)</f>
        <v>0</v>
      </c>
      <c r="AN83" s="2">
        <f ca="1">+SUMIF(PTF!$F$2:L$160,Recap!$AH83,PTF!L$2:L$160)</f>
        <v>0</v>
      </c>
      <c r="AO83" s="2">
        <f ca="1">+SUMIF(PTF!$F$2:M$160,Recap!$AH83,PTF!M$2:M$160)</f>
        <v>100000</v>
      </c>
      <c r="AP83" s="2">
        <f ca="1">+SUMIF(PTF!$F$2:N$160,Recap!$AH83,PTF!N$2:N$160)</f>
        <v>103393.73</v>
      </c>
      <c r="AQ83" s="2">
        <f ca="1">+SUMIF(PTF!$F$2:O$160,Recap!$AH83,PTF!O$2:O$160)</f>
        <v>6787460</v>
      </c>
      <c r="AR83" s="2">
        <f ca="1">+SUMIF(PTF!$F$2:P$160,Recap!$AH83,PTF!P$2:P$160)</f>
        <v>1</v>
      </c>
      <c r="AS83" s="2">
        <f ca="1">+SUMIF(PTF!$F$2:Q$160,Recap!$AH83,PTF!Q$2:Q$160)</f>
        <v>103393.73</v>
      </c>
      <c r="AT83" s="2">
        <f ca="1">+SUMIF(PTF!$F$2:R$160,Recap!$AH83,PTF!R$2:R$160)</f>
        <v>206787460</v>
      </c>
      <c r="AU83" s="2">
        <f ca="1">+SUMIF(PTF!$F$2:S$160,Recap!$AH83,PTF!S$2:S$160)</f>
        <v>0.28999999999999998</v>
      </c>
      <c r="AV83" s="2">
        <f ca="1">+SUMIF(PTF!$F$2:T$160,Recap!$AH83,PTF!T$2:T$160)</f>
        <v>0</v>
      </c>
      <c r="AW83" s="2">
        <f ca="1">+SUMIF(PTF!$F$2:U$160,Recap!$AH83,PTF!U$2:U$160)</f>
        <v>1.08</v>
      </c>
      <c r="AX83" s="2">
        <f ca="1">+SUMIF(PTF!$F$2:V$160,Recap!$AH83,PTF!V$2:V$160)</f>
        <v>0.28999999999999998</v>
      </c>
      <c r="AY83" s="2">
        <f ca="1">+SUMIF(PTF!$F$2:W$160,Recap!$AH83,PTF!W$2:W$160)</f>
        <v>0.28999999999999998</v>
      </c>
      <c r="AZ83" s="2">
        <f ca="1">+SUMIF(PTF!$F$2:X$160,Recap!$AH83,PTF!X$2:X$160)</f>
        <v>0</v>
      </c>
      <c r="BA83" s="2">
        <f ca="1">+SUMIF(PTF!$F$2:Y$160,Recap!$AH83,PTF!Y$2:Y$160)</f>
        <v>0</v>
      </c>
      <c r="BB83" s="2">
        <f ca="1">+SUMIF(PTF!$F$2:Z$160,Recap!$AH83,PTF!Z$2:Z$160)</f>
        <v>2.964</v>
      </c>
      <c r="BC83" s="2">
        <f ca="1">+SUMIF(PTF!$F$2:AA$160,Recap!$AH83,PTF!AA$2:AA$160)</f>
        <v>1.2325999999999999</v>
      </c>
      <c r="BD83" s="2">
        <f ca="1">+SUMIF(PTF!$F$2:AB$160,Recap!$AH83,PTF!AB$2:AB$160)</f>
        <v>1.2690999999999999</v>
      </c>
      <c r="BE83" s="2">
        <f ca="1">+SUMIF(PTF!$F$2:AC$160,Recap!$AH83,PTF!AC$2:AC$160)</f>
        <v>2.7482000000000002</v>
      </c>
      <c r="BF83" s="249"/>
    </row>
    <row r="84" spans="2:58" customFormat="1">
      <c r="B84" s="183"/>
      <c r="C84" s="183"/>
      <c r="D84" s="185"/>
      <c r="E84" s="185"/>
      <c r="F84" s="186"/>
      <c r="G84" s="252"/>
      <c r="L84" s="249"/>
      <c r="M84" s="249"/>
      <c r="N84" s="249"/>
      <c r="O84" s="249"/>
      <c r="P84" s="258"/>
      <c r="Q84" s="259"/>
      <c r="R84" s="156"/>
      <c r="S84" s="144"/>
      <c r="T84" s="144"/>
      <c r="U84" s="144"/>
      <c r="V84" s="260" t="s">
        <v>5134</v>
      </c>
      <c r="W84" s="255">
        <f t="shared" ref="W84:W91" ca="1" si="28">+SUMIF($AD$72:$AJ$116,V84,$AJ$72:$AJ$115)</f>
        <v>55240048.5</v>
      </c>
      <c r="X84" s="185">
        <f t="shared" ref="X84:X91" ca="1" si="29">+$G$130*0.15</f>
        <v>10626288871.511997</v>
      </c>
      <c r="Y84" s="192">
        <f t="shared" ca="1" si="27"/>
        <v>5.1984327894654707E-3</v>
      </c>
      <c r="Z84" s="144"/>
      <c r="AB84" s="249"/>
      <c r="AC84" s="165"/>
      <c r="AD84" s="144"/>
      <c r="AG84" s="11"/>
      <c r="AV84" s="257"/>
      <c r="BF84" s="249"/>
    </row>
    <row r="85" spans="2:58" customFormat="1">
      <c r="B85" s="183"/>
      <c r="C85" s="183"/>
      <c r="D85" s="185"/>
      <c r="E85" s="185"/>
      <c r="F85" s="186"/>
      <c r="G85" s="252"/>
      <c r="L85" s="249"/>
      <c r="M85" s="249"/>
      <c r="N85" s="249"/>
      <c r="O85" s="249"/>
      <c r="P85" s="258"/>
      <c r="Q85" s="259"/>
      <c r="R85" s="156"/>
      <c r="S85" s="144"/>
      <c r="T85" s="144"/>
      <c r="U85" s="144"/>
      <c r="V85" s="202" t="s">
        <v>40</v>
      </c>
      <c r="W85" s="255">
        <f t="shared" ca="1" si="28"/>
        <v>197658600.16</v>
      </c>
      <c r="X85" s="185">
        <f t="shared" ca="1" si="29"/>
        <v>10626288871.511997</v>
      </c>
      <c r="Y85" s="192">
        <f t="shared" ca="1" si="27"/>
        <v>1.8600905974794517E-2</v>
      </c>
      <c r="Z85" s="144"/>
      <c r="AB85" s="249"/>
      <c r="AC85" s="165"/>
      <c r="AD85" s="247"/>
      <c r="AE85" s="70"/>
      <c r="AF85" s="71"/>
      <c r="AG85" s="222"/>
      <c r="AH85" s="222"/>
      <c r="AI85" s="222"/>
      <c r="AL85" s="168"/>
      <c r="AM85" s="163"/>
      <c r="AN85" s="166"/>
      <c r="AO85" s="168"/>
      <c r="AP85" s="168"/>
      <c r="AR85" s="166"/>
      <c r="AS85" s="168"/>
      <c r="AV85" s="168"/>
      <c r="BF85" s="249"/>
    </row>
    <row r="86" spans="2:58" customFormat="1">
      <c r="I86" s="134">
        <f ca="1">SUM($G$3:$G$44)+SUM(AJ72:AJ83)+SUM(AJ3:AJ21)</f>
        <v>32694145555.700001</v>
      </c>
      <c r="L86" s="249"/>
      <c r="M86" s="249"/>
      <c r="N86" s="249"/>
      <c r="O86" s="249"/>
      <c r="P86" s="249"/>
      <c r="Q86" s="249"/>
      <c r="R86" s="249"/>
      <c r="S86" s="144"/>
      <c r="T86" s="144"/>
      <c r="U86" s="144"/>
      <c r="V86" s="201" t="s">
        <v>2224</v>
      </c>
      <c r="W86" s="255">
        <f t="shared" ca="1" si="28"/>
        <v>314552191.38</v>
      </c>
      <c r="X86" s="185">
        <f t="shared" ca="1" si="29"/>
        <v>10626288871.511997</v>
      </c>
      <c r="Y86" s="192">
        <f t="shared" ca="1" si="27"/>
        <v>2.9601321325197785E-2</v>
      </c>
      <c r="Z86" s="144"/>
      <c r="AB86" s="249"/>
      <c r="AC86" s="165"/>
      <c r="AD86" s="247"/>
      <c r="AE86" s="70"/>
      <c r="AF86" s="71"/>
      <c r="AG86" s="222"/>
      <c r="AH86" s="222"/>
      <c r="AI86" s="222"/>
      <c r="AL86" s="168"/>
      <c r="AM86" s="163"/>
      <c r="AN86" s="166"/>
      <c r="AO86" s="168"/>
      <c r="AP86" s="168"/>
      <c r="AR86" s="166"/>
      <c r="AS86" s="168"/>
      <c r="AV86" s="168"/>
      <c r="BF86" s="249"/>
    </row>
    <row r="87" spans="2:58" customFormat="1">
      <c r="L87" s="249"/>
      <c r="M87" s="249"/>
      <c r="N87" s="249"/>
      <c r="O87" s="249"/>
      <c r="P87" s="249"/>
      <c r="Q87" s="249"/>
      <c r="R87" s="249"/>
      <c r="S87" s="144"/>
      <c r="T87" s="144"/>
      <c r="U87" s="144"/>
      <c r="V87" s="156" t="s">
        <v>5136</v>
      </c>
      <c r="W87" s="255">
        <f t="shared" ca="1" si="28"/>
        <v>106604310</v>
      </c>
      <c r="X87" s="185">
        <f t="shared" ca="1" si="29"/>
        <v>10626288871.511997</v>
      </c>
      <c r="Y87" s="192">
        <f t="shared" ca="1" si="27"/>
        <v>1.0032129870456971E-2</v>
      </c>
      <c r="Z87" s="144"/>
      <c r="AB87" s="249"/>
      <c r="AC87" s="165"/>
      <c r="AD87" s="247"/>
      <c r="AE87" s="70"/>
      <c r="AF87" s="71"/>
      <c r="AG87" s="222"/>
      <c r="AH87" s="222"/>
      <c r="AI87" s="222"/>
      <c r="AL87" s="166"/>
      <c r="AM87" s="163"/>
      <c r="AN87" s="166"/>
      <c r="AO87" s="166"/>
      <c r="AP87" s="166"/>
      <c r="AR87" s="166"/>
      <c r="AS87" s="166"/>
      <c r="AV87" s="168"/>
      <c r="BF87" s="249"/>
    </row>
    <row r="88" spans="2:58" customFormat="1">
      <c r="L88" s="249"/>
      <c r="M88" s="249"/>
      <c r="N88" s="249"/>
      <c r="O88" s="249"/>
      <c r="P88" s="249"/>
      <c r="Q88" s="249"/>
      <c r="R88" s="249"/>
      <c r="T88" s="144"/>
      <c r="U88" s="144"/>
      <c r="V88" s="203" t="s">
        <v>2245</v>
      </c>
      <c r="W88" s="255">
        <f t="shared" ca="1" si="28"/>
        <v>7585897.6100000003</v>
      </c>
      <c r="X88" s="185">
        <f t="shared" ca="1" si="29"/>
        <v>10626288871.511997</v>
      </c>
      <c r="Y88" s="192">
        <f t="shared" ca="1" si="27"/>
        <v>7.1388023624475549E-4</v>
      </c>
      <c r="Z88" s="144"/>
      <c r="AB88" s="249"/>
      <c r="AC88" s="165"/>
      <c r="AD88" s="247"/>
      <c r="AE88" s="70"/>
      <c r="AF88" s="71"/>
      <c r="AG88" s="222"/>
      <c r="AH88" s="222"/>
      <c r="AI88" s="222"/>
      <c r="AL88" s="166"/>
      <c r="AM88" s="163"/>
      <c r="AN88" s="166"/>
      <c r="AO88" s="166"/>
      <c r="AP88" s="166"/>
      <c r="AR88" s="166"/>
      <c r="AS88" s="166"/>
      <c r="AV88" s="168"/>
      <c r="BF88" s="249"/>
    </row>
    <row r="89" spans="2:58" customFormat="1" ht="15.75" thickBot="1">
      <c r="L89" s="249"/>
      <c r="M89" s="249"/>
      <c r="N89" s="249"/>
      <c r="O89" s="249"/>
      <c r="P89" s="249"/>
      <c r="Q89" s="249"/>
      <c r="R89" s="249"/>
      <c r="T89" s="144"/>
      <c r="U89" s="144"/>
      <c r="V89" s="201" t="s">
        <v>1479</v>
      </c>
      <c r="W89" s="255">
        <f t="shared" ca="1" si="28"/>
        <v>0</v>
      </c>
      <c r="X89" s="185">
        <f t="shared" ca="1" si="29"/>
        <v>10626288871.511997</v>
      </c>
      <c r="Y89" s="192">
        <f t="shared" ca="1" si="27"/>
        <v>0</v>
      </c>
      <c r="Z89" s="144"/>
      <c r="AB89" s="249"/>
      <c r="AC89" s="165"/>
      <c r="AD89" s="251"/>
      <c r="AE89" s="70"/>
      <c r="AF89" s="71"/>
      <c r="AG89" s="222"/>
      <c r="AH89" s="222"/>
      <c r="AI89" s="222"/>
      <c r="AL89" s="166"/>
      <c r="AM89" s="163"/>
      <c r="AN89" s="166"/>
      <c r="AO89" s="166"/>
      <c r="AP89" s="166"/>
      <c r="AR89" s="166"/>
      <c r="AS89" s="166"/>
      <c r="AV89" s="168"/>
      <c r="BF89" s="249"/>
    </row>
    <row r="90" spans="2:58" customFormat="1" ht="15.75" thickBot="1">
      <c r="E90" s="261" t="s">
        <v>5147</v>
      </c>
      <c r="F90" s="262">
        <f ca="1">+Situation!G41</f>
        <v>70841925810.079987</v>
      </c>
      <c r="H90" s="162"/>
      <c r="L90" s="249"/>
      <c r="M90" s="249"/>
      <c r="N90" s="249"/>
      <c r="O90" s="249"/>
      <c r="P90" s="258"/>
      <c r="Q90" s="259"/>
      <c r="R90" s="249"/>
      <c r="T90" s="144"/>
      <c r="U90" s="144"/>
      <c r="V90" s="202" t="s">
        <v>43</v>
      </c>
      <c r="W90" s="255">
        <f t="shared" ca="1" si="28"/>
        <v>206787460</v>
      </c>
      <c r="X90" s="185">
        <f t="shared" ca="1" si="29"/>
        <v>10626288871.511997</v>
      </c>
      <c r="Y90" s="192">
        <f t="shared" ca="1" si="27"/>
        <v>1.9459988571774688E-2</v>
      </c>
      <c r="Z90" s="144"/>
      <c r="AB90" s="249"/>
      <c r="AC90" s="165"/>
      <c r="AD90" s="263"/>
      <c r="AE90" s="70"/>
      <c r="AF90" s="71"/>
      <c r="AG90" s="222"/>
      <c r="AH90" s="222"/>
      <c r="AI90" s="222"/>
      <c r="AL90" s="166"/>
      <c r="AM90" s="163"/>
      <c r="AN90" s="166"/>
      <c r="AO90" s="166"/>
      <c r="AP90" s="166"/>
      <c r="AR90" s="166"/>
      <c r="AS90" s="166"/>
      <c r="BF90" s="249"/>
    </row>
    <row r="91" spans="2:58" customFormat="1">
      <c r="F91" s="166"/>
      <c r="L91" s="249"/>
      <c r="M91" s="249"/>
      <c r="N91" s="249"/>
      <c r="O91" s="249"/>
      <c r="P91" s="258"/>
      <c r="Q91" s="259"/>
      <c r="R91" s="249"/>
      <c r="T91" s="144"/>
      <c r="U91" s="144"/>
      <c r="V91" s="201" t="s">
        <v>4704</v>
      </c>
      <c r="W91" s="255">
        <f t="shared" ca="1" si="28"/>
        <v>78170864</v>
      </c>
      <c r="X91" s="185">
        <f t="shared" ca="1" si="29"/>
        <v>10626288871.511997</v>
      </c>
      <c r="Y91" s="192">
        <f t="shared" ca="1" si="27"/>
        <v>7.3563654202520468E-3</v>
      </c>
      <c r="Z91" s="144"/>
      <c r="AB91" s="249"/>
      <c r="AC91" s="165"/>
      <c r="AD91" s="247"/>
      <c r="AE91" s="70"/>
      <c r="AF91" s="71"/>
      <c r="AG91" s="222"/>
      <c r="AH91" s="222"/>
      <c r="AI91" s="222"/>
      <c r="AL91" s="168"/>
      <c r="AM91" s="163"/>
      <c r="AN91" s="166"/>
      <c r="AO91" s="166"/>
      <c r="AP91" s="166"/>
      <c r="AR91" s="166"/>
      <c r="AS91" s="166"/>
      <c r="BF91" s="249"/>
    </row>
    <row r="92" spans="2:58" customFormat="1">
      <c r="F92" s="162"/>
      <c r="L92" s="249"/>
      <c r="M92" s="249"/>
      <c r="N92" s="249"/>
      <c r="O92" s="249"/>
      <c r="P92" s="258"/>
      <c r="Q92" s="259"/>
      <c r="R92" s="249"/>
      <c r="T92" s="144"/>
      <c r="U92" s="144"/>
      <c r="V92" s="201"/>
      <c r="W92" s="255"/>
      <c r="X92" s="185"/>
      <c r="Y92" s="192"/>
      <c r="Z92" s="144"/>
      <c r="AB92" s="249"/>
      <c r="AC92" s="165"/>
      <c r="AD92" s="247"/>
      <c r="AE92" s="70"/>
      <c r="AF92" s="71"/>
      <c r="AG92" s="222"/>
      <c r="AH92" s="222"/>
      <c r="AI92" s="222"/>
      <c r="AJ92" s="144"/>
      <c r="AK92" s="144"/>
      <c r="AL92" s="256"/>
      <c r="AM92" s="264"/>
      <c r="AN92" s="256"/>
      <c r="AO92" s="257"/>
      <c r="AP92" s="256"/>
      <c r="AQ92" s="144"/>
      <c r="AR92" s="256"/>
      <c r="AS92" s="257"/>
      <c r="AT92" s="144"/>
      <c r="AU92" s="144"/>
      <c r="AV92" s="257"/>
      <c r="AW92" s="144"/>
      <c r="AX92" s="144"/>
      <c r="AY92" s="144"/>
      <c r="AZ92" s="144"/>
      <c r="BA92" s="144"/>
      <c r="BB92" s="144"/>
      <c r="BC92" s="144"/>
      <c r="BD92" s="144"/>
      <c r="BE92" s="144"/>
      <c r="BF92" s="249"/>
    </row>
    <row r="93" spans="2:58" customFormat="1">
      <c r="F93" s="134"/>
      <c r="L93" s="249"/>
      <c r="M93" s="249"/>
      <c r="N93" s="249"/>
      <c r="O93" s="249"/>
      <c r="P93" s="258"/>
      <c r="Q93" s="259"/>
      <c r="R93" s="249"/>
      <c r="T93" s="144"/>
      <c r="U93" s="144"/>
      <c r="V93" s="201"/>
      <c r="W93" s="255"/>
      <c r="X93" s="185"/>
      <c r="Y93" s="192"/>
      <c r="Z93" s="144"/>
      <c r="AB93" s="249"/>
      <c r="AC93" s="165"/>
      <c r="AD93" s="247"/>
      <c r="AE93" s="70"/>
      <c r="AF93" s="71"/>
      <c r="AG93" s="222"/>
      <c r="AH93" s="222"/>
      <c r="AI93" s="222"/>
      <c r="AJ93" s="144"/>
      <c r="AK93" s="144"/>
      <c r="AL93" s="256"/>
      <c r="AM93" s="264"/>
      <c r="AN93" s="256"/>
      <c r="AO93" s="256"/>
      <c r="AP93" s="256"/>
      <c r="AQ93" s="144"/>
      <c r="AR93" s="256"/>
      <c r="AS93" s="256"/>
      <c r="AT93" s="144"/>
      <c r="AU93" s="144"/>
      <c r="AV93" s="257"/>
      <c r="AW93" s="144"/>
      <c r="AX93" s="144"/>
      <c r="AY93" s="144"/>
      <c r="AZ93" s="144"/>
      <c r="BA93" s="144"/>
      <c r="BB93" s="144"/>
      <c r="BC93" s="144"/>
      <c r="BD93" s="144"/>
      <c r="BE93" s="144"/>
      <c r="BF93" s="249"/>
    </row>
    <row r="94" spans="2:58" customFormat="1">
      <c r="F94" s="134"/>
      <c r="L94" s="249"/>
      <c r="M94" s="249"/>
      <c r="N94" s="249"/>
      <c r="O94" s="249"/>
      <c r="P94" s="258"/>
      <c r="Q94" s="259"/>
      <c r="R94" s="249"/>
      <c r="T94" s="144"/>
      <c r="U94" s="144"/>
      <c r="V94" s="201"/>
      <c r="W94" s="255"/>
      <c r="X94" s="185"/>
      <c r="Y94" s="192"/>
      <c r="Z94" s="144"/>
      <c r="AB94" s="249"/>
      <c r="AC94" s="165"/>
      <c r="AD94" s="156"/>
      <c r="AE94" s="70"/>
      <c r="AF94" s="71"/>
      <c r="AG94" s="222"/>
      <c r="AH94" s="222"/>
      <c r="AI94" s="222"/>
      <c r="AL94" s="166"/>
      <c r="AM94" s="163"/>
      <c r="AN94" s="166"/>
      <c r="AO94" s="166"/>
      <c r="AP94" s="166"/>
      <c r="AR94" s="166"/>
      <c r="AS94" s="166"/>
      <c r="BF94" s="249"/>
    </row>
    <row r="95" spans="2:58">
      <c r="B95" s="178" t="s">
        <v>1404</v>
      </c>
      <c r="L95" s="249"/>
      <c r="M95" s="249"/>
      <c r="N95" s="249"/>
      <c r="O95" s="249"/>
      <c r="P95" s="249"/>
      <c r="Q95" s="259"/>
      <c r="R95" s="249"/>
      <c r="T95" s="144"/>
      <c r="U95" s="144"/>
      <c r="V95" s="201"/>
      <c r="W95" s="255"/>
      <c r="X95" s="185"/>
      <c r="Y95" s="192"/>
      <c r="Z95" s="144"/>
      <c r="AB95" s="249"/>
      <c r="AD95" s="265"/>
      <c r="AE95" s="70"/>
      <c r="AF95" s="71"/>
      <c r="AG95" s="222"/>
      <c r="AH95" s="222"/>
      <c r="AI95" s="222"/>
      <c r="AL95" s="256"/>
      <c r="AM95" s="264"/>
      <c r="AN95" s="256"/>
      <c r="AO95" s="257"/>
      <c r="AP95" s="256"/>
      <c r="AR95" s="256"/>
      <c r="AS95" s="257"/>
      <c r="AV95" s="257"/>
      <c r="BF95" s="251"/>
    </row>
    <row r="96" spans="2:58" ht="22.5" customHeight="1">
      <c r="B96" s="349" t="s">
        <v>5119</v>
      </c>
      <c r="C96" s="347" t="s">
        <v>1396</v>
      </c>
      <c r="D96" s="347" t="s">
        <v>5120</v>
      </c>
      <c r="E96" s="347"/>
      <c r="F96" s="347" t="s">
        <v>5121</v>
      </c>
      <c r="G96" s="347"/>
      <c r="H96" s="347" t="s">
        <v>5122</v>
      </c>
      <c r="I96" s="347"/>
      <c r="J96" s="347" t="s">
        <v>1401</v>
      </c>
      <c r="K96" s="347"/>
      <c r="L96" s="249"/>
      <c r="M96" s="249"/>
      <c r="N96" s="249"/>
      <c r="O96" s="249"/>
      <c r="P96" s="214"/>
      <c r="Q96" s="266"/>
      <c r="R96" s="249"/>
      <c r="T96" s="144"/>
      <c r="U96" s="144"/>
      <c r="W96" s="269">
        <f ca="1">SUM(W83:W95)</f>
        <v>969885431.49000001</v>
      </c>
      <c r="Z96" s="144"/>
      <c r="AB96" s="249"/>
      <c r="AD96" s="247"/>
      <c r="AI96" s="256"/>
      <c r="AL96" s="256"/>
      <c r="AM96" s="264"/>
      <c r="AN96" s="256"/>
      <c r="AO96" s="256"/>
      <c r="AP96" s="256"/>
      <c r="AR96" s="256"/>
      <c r="AS96" s="256"/>
      <c r="AV96" s="257"/>
      <c r="BF96" s="251"/>
    </row>
    <row r="97" spans="2:58" ht="18" customHeight="1">
      <c r="B97" s="349"/>
      <c r="C97" s="347"/>
      <c r="D97" s="182" t="s">
        <v>153</v>
      </c>
      <c r="E97" s="182" t="s">
        <v>152</v>
      </c>
      <c r="F97" s="182" t="s">
        <v>153</v>
      </c>
      <c r="G97" s="182" t="s">
        <v>152</v>
      </c>
      <c r="H97" s="182" t="s">
        <v>153</v>
      </c>
      <c r="I97" s="182" t="s">
        <v>152</v>
      </c>
      <c r="J97" s="182" t="s">
        <v>153</v>
      </c>
      <c r="K97" s="182" t="s">
        <v>152</v>
      </c>
      <c r="L97" s="249"/>
      <c r="M97" s="249"/>
      <c r="N97" s="249"/>
      <c r="O97" s="249"/>
      <c r="P97" s="214"/>
      <c r="Q97" s="266"/>
      <c r="R97" s="249"/>
      <c r="T97" s="144"/>
      <c r="U97" s="144"/>
      <c r="Z97" s="144"/>
      <c r="AB97" s="249"/>
      <c r="AD97" s="156"/>
      <c r="AI97" s="256"/>
      <c r="AL97" s="256"/>
      <c r="AM97" s="264"/>
      <c r="AN97" s="256"/>
      <c r="AO97" s="256"/>
      <c r="AP97" s="256"/>
      <c r="AR97" s="256"/>
      <c r="AS97" s="256"/>
      <c r="AV97" s="257"/>
      <c r="BF97" s="251"/>
    </row>
    <row r="98" spans="2:58">
      <c r="B98" s="183" t="s">
        <v>29</v>
      </c>
      <c r="C98" s="199" t="s">
        <v>29</v>
      </c>
      <c r="D98" s="185">
        <f ca="1">+SUMIF($D$3:$F$47,C98,$F$3:$F$47)</f>
        <v>277887420.63</v>
      </c>
      <c r="E98" s="185">
        <f ca="1">+SUMIF($D$3:$G$47,C98,$G$3:$G$47)</f>
        <v>289290345</v>
      </c>
      <c r="F98" s="185">
        <f ca="1">+SUMIF($AD$72:$AI$116,B98,$AI$72:$AI$116)</f>
        <v>0</v>
      </c>
      <c r="G98" s="185">
        <f ca="1">+SUMIF($AD$72:$AJ$116,B98,$AJ$72:$AJ$116)</f>
        <v>0</v>
      </c>
      <c r="H98" s="185">
        <f t="shared" ref="H98:I113" ca="1" si="30">+F98+D98</f>
        <v>277887420.63</v>
      </c>
      <c r="I98" s="185">
        <f t="shared" ca="1" si="30"/>
        <v>289290345</v>
      </c>
      <c r="J98" s="192">
        <f ca="1">+H98/$F$130</f>
        <v>4.6732404211821043E-3</v>
      </c>
      <c r="K98" s="192">
        <f ca="1">+I98/$G$130</f>
        <v>4.0836036244350279E-3</v>
      </c>
      <c r="T98" s="144"/>
      <c r="U98" s="144"/>
      <c r="V98" s="144"/>
      <c r="W98" s="144"/>
      <c r="X98" s="144"/>
      <c r="Y98" s="144"/>
      <c r="Z98" s="144"/>
      <c r="AB98" s="249"/>
      <c r="AD98" s="156"/>
      <c r="AE98"/>
      <c r="AF98"/>
      <c r="AG98"/>
      <c r="AH98"/>
      <c r="AI98" s="166"/>
      <c r="AJ98"/>
      <c r="AK98"/>
      <c r="AL98" s="166"/>
      <c r="AM98" s="163"/>
      <c r="AN98" s="166"/>
      <c r="AO98" s="166"/>
      <c r="AP98" s="166"/>
      <c r="AQ98"/>
      <c r="AR98" s="166"/>
      <c r="AS98" s="166"/>
      <c r="AT98"/>
      <c r="AU98"/>
      <c r="AV98" s="168"/>
      <c r="AW98"/>
      <c r="AX98"/>
      <c r="AY98"/>
      <c r="AZ98"/>
      <c r="BA98"/>
      <c r="BB98"/>
      <c r="BC98"/>
      <c r="BD98"/>
      <c r="BE98"/>
      <c r="BF98" s="251"/>
    </row>
    <row r="99" spans="2:58">
      <c r="B99" s="196" t="s">
        <v>31</v>
      </c>
      <c r="C99" s="196" t="s">
        <v>31</v>
      </c>
      <c r="D99" s="185">
        <f t="shared" ref="D99:D128" ca="1" si="31">+SUMIF($D$3:$F$47,C99,$F$3:$F$47)</f>
        <v>204140752.33000001</v>
      </c>
      <c r="E99" s="185">
        <f t="shared" ref="E99:E128" ca="1" si="32">+SUMIF($D$3:$G$47,C99,$G$3:$G$47)</f>
        <v>293736618</v>
      </c>
      <c r="F99" s="185">
        <f t="shared" ref="F99:F128" ca="1" si="33">+SUMIF($AD$72:$AI$116,B99,$AI$72:$AI$116)</f>
        <v>0</v>
      </c>
      <c r="G99" s="185">
        <f t="shared" ref="G99:G128" ca="1" si="34">+SUMIF($AD$72:$AJ$116,B99,$AJ$72:$AJ$116)</f>
        <v>0</v>
      </c>
      <c r="H99" s="185">
        <f t="shared" ca="1" si="30"/>
        <v>204140752.33000001</v>
      </c>
      <c r="I99" s="185">
        <f t="shared" ca="1" si="30"/>
        <v>293736618</v>
      </c>
      <c r="J99" s="192">
        <f t="shared" ref="J99:J127" ca="1" si="35">+H99/$F$130</f>
        <v>3.4330406653034721E-3</v>
      </c>
      <c r="K99" s="192">
        <f t="shared" ref="K99:K128" ca="1" si="36">+I99/$G$130</f>
        <v>4.146366923839395E-3</v>
      </c>
      <c r="T99" s="144"/>
      <c r="U99" s="144"/>
      <c r="V99" s="144"/>
      <c r="W99" s="144"/>
      <c r="X99" s="144"/>
      <c r="Y99" s="144"/>
      <c r="Z99" s="144"/>
      <c r="AB99" s="249"/>
      <c r="AI99" s="256"/>
      <c r="AL99" s="256"/>
      <c r="AM99" s="264"/>
      <c r="AN99" s="256"/>
      <c r="AO99" s="256"/>
      <c r="AP99" s="256"/>
      <c r="AR99" s="256"/>
      <c r="AS99" s="256"/>
      <c r="AV99" s="257"/>
      <c r="BF99" s="251"/>
    </row>
    <row r="100" spans="2:58">
      <c r="B100" s="201" t="s">
        <v>34</v>
      </c>
      <c r="C100" s="200" t="s">
        <v>34</v>
      </c>
      <c r="D100" s="185">
        <f t="shared" ca="1" si="31"/>
        <v>221273873.74000001</v>
      </c>
      <c r="E100" s="185">
        <f t="shared" ca="1" si="32"/>
        <v>241718475</v>
      </c>
      <c r="F100" s="185">
        <f t="shared" ca="1" si="33"/>
        <v>0</v>
      </c>
      <c r="G100" s="185">
        <f t="shared" ca="1" si="34"/>
        <v>0</v>
      </c>
      <c r="H100" s="185">
        <f t="shared" ca="1" si="30"/>
        <v>221273873.74000001</v>
      </c>
      <c r="I100" s="185">
        <f t="shared" ca="1" si="30"/>
        <v>241718475</v>
      </c>
      <c r="J100" s="192">
        <f t="shared" ca="1" si="35"/>
        <v>3.721168840852807E-3</v>
      </c>
      <c r="K100" s="192">
        <f t="shared" ca="1" si="36"/>
        <v>3.4120822131236623E-3</v>
      </c>
      <c r="AI100" s="256"/>
      <c r="AL100" s="256"/>
      <c r="AM100" s="264"/>
      <c r="AN100" s="256"/>
      <c r="AO100" s="256"/>
      <c r="AP100" s="256"/>
      <c r="AR100" s="256"/>
      <c r="AS100" s="256"/>
      <c r="AV100" s="257"/>
      <c r="BF100" s="251"/>
    </row>
    <row r="101" spans="2:58">
      <c r="B101" s="183" t="s">
        <v>35</v>
      </c>
      <c r="C101" s="199" t="s">
        <v>35</v>
      </c>
      <c r="D101" s="185">
        <f t="shared" ca="1" si="31"/>
        <v>82348444.480000004</v>
      </c>
      <c r="E101" s="185">
        <f t="shared" ca="1" si="32"/>
        <v>107287088.2</v>
      </c>
      <c r="F101" s="185">
        <f t="shared" ca="1" si="33"/>
        <v>0</v>
      </c>
      <c r="G101" s="185">
        <f t="shared" ca="1" si="34"/>
        <v>0</v>
      </c>
      <c r="H101" s="185">
        <f t="shared" ca="1" si="30"/>
        <v>82348444.480000004</v>
      </c>
      <c r="I101" s="185">
        <f t="shared" ca="1" si="30"/>
        <v>107287088.2</v>
      </c>
      <c r="J101" s="192">
        <f t="shared" ca="1" si="35"/>
        <v>1.3848560632681649E-3</v>
      </c>
      <c r="K101" s="192">
        <f t="shared" ca="1" si="36"/>
        <v>1.514457533066306E-3</v>
      </c>
      <c r="AI101" s="256"/>
      <c r="AL101" s="256"/>
      <c r="AM101" s="264"/>
      <c r="AN101" s="256"/>
      <c r="AO101" s="256"/>
      <c r="AP101" s="256"/>
      <c r="AR101" s="256"/>
      <c r="AS101" s="256"/>
      <c r="AV101" s="257"/>
      <c r="BF101" s="251"/>
    </row>
    <row r="102" spans="2:58">
      <c r="B102" s="197" t="s">
        <v>5134</v>
      </c>
      <c r="C102" s="184" t="s">
        <v>36</v>
      </c>
      <c r="D102" s="185">
        <f t="shared" ca="1" si="31"/>
        <v>1545641482.1099999</v>
      </c>
      <c r="E102" s="185">
        <f t="shared" ca="1" si="32"/>
        <v>2902555854</v>
      </c>
      <c r="F102" s="185">
        <f t="shared" ca="1" si="33"/>
        <v>54600000</v>
      </c>
      <c r="G102" s="185">
        <f t="shared" ca="1" si="34"/>
        <v>55240048.5</v>
      </c>
      <c r="H102" s="206">
        <f t="shared" ca="1" si="30"/>
        <v>1600241482.1099999</v>
      </c>
      <c r="I102" s="206">
        <f t="shared" ca="1" si="30"/>
        <v>2957795902.5</v>
      </c>
      <c r="J102" s="267">
        <f t="shared" ca="1" si="35"/>
        <v>2.6911305164136933E-2</v>
      </c>
      <c r="K102" s="267">
        <f t="shared" ca="1" si="36"/>
        <v>4.1752053867501436E-2</v>
      </c>
      <c r="M102" s="163"/>
      <c r="N102" s="163"/>
      <c r="O102" s="163"/>
      <c r="P102" s="163"/>
      <c r="R102" s="168"/>
      <c r="S102" s="168"/>
      <c r="AI102" s="256"/>
      <c r="AL102" s="256"/>
      <c r="AM102" s="264"/>
      <c r="AN102" s="256"/>
      <c r="AO102" s="257"/>
      <c r="AP102" s="256"/>
      <c r="AR102" s="256"/>
      <c r="AS102" s="257"/>
      <c r="AV102" s="257"/>
      <c r="BF102" s="268"/>
    </row>
    <row r="103" spans="2:58">
      <c r="B103" s="183" t="str">
        <f>+C103</f>
        <v>AUTO HALL</v>
      </c>
      <c r="C103" s="199" t="s">
        <v>38</v>
      </c>
      <c r="D103" s="185">
        <f t="shared" ca="1" si="31"/>
        <v>31173729.460000001</v>
      </c>
      <c r="E103" s="185">
        <f t="shared" ca="1" si="32"/>
        <v>50390499</v>
      </c>
      <c r="F103" s="185">
        <f t="shared" ca="1" si="33"/>
        <v>0</v>
      </c>
      <c r="G103" s="185">
        <f t="shared" ca="1" si="34"/>
        <v>0</v>
      </c>
      <c r="H103" s="185">
        <f t="shared" ca="1" si="30"/>
        <v>31173729.460000001</v>
      </c>
      <c r="I103" s="185">
        <f t="shared" ca="1" si="30"/>
        <v>50390499</v>
      </c>
      <c r="J103" s="192">
        <f t="shared" ca="1" si="35"/>
        <v>5.242494685840411E-4</v>
      </c>
      <c r="K103" s="192">
        <f t="shared" ca="1" si="36"/>
        <v>7.11308994268335E-4</v>
      </c>
      <c r="U103" s="269"/>
      <c r="V103" s="162"/>
      <c r="W103" s="270"/>
      <c r="AI103" s="256"/>
      <c r="AL103" s="256"/>
      <c r="AM103" s="264"/>
      <c r="AN103" s="256"/>
      <c r="AO103" s="256"/>
      <c r="AP103" s="256"/>
      <c r="AR103" s="256"/>
      <c r="AS103" s="256"/>
      <c r="AV103" s="257"/>
      <c r="BF103" s="268"/>
    </row>
    <row r="104" spans="2:58">
      <c r="B104" s="183" t="s">
        <v>1255</v>
      </c>
      <c r="C104" s="200" t="s">
        <v>39</v>
      </c>
      <c r="D104" s="185">
        <f t="shared" ca="1" si="31"/>
        <v>725329533.47000003</v>
      </c>
      <c r="E104" s="185">
        <f t="shared" ca="1" si="32"/>
        <v>1184151472</v>
      </c>
      <c r="F104" s="185">
        <f t="shared" ca="1" si="33"/>
        <v>0</v>
      </c>
      <c r="G104" s="185">
        <f t="shared" ca="1" si="34"/>
        <v>0</v>
      </c>
      <c r="H104" s="185">
        <f t="shared" ca="1" si="30"/>
        <v>725329533.47000003</v>
      </c>
      <c r="I104" s="185">
        <f t="shared" ca="1" si="30"/>
        <v>1184151472</v>
      </c>
      <c r="J104" s="192">
        <f t="shared" ca="1" si="35"/>
        <v>1.2197886780209388E-2</v>
      </c>
      <c r="K104" s="192">
        <f t="shared" ca="1" si="36"/>
        <v>1.671540487443255E-2</v>
      </c>
      <c r="U104" s="269"/>
      <c r="V104" s="162"/>
      <c r="W104" s="270"/>
      <c r="AI104" s="256"/>
      <c r="AL104" s="256"/>
      <c r="AM104" s="264"/>
      <c r="AN104" s="256"/>
      <c r="AO104" s="256"/>
      <c r="AP104" s="256"/>
      <c r="AR104" s="256"/>
      <c r="AS104" s="256"/>
      <c r="AV104" s="257"/>
      <c r="BF104" s="268"/>
    </row>
    <row r="105" spans="2:58">
      <c r="B105" s="184" t="s">
        <v>40</v>
      </c>
      <c r="C105" s="184" t="s">
        <v>40</v>
      </c>
      <c r="D105" s="185">
        <f t="shared" ca="1" si="31"/>
        <v>550190741.17999995</v>
      </c>
      <c r="E105" s="185">
        <f t="shared" ca="1" si="32"/>
        <v>907151123</v>
      </c>
      <c r="F105" s="185">
        <f t="shared" ca="1" si="33"/>
        <v>190424694.88</v>
      </c>
      <c r="G105" s="185">
        <f t="shared" ca="1" si="34"/>
        <v>197658600.16</v>
      </c>
      <c r="H105" s="206">
        <f t="shared" ca="1" si="30"/>
        <v>740615436.05999994</v>
      </c>
      <c r="I105" s="206">
        <f t="shared" ca="1" si="30"/>
        <v>1104809723.1600001</v>
      </c>
      <c r="J105" s="267">
        <f t="shared" ca="1" si="35"/>
        <v>1.245495022588782E-2</v>
      </c>
      <c r="K105" s="267">
        <f t="shared" ca="1" si="36"/>
        <v>1.5595421927431545E-2</v>
      </c>
      <c r="U105" s="269"/>
      <c r="V105" s="162"/>
      <c r="W105" s="270"/>
      <c r="AI105" s="256"/>
      <c r="AL105" s="256"/>
      <c r="AM105" s="264"/>
      <c r="AN105" s="256"/>
      <c r="AO105" s="257"/>
      <c r="AP105" s="256"/>
      <c r="AR105" s="256"/>
      <c r="AS105" s="257"/>
      <c r="AV105" s="257"/>
      <c r="BF105" s="268"/>
    </row>
    <row r="106" spans="2:58">
      <c r="B106" s="196" t="s">
        <v>5137</v>
      </c>
      <c r="C106" s="199" t="s">
        <v>41</v>
      </c>
      <c r="D106" s="185">
        <f t="shared" ca="1" si="31"/>
        <v>89775340.049999997</v>
      </c>
      <c r="E106" s="185">
        <f t="shared" ca="1" si="32"/>
        <v>131490480</v>
      </c>
      <c r="F106" s="185">
        <f t="shared" ca="1" si="33"/>
        <v>0</v>
      </c>
      <c r="G106" s="185">
        <f t="shared" ca="1" si="34"/>
        <v>0</v>
      </c>
      <c r="H106" s="185">
        <f t="shared" ca="1" si="30"/>
        <v>89775340.049999997</v>
      </c>
      <c r="I106" s="185">
        <f t="shared" ca="1" si="30"/>
        <v>131490480</v>
      </c>
      <c r="J106" s="192">
        <f t="shared" ca="1" si="35"/>
        <v>1.5097543710178871E-3</v>
      </c>
      <c r="K106" s="192">
        <f t="shared" ca="1" si="36"/>
        <v>1.8561110316581827E-3</v>
      </c>
      <c r="U106" s="269"/>
      <c r="V106" s="162"/>
      <c r="W106" s="270"/>
      <c r="AI106" s="256"/>
      <c r="AL106" s="256"/>
      <c r="AM106" s="264"/>
      <c r="AN106" s="256"/>
      <c r="AO106" s="256"/>
      <c r="AP106" s="256"/>
      <c r="AR106" s="256"/>
      <c r="AS106" s="256"/>
      <c r="AV106" s="257"/>
      <c r="BF106" s="268"/>
    </row>
    <row r="107" spans="2:58">
      <c r="B107" s="183" t="s">
        <v>44</v>
      </c>
      <c r="C107" s="199" t="s">
        <v>44</v>
      </c>
      <c r="D107" s="185">
        <f t="shared" ca="1" si="31"/>
        <v>1033984024.2</v>
      </c>
      <c r="E107" s="185">
        <f t="shared" ca="1" si="32"/>
        <v>1543356705</v>
      </c>
      <c r="F107" s="185">
        <f t="shared" ca="1" si="33"/>
        <v>0</v>
      </c>
      <c r="G107" s="185">
        <f t="shared" ca="1" si="34"/>
        <v>0</v>
      </c>
      <c r="H107" s="185">
        <f t="shared" ca="1" si="30"/>
        <v>1033984024.2</v>
      </c>
      <c r="I107" s="185">
        <f t="shared" ca="1" si="30"/>
        <v>1543356705</v>
      </c>
      <c r="J107" s="192">
        <f t="shared" ca="1" si="35"/>
        <v>1.7388537868296437E-2</v>
      </c>
      <c r="K107" s="192">
        <f t="shared" ca="1" si="36"/>
        <v>2.1785922493659796E-2</v>
      </c>
      <c r="U107" s="269"/>
      <c r="V107" s="162"/>
      <c r="W107" s="270"/>
      <c r="AI107" s="256"/>
      <c r="AL107" s="256"/>
      <c r="AM107" s="264"/>
      <c r="AN107" s="256"/>
      <c r="AO107" s="256"/>
      <c r="AP107" s="256"/>
      <c r="AR107" s="256"/>
      <c r="AS107" s="256"/>
      <c r="AV107" s="257"/>
      <c r="BF107" s="268"/>
    </row>
    <row r="108" spans="2:58">
      <c r="B108" s="183" t="s">
        <v>46</v>
      </c>
      <c r="C108" s="199" t="s">
        <v>46</v>
      </c>
      <c r="D108" s="185">
        <f t="shared" ca="1" si="31"/>
        <v>231366985.47999999</v>
      </c>
      <c r="E108" s="185">
        <f t="shared" ca="1" si="32"/>
        <v>504584743.5</v>
      </c>
      <c r="F108" s="185">
        <f t="shared" ca="1" si="33"/>
        <v>0</v>
      </c>
      <c r="G108" s="185">
        <f t="shared" ca="1" si="34"/>
        <v>0</v>
      </c>
      <c r="H108" s="185">
        <f t="shared" ca="1" si="30"/>
        <v>231366985.47999999</v>
      </c>
      <c r="I108" s="185">
        <f t="shared" ca="1" si="30"/>
        <v>504584743.5</v>
      </c>
      <c r="J108" s="192">
        <f t="shared" ca="1" si="35"/>
        <v>3.8909049795090361E-3</v>
      </c>
      <c r="K108" s="192">
        <f t="shared" ca="1" si="36"/>
        <v>7.1226852987133701E-3</v>
      </c>
      <c r="BF108" s="271"/>
    </row>
    <row r="109" spans="2:58">
      <c r="B109" s="183" t="s">
        <v>48</v>
      </c>
      <c r="C109" s="199" t="s">
        <v>48</v>
      </c>
      <c r="D109" s="185">
        <f t="shared" ca="1" si="31"/>
        <v>113634915.90000001</v>
      </c>
      <c r="E109" s="185">
        <f t="shared" ca="1" si="32"/>
        <v>134232300</v>
      </c>
      <c r="F109" s="185">
        <f t="shared" ca="1" si="33"/>
        <v>0</v>
      </c>
      <c r="G109" s="185">
        <f t="shared" ca="1" si="34"/>
        <v>0</v>
      </c>
      <c r="H109" s="185">
        <f t="shared" ca="1" si="30"/>
        <v>113634915.90000001</v>
      </c>
      <c r="I109" s="185">
        <f t="shared" ca="1" si="30"/>
        <v>134232300</v>
      </c>
      <c r="J109" s="192">
        <f t="shared" ca="1" si="35"/>
        <v>1.9110015165046987E-3</v>
      </c>
      <c r="K109" s="192">
        <f t="shared" ca="1" si="36"/>
        <v>1.8948143837854319E-3</v>
      </c>
      <c r="BF109" s="271"/>
    </row>
    <row r="110" spans="2:58">
      <c r="B110" s="201" t="s">
        <v>45</v>
      </c>
      <c r="C110" s="183" t="s">
        <v>45</v>
      </c>
      <c r="D110" s="185">
        <f t="shared" ca="1" si="31"/>
        <v>83355088.290000007</v>
      </c>
      <c r="E110" s="185">
        <f t="shared" ca="1" si="32"/>
        <v>109049760</v>
      </c>
      <c r="F110" s="185">
        <f t="shared" ca="1" si="33"/>
        <v>0</v>
      </c>
      <c r="G110" s="185">
        <f t="shared" ca="1" si="34"/>
        <v>0</v>
      </c>
      <c r="H110" s="185">
        <f t="shared" ca="1" si="30"/>
        <v>83355088.290000007</v>
      </c>
      <c r="I110" s="185">
        <f t="shared" ca="1" si="30"/>
        <v>109049760</v>
      </c>
      <c r="J110" s="192">
        <f t="shared" ca="1" si="35"/>
        <v>1.4017848199997923E-3</v>
      </c>
      <c r="K110" s="192">
        <f t="shared" ca="1" si="36"/>
        <v>1.5393392931235571E-3</v>
      </c>
      <c r="BF110" s="271"/>
    </row>
    <row r="111" spans="2:58">
      <c r="B111" s="183" t="s">
        <v>49</v>
      </c>
      <c r="C111" s="183" t="s">
        <v>49</v>
      </c>
      <c r="D111" s="185">
        <f t="shared" ca="1" si="31"/>
        <v>2311228103.7700005</v>
      </c>
      <c r="E111" s="185">
        <f t="shared" ca="1" si="32"/>
        <v>2144281185.5</v>
      </c>
      <c r="F111" s="185">
        <f t="shared" ca="1" si="33"/>
        <v>0</v>
      </c>
      <c r="G111" s="185">
        <f t="shared" ca="1" si="34"/>
        <v>0</v>
      </c>
      <c r="H111" s="185">
        <f t="shared" ca="1" si="30"/>
        <v>2311228103.7700005</v>
      </c>
      <c r="I111" s="185">
        <f t="shared" ca="1" si="30"/>
        <v>2144281185.5</v>
      </c>
      <c r="J111" s="192">
        <f t="shared" ca="1" si="35"/>
        <v>3.8867986800637473E-2</v>
      </c>
      <c r="K111" s="192">
        <f t="shared" ca="1" si="36"/>
        <v>3.0268533230570275E-2</v>
      </c>
      <c r="BF111" s="271"/>
    </row>
    <row r="112" spans="2:58">
      <c r="B112" s="196" t="s">
        <v>52</v>
      </c>
      <c r="C112" s="183" t="s">
        <v>52</v>
      </c>
      <c r="D112" s="185">
        <f t="shared" ca="1" si="31"/>
        <v>419868622.63</v>
      </c>
      <c r="E112" s="185">
        <f t="shared" ca="1" si="32"/>
        <v>441620524</v>
      </c>
      <c r="F112" s="185">
        <f t="shared" ca="1" si="33"/>
        <v>0</v>
      </c>
      <c r="G112" s="185">
        <f t="shared" ca="1" si="34"/>
        <v>0</v>
      </c>
      <c r="H112" s="185">
        <f t="shared" ca="1" si="30"/>
        <v>419868622.63</v>
      </c>
      <c r="I112" s="185">
        <f t="shared" ca="1" si="30"/>
        <v>441620524</v>
      </c>
      <c r="J112" s="192">
        <f t="shared" ca="1" si="35"/>
        <v>7.0609422132609598E-3</v>
      </c>
      <c r="K112" s="192">
        <f t="shared" ca="1" si="36"/>
        <v>6.2338864867104238E-3</v>
      </c>
      <c r="AD112" s="156"/>
      <c r="AE112" s="156"/>
      <c r="BF112" s="271"/>
    </row>
    <row r="113" spans="2:58">
      <c r="B113" s="183" t="s">
        <v>53</v>
      </c>
      <c r="C113" s="183" t="s">
        <v>53</v>
      </c>
      <c r="D113" s="185">
        <f t="shared" ca="1" si="31"/>
        <v>582551427.66999996</v>
      </c>
      <c r="E113" s="185">
        <f t="shared" ca="1" si="32"/>
        <v>902881560</v>
      </c>
      <c r="F113" s="185">
        <f t="shared" ca="1" si="33"/>
        <v>0</v>
      </c>
      <c r="G113" s="185">
        <f t="shared" ca="1" si="34"/>
        <v>0</v>
      </c>
      <c r="H113" s="185">
        <f t="shared" ca="1" si="30"/>
        <v>582551427.66999996</v>
      </c>
      <c r="I113" s="185">
        <f t="shared" ca="1" si="30"/>
        <v>902881560</v>
      </c>
      <c r="J113" s="192">
        <f t="shared" ca="1" si="35"/>
        <v>9.7967834349349577E-3</v>
      </c>
      <c r="K113" s="192">
        <f t="shared" ca="1" si="36"/>
        <v>1.2745017158631935E-2</v>
      </c>
      <c r="AD113" s="156"/>
      <c r="AE113" s="156"/>
      <c r="BF113" s="271"/>
    </row>
    <row r="114" spans="2:58">
      <c r="B114" s="183" t="s">
        <v>54</v>
      </c>
      <c r="C114" s="183" t="s">
        <v>54</v>
      </c>
      <c r="D114" s="185">
        <f t="shared" ca="1" si="31"/>
        <v>240543526.85999998</v>
      </c>
      <c r="E114" s="185">
        <f t="shared" ca="1" si="32"/>
        <v>561161708.25</v>
      </c>
      <c r="F114" s="185">
        <f t="shared" ca="1" si="33"/>
        <v>0</v>
      </c>
      <c r="G114" s="185">
        <f t="shared" ca="1" si="34"/>
        <v>0</v>
      </c>
      <c r="H114" s="185">
        <f t="shared" ref="H114:I129" ca="1" si="37">+F114+D114</f>
        <v>240543526.85999998</v>
      </c>
      <c r="I114" s="185">
        <f t="shared" ca="1" si="37"/>
        <v>561161708.25</v>
      </c>
      <c r="J114" s="192">
        <f t="shared" ca="1" si="35"/>
        <v>4.0452271291279117E-3</v>
      </c>
      <c r="K114" s="192">
        <f t="shared" ca="1" si="36"/>
        <v>7.9213220396410107E-3</v>
      </c>
      <c r="AD114" s="156"/>
      <c r="AE114" s="156"/>
      <c r="AI114" s="257"/>
      <c r="AL114" s="256"/>
      <c r="AM114" s="264"/>
      <c r="AN114" s="256"/>
      <c r="AO114" s="257"/>
      <c r="AP114" s="257"/>
      <c r="AR114" s="256"/>
      <c r="AS114" s="257"/>
      <c r="AV114" s="257"/>
      <c r="BF114" s="271"/>
    </row>
    <row r="115" spans="2:58">
      <c r="B115" s="196" t="s">
        <v>5141</v>
      </c>
      <c r="C115" s="183" t="s">
        <v>55</v>
      </c>
      <c r="D115" s="185">
        <f t="shared" ca="1" si="31"/>
        <v>11414979.5</v>
      </c>
      <c r="E115" s="185">
        <f t="shared" ca="1" si="32"/>
        <v>18289399</v>
      </c>
      <c r="F115" s="185">
        <f t="shared" ca="1" si="33"/>
        <v>0</v>
      </c>
      <c r="G115" s="185">
        <f t="shared" ca="1" si="34"/>
        <v>0</v>
      </c>
      <c r="H115" s="185">
        <f t="shared" ca="1" si="37"/>
        <v>11414979.5</v>
      </c>
      <c r="I115" s="185">
        <f t="shared" ca="1" si="37"/>
        <v>18289399</v>
      </c>
      <c r="J115" s="192">
        <f t="shared" ca="1" si="35"/>
        <v>1.9196602525377543E-4</v>
      </c>
      <c r="K115" s="192">
        <f t="shared" ca="1" si="36"/>
        <v>2.581719623070669E-4</v>
      </c>
      <c r="AD115" s="251"/>
      <c r="AE115" s="156"/>
      <c r="AI115" s="257"/>
      <c r="AL115" s="256"/>
      <c r="AM115" s="264"/>
      <c r="AN115" s="256"/>
      <c r="AO115" s="256"/>
      <c r="AP115" s="256"/>
      <c r="AR115" s="256"/>
      <c r="AS115" s="256"/>
      <c r="AV115" s="257"/>
      <c r="BF115" s="271"/>
    </row>
    <row r="116" spans="2:58">
      <c r="B116" s="183" t="s">
        <v>58</v>
      </c>
      <c r="C116" s="183" t="s">
        <v>58</v>
      </c>
      <c r="D116" s="185">
        <f t="shared" ca="1" si="31"/>
        <v>148800350.56</v>
      </c>
      <c r="E116" s="185">
        <f t="shared" ca="1" si="32"/>
        <v>0</v>
      </c>
      <c r="F116" s="185">
        <f t="shared" ca="1" si="33"/>
        <v>0</v>
      </c>
      <c r="G116" s="185">
        <f t="shared" ca="1" si="34"/>
        <v>0</v>
      </c>
      <c r="H116" s="185">
        <f t="shared" ca="1" si="37"/>
        <v>148800350.56</v>
      </c>
      <c r="I116" s="185">
        <f t="shared" ca="1" si="37"/>
        <v>0</v>
      </c>
      <c r="J116" s="192">
        <f t="shared" ca="1" si="35"/>
        <v>2.5023796015903135E-3</v>
      </c>
      <c r="K116" s="192">
        <f t="shared" ca="1" si="36"/>
        <v>0</v>
      </c>
      <c r="AD116" s="156"/>
      <c r="AE116" s="156"/>
      <c r="BF116" s="271"/>
    </row>
    <row r="117" spans="2:58">
      <c r="B117" s="183" t="s">
        <v>33</v>
      </c>
      <c r="C117" s="183" t="s">
        <v>33</v>
      </c>
      <c r="D117" s="185">
        <f t="shared" ca="1" si="31"/>
        <v>216680249.31999999</v>
      </c>
      <c r="E117" s="185">
        <f t="shared" ca="1" si="32"/>
        <v>325149022</v>
      </c>
      <c r="F117" s="185">
        <f t="shared" ca="1" si="33"/>
        <v>0</v>
      </c>
      <c r="G117" s="185">
        <f t="shared" ca="1" si="34"/>
        <v>0</v>
      </c>
      <c r="H117" s="185">
        <f t="shared" ca="1" si="37"/>
        <v>216680249.31999999</v>
      </c>
      <c r="I117" s="185">
        <f t="shared" ca="1" si="37"/>
        <v>325149022</v>
      </c>
      <c r="J117" s="192">
        <f t="shared" ca="1" si="35"/>
        <v>3.6439177322182201E-3</v>
      </c>
      <c r="K117" s="192">
        <f t="shared" ca="1" si="36"/>
        <v>4.589782368024431E-3</v>
      </c>
      <c r="AD117" s="156"/>
      <c r="AE117" s="156"/>
    </row>
    <row r="118" spans="2:58">
      <c r="B118" s="183" t="s">
        <v>59</v>
      </c>
      <c r="C118" s="183" t="s">
        <v>59</v>
      </c>
      <c r="D118" s="185">
        <f t="shared" ca="1" si="31"/>
        <v>315448539.68000001</v>
      </c>
      <c r="E118" s="185">
        <f t="shared" ca="1" si="32"/>
        <v>1462011807</v>
      </c>
      <c r="F118" s="185">
        <f t="shared" ca="1" si="33"/>
        <v>0</v>
      </c>
      <c r="G118" s="185">
        <f t="shared" ca="1" si="34"/>
        <v>0</v>
      </c>
      <c r="H118" s="185">
        <f t="shared" ca="1" si="37"/>
        <v>315448539.68000001</v>
      </c>
      <c r="I118" s="185">
        <f t="shared" ca="1" si="37"/>
        <v>1462011807</v>
      </c>
      <c r="J118" s="192">
        <f t="shared" ca="1" si="35"/>
        <v>5.3049067967645023E-3</v>
      </c>
      <c r="K118" s="192">
        <f t="shared" ca="1" si="36"/>
        <v>2.0637663223886733E-2</v>
      </c>
      <c r="AD118" s="251"/>
      <c r="AE118" s="156"/>
    </row>
    <row r="119" spans="2:58">
      <c r="B119" s="201" t="s">
        <v>60</v>
      </c>
      <c r="C119" s="201" t="s">
        <v>60</v>
      </c>
      <c r="D119" s="185">
        <f t="shared" ca="1" si="31"/>
        <v>96305040.180000007</v>
      </c>
      <c r="E119" s="185">
        <f t="shared" ca="1" si="32"/>
        <v>121644930</v>
      </c>
      <c r="F119" s="185">
        <f t="shared" ca="1" si="33"/>
        <v>0</v>
      </c>
      <c r="G119" s="185">
        <f t="shared" ca="1" si="34"/>
        <v>0</v>
      </c>
      <c r="H119" s="185">
        <f t="shared" ca="1" si="37"/>
        <v>96305040.180000007</v>
      </c>
      <c r="I119" s="185">
        <f t="shared" ca="1" si="37"/>
        <v>121644930</v>
      </c>
      <c r="J119" s="192">
        <f t="shared" ca="1" si="35"/>
        <v>1.6195645182945566E-3</v>
      </c>
      <c r="K119" s="192">
        <f t="shared" ca="1" si="36"/>
        <v>1.7171318905998929E-3</v>
      </c>
      <c r="AD119" s="156"/>
      <c r="AE119" s="156"/>
    </row>
    <row r="120" spans="2:58">
      <c r="B120" s="201" t="s">
        <v>51</v>
      </c>
      <c r="C120" s="200" t="s">
        <v>51</v>
      </c>
      <c r="D120" s="185">
        <f t="shared" ca="1" si="31"/>
        <v>56748209.270000003</v>
      </c>
      <c r="E120" s="185">
        <f t="shared" ca="1" si="32"/>
        <v>78596406</v>
      </c>
      <c r="F120" s="185">
        <f t="shared" ca="1" si="33"/>
        <v>0</v>
      </c>
      <c r="G120" s="185">
        <f t="shared" ca="1" si="34"/>
        <v>0</v>
      </c>
      <c r="H120" s="185">
        <f t="shared" ca="1" si="37"/>
        <v>56748209.270000003</v>
      </c>
      <c r="I120" s="185">
        <f t="shared" ca="1" si="37"/>
        <v>78596406</v>
      </c>
      <c r="J120" s="192">
        <f t="shared" ca="1" si="35"/>
        <v>9.5433620128983611E-4</v>
      </c>
      <c r="K120" s="192">
        <f t="shared" ca="1" si="36"/>
        <v>1.109461736129379E-3</v>
      </c>
      <c r="AD120" s="156"/>
      <c r="AE120" s="156"/>
    </row>
    <row r="121" spans="2:58">
      <c r="B121" s="201" t="s">
        <v>56</v>
      </c>
      <c r="C121" s="201" t="s">
        <v>56</v>
      </c>
      <c r="D121" s="185">
        <f t="shared" ca="1" si="31"/>
        <v>11151233.039999999</v>
      </c>
      <c r="E121" s="185">
        <f t="shared" ca="1" si="32"/>
        <v>13408494</v>
      </c>
      <c r="F121" s="185">
        <f t="shared" ca="1" si="33"/>
        <v>0</v>
      </c>
      <c r="G121" s="185">
        <f t="shared" ca="1" si="34"/>
        <v>0</v>
      </c>
      <c r="H121" s="185">
        <f t="shared" ca="1" si="37"/>
        <v>11151233.039999999</v>
      </c>
      <c r="I121" s="185">
        <f t="shared" ca="1" si="37"/>
        <v>13408494</v>
      </c>
      <c r="J121" s="192">
        <f t="shared" ca="1" si="35"/>
        <v>1.8753059375773513E-4</v>
      </c>
      <c r="K121" s="192">
        <f t="shared" ca="1" si="36"/>
        <v>1.8927342596454551E-4</v>
      </c>
      <c r="AD121" s="156"/>
      <c r="AE121" s="156"/>
    </row>
    <row r="122" spans="2:58">
      <c r="B122" s="245" t="s">
        <v>61</v>
      </c>
      <c r="C122" s="245" t="s">
        <v>61</v>
      </c>
      <c r="D122" s="185">
        <f t="shared" ca="1" si="31"/>
        <v>33717412.090000004</v>
      </c>
      <c r="E122" s="185">
        <f t="shared" ca="1" si="32"/>
        <v>51729895</v>
      </c>
      <c r="F122" s="185">
        <f t="shared" ca="1" si="33"/>
        <v>0</v>
      </c>
      <c r="G122" s="185">
        <f t="shared" ca="1" si="34"/>
        <v>0</v>
      </c>
      <c r="H122" s="185">
        <f t="shared" ca="1" si="37"/>
        <v>33717412.090000004</v>
      </c>
      <c r="I122" s="185">
        <f t="shared" ca="1" si="37"/>
        <v>51729895</v>
      </c>
      <c r="J122" s="192">
        <f t="shared" ca="1" si="35"/>
        <v>5.6702664956699165E-4</v>
      </c>
      <c r="K122" s="192">
        <f t="shared" ca="1" si="36"/>
        <v>7.3021582076527106E-4</v>
      </c>
      <c r="AD122" s="156"/>
      <c r="AE122" s="156"/>
    </row>
    <row r="123" spans="2:58">
      <c r="B123" s="172" t="s">
        <v>43</v>
      </c>
      <c r="C123" s="172" t="s">
        <v>43</v>
      </c>
      <c r="D123" s="185">
        <f t="shared" ca="1" si="31"/>
        <v>186168524.22999999</v>
      </c>
      <c r="E123" s="185">
        <f t="shared" ca="1" si="32"/>
        <v>258864165</v>
      </c>
      <c r="F123" s="185">
        <f t="shared" ca="1" si="33"/>
        <v>200000000</v>
      </c>
      <c r="G123" s="185">
        <f t="shared" ca="1" si="34"/>
        <v>206787460</v>
      </c>
      <c r="H123" s="206">
        <f t="shared" ca="1" si="37"/>
        <v>386168524.23000002</v>
      </c>
      <c r="I123" s="206">
        <f t="shared" ca="1" si="37"/>
        <v>465651625</v>
      </c>
      <c r="J123" s="267">
        <f t="shared" ca="1" si="35"/>
        <v>6.4942067284964782E-3</v>
      </c>
      <c r="K123" s="267">
        <f t="shared" ca="1" si="36"/>
        <v>6.5731079396170672E-3</v>
      </c>
      <c r="AD123" s="156"/>
      <c r="AE123" s="156"/>
    </row>
    <row r="124" spans="2:58">
      <c r="B124" s="183" t="s">
        <v>62</v>
      </c>
      <c r="C124" s="183" t="s">
        <v>62</v>
      </c>
      <c r="D124" s="185">
        <f t="shared" ca="1" si="31"/>
        <v>121834779.78</v>
      </c>
      <c r="E124" s="185">
        <f t="shared" ca="1" si="32"/>
        <v>209263600</v>
      </c>
      <c r="F124" s="185">
        <f t="shared" ca="1" si="33"/>
        <v>0</v>
      </c>
      <c r="G124" s="185">
        <f t="shared" ca="1" si="34"/>
        <v>0</v>
      </c>
      <c r="H124" s="185">
        <f t="shared" ca="1" si="37"/>
        <v>121834779.78</v>
      </c>
      <c r="I124" s="185">
        <f t="shared" ca="1" si="37"/>
        <v>209263600</v>
      </c>
      <c r="J124" s="192">
        <f t="shared" ca="1" si="35"/>
        <v>2.0488988536541521E-3</v>
      </c>
      <c r="K124" s="192">
        <f t="shared" ca="1" si="36"/>
        <v>2.9539513163576959E-3</v>
      </c>
      <c r="AD124" s="251"/>
      <c r="AE124" s="156"/>
    </row>
    <row r="125" spans="2:58">
      <c r="B125" s="164" t="s">
        <v>42</v>
      </c>
      <c r="C125" s="205" t="s">
        <v>42</v>
      </c>
      <c r="D125" s="185">
        <f t="shared" ca="1" si="31"/>
        <v>105078293.55</v>
      </c>
      <c r="E125" s="185">
        <f t="shared" ca="1" si="32"/>
        <v>111803004</v>
      </c>
      <c r="F125" s="185">
        <f t="shared" ca="1" si="33"/>
        <v>0</v>
      </c>
      <c r="G125" s="185">
        <f t="shared" ca="1" si="34"/>
        <v>0</v>
      </c>
      <c r="H125" s="185">
        <f t="shared" ca="1" si="37"/>
        <v>105078293.55</v>
      </c>
      <c r="I125" s="185">
        <f t="shared" ca="1" si="37"/>
        <v>111803004</v>
      </c>
      <c r="J125" s="192">
        <f t="shared" ca="1" si="35"/>
        <v>1.7671045623203201E-3</v>
      </c>
      <c r="K125" s="192">
        <f t="shared" ca="1" si="36"/>
        <v>1.5782039056890197E-3</v>
      </c>
      <c r="AD125" s="156"/>
      <c r="AE125" s="156"/>
    </row>
    <row r="126" spans="2:58">
      <c r="B126" s="164" t="s">
        <v>57</v>
      </c>
      <c r="C126" s="164" t="s">
        <v>57</v>
      </c>
      <c r="D126" s="185">
        <f t="shared" ca="1" si="31"/>
        <v>24412325.420000002</v>
      </c>
      <c r="E126" s="185">
        <f t="shared" ca="1" si="32"/>
        <v>29431548.649999999</v>
      </c>
      <c r="F126" s="185">
        <f t="shared" ca="1" si="33"/>
        <v>0</v>
      </c>
      <c r="G126" s="185">
        <f t="shared" ca="1" si="34"/>
        <v>0</v>
      </c>
      <c r="H126" s="185">
        <f t="shared" ca="1" si="37"/>
        <v>24412325.420000002</v>
      </c>
      <c r="I126" s="185">
        <f t="shared" ca="1" si="37"/>
        <v>29431548.649999999</v>
      </c>
      <c r="J126" s="192">
        <f t="shared" ca="1" si="35"/>
        <v>4.105427502589123E-4</v>
      </c>
      <c r="K126" s="192">
        <f t="shared" ca="1" si="36"/>
        <v>4.1545381937954358E-4</v>
      </c>
      <c r="AD126" s="156"/>
      <c r="AE126" s="156"/>
    </row>
    <row r="127" spans="2:58">
      <c r="B127" s="164" t="s">
        <v>47</v>
      </c>
      <c r="C127" s="205" t="s">
        <v>47</v>
      </c>
      <c r="D127" s="185">
        <f t="shared" ca="1" si="31"/>
        <v>68175504.959999993</v>
      </c>
      <c r="E127" s="185">
        <f t="shared" ca="1" si="32"/>
        <v>74268900</v>
      </c>
      <c r="F127" s="185">
        <f t="shared" ca="1" si="33"/>
        <v>0</v>
      </c>
      <c r="G127" s="185">
        <f t="shared" ca="1" si="34"/>
        <v>0</v>
      </c>
      <c r="H127" s="185">
        <f t="shared" ca="1" si="37"/>
        <v>68175504.959999993</v>
      </c>
      <c r="I127" s="185">
        <f t="shared" ca="1" si="37"/>
        <v>74268900</v>
      </c>
      <c r="J127" s="192">
        <f t="shared" ca="1" si="35"/>
        <v>1.146509348250713E-3</v>
      </c>
      <c r="K127" s="192">
        <f t="shared" ca="1" si="36"/>
        <v>1.0483749439436103E-3</v>
      </c>
      <c r="AD127" s="156"/>
      <c r="AE127" s="156"/>
    </row>
    <row r="128" spans="2:58">
      <c r="B128" s="164" t="s">
        <v>5114</v>
      </c>
      <c r="C128" s="205" t="s">
        <v>5114</v>
      </c>
      <c r="D128" s="185">
        <f t="shared" ca="1" si="31"/>
        <v>0</v>
      </c>
      <c r="E128" s="185">
        <f t="shared" ca="1" si="32"/>
        <v>0</v>
      </c>
      <c r="F128" s="185">
        <f t="shared" ca="1" si="33"/>
        <v>0</v>
      </c>
      <c r="G128" s="185">
        <f t="shared" ca="1" si="34"/>
        <v>0</v>
      </c>
      <c r="H128" s="185">
        <f t="shared" ca="1" si="37"/>
        <v>0</v>
      </c>
      <c r="I128" s="185">
        <f t="shared" ca="1" si="37"/>
        <v>0</v>
      </c>
      <c r="J128" s="192">
        <f ca="1">+H128/$F$130</f>
        <v>0</v>
      </c>
      <c r="K128" s="192">
        <f t="shared" ca="1" si="36"/>
        <v>0</v>
      </c>
      <c r="AD128" s="156"/>
      <c r="AE128" s="156"/>
    </row>
    <row r="129" spans="2:31" ht="15.75" thickBot="1">
      <c r="B129" s="144"/>
      <c r="C129" s="144"/>
      <c r="D129" s="162">
        <f ca="1">SUM(D98:D128)</f>
        <v>10140229453.83</v>
      </c>
      <c r="E129" s="162">
        <f ca="1">SUM(E98:E128)</f>
        <v>15203401611.1</v>
      </c>
      <c r="F129" s="185">
        <f ca="1">+Situation!F41</f>
        <v>59463540409.870003</v>
      </c>
      <c r="G129" s="185">
        <f ca="1">+F90</f>
        <v>70841925810.079987</v>
      </c>
      <c r="H129" s="328">
        <f t="shared" ca="1" si="37"/>
        <v>69603769863.699997</v>
      </c>
      <c r="J129" s="329"/>
      <c r="AD129" s="156"/>
      <c r="AE129" s="156"/>
    </row>
    <row r="130" spans="2:31" ht="15.75" thickBot="1">
      <c r="B130" s="144"/>
      <c r="C130" s="144"/>
      <c r="D130" s="162"/>
      <c r="E130" s="261" t="s">
        <v>5148</v>
      </c>
      <c r="F130" s="185">
        <f ca="1">+F129</f>
        <v>59463540409.870003</v>
      </c>
      <c r="G130" s="185">
        <f ca="1">+G129</f>
        <v>70841925810.079987</v>
      </c>
      <c r="AD130" s="156"/>
      <c r="AE130" s="156"/>
    </row>
    <row r="131" spans="2:31">
      <c r="G131" s="162"/>
      <c r="AD131" s="156"/>
      <c r="AE131" s="156"/>
    </row>
    <row r="132" spans="2:31">
      <c r="E132" t="s">
        <v>151</v>
      </c>
      <c r="F132" s="134">
        <f ca="1">+E129</f>
        <v>15203401611.1</v>
      </c>
      <c r="G132" s="162">
        <f ca="1">+Situation!G26</f>
        <v>15249382783.120001</v>
      </c>
      <c r="H132" s="331">
        <f ca="1">+G132-F132</f>
        <v>45981172.020000458</v>
      </c>
      <c r="I132" s="136">
        <f>+G21</f>
        <v>877324555.5</v>
      </c>
      <c r="J132" s="134">
        <f ca="1">+H132+I132</f>
        <v>923305727.52000046</v>
      </c>
      <c r="AD132" s="156"/>
      <c r="AE132" s="156"/>
    </row>
    <row r="133" spans="2:31">
      <c r="E133" t="s">
        <v>7003</v>
      </c>
      <c r="F133" s="162">
        <f ca="1">+W96</f>
        <v>969885431.49000001</v>
      </c>
      <c r="G133" s="162">
        <f ca="1">+Situation!G15+Situation!G16+Situation!G17</f>
        <v>969885431.48999989</v>
      </c>
      <c r="H133" s="331">
        <f t="shared" ref="H133:H134" ca="1" si="38">+G133-F133</f>
        <v>0</v>
      </c>
      <c r="AD133" s="156"/>
      <c r="AE133" s="156"/>
    </row>
    <row r="134" spans="2:31">
      <c r="E134" t="s">
        <v>7004</v>
      </c>
      <c r="F134" s="162">
        <f>+AJ57</f>
        <v>16520858513.110001</v>
      </c>
      <c r="G134" s="162">
        <f ca="1">+Situation!G5</f>
        <v>16524536042.27</v>
      </c>
      <c r="H134" s="331">
        <f t="shared" ca="1" si="38"/>
        <v>3677529.1599998474</v>
      </c>
      <c r="AD134" s="156"/>
      <c r="AE134" s="156"/>
    </row>
    <row r="135" spans="2:31">
      <c r="F135" s="134"/>
      <c r="G135" s="134"/>
      <c r="AD135" s="156"/>
      <c r="AE135" s="156"/>
    </row>
  </sheetData>
  <mergeCells count="11">
    <mergeCell ref="B96:B97"/>
    <mergeCell ref="C96:C97"/>
    <mergeCell ref="D96:E96"/>
    <mergeCell ref="F96:G96"/>
    <mergeCell ref="H96:I96"/>
    <mergeCell ref="J96:K96"/>
    <mergeCell ref="D46:E46"/>
    <mergeCell ref="J46:K46"/>
    <mergeCell ref="Q46:S46"/>
    <mergeCell ref="W46:Y46"/>
    <mergeCell ref="W80:X8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F673"/>
  <sheetViews>
    <sheetView zoomScale="90" zoomScaleNormal="90" workbookViewId="0">
      <pane xSplit="3" ySplit="4" topLeftCell="J5" activePane="bottomRight" state="frozen"/>
      <selection activeCell="B149" sqref="B149"/>
      <selection pane="topRight" activeCell="B149" sqref="B149"/>
      <selection pane="bottomLeft" activeCell="B149" sqref="B149"/>
      <selection pane="bottomRight" activeCell="N6" sqref="N6"/>
    </sheetView>
  </sheetViews>
  <sheetFormatPr baseColWidth="10" defaultColWidth="11.42578125" defaultRowHeight="12.6" customHeight="1"/>
  <cols>
    <col min="1" max="1" width="17" style="124" customWidth="1"/>
    <col min="2" max="2" width="15.140625" style="97" bestFit="1" customWidth="1"/>
    <col min="3" max="3" width="31.28515625" style="125" customWidth="1"/>
    <col min="4" max="4" width="35.140625" style="97" bestFit="1" customWidth="1"/>
    <col min="5" max="5" width="11.5703125" style="97" bestFit="1" customWidth="1"/>
    <col min="6" max="6" width="24.5703125" style="97" bestFit="1" customWidth="1"/>
    <col min="7" max="7" width="11.5703125" style="97" bestFit="1" customWidth="1"/>
    <col min="8" max="8" width="13.140625" style="97" bestFit="1" customWidth="1"/>
    <col min="9" max="9" width="11.42578125" style="97"/>
    <col min="10" max="10" width="19.28515625" style="97" bestFit="1" customWidth="1"/>
    <col min="11" max="11" width="44.28515625" style="97" bestFit="1" customWidth="1"/>
    <col min="12" max="12" width="29.42578125" style="97" bestFit="1" customWidth="1"/>
    <col min="13" max="13" width="14.28515625" style="97" bestFit="1" customWidth="1"/>
    <col min="14" max="14" width="24.42578125" style="97" bestFit="1" customWidth="1"/>
    <col min="15" max="19" width="11.5703125" style="97" bestFit="1" customWidth="1"/>
    <col min="20" max="20" width="11.42578125" style="97"/>
    <col min="21" max="21" width="11.5703125" style="97" bestFit="1" customWidth="1"/>
    <col min="22" max="29" width="11.42578125" style="97"/>
    <col min="30" max="30" width="12.42578125" style="97" bestFit="1" customWidth="1"/>
    <col min="31" max="43" width="11.42578125" style="97"/>
    <col min="44" max="44" width="24.5703125" style="97" bestFit="1" customWidth="1"/>
    <col min="45" max="46" width="11.42578125" style="97"/>
    <col min="47" max="47" width="11.5703125" style="97" bestFit="1" customWidth="1"/>
    <col min="48" max="49" width="11.42578125" style="97"/>
    <col min="50" max="50" width="11.5703125" style="97" bestFit="1" customWidth="1"/>
    <col min="51" max="58" width="11.42578125" style="97"/>
    <col min="59" max="59" width="11.5703125" style="97" bestFit="1" customWidth="1"/>
    <col min="60" max="60" width="11.42578125" style="97"/>
    <col min="61" max="63" width="11.5703125" style="97" bestFit="1" customWidth="1"/>
    <col min="64" max="68" width="11.42578125" style="97"/>
    <col min="69" max="70" width="11.5703125" style="97" bestFit="1" customWidth="1"/>
    <col min="71" max="71" width="12.42578125" style="97" bestFit="1" customWidth="1"/>
    <col min="72" max="83" width="11.42578125" style="97"/>
    <col min="84" max="84" width="18.28515625" style="97" bestFit="1" customWidth="1"/>
    <col min="85" max="16384" width="11.42578125" style="97"/>
  </cols>
  <sheetData>
    <row r="1" spans="1:14" ht="12.75">
      <c r="A1" s="95" t="s">
        <v>3</v>
      </c>
      <c r="B1" s="96" t="s">
        <v>204</v>
      </c>
      <c r="C1" s="96" t="s">
        <v>2</v>
      </c>
      <c r="D1" s="97" t="s">
        <v>205</v>
      </c>
      <c r="E1" s="97" t="s">
        <v>206</v>
      </c>
      <c r="F1" s="97" t="s">
        <v>207</v>
      </c>
      <c r="G1" s="97" t="s">
        <v>208</v>
      </c>
    </row>
    <row r="3" spans="1:14" ht="12.75">
      <c r="A3" s="98" t="s">
        <v>3</v>
      </c>
      <c r="B3" s="98" t="s">
        <v>204</v>
      </c>
      <c r="C3" s="98" t="s">
        <v>2</v>
      </c>
      <c r="D3" s="98" t="s">
        <v>205</v>
      </c>
      <c r="E3" s="98" t="s">
        <v>206</v>
      </c>
      <c r="F3" s="98" t="s">
        <v>209</v>
      </c>
      <c r="G3" s="98" t="s">
        <v>191</v>
      </c>
      <c r="H3" s="99" t="s">
        <v>194</v>
      </c>
      <c r="I3" s="100"/>
      <c r="J3" s="101" t="s">
        <v>210</v>
      </c>
      <c r="K3" s="101" t="s">
        <v>211</v>
      </c>
      <c r="L3" s="101" t="s">
        <v>209</v>
      </c>
      <c r="M3" s="101" t="s">
        <v>194</v>
      </c>
      <c r="N3" s="101" t="s">
        <v>191</v>
      </c>
    </row>
    <row r="4" spans="1:14" ht="12.75">
      <c r="A4" s="102">
        <v>3064</v>
      </c>
      <c r="B4" s="102" t="s">
        <v>286</v>
      </c>
      <c r="C4" s="102" t="s">
        <v>287</v>
      </c>
      <c r="D4" s="102" t="s">
        <v>290</v>
      </c>
      <c r="E4" s="102" t="s">
        <v>291</v>
      </c>
      <c r="F4" s="102" t="s">
        <v>294</v>
      </c>
      <c r="G4" s="102">
        <v>0</v>
      </c>
      <c r="H4" s="102" t="s">
        <v>151</v>
      </c>
      <c r="I4" s="100"/>
      <c r="J4" s="103">
        <v>3064</v>
      </c>
      <c r="K4" s="104" t="s">
        <v>287</v>
      </c>
      <c r="L4" s="104" t="s">
        <v>531</v>
      </c>
      <c r="M4" s="104" t="s">
        <v>151</v>
      </c>
      <c r="N4" s="104" t="s">
        <v>36</v>
      </c>
    </row>
    <row r="5" spans="1:14" ht="12.75">
      <c r="A5" s="102">
        <v>3005</v>
      </c>
      <c r="B5" s="102" t="s">
        <v>297</v>
      </c>
      <c r="C5" s="102" t="s">
        <v>298</v>
      </c>
      <c r="D5" s="102" t="s">
        <v>290</v>
      </c>
      <c r="E5" s="102" t="s">
        <v>300</v>
      </c>
      <c r="F5" s="102" t="s">
        <v>294</v>
      </c>
      <c r="G5" s="102">
        <v>0</v>
      </c>
      <c r="H5" s="102" t="s">
        <v>151</v>
      </c>
      <c r="I5" s="100"/>
      <c r="J5" s="103">
        <v>3005</v>
      </c>
      <c r="K5" s="104" t="s">
        <v>1230</v>
      </c>
      <c r="L5" s="104" t="s">
        <v>1231</v>
      </c>
      <c r="M5" s="104" t="s">
        <v>151</v>
      </c>
      <c r="N5" s="104" t="s">
        <v>41</v>
      </c>
    </row>
    <row r="6" spans="1:14" ht="12.75">
      <c r="A6" s="102">
        <v>4070</v>
      </c>
      <c r="B6" s="102" t="s">
        <v>301</v>
      </c>
      <c r="C6" s="102" t="s">
        <v>302</v>
      </c>
      <c r="D6" s="102" t="s">
        <v>290</v>
      </c>
      <c r="E6" s="102" t="s">
        <v>304</v>
      </c>
      <c r="F6" s="102" t="s">
        <v>305</v>
      </c>
      <c r="G6" s="102">
        <v>0</v>
      </c>
      <c r="H6" s="102" t="s">
        <v>1209</v>
      </c>
      <c r="I6" s="100"/>
      <c r="J6" s="103">
        <v>4070</v>
      </c>
      <c r="K6" s="104" t="s">
        <v>1232</v>
      </c>
      <c r="L6" s="104" t="s">
        <v>662</v>
      </c>
      <c r="M6" s="104" t="s">
        <v>1209</v>
      </c>
      <c r="N6" s="104" t="s">
        <v>1233</v>
      </c>
    </row>
    <row r="7" spans="1:14" ht="12.75">
      <c r="A7" s="102">
        <v>3707</v>
      </c>
      <c r="B7" s="102" t="s">
        <v>306</v>
      </c>
      <c r="C7" s="102" t="s">
        <v>116</v>
      </c>
      <c r="D7" s="102" t="s">
        <v>290</v>
      </c>
      <c r="E7" s="102" t="s">
        <v>308</v>
      </c>
      <c r="F7" s="102" t="s">
        <v>309</v>
      </c>
      <c r="G7" s="102" t="s">
        <v>32</v>
      </c>
      <c r="H7" s="102" t="s">
        <v>151</v>
      </c>
      <c r="I7" s="100"/>
      <c r="J7" s="103">
        <v>3707</v>
      </c>
      <c r="K7" s="104" t="s">
        <v>1234</v>
      </c>
      <c r="L7" s="104" t="s">
        <v>1235</v>
      </c>
      <c r="M7" s="104" t="s">
        <v>151</v>
      </c>
      <c r="N7" s="104" t="s">
        <v>36</v>
      </c>
    </row>
    <row r="8" spans="1:14" ht="12.75">
      <c r="A8" s="102">
        <v>3561</v>
      </c>
      <c r="B8" s="102" t="s">
        <v>313</v>
      </c>
      <c r="C8" s="102" t="s">
        <v>314</v>
      </c>
      <c r="D8" s="102" t="s">
        <v>290</v>
      </c>
      <c r="E8" s="102" t="s">
        <v>316</v>
      </c>
      <c r="F8" s="102" t="s">
        <v>294</v>
      </c>
      <c r="G8" s="102">
        <v>0</v>
      </c>
      <c r="H8" s="102" t="e">
        <v>#N/A</v>
      </c>
      <c r="I8" s="100"/>
      <c r="J8" s="103">
        <v>3561</v>
      </c>
      <c r="K8" s="104" t="s">
        <v>69</v>
      </c>
      <c r="L8" s="104" t="s">
        <v>69</v>
      </c>
      <c r="M8" s="104" t="e">
        <v>#N/A</v>
      </c>
      <c r="N8" s="104" t="s">
        <v>69</v>
      </c>
    </row>
    <row r="9" spans="1:14" ht="12.75">
      <c r="A9" s="102">
        <v>4007</v>
      </c>
      <c r="B9" s="102" t="s">
        <v>317</v>
      </c>
      <c r="C9" s="102" t="s">
        <v>318</v>
      </c>
      <c r="D9" s="102" t="s">
        <v>290</v>
      </c>
      <c r="E9" s="102" t="s">
        <v>320</v>
      </c>
      <c r="F9" s="102" t="s">
        <v>294</v>
      </c>
      <c r="G9" s="102">
        <v>0</v>
      </c>
      <c r="H9" s="102" t="s">
        <v>151</v>
      </c>
      <c r="I9" s="100"/>
      <c r="J9" s="103">
        <v>4007</v>
      </c>
      <c r="K9" s="104" t="s">
        <v>318</v>
      </c>
      <c r="L9" s="104" t="s">
        <v>1236</v>
      </c>
      <c r="M9" s="104" t="s">
        <v>151</v>
      </c>
      <c r="N9" s="104" t="s">
        <v>40</v>
      </c>
    </row>
    <row r="10" spans="1:14" ht="12.75">
      <c r="A10" s="102">
        <v>4100</v>
      </c>
      <c r="B10" s="102" t="s">
        <v>321</v>
      </c>
      <c r="C10" s="102" t="s">
        <v>121</v>
      </c>
      <c r="D10" s="102" t="s">
        <v>290</v>
      </c>
      <c r="E10" s="102" t="s">
        <v>323</v>
      </c>
      <c r="F10" s="102" t="s">
        <v>324</v>
      </c>
      <c r="G10" s="102" t="s">
        <v>326</v>
      </c>
      <c r="H10" s="102" t="s">
        <v>151</v>
      </c>
      <c r="I10" s="100"/>
      <c r="J10" s="103">
        <v>4100</v>
      </c>
      <c r="K10" s="104" t="s">
        <v>1237</v>
      </c>
      <c r="L10" s="104" t="s">
        <v>1238</v>
      </c>
      <c r="M10" s="104" t="s">
        <v>151</v>
      </c>
      <c r="N10" s="104" t="s">
        <v>1239</v>
      </c>
    </row>
    <row r="11" spans="1:14" ht="12.75">
      <c r="A11" s="102">
        <v>4065</v>
      </c>
      <c r="B11" s="102" t="s">
        <v>327</v>
      </c>
      <c r="C11" s="102" t="s">
        <v>328</v>
      </c>
      <c r="D11" s="102" t="s">
        <v>290</v>
      </c>
      <c r="E11" s="102" t="s">
        <v>304</v>
      </c>
      <c r="F11" s="102" t="s">
        <v>294</v>
      </c>
      <c r="G11" s="102">
        <v>0</v>
      </c>
      <c r="H11" s="102" t="s">
        <v>151</v>
      </c>
      <c r="I11" s="100"/>
      <c r="J11" s="103">
        <v>4065</v>
      </c>
      <c r="K11" s="104" t="s">
        <v>1240</v>
      </c>
      <c r="L11" s="104" t="s">
        <v>662</v>
      </c>
      <c r="M11" s="104" t="s">
        <v>151</v>
      </c>
      <c r="N11" s="104" t="s">
        <v>1233</v>
      </c>
    </row>
    <row r="12" spans="1:14" ht="12.75">
      <c r="A12" s="102">
        <v>3565</v>
      </c>
      <c r="B12" s="102" t="s">
        <v>330</v>
      </c>
      <c r="C12" s="102" t="s">
        <v>331</v>
      </c>
      <c r="D12" s="102" t="s">
        <v>290</v>
      </c>
      <c r="E12" s="102" t="s">
        <v>333</v>
      </c>
      <c r="F12" s="102" t="s">
        <v>294</v>
      </c>
      <c r="G12" s="102">
        <v>0</v>
      </c>
      <c r="H12" s="102" t="s">
        <v>151</v>
      </c>
      <c r="I12" s="100"/>
      <c r="J12" s="103">
        <v>3565</v>
      </c>
      <c r="K12" s="104" t="s">
        <v>1241</v>
      </c>
      <c r="L12" s="104" t="s">
        <v>1242</v>
      </c>
      <c r="M12" s="104" t="s">
        <v>151</v>
      </c>
      <c r="N12" s="104" t="s">
        <v>1243</v>
      </c>
    </row>
    <row r="13" spans="1:14" ht="12.75">
      <c r="A13" s="102">
        <v>4020</v>
      </c>
      <c r="B13" s="102" t="s">
        <v>334</v>
      </c>
      <c r="C13" s="102" t="s">
        <v>335</v>
      </c>
      <c r="D13" s="102" t="s">
        <v>290</v>
      </c>
      <c r="E13" s="102" t="s">
        <v>291</v>
      </c>
      <c r="F13" s="102" t="s">
        <v>294</v>
      </c>
      <c r="G13" s="102">
        <v>0</v>
      </c>
      <c r="H13" s="102" t="e">
        <v>#N/A</v>
      </c>
      <c r="I13" s="100"/>
      <c r="J13" s="103">
        <v>4020</v>
      </c>
      <c r="K13" s="104" t="s">
        <v>69</v>
      </c>
      <c r="L13" s="104" t="s">
        <v>69</v>
      </c>
      <c r="M13" s="104" t="e">
        <v>#N/A</v>
      </c>
      <c r="N13" s="104" t="s">
        <v>69</v>
      </c>
    </row>
    <row r="14" spans="1:14" ht="12.75">
      <c r="A14" s="102">
        <v>3606</v>
      </c>
      <c r="B14" s="102" t="s">
        <v>337</v>
      </c>
      <c r="C14" s="102" t="s">
        <v>338</v>
      </c>
      <c r="D14" s="102" t="s">
        <v>290</v>
      </c>
      <c r="E14" s="102" t="s">
        <v>291</v>
      </c>
      <c r="F14" s="102" t="s">
        <v>294</v>
      </c>
      <c r="G14" s="102">
        <v>0</v>
      </c>
      <c r="H14" s="102" t="s">
        <v>151</v>
      </c>
      <c r="I14" s="100"/>
      <c r="J14" s="103">
        <v>3606</v>
      </c>
      <c r="K14" s="104" t="s">
        <v>1244</v>
      </c>
      <c r="L14" s="104" t="s">
        <v>531</v>
      </c>
      <c r="M14" s="104" t="s">
        <v>151</v>
      </c>
      <c r="N14" s="104" t="s">
        <v>36</v>
      </c>
    </row>
    <row r="15" spans="1:14" ht="12.75">
      <c r="A15" s="102">
        <v>3608</v>
      </c>
      <c r="B15" s="102" t="s">
        <v>340</v>
      </c>
      <c r="C15" s="102" t="s">
        <v>341</v>
      </c>
      <c r="D15" s="102" t="s">
        <v>290</v>
      </c>
      <c r="E15" s="102" t="s">
        <v>291</v>
      </c>
      <c r="F15" s="102" t="s">
        <v>294</v>
      </c>
      <c r="G15" s="102">
        <v>0</v>
      </c>
      <c r="H15" s="102" t="s">
        <v>151</v>
      </c>
      <c r="I15" s="100"/>
      <c r="J15" s="103">
        <v>3608</v>
      </c>
      <c r="K15" s="104" t="s">
        <v>1245</v>
      </c>
      <c r="L15" s="104" t="s">
        <v>531</v>
      </c>
      <c r="M15" s="104" t="s">
        <v>151</v>
      </c>
      <c r="N15" s="104" t="s">
        <v>36</v>
      </c>
    </row>
    <row r="16" spans="1:14" ht="12.75">
      <c r="A16" s="102">
        <v>3551</v>
      </c>
      <c r="B16" s="102" t="s">
        <v>343</v>
      </c>
      <c r="C16" s="102" t="s">
        <v>344</v>
      </c>
      <c r="D16" s="102" t="s">
        <v>290</v>
      </c>
      <c r="E16" s="102" t="s">
        <v>300</v>
      </c>
      <c r="F16" s="102" t="s">
        <v>294</v>
      </c>
      <c r="G16" s="102">
        <v>0</v>
      </c>
      <c r="H16" s="102" t="s">
        <v>1209</v>
      </c>
      <c r="I16" s="100"/>
      <c r="J16" s="103">
        <v>3551</v>
      </c>
      <c r="K16" s="104" t="s">
        <v>344</v>
      </c>
      <c r="L16" s="104" t="s">
        <v>1231</v>
      </c>
      <c r="M16" s="104" t="s">
        <v>1209</v>
      </c>
      <c r="N16" s="104" t="s">
        <v>41</v>
      </c>
    </row>
    <row r="17" spans="1:14" ht="12.75">
      <c r="A17" s="102">
        <v>3555</v>
      </c>
      <c r="B17" s="102" t="s">
        <v>346</v>
      </c>
      <c r="C17" s="102" t="s">
        <v>347</v>
      </c>
      <c r="D17" s="102" t="s">
        <v>290</v>
      </c>
      <c r="E17" s="102" t="s">
        <v>304</v>
      </c>
      <c r="F17" s="102" t="s">
        <v>294</v>
      </c>
      <c r="G17" s="102">
        <v>0</v>
      </c>
      <c r="H17" s="102" t="s">
        <v>1209</v>
      </c>
      <c r="I17" s="100"/>
      <c r="J17" s="103">
        <v>3555</v>
      </c>
      <c r="K17" s="104" t="s">
        <v>1246</v>
      </c>
      <c r="L17" s="104" t="s">
        <v>662</v>
      </c>
      <c r="M17" s="104" t="s">
        <v>1209</v>
      </c>
      <c r="N17" s="104" t="s">
        <v>1233</v>
      </c>
    </row>
    <row r="18" spans="1:14" ht="12.75">
      <c r="A18" s="102">
        <v>3552</v>
      </c>
      <c r="B18" s="102" t="s">
        <v>349</v>
      </c>
      <c r="C18" s="102" t="s">
        <v>350</v>
      </c>
      <c r="D18" s="102" t="s">
        <v>290</v>
      </c>
      <c r="E18" s="102" t="s">
        <v>300</v>
      </c>
      <c r="F18" s="102" t="s">
        <v>294</v>
      </c>
      <c r="G18" s="102">
        <v>0</v>
      </c>
      <c r="H18" s="102" t="s">
        <v>1209</v>
      </c>
      <c r="I18" s="100"/>
      <c r="J18" s="103">
        <v>3552</v>
      </c>
      <c r="K18" s="104" t="s">
        <v>1247</v>
      </c>
      <c r="L18" s="104" t="s">
        <v>1231</v>
      </c>
      <c r="M18" s="104" t="s">
        <v>1209</v>
      </c>
      <c r="N18" s="104" t="s">
        <v>41</v>
      </c>
    </row>
    <row r="19" spans="1:14" ht="12.75">
      <c r="A19" s="102">
        <v>3575</v>
      </c>
      <c r="B19" s="102" t="s">
        <v>352</v>
      </c>
      <c r="C19" s="102" t="s">
        <v>353</v>
      </c>
      <c r="D19" s="102" t="s">
        <v>290</v>
      </c>
      <c r="E19" s="102" t="s">
        <v>355</v>
      </c>
      <c r="F19" s="102" t="s">
        <v>294</v>
      </c>
      <c r="G19" s="102">
        <v>0</v>
      </c>
      <c r="H19" s="102" t="s">
        <v>1209</v>
      </c>
      <c r="I19" s="100"/>
      <c r="J19" s="103">
        <v>3575</v>
      </c>
      <c r="K19" s="104" t="s">
        <v>1248</v>
      </c>
      <c r="L19" s="104" t="s">
        <v>631</v>
      </c>
      <c r="M19" s="104" t="s">
        <v>1209</v>
      </c>
      <c r="N19" s="104" t="s">
        <v>1249</v>
      </c>
    </row>
    <row r="20" spans="1:14" ht="12.75">
      <c r="A20" s="102">
        <v>3508</v>
      </c>
      <c r="B20" s="102" t="s">
        <v>356</v>
      </c>
      <c r="C20" s="102" t="s">
        <v>357</v>
      </c>
      <c r="D20" s="102" t="s">
        <v>290</v>
      </c>
      <c r="E20" s="102" t="s">
        <v>359</v>
      </c>
      <c r="F20" s="102" t="s">
        <v>360</v>
      </c>
      <c r="G20" s="102" t="s">
        <v>361</v>
      </c>
      <c r="H20" s="102" t="s">
        <v>151</v>
      </c>
      <c r="I20" s="100"/>
      <c r="J20" s="103">
        <v>3508</v>
      </c>
      <c r="K20" s="104" t="s">
        <v>357</v>
      </c>
      <c r="L20" s="104" t="s">
        <v>360</v>
      </c>
      <c r="M20" s="104" t="s">
        <v>151</v>
      </c>
      <c r="N20" s="104" t="s">
        <v>1243</v>
      </c>
    </row>
    <row r="21" spans="1:14" ht="12.75">
      <c r="A21" s="102">
        <v>3516</v>
      </c>
      <c r="B21" s="102" t="s">
        <v>363</v>
      </c>
      <c r="C21" s="102" t="s">
        <v>364</v>
      </c>
      <c r="D21" s="102" t="s">
        <v>290</v>
      </c>
      <c r="E21" s="102" t="s">
        <v>359</v>
      </c>
      <c r="F21" s="102" t="s">
        <v>360</v>
      </c>
      <c r="G21" s="102" t="s">
        <v>361</v>
      </c>
      <c r="H21" s="102" t="s">
        <v>151</v>
      </c>
      <c r="I21" s="100"/>
      <c r="J21" s="103">
        <v>3516</v>
      </c>
      <c r="K21" s="104" t="s">
        <v>364</v>
      </c>
      <c r="L21" s="104" t="s">
        <v>360</v>
      </c>
      <c r="M21" s="104" t="s">
        <v>151</v>
      </c>
      <c r="N21" s="104" t="s">
        <v>1243</v>
      </c>
    </row>
    <row r="22" spans="1:14" ht="12.75">
      <c r="A22" s="102">
        <v>4061</v>
      </c>
      <c r="B22" s="102" t="s">
        <v>365</v>
      </c>
      <c r="C22" s="102" t="s">
        <v>366</v>
      </c>
      <c r="D22" s="102" t="s">
        <v>290</v>
      </c>
      <c r="E22" s="102" t="s">
        <v>368</v>
      </c>
      <c r="F22" s="102" t="s">
        <v>294</v>
      </c>
      <c r="G22" s="102">
        <v>0</v>
      </c>
      <c r="H22" s="102" t="s">
        <v>151</v>
      </c>
      <c r="I22" s="100"/>
      <c r="J22" s="103">
        <v>4061</v>
      </c>
      <c r="K22" s="104" t="s">
        <v>1250</v>
      </c>
      <c r="L22" s="104" t="s">
        <v>662</v>
      </c>
      <c r="M22" s="104" t="s">
        <v>151</v>
      </c>
      <c r="N22" s="104" t="s">
        <v>1233</v>
      </c>
    </row>
    <row r="23" spans="1:14" ht="12.75">
      <c r="A23" s="102">
        <v>4015</v>
      </c>
      <c r="B23" s="102" t="s">
        <v>369</v>
      </c>
      <c r="C23" s="102" t="s">
        <v>370</v>
      </c>
      <c r="D23" s="102" t="s">
        <v>290</v>
      </c>
      <c r="E23" s="102" t="s">
        <v>291</v>
      </c>
      <c r="F23" s="102" t="s">
        <v>294</v>
      </c>
      <c r="G23" s="102">
        <v>0</v>
      </c>
      <c r="H23" s="102" t="s">
        <v>151</v>
      </c>
      <c r="I23" s="100"/>
      <c r="J23" s="103">
        <v>4015</v>
      </c>
      <c r="K23" s="104" t="s">
        <v>1251</v>
      </c>
      <c r="L23" s="104" t="s">
        <v>531</v>
      </c>
      <c r="M23" s="104" t="s">
        <v>151</v>
      </c>
      <c r="N23" s="104" t="s">
        <v>36</v>
      </c>
    </row>
    <row r="24" spans="1:14" ht="12.75">
      <c r="A24" s="102">
        <v>3630</v>
      </c>
      <c r="B24" s="102" t="s">
        <v>372</v>
      </c>
      <c r="C24" s="102" t="s">
        <v>373</v>
      </c>
      <c r="D24" s="102" t="s">
        <v>290</v>
      </c>
      <c r="E24" s="102" t="s">
        <v>375</v>
      </c>
      <c r="F24" s="102" t="s">
        <v>294</v>
      </c>
      <c r="G24" s="102">
        <v>0</v>
      </c>
      <c r="H24" s="102" t="s">
        <v>151</v>
      </c>
      <c r="I24" s="100"/>
      <c r="J24" s="103">
        <v>3630</v>
      </c>
      <c r="K24" s="104" t="s">
        <v>373</v>
      </c>
      <c r="L24" s="104" t="s">
        <v>385</v>
      </c>
      <c r="M24" s="104" t="s">
        <v>151</v>
      </c>
      <c r="N24" s="104" t="s">
        <v>1252</v>
      </c>
    </row>
    <row r="25" spans="1:14" ht="12.75">
      <c r="A25" s="102">
        <v>3588</v>
      </c>
      <c r="B25" s="102" t="s">
        <v>376</v>
      </c>
      <c r="C25" s="102" t="s">
        <v>377</v>
      </c>
      <c r="D25" s="102" t="s">
        <v>290</v>
      </c>
      <c r="E25" s="102" t="s">
        <v>375</v>
      </c>
      <c r="F25" s="102" t="s">
        <v>294</v>
      </c>
      <c r="G25" s="102">
        <v>0</v>
      </c>
      <c r="H25" s="102" t="s">
        <v>151</v>
      </c>
      <c r="I25" s="100"/>
      <c r="J25" s="103">
        <v>3588</v>
      </c>
      <c r="K25" s="104" t="s">
        <v>1253</v>
      </c>
      <c r="L25" s="104" t="s">
        <v>385</v>
      </c>
      <c r="M25" s="104" t="s">
        <v>151</v>
      </c>
      <c r="N25" s="104" t="s">
        <v>1252</v>
      </c>
    </row>
    <row r="26" spans="1:14" ht="12.75">
      <c r="A26" s="102">
        <v>3595</v>
      </c>
      <c r="B26" s="102" t="s">
        <v>379</v>
      </c>
      <c r="C26" s="102" t="s">
        <v>380</v>
      </c>
      <c r="D26" s="102" t="s">
        <v>290</v>
      </c>
      <c r="E26" s="102" t="s">
        <v>375</v>
      </c>
      <c r="F26" s="102" t="s">
        <v>294</v>
      </c>
      <c r="G26" s="102">
        <v>0</v>
      </c>
      <c r="H26" s="102" t="s">
        <v>151</v>
      </c>
      <c r="I26" s="100"/>
      <c r="J26" s="103">
        <v>3595</v>
      </c>
      <c r="K26" s="104" t="s">
        <v>380</v>
      </c>
      <c r="L26" s="104" t="s">
        <v>385</v>
      </c>
      <c r="M26" s="104" t="s">
        <v>151</v>
      </c>
      <c r="N26" s="104" t="s">
        <v>1252</v>
      </c>
    </row>
    <row r="27" spans="1:14" ht="12.75">
      <c r="A27" s="102">
        <v>3587</v>
      </c>
      <c r="B27" s="102" t="s">
        <v>382</v>
      </c>
      <c r="C27" s="102" t="s">
        <v>128</v>
      </c>
      <c r="D27" s="102" t="s">
        <v>290</v>
      </c>
      <c r="E27" s="102" t="s">
        <v>384</v>
      </c>
      <c r="F27" s="102" t="s">
        <v>385</v>
      </c>
      <c r="G27" s="102" t="s">
        <v>387</v>
      </c>
      <c r="H27" s="102" t="s">
        <v>151</v>
      </c>
      <c r="I27" s="100"/>
      <c r="J27" s="103">
        <v>3587</v>
      </c>
      <c r="K27" s="104" t="s">
        <v>128</v>
      </c>
      <c r="L27" s="104" t="s">
        <v>385</v>
      </c>
      <c r="M27" s="104" t="s">
        <v>151</v>
      </c>
      <c r="N27" s="104" t="s">
        <v>1252</v>
      </c>
    </row>
    <row r="28" spans="1:14" ht="12.75">
      <c r="A28" s="102">
        <v>3609</v>
      </c>
      <c r="B28" s="102" t="s">
        <v>388</v>
      </c>
      <c r="C28" s="102" t="s">
        <v>389</v>
      </c>
      <c r="D28" s="102" t="s">
        <v>290</v>
      </c>
      <c r="E28" s="102" t="s">
        <v>291</v>
      </c>
      <c r="F28" s="102" t="s">
        <v>294</v>
      </c>
      <c r="G28" s="102">
        <v>0</v>
      </c>
      <c r="H28" s="102" t="s">
        <v>1209</v>
      </c>
      <c r="I28" s="100"/>
      <c r="J28" s="103">
        <v>3609</v>
      </c>
      <c r="K28" s="104" t="s">
        <v>1254</v>
      </c>
      <c r="L28" s="104" t="s">
        <v>531</v>
      </c>
      <c r="M28" s="104" t="s">
        <v>1209</v>
      </c>
      <c r="N28" s="104" t="s">
        <v>36</v>
      </c>
    </row>
    <row r="29" spans="1:14" ht="12.75">
      <c r="A29" s="102">
        <v>3622</v>
      </c>
      <c r="B29" s="102" t="s">
        <v>391</v>
      </c>
      <c r="C29" s="102" t="s">
        <v>392</v>
      </c>
      <c r="D29" s="102" t="s">
        <v>290</v>
      </c>
      <c r="E29" s="102" t="s">
        <v>375</v>
      </c>
      <c r="F29" s="102" t="s">
        <v>294</v>
      </c>
      <c r="G29" s="102">
        <v>0</v>
      </c>
      <c r="H29" s="102" t="s">
        <v>151</v>
      </c>
      <c r="I29" s="100"/>
      <c r="J29" s="103">
        <v>3622</v>
      </c>
      <c r="K29" s="104" t="s">
        <v>392</v>
      </c>
      <c r="L29" s="104" t="s">
        <v>385</v>
      </c>
      <c r="M29" s="104" t="s">
        <v>151</v>
      </c>
      <c r="N29" s="104" t="s">
        <v>1255</v>
      </c>
    </row>
    <row r="30" spans="1:14" ht="12.75">
      <c r="A30" s="102">
        <v>3631</v>
      </c>
      <c r="B30" s="102" t="s">
        <v>394</v>
      </c>
      <c r="C30" s="102" t="s">
        <v>395</v>
      </c>
      <c r="D30" s="102" t="s">
        <v>290</v>
      </c>
      <c r="E30" s="102" t="s">
        <v>375</v>
      </c>
      <c r="F30" s="102" t="s">
        <v>294</v>
      </c>
      <c r="G30" s="102">
        <v>0</v>
      </c>
      <c r="H30" s="102" t="s">
        <v>151</v>
      </c>
      <c r="I30" s="100"/>
      <c r="J30" s="103">
        <v>3631</v>
      </c>
      <c r="K30" s="104" t="s">
        <v>395</v>
      </c>
      <c r="L30" s="104" t="s">
        <v>385</v>
      </c>
      <c r="M30" s="104" t="s">
        <v>151</v>
      </c>
      <c r="N30" s="104" t="s">
        <v>1255</v>
      </c>
    </row>
    <row r="31" spans="1:14" ht="12.75">
      <c r="A31" s="102">
        <v>3550</v>
      </c>
      <c r="B31" s="102" t="s">
        <v>397</v>
      </c>
      <c r="C31" s="102" t="s">
        <v>398</v>
      </c>
      <c r="D31" s="102" t="s">
        <v>290</v>
      </c>
      <c r="E31" s="102" t="s">
        <v>300</v>
      </c>
      <c r="F31" s="102" t="s">
        <v>294</v>
      </c>
      <c r="G31" s="102">
        <v>0</v>
      </c>
      <c r="H31" s="102" t="s">
        <v>1209</v>
      </c>
      <c r="I31" s="100"/>
      <c r="J31" s="103">
        <v>3550</v>
      </c>
      <c r="K31" s="104" t="s">
        <v>398</v>
      </c>
      <c r="L31" s="104" t="s">
        <v>1231</v>
      </c>
      <c r="M31" s="104" t="s">
        <v>1209</v>
      </c>
      <c r="N31" s="104" t="s">
        <v>41</v>
      </c>
    </row>
    <row r="32" spans="1:14" ht="12.75">
      <c r="A32" s="102">
        <v>3548</v>
      </c>
      <c r="B32" s="102" t="s">
        <v>400</v>
      </c>
      <c r="C32" s="102" t="s">
        <v>401</v>
      </c>
      <c r="D32" s="102" t="s">
        <v>290</v>
      </c>
      <c r="E32" s="102" t="s">
        <v>304</v>
      </c>
      <c r="F32" s="102" t="s">
        <v>294</v>
      </c>
      <c r="G32" s="102">
        <v>0</v>
      </c>
      <c r="H32" s="102" t="s">
        <v>151</v>
      </c>
      <c r="I32" s="100"/>
      <c r="J32" s="103">
        <v>3548</v>
      </c>
      <c r="K32" s="104" t="s">
        <v>1256</v>
      </c>
      <c r="L32" s="104" t="s">
        <v>662</v>
      </c>
      <c r="M32" s="104" t="s">
        <v>151</v>
      </c>
      <c r="N32" s="104" t="s">
        <v>1233</v>
      </c>
    </row>
    <row r="33" spans="1:14" ht="12.75">
      <c r="A33" s="102">
        <v>4053</v>
      </c>
      <c r="B33" s="102" t="s">
        <v>403</v>
      </c>
      <c r="C33" s="102" t="s">
        <v>404</v>
      </c>
      <c r="D33" s="102" t="s">
        <v>290</v>
      </c>
      <c r="E33" s="102" t="s">
        <v>304</v>
      </c>
      <c r="F33" s="102" t="s">
        <v>294</v>
      </c>
      <c r="G33" s="102">
        <v>0</v>
      </c>
      <c r="H33" s="102" t="e">
        <v>#N/A</v>
      </c>
      <c r="I33" s="100"/>
      <c r="J33" s="103">
        <v>4053</v>
      </c>
      <c r="K33" s="104" t="s">
        <v>69</v>
      </c>
      <c r="L33" s="104" t="s">
        <v>69</v>
      </c>
      <c r="M33" s="104" t="e">
        <v>#N/A</v>
      </c>
      <c r="N33" s="104" t="s">
        <v>69</v>
      </c>
    </row>
    <row r="34" spans="1:14" ht="12.75">
      <c r="A34" s="102">
        <v>3616</v>
      </c>
      <c r="B34" s="102" t="s">
        <v>406</v>
      </c>
      <c r="C34" s="102" t="s">
        <v>407</v>
      </c>
      <c r="D34" s="102" t="s">
        <v>290</v>
      </c>
      <c r="E34" s="102" t="s">
        <v>409</v>
      </c>
      <c r="F34" s="102" t="s">
        <v>294</v>
      </c>
      <c r="G34" s="102">
        <v>0</v>
      </c>
      <c r="H34" s="102" t="e">
        <v>#N/A</v>
      </c>
      <c r="I34" s="100"/>
      <c r="J34" s="103">
        <v>3616</v>
      </c>
      <c r="K34" s="104" t="s">
        <v>69</v>
      </c>
      <c r="L34" s="104" t="s">
        <v>69</v>
      </c>
      <c r="M34" s="104" t="e">
        <v>#N/A</v>
      </c>
      <c r="N34" s="104" t="s">
        <v>69</v>
      </c>
    </row>
    <row r="35" spans="1:14" ht="12.75">
      <c r="A35" s="102">
        <v>3576</v>
      </c>
      <c r="B35" s="102" t="s">
        <v>410</v>
      </c>
      <c r="C35" s="102" t="s">
        <v>411</v>
      </c>
      <c r="D35" s="102" t="s">
        <v>290</v>
      </c>
      <c r="E35" s="102" t="s">
        <v>355</v>
      </c>
      <c r="F35" s="102" t="s">
        <v>294</v>
      </c>
      <c r="G35" s="102">
        <v>0</v>
      </c>
      <c r="H35" s="102" t="s">
        <v>151</v>
      </c>
      <c r="I35" s="100"/>
      <c r="J35" s="103">
        <v>3576</v>
      </c>
      <c r="K35" s="104" t="s">
        <v>1257</v>
      </c>
      <c r="L35" s="104" t="s">
        <v>631</v>
      </c>
      <c r="M35" s="104" t="s">
        <v>151</v>
      </c>
      <c r="N35" s="104" t="s">
        <v>1249</v>
      </c>
    </row>
    <row r="36" spans="1:14" ht="12.75">
      <c r="A36" s="102">
        <v>3574</v>
      </c>
      <c r="B36" s="102" t="s">
        <v>413</v>
      </c>
      <c r="C36" s="102" t="s">
        <v>132</v>
      </c>
      <c r="D36" s="102" t="s">
        <v>290</v>
      </c>
      <c r="E36" s="102" t="s">
        <v>355</v>
      </c>
      <c r="F36" s="102" t="s">
        <v>294</v>
      </c>
      <c r="G36" s="102">
        <v>0</v>
      </c>
      <c r="H36" s="102" t="s">
        <v>151</v>
      </c>
      <c r="I36" s="100"/>
      <c r="J36" s="103">
        <v>3574</v>
      </c>
      <c r="K36" s="104" t="s">
        <v>1258</v>
      </c>
      <c r="L36" s="104" t="s">
        <v>631</v>
      </c>
      <c r="M36" s="104" t="s">
        <v>151</v>
      </c>
      <c r="N36" s="104" t="s">
        <v>1249</v>
      </c>
    </row>
    <row r="37" spans="1:14" ht="12.75">
      <c r="A37" s="102">
        <v>3578</v>
      </c>
      <c r="B37" s="102" t="s">
        <v>415</v>
      </c>
      <c r="C37" s="102" t="s">
        <v>416</v>
      </c>
      <c r="D37" s="102" t="s">
        <v>290</v>
      </c>
      <c r="E37" s="102" t="s">
        <v>355</v>
      </c>
      <c r="F37" s="102" t="s">
        <v>294</v>
      </c>
      <c r="G37" s="102">
        <v>0</v>
      </c>
      <c r="H37" s="102" t="s">
        <v>151</v>
      </c>
      <c r="I37" s="100"/>
      <c r="J37" s="103">
        <v>3578</v>
      </c>
      <c r="K37" s="104" t="s">
        <v>1259</v>
      </c>
      <c r="L37" s="104" t="s">
        <v>631</v>
      </c>
      <c r="M37" s="104" t="s">
        <v>151</v>
      </c>
      <c r="N37" s="104" t="s">
        <v>1249</v>
      </c>
    </row>
    <row r="38" spans="1:14" ht="12.75">
      <c r="A38" s="102">
        <v>3553</v>
      </c>
      <c r="B38" s="102" t="s">
        <v>418</v>
      </c>
      <c r="C38" s="102" t="s">
        <v>419</v>
      </c>
      <c r="D38" s="102" t="s">
        <v>290</v>
      </c>
      <c r="E38" s="102" t="s">
        <v>300</v>
      </c>
      <c r="F38" s="102" t="s">
        <v>294</v>
      </c>
      <c r="G38" s="102">
        <v>0</v>
      </c>
      <c r="H38" s="102" t="s">
        <v>151</v>
      </c>
      <c r="I38" s="100"/>
      <c r="J38" s="103">
        <v>3553</v>
      </c>
      <c r="K38" s="104" t="s">
        <v>419</v>
      </c>
      <c r="L38" s="104" t="s">
        <v>1231</v>
      </c>
      <c r="M38" s="104" t="s">
        <v>151</v>
      </c>
      <c r="N38" s="104" t="s">
        <v>41</v>
      </c>
    </row>
    <row r="39" spans="1:14" ht="12.75">
      <c r="A39" s="102">
        <v>3733</v>
      </c>
      <c r="B39" s="102" t="s">
        <v>421</v>
      </c>
      <c r="C39" s="102" t="s">
        <v>64</v>
      </c>
      <c r="D39" s="102" t="s">
        <v>290</v>
      </c>
      <c r="E39" s="102" t="s">
        <v>423</v>
      </c>
      <c r="F39" s="102" t="s">
        <v>294</v>
      </c>
      <c r="G39" s="102" t="s">
        <v>32</v>
      </c>
      <c r="H39" s="102" t="s">
        <v>198</v>
      </c>
      <c r="I39" s="100"/>
      <c r="J39" s="103">
        <v>3733</v>
      </c>
      <c r="K39" s="104" t="s">
        <v>1260</v>
      </c>
      <c r="L39" s="104" t="s">
        <v>531</v>
      </c>
      <c r="M39" s="104" t="s">
        <v>198</v>
      </c>
      <c r="N39" s="104" t="s">
        <v>36</v>
      </c>
    </row>
    <row r="40" spans="1:14" ht="12.75">
      <c r="A40" s="102">
        <v>4111</v>
      </c>
      <c r="B40" s="102" t="s">
        <v>426</v>
      </c>
      <c r="C40" s="102" t="s">
        <v>65</v>
      </c>
      <c r="D40" s="102" t="s">
        <v>290</v>
      </c>
      <c r="E40" s="102" t="s">
        <v>428</v>
      </c>
      <c r="F40" s="102" t="s">
        <v>294</v>
      </c>
      <c r="G40" s="102" t="s">
        <v>37</v>
      </c>
      <c r="H40" s="102" t="s">
        <v>198</v>
      </c>
      <c r="I40" s="100"/>
      <c r="J40" s="103">
        <v>4111</v>
      </c>
      <c r="K40" s="104" t="s">
        <v>1261</v>
      </c>
      <c r="L40" s="104" t="s">
        <v>662</v>
      </c>
      <c r="M40" s="104" t="s">
        <v>198</v>
      </c>
      <c r="N40" s="104" t="s">
        <v>1233</v>
      </c>
    </row>
    <row r="41" spans="1:14" ht="12.75">
      <c r="A41" s="102">
        <v>3821</v>
      </c>
      <c r="B41" s="102" t="s">
        <v>429</v>
      </c>
      <c r="C41" s="102" t="s">
        <v>66</v>
      </c>
      <c r="D41" s="102" t="s">
        <v>290</v>
      </c>
      <c r="E41" s="102" t="s">
        <v>430</v>
      </c>
      <c r="F41" s="102" t="s">
        <v>431</v>
      </c>
      <c r="G41" s="102" t="s">
        <v>30</v>
      </c>
      <c r="H41" s="102" t="s">
        <v>198</v>
      </c>
      <c r="I41" s="100"/>
      <c r="J41" s="103">
        <v>3821</v>
      </c>
      <c r="K41" s="104" t="s">
        <v>66</v>
      </c>
      <c r="L41" s="104" t="s">
        <v>431</v>
      </c>
      <c r="M41" s="104" t="s">
        <v>198</v>
      </c>
      <c r="N41" s="104" t="s">
        <v>40</v>
      </c>
    </row>
    <row r="42" spans="1:14" ht="12.75">
      <c r="A42" s="102">
        <v>3603</v>
      </c>
      <c r="B42" s="102" t="s">
        <v>433</v>
      </c>
      <c r="C42" s="102" t="s">
        <v>434</v>
      </c>
      <c r="D42" s="102" t="s">
        <v>290</v>
      </c>
      <c r="E42" s="102" t="s">
        <v>333</v>
      </c>
      <c r="F42" s="102" t="s">
        <v>436</v>
      </c>
      <c r="G42" s="102">
        <v>0</v>
      </c>
      <c r="H42" s="102" t="e">
        <v>#N/A</v>
      </c>
      <c r="I42" s="100"/>
      <c r="J42" s="103">
        <v>3603</v>
      </c>
      <c r="K42" s="104" t="s">
        <v>69</v>
      </c>
      <c r="L42" s="104" t="s">
        <v>69</v>
      </c>
      <c r="M42" s="104" t="e">
        <v>#N/A</v>
      </c>
      <c r="N42" s="104" t="s">
        <v>69</v>
      </c>
    </row>
    <row r="43" spans="1:14" ht="12.75">
      <c r="A43" s="102">
        <v>3610</v>
      </c>
      <c r="B43" s="102" t="s">
        <v>437</v>
      </c>
      <c r="C43" s="102" t="s">
        <v>438</v>
      </c>
      <c r="D43" s="102" t="s">
        <v>290</v>
      </c>
      <c r="E43" s="102" t="s">
        <v>300</v>
      </c>
      <c r="F43" s="102" t="s">
        <v>440</v>
      </c>
      <c r="G43" s="102">
        <v>0</v>
      </c>
      <c r="H43" s="102" t="e">
        <v>#N/A</v>
      </c>
      <c r="I43" s="100"/>
      <c r="J43" s="103">
        <v>3610</v>
      </c>
      <c r="K43" s="104" t="s">
        <v>69</v>
      </c>
      <c r="L43" s="104" t="s">
        <v>69</v>
      </c>
      <c r="M43" s="104" t="e">
        <v>#N/A</v>
      </c>
      <c r="N43" s="104" t="s">
        <v>69</v>
      </c>
    </row>
    <row r="44" spans="1:14" ht="12.75">
      <c r="A44" s="102">
        <v>3637</v>
      </c>
      <c r="B44" s="102" t="s">
        <v>441</v>
      </c>
      <c r="C44" s="102" t="s">
        <v>442</v>
      </c>
      <c r="D44" s="102" t="s">
        <v>290</v>
      </c>
      <c r="E44" s="102" t="s">
        <v>355</v>
      </c>
      <c r="F44" s="102" t="s">
        <v>444</v>
      </c>
      <c r="G44" s="102">
        <v>0</v>
      </c>
      <c r="H44" s="102" t="s">
        <v>151</v>
      </c>
      <c r="I44" s="100"/>
      <c r="J44" s="103">
        <v>3637</v>
      </c>
      <c r="K44" s="104" t="s">
        <v>1262</v>
      </c>
      <c r="L44" s="104" t="s">
        <v>631</v>
      </c>
      <c r="M44" s="104" t="s">
        <v>151</v>
      </c>
      <c r="N44" s="104" t="s">
        <v>36</v>
      </c>
    </row>
    <row r="45" spans="1:14" ht="12.75">
      <c r="A45" s="102">
        <v>3598</v>
      </c>
      <c r="B45" s="102" t="s">
        <v>445</v>
      </c>
      <c r="C45" s="102" t="s">
        <v>446</v>
      </c>
      <c r="D45" s="102" t="s">
        <v>290</v>
      </c>
      <c r="E45" s="102" t="s">
        <v>333</v>
      </c>
      <c r="F45" s="102" t="s">
        <v>294</v>
      </c>
      <c r="G45" s="102">
        <v>0</v>
      </c>
      <c r="H45" s="102" t="e">
        <v>#N/A</v>
      </c>
      <c r="I45" s="100"/>
      <c r="J45" s="103">
        <v>3598</v>
      </c>
      <c r="K45" s="104" t="s">
        <v>69</v>
      </c>
      <c r="L45" s="104" t="s">
        <v>69</v>
      </c>
      <c r="M45" s="104" t="e">
        <v>#N/A</v>
      </c>
      <c r="N45" s="104" t="s">
        <v>69</v>
      </c>
    </row>
    <row r="46" spans="1:14" ht="12.75">
      <c r="A46" s="102">
        <v>3620</v>
      </c>
      <c r="B46" s="102" t="s">
        <v>448</v>
      </c>
      <c r="C46" s="102" t="s">
        <v>449</v>
      </c>
      <c r="D46" s="102" t="s">
        <v>290</v>
      </c>
      <c r="E46" s="102" t="s">
        <v>355</v>
      </c>
      <c r="F46" s="102" t="s">
        <v>294</v>
      </c>
      <c r="G46" s="102">
        <v>0</v>
      </c>
      <c r="H46" s="102" t="s">
        <v>151</v>
      </c>
      <c r="I46" s="100"/>
      <c r="J46" s="103">
        <v>3620</v>
      </c>
      <c r="K46" s="104" t="s">
        <v>1263</v>
      </c>
      <c r="L46" s="104" t="s">
        <v>531</v>
      </c>
      <c r="M46" s="104" t="s">
        <v>151</v>
      </c>
      <c r="N46" s="104" t="s">
        <v>36</v>
      </c>
    </row>
    <row r="47" spans="1:14" ht="12.75">
      <c r="A47" s="102">
        <v>3692</v>
      </c>
      <c r="B47" s="102" t="s">
        <v>451</v>
      </c>
      <c r="C47" s="102" t="s">
        <v>133</v>
      </c>
      <c r="D47" s="102" t="s">
        <v>290</v>
      </c>
      <c r="E47" s="102" t="s">
        <v>453</v>
      </c>
      <c r="F47" s="102" t="s">
        <v>455</v>
      </c>
      <c r="G47" s="102" t="s">
        <v>32</v>
      </c>
      <c r="H47" s="102" t="s">
        <v>151</v>
      </c>
      <c r="I47" s="100"/>
      <c r="J47" s="103">
        <v>3692</v>
      </c>
      <c r="K47" s="104" t="s">
        <v>452</v>
      </c>
      <c r="L47" s="104" t="s">
        <v>806</v>
      </c>
      <c r="M47" s="104" t="s">
        <v>151</v>
      </c>
      <c r="N47" s="104" t="s">
        <v>36</v>
      </c>
    </row>
    <row r="48" spans="1:14" ht="12.75">
      <c r="A48" s="102">
        <v>4008</v>
      </c>
      <c r="B48" s="102" t="s">
        <v>457</v>
      </c>
      <c r="C48" s="102" t="s">
        <v>134</v>
      </c>
      <c r="D48" s="102" t="s">
        <v>290</v>
      </c>
      <c r="E48" s="102" t="s">
        <v>320</v>
      </c>
      <c r="F48" s="102" t="s">
        <v>459</v>
      </c>
      <c r="G48" s="102" t="s">
        <v>30</v>
      </c>
      <c r="H48" s="102" t="s">
        <v>151</v>
      </c>
      <c r="I48" s="100"/>
      <c r="J48" s="103">
        <v>4008</v>
      </c>
      <c r="K48" s="104" t="s">
        <v>134</v>
      </c>
      <c r="L48" s="104" t="s">
        <v>1236</v>
      </c>
      <c r="M48" s="104" t="s">
        <v>151</v>
      </c>
      <c r="N48" s="104" t="s">
        <v>40</v>
      </c>
    </row>
    <row r="49" spans="1:14" ht="12.75">
      <c r="A49" s="102">
        <v>4034</v>
      </c>
      <c r="B49" s="102" t="s">
        <v>460</v>
      </c>
      <c r="C49" s="102" t="s">
        <v>461</v>
      </c>
      <c r="D49" s="102" t="s">
        <v>290</v>
      </c>
      <c r="E49" s="102" t="s">
        <v>291</v>
      </c>
      <c r="F49" s="102" t="s">
        <v>294</v>
      </c>
      <c r="G49" s="102">
        <v>0</v>
      </c>
      <c r="H49" s="102" t="s">
        <v>151</v>
      </c>
      <c r="I49" s="100"/>
      <c r="J49" s="103">
        <v>4034</v>
      </c>
      <c r="K49" s="104" t="s">
        <v>1264</v>
      </c>
      <c r="L49" s="104" t="s">
        <v>531</v>
      </c>
      <c r="M49" s="104" t="s">
        <v>151</v>
      </c>
      <c r="N49" s="104" t="s">
        <v>36</v>
      </c>
    </row>
    <row r="50" spans="1:14" ht="12.75">
      <c r="A50" s="102">
        <v>4019</v>
      </c>
      <c r="B50" s="102" t="s">
        <v>463</v>
      </c>
      <c r="C50" s="102" t="s">
        <v>464</v>
      </c>
      <c r="D50" s="102" t="s">
        <v>290</v>
      </c>
      <c r="E50" s="102" t="s">
        <v>291</v>
      </c>
      <c r="F50" s="102" t="s">
        <v>294</v>
      </c>
      <c r="G50" s="102">
        <v>0</v>
      </c>
      <c r="H50" s="102" t="s">
        <v>151</v>
      </c>
      <c r="I50" s="100"/>
      <c r="J50" s="103">
        <v>4019</v>
      </c>
      <c r="K50" s="104" t="s">
        <v>1265</v>
      </c>
      <c r="L50" s="104" t="s">
        <v>531</v>
      </c>
      <c r="M50" s="104" t="s">
        <v>151</v>
      </c>
      <c r="N50" s="104" t="s">
        <v>36</v>
      </c>
    </row>
    <row r="51" spans="1:14" ht="12.75">
      <c r="A51" s="102">
        <v>4025</v>
      </c>
      <c r="B51" s="102" t="s">
        <v>466</v>
      </c>
      <c r="C51" s="102" t="s">
        <v>467</v>
      </c>
      <c r="D51" s="102" t="s">
        <v>290</v>
      </c>
      <c r="E51" s="102" t="s">
        <v>291</v>
      </c>
      <c r="F51" s="102" t="s">
        <v>294</v>
      </c>
      <c r="G51" s="102">
        <v>0</v>
      </c>
      <c r="H51" s="102" t="s">
        <v>151</v>
      </c>
      <c r="I51" s="100"/>
      <c r="J51" s="103">
        <v>4025</v>
      </c>
      <c r="K51" s="104" t="s">
        <v>1266</v>
      </c>
      <c r="L51" s="104" t="s">
        <v>531</v>
      </c>
      <c r="M51" s="104" t="s">
        <v>151</v>
      </c>
      <c r="N51" s="104" t="s">
        <v>36</v>
      </c>
    </row>
    <row r="52" spans="1:14" ht="12.75">
      <c r="A52" s="102">
        <v>4072</v>
      </c>
      <c r="B52" s="102" t="s">
        <v>469</v>
      </c>
      <c r="C52" s="102" t="s">
        <v>470</v>
      </c>
      <c r="D52" s="102" t="s">
        <v>290</v>
      </c>
      <c r="E52" s="102" t="s">
        <v>471</v>
      </c>
      <c r="F52" s="102">
        <v>0</v>
      </c>
      <c r="G52" s="102">
        <v>0</v>
      </c>
      <c r="H52" s="102" t="s">
        <v>151</v>
      </c>
      <c r="I52" s="100"/>
      <c r="J52" s="103">
        <v>4072</v>
      </c>
      <c r="K52" s="104" t="s">
        <v>1267</v>
      </c>
      <c r="L52" s="104" t="s">
        <v>1268</v>
      </c>
      <c r="M52" s="104" t="s">
        <v>151</v>
      </c>
      <c r="N52" s="104" t="s">
        <v>1255</v>
      </c>
    </row>
    <row r="53" spans="1:14" ht="12.75">
      <c r="A53" s="102">
        <v>3545</v>
      </c>
      <c r="B53" s="102" t="s">
        <v>474</v>
      </c>
      <c r="C53" s="102" t="s">
        <v>475</v>
      </c>
      <c r="D53" s="102" t="s">
        <v>290</v>
      </c>
      <c r="E53" s="102" t="s">
        <v>304</v>
      </c>
      <c r="F53" s="102" t="s">
        <v>294</v>
      </c>
      <c r="G53" s="102">
        <v>0</v>
      </c>
      <c r="H53" s="102" t="s">
        <v>151</v>
      </c>
      <c r="I53" s="100"/>
      <c r="J53" s="103">
        <v>3545</v>
      </c>
      <c r="K53" s="104" t="s">
        <v>1269</v>
      </c>
      <c r="L53" s="104" t="s">
        <v>662</v>
      </c>
      <c r="M53" s="104" t="s">
        <v>151</v>
      </c>
      <c r="N53" s="104" t="s">
        <v>1233</v>
      </c>
    </row>
    <row r="54" spans="1:14" ht="12.75">
      <c r="A54" s="102">
        <v>3558</v>
      </c>
      <c r="B54" s="102" t="s">
        <v>477</v>
      </c>
      <c r="C54" s="102" t="s">
        <v>478</v>
      </c>
      <c r="D54" s="102" t="s">
        <v>290</v>
      </c>
      <c r="E54" s="102" t="s">
        <v>316</v>
      </c>
      <c r="F54" s="102" t="s">
        <v>294</v>
      </c>
      <c r="G54" s="102">
        <v>0</v>
      </c>
      <c r="H54" s="102" t="e">
        <v>#N/A</v>
      </c>
      <c r="I54" s="100"/>
      <c r="J54" s="103">
        <v>3558</v>
      </c>
      <c r="K54" s="104" t="s">
        <v>69</v>
      </c>
      <c r="L54" s="104" t="s">
        <v>69</v>
      </c>
      <c r="M54" s="104" t="e">
        <v>#N/A</v>
      </c>
      <c r="N54" s="104" t="s">
        <v>69</v>
      </c>
    </row>
    <row r="55" spans="1:14" ht="12.75">
      <c r="A55" s="102">
        <v>3573</v>
      </c>
      <c r="B55" s="102" t="s">
        <v>480</v>
      </c>
      <c r="C55" s="102" t="s">
        <v>481</v>
      </c>
      <c r="D55" s="102" t="s">
        <v>290</v>
      </c>
      <c r="E55" s="102" t="s">
        <v>355</v>
      </c>
      <c r="F55" s="102" t="s">
        <v>294</v>
      </c>
      <c r="G55" s="102">
        <v>0</v>
      </c>
      <c r="H55" s="102" t="s">
        <v>151</v>
      </c>
      <c r="I55" s="100"/>
      <c r="J55" s="103">
        <v>3573</v>
      </c>
      <c r="K55" s="104" t="s">
        <v>1270</v>
      </c>
      <c r="L55" s="104" t="s">
        <v>631</v>
      </c>
      <c r="M55" s="104" t="s">
        <v>151</v>
      </c>
      <c r="N55" s="104" t="s">
        <v>1249</v>
      </c>
    </row>
    <row r="56" spans="1:14" ht="12.75">
      <c r="A56" s="102">
        <v>4004</v>
      </c>
      <c r="B56" s="102" t="s">
        <v>483</v>
      </c>
      <c r="C56" s="102" t="s">
        <v>484</v>
      </c>
      <c r="D56" s="102" t="s">
        <v>290</v>
      </c>
      <c r="E56" s="102" t="s">
        <v>333</v>
      </c>
      <c r="F56" s="102" t="s">
        <v>294</v>
      </c>
      <c r="G56" s="102">
        <v>0</v>
      </c>
      <c r="H56" s="102" t="s">
        <v>151</v>
      </c>
      <c r="I56" s="100"/>
      <c r="J56" s="103">
        <v>4004</v>
      </c>
      <c r="K56" s="104" t="s">
        <v>1271</v>
      </c>
      <c r="L56" s="104" t="s">
        <v>1236</v>
      </c>
      <c r="M56" s="104" t="s">
        <v>151</v>
      </c>
      <c r="N56" s="104" t="s">
        <v>40</v>
      </c>
    </row>
    <row r="57" spans="1:14" ht="12.75">
      <c r="A57" s="102">
        <v>4037</v>
      </c>
      <c r="B57" s="102" t="s">
        <v>486</v>
      </c>
      <c r="C57" s="102" t="s">
        <v>487</v>
      </c>
      <c r="D57" s="102" t="s">
        <v>290</v>
      </c>
      <c r="E57" s="102" t="s">
        <v>291</v>
      </c>
      <c r="F57" s="102" t="s">
        <v>294</v>
      </c>
      <c r="G57" s="102">
        <v>0</v>
      </c>
      <c r="H57" s="102" t="s">
        <v>151</v>
      </c>
      <c r="I57" s="100"/>
      <c r="J57" s="103">
        <v>4037</v>
      </c>
      <c r="K57" s="104" t="s">
        <v>1272</v>
      </c>
      <c r="L57" s="104" t="s">
        <v>531</v>
      </c>
      <c r="M57" s="104" t="s">
        <v>151</v>
      </c>
      <c r="N57" s="104" t="s">
        <v>36</v>
      </c>
    </row>
    <row r="58" spans="1:14" ht="12.75">
      <c r="A58" s="102">
        <v>4029</v>
      </c>
      <c r="B58" s="102" t="s">
        <v>489</v>
      </c>
      <c r="C58" s="102" t="s">
        <v>490</v>
      </c>
      <c r="D58" s="102" t="s">
        <v>290</v>
      </c>
      <c r="E58" s="102" t="s">
        <v>291</v>
      </c>
      <c r="F58" s="102" t="s">
        <v>294</v>
      </c>
      <c r="G58" s="102">
        <v>0</v>
      </c>
      <c r="H58" s="102" t="s">
        <v>151</v>
      </c>
      <c r="I58" s="100"/>
      <c r="J58" s="103">
        <v>4029</v>
      </c>
      <c r="K58" s="104" t="s">
        <v>1273</v>
      </c>
      <c r="L58" s="104" t="s">
        <v>531</v>
      </c>
      <c r="M58" s="104" t="s">
        <v>151</v>
      </c>
      <c r="N58" s="104" t="s">
        <v>36</v>
      </c>
    </row>
    <row r="59" spans="1:14" ht="12.75">
      <c r="A59" s="102">
        <v>3046</v>
      </c>
      <c r="B59" s="102" t="s">
        <v>492</v>
      </c>
      <c r="C59" s="102" t="s">
        <v>493</v>
      </c>
      <c r="D59" s="102" t="s">
        <v>290</v>
      </c>
      <c r="E59" s="102" t="s">
        <v>355</v>
      </c>
      <c r="F59" s="102" t="s">
        <v>294</v>
      </c>
      <c r="G59" s="102">
        <v>0</v>
      </c>
      <c r="H59" s="102" t="e">
        <v>#N/A</v>
      </c>
      <c r="I59" s="100"/>
      <c r="J59" s="103">
        <v>3046</v>
      </c>
      <c r="K59" s="104" t="s">
        <v>69</v>
      </c>
      <c r="L59" s="104" t="s">
        <v>69</v>
      </c>
      <c r="M59" s="104" t="e">
        <v>#N/A</v>
      </c>
      <c r="N59" s="104" t="s">
        <v>69</v>
      </c>
    </row>
    <row r="60" spans="1:14" ht="12.75">
      <c r="A60" s="102">
        <v>3050</v>
      </c>
      <c r="B60" s="102" t="s">
        <v>495</v>
      </c>
      <c r="C60" s="102" t="s">
        <v>496</v>
      </c>
      <c r="D60" s="102" t="s">
        <v>290</v>
      </c>
      <c r="E60" s="102" t="s">
        <v>375</v>
      </c>
      <c r="F60" s="102" t="s">
        <v>294</v>
      </c>
      <c r="G60" s="102">
        <v>0</v>
      </c>
      <c r="H60" s="102" t="s">
        <v>151</v>
      </c>
      <c r="I60" s="100"/>
      <c r="J60" s="103">
        <v>3050</v>
      </c>
      <c r="K60" s="104" t="s">
        <v>1274</v>
      </c>
      <c r="L60" s="104" t="s">
        <v>385</v>
      </c>
      <c r="M60" s="104" t="s">
        <v>151</v>
      </c>
      <c r="N60" s="104" t="s">
        <v>1255</v>
      </c>
    </row>
    <row r="61" spans="1:14" ht="12.75">
      <c r="A61" s="102">
        <v>3044</v>
      </c>
      <c r="B61" s="102" t="s">
        <v>498</v>
      </c>
      <c r="C61" s="102" t="s">
        <v>499</v>
      </c>
      <c r="D61" s="102" t="s">
        <v>290</v>
      </c>
      <c r="E61" s="102" t="s">
        <v>316</v>
      </c>
      <c r="F61" s="102" t="s">
        <v>294</v>
      </c>
      <c r="G61" s="102">
        <v>0</v>
      </c>
      <c r="H61" s="102" t="e">
        <v>#N/A</v>
      </c>
      <c r="I61" s="100"/>
      <c r="J61" s="103">
        <v>3044</v>
      </c>
      <c r="K61" s="104" t="s">
        <v>69</v>
      </c>
      <c r="L61" s="104" t="s">
        <v>69</v>
      </c>
      <c r="M61" s="104" t="e">
        <v>#N/A</v>
      </c>
      <c r="N61" s="104" t="s">
        <v>69</v>
      </c>
    </row>
    <row r="62" spans="1:14" ht="12.75">
      <c r="A62" s="102">
        <v>3074</v>
      </c>
      <c r="B62" s="102" t="s">
        <v>501</v>
      </c>
      <c r="C62" s="102" t="s">
        <v>502</v>
      </c>
      <c r="D62" s="102" t="s">
        <v>290</v>
      </c>
      <c r="E62" s="102" t="s">
        <v>304</v>
      </c>
      <c r="F62" s="102">
        <v>1</v>
      </c>
      <c r="G62" s="102">
        <v>0</v>
      </c>
      <c r="H62" s="102" t="s">
        <v>151</v>
      </c>
      <c r="I62" s="100"/>
      <c r="J62" s="103">
        <v>3074</v>
      </c>
      <c r="K62" s="104" t="s">
        <v>1275</v>
      </c>
      <c r="L62" s="104" t="s">
        <v>662</v>
      </c>
      <c r="M62" s="104" t="s">
        <v>151</v>
      </c>
      <c r="N62" s="104" t="s">
        <v>1233</v>
      </c>
    </row>
    <row r="63" spans="1:14" ht="12.75">
      <c r="A63" s="102">
        <v>3061</v>
      </c>
      <c r="B63" s="102" t="s">
        <v>504</v>
      </c>
      <c r="C63" s="102" t="s">
        <v>505</v>
      </c>
      <c r="D63" s="102" t="s">
        <v>290</v>
      </c>
      <c r="E63" s="102" t="s">
        <v>409</v>
      </c>
      <c r="F63" s="102" t="s">
        <v>294</v>
      </c>
      <c r="G63" s="102">
        <v>0</v>
      </c>
      <c r="H63" s="102" t="s">
        <v>151</v>
      </c>
      <c r="I63" s="100"/>
      <c r="J63" s="103">
        <v>3061</v>
      </c>
      <c r="K63" s="104" t="s">
        <v>1276</v>
      </c>
      <c r="L63" s="104" t="s">
        <v>531</v>
      </c>
      <c r="M63" s="104" t="s">
        <v>151</v>
      </c>
      <c r="N63" s="104" t="s">
        <v>1239</v>
      </c>
    </row>
    <row r="64" spans="1:14" ht="12.75">
      <c r="A64" s="102">
        <v>3067</v>
      </c>
      <c r="B64" s="102" t="s">
        <v>507</v>
      </c>
      <c r="C64" s="102" t="s">
        <v>508</v>
      </c>
      <c r="D64" s="102" t="s">
        <v>290</v>
      </c>
      <c r="E64" s="102" t="s">
        <v>291</v>
      </c>
      <c r="F64" s="102" t="s">
        <v>294</v>
      </c>
      <c r="G64" s="102">
        <v>0</v>
      </c>
      <c r="H64" s="102" t="s">
        <v>1209</v>
      </c>
      <c r="I64" s="100"/>
      <c r="J64" s="103">
        <v>3067</v>
      </c>
      <c r="K64" s="104" t="s">
        <v>1277</v>
      </c>
      <c r="L64" s="104" t="s">
        <v>531</v>
      </c>
      <c r="M64" s="104" t="s">
        <v>1209</v>
      </c>
      <c r="N64" s="104" t="s">
        <v>36</v>
      </c>
    </row>
    <row r="65" spans="1:14" ht="12.75">
      <c r="A65" s="102">
        <v>3560</v>
      </c>
      <c r="B65" s="102" t="s">
        <v>510</v>
      </c>
      <c r="C65" s="102" t="s">
        <v>511</v>
      </c>
      <c r="D65" s="102" t="s">
        <v>513</v>
      </c>
      <c r="E65" s="102" t="s">
        <v>333</v>
      </c>
      <c r="F65" s="102" t="s">
        <v>294</v>
      </c>
      <c r="G65" s="102">
        <v>0</v>
      </c>
      <c r="H65" s="102" t="e">
        <v>#N/A</v>
      </c>
      <c r="I65" s="100"/>
      <c r="J65" s="103">
        <v>3560</v>
      </c>
      <c r="K65" s="104" t="s">
        <v>69</v>
      </c>
      <c r="L65" s="104" t="s">
        <v>69</v>
      </c>
      <c r="M65" s="104" t="e">
        <v>#N/A</v>
      </c>
      <c r="N65" s="104" t="s">
        <v>69</v>
      </c>
    </row>
    <row r="66" spans="1:14" ht="12.75">
      <c r="A66" s="102">
        <v>3709</v>
      </c>
      <c r="B66" s="102" t="s">
        <v>515</v>
      </c>
      <c r="C66" s="102" t="s">
        <v>516</v>
      </c>
      <c r="D66" s="102" t="s">
        <v>513</v>
      </c>
      <c r="E66" s="102" t="s">
        <v>308</v>
      </c>
      <c r="F66" s="102" t="s">
        <v>309</v>
      </c>
      <c r="G66" s="102" t="s">
        <v>32</v>
      </c>
      <c r="H66" s="102" t="s">
        <v>200</v>
      </c>
      <c r="I66" s="100"/>
      <c r="J66" s="103">
        <v>3709</v>
      </c>
      <c r="K66" s="104" t="s">
        <v>516</v>
      </c>
      <c r="L66" s="104" t="s">
        <v>1235</v>
      </c>
      <c r="M66" s="104" t="s">
        <v>200</v>
      </c>
      <c r="N66" s="104" t="s">
        <v>36</v>
      </c>
    </row>
    <row r="67" spans="1:14" ht="12.75">
      <c r="A67" s="102">
        <v>3763</v>
      </c>
      <c r="B67" s="102" t="s">
        <v>518</v>
      </c>
      <c r="C67" s="102" t="s">
        <v>519</v>
      </c>
      <c r="D67" s="102" t="s">
        <v>513</v>
      </c>
      <c r="E67" s="102" t="s">
        <v>308</v>
      </c>
      <c r="F67" s="102" t="s">
        <v>309</v>
      </c>
      <c r="G67" s="102" t="s">
        <v>521</v>
      </c>
      <c r="H67" s="102" t="s">
        <v>200</v>
      </c>
      <c r="I67" s="100"/>
      <c r="J67" s="103">
        <v>3763</v>
      </c>
      <c r="K67" s="104" t="s">
        <v>520</v>
      </c>
      <c r="L67" s="104" t="s">
        <v>1235</v>
      </c>
      <c r="M67" s="104" t="s">
        <v>200</v>
      </c>
      <c r="N67" s="104" t="s">
        <v>1255</v>
      </c>
    </row>
    <row r="68" spans="1:14" ht="12.75">
      <c r="A68" s="102">
        <v>4102</v>
      </c>
      <c r="B68" s="102" t="s">
        <v>523</v>
      </c>
      <c r="C68" s="102" t="s">
        <v>524</v>
      </c>
      <c r="D68" s="102" t="s">
        <v>513</v>
      </c>
      <c r="E68" s="102" t="s">
        <v>323</v>
      </c>
      <c r="F68" s="102" t="s">
        <v>526</v>
      </c>
      <c r="G68" s="102" t="s">
        <v>326</v>
      </c>
      <c r="H68" s="102" t="s">
        <v>200</v>
      </c>
      <c r="I68" s="100"/>
      <c r="J68" s="103">
        <v>4102</v>
      </c>
      <c r="K68" s="104" t="s">
        <v>524</v>
      </c>
      <c r="L68" s="104" t="s">
        <v>1238</v>
      </c>
      <c r="M68" s="104" t="s">
        <v>200</v>
      </c>
      <c r="N68" s="104" t="s">
        <v>1239</v>
      </c>
    </row>
    <row r="69" spans="1:14" ht="12.75">
      <c r="A69" s="102">
        <v>4214</v>
      </c>
      <c r="B69" s="102" t="s">
        <v>528</v>
      </c>
      <c r="C69" s="102" t="s">
        <v>529</v>
      </c>
      <c r="D69" s="102" t="s">
        <v>513</v>
      </c>
      <c r="E69" s="102" t="s">
        <v>423</v>
      </c>
      <c r="F69" s="102" t="s">
        <v>531</v>
      </c>
      <c r="G69" s="102" t="s">
        <v>32</v>
      </c>
      <c r="H69" s="102" t="s">
        <v>1278</v>
      </c>
      <c r="I69" s="100"/>
      <c r="J69" s="103">
        <v>4214</v>
      </c>
      <c r="K69" s="104" t="s">
        <v>529</v>
      </c>
      <c r="L69" s="104" t="s">
        <v>531</v>
      </c>
      <c r="M69" s="104" t="s">
        <v>1278</v>
      </c>
      <c r="N69" s="104" t="s">
        <v>1279</v>
      </c>
    </row>
    <row r="70" spans="1:14" ht="12.75">
      <c r="A70" s="102">
        <v>3665</v>
      </c>
      <c r="B70" s="102" t="s">
        <v>533</v>
      </c>
      <c r="C70" s="102" t="s">
        <v>534</v>
      </c>
      <c r="D70" s="102" t="s">
        <v>513</v>
      </c>
      <c r="E70" s="102" t="s">
        <v>291</v>
      </c>
      <c r="F70" s="102" t="s">
        <v>294</v>
      </c>
      <c r="G70" s="102">
        <v>0</v>
      </c>
      <c r="H70" s="102" t="s">
        <v>200</v>
      </c>
      <c r="I70" s="100"/>
      <c r="J70" s="103">
        <v>3665</v>
      </c>
      <c r="K70" s="104" t="s">
        <v>534</v>
      </c>
      <c r="L70" s="104" t="s">
        <v>531</v>
      </c>
      <c r="M70" s="104" t="s">
        <v>200</v>
      </c>
      <c r="N70" s="104" t="s">
        <v>36</v>
      </c>
    </row>
    <row r="71" spans="1:14" ht="12.75">
      <c r="A71" s="102">
        <v>4033</v>
      </c>
      <c r="B71" s="102" t="s">
        <v>536</v>
      </c>
      <c r="C71" s="102" t="s">
        <v>537</v>
      </c>
      <c r="D71" s="102" t="s">
        <v>513</v>
      </c>
      <c r="E71" s="102" t="s">
        <v>423</v>
      </c>
      <c r="F71" s="102" t="s">
        <v>294</v>
      </c>
      <c r="G71" s="102" t="s">
        <v>32</v>
      </c>
      <c r="H71" s="102" t="s">
        <v>200</v>
      </c>
      <c r="I71" s="100"/>
      <c r="J71" s="103">
        <v>4033</v>
      </c>
      <c r="K71" s="104" t="s">
        <v>537</v>
      </c>
      <c r="L71" s="104" t="s">
        <v>531</v>
      </c>
      <c r="M71" s="104" t="s">
        <v>200</v>
      </c>
      <c r="N71" s="104" t="s">
        <v>36</v>
      </c>
    </row>
    <row r="72" spans="1:14" ht="12.75">
      <c r="A72" s="102">
        <v>3701</v>
      </c>
      <c r="B72" s="102" t="s">
        <v>539</v>
      </c>
      <c r="C72" s="102" t="s">
        <v>540</v>
      </c>
      <c r="D72" s="102" t="s">
        <v>513</v>
      </c>
      <c r="E72" s="102" t="s">
        <v>300</v>
      </c>
      <c r="F72" s="102" t="s">
        <v>294</v>
      </c>
      <c r="G72" s="102">
        <v>0</v>
      </c>
      <c r="H72" s="102" t="e">
        <v>#N/A</v>
      </c>
      <c r="I72" s="100"/>
      <c r="J72" s="103">
        <v>3701</v>
      </c>
      <c r="K72" s="104" t="s">
        <v>69</v>
      </c>
      <c r="L72" s="104" t="s">
        <v>69</v>
      </c>
      <c r="M72" s="104" t="e">
        <v>#N/A</v>
      </c>
      <c r="N72" s="104" t="s">
        <v>69</v>
      </c>
    </row>
    <row r="73" spans="1:14" ht="12.75">
      <c r="A73" s="102">
        <v>3013</v>
      </c>
      <c r="B73" s="102" t="s">
        <v>542</v>
      </c>
      <c r="C73" s="102" t="s">
        <v>543</v>
      </c>
      <c r="D73" s="102" t="s">
        <v>513</v>
      </c>
      <c r="E73" s="102" t="s">
        <v>300</v>
      </c>
      <c r="F73" s="102" t="s">
        <v>294</v>
      </c>
      <c r="G73" s="102">
        <v>0</v>
      </c>
      <c r="H73" s="102" t="s">
        <v>200</v>
      </c>
      <c r="I73" s="100"/>
      <c r="J73" s="103">
        <v>3013</v>
      </c>
      <c r="K73" s="104" t="s">
        <v>543</v>
      </c>
      <c r="L73" s="104" t="s">
        <v>1231</v>
      </c>
      <c r="M73" s="104" t="s">
        <v>200</v>
      </c>
      <c r="N73" s="104" t="s">
        <v>41</v>
      </c>
    </row>
    <row r="74" spans="1:14" ht="12.75">
      <c r="A74" s="102">
        <v>3732</v>
      </c>
      <c r="B74" s="102" t="s">
        <v>545</v>
      </c>
      <c r="C74" s="102" t="s">
        <v>546</v>
      </c>
      <c r="D74" s="102" t="s">
        <v>513</v>
      </c>
      <c r="E74" s="102" t="s">
        <v>548</v>
      </c>
      <c r="F74" s="102" t="s">
        <v>549</v>
      </c>
      <c r="G74" s="102" t="s">
        <v>550</v>
      </c>
      <c r="H74" s="102" t="s">
        <v>200</v>
      </c>
      <c r="I74" s="100"/>
      <c r="J74" s="103">
        <v>3732</v>
      </c>
      <c r="K74" s="104" t="s">
        <v>546</v>
      </c>
      <c r="L74" s="104" t="s">
        <v>1280</v>
      </c>
      <c r="M74" s="104" t="s">
        <v>200</v>
      </c>
      <c r="N74" s="104" t="s">
        <v>41</v>
      </c>
    </row>
    <row r="75" spans="1:14" ht="12.75">
      <c r="A75" s="102">
        <v>3795</v>
      </c>
      <c r="B75" s="102" t="s">
        <v>551</v>
      </c>
      <c r="C75" s="102" t="s">
        <v>552</v>
      </c>
      <c r="D75" s="102" t="s">
        <v>513</v>
      </c>
      <c r="E75" s="102" t="s">
        <v>548</v>
      </c>
      <c r="F75" s="102" t="s">
        <v>549</v>
      </c>
      <c r="G75" s="102" t="s">
        <v>32</v>
      </c>
      <c r="H75" s="102" t="s">
        <v>200</v>
      </c>
      <c r="I75" s="100"/>
      <c r="J75" s="103">
        <v>3795</v>
      </c>
      <c r="K75" s="104" t="s">
        <v>552</v>
      </c>
      <c r="L75" s="104" t="s">
        <v>1280</v>
      </c>
      <c r="M75" s="104" t="s">
        <v>200</v>
      </c>
      <c r="N75" s="104" t="s">
        <v>36</v>
      </c>
    </row>
    <row r="76" spans="1:14" ht="12.75">
      <c r="A76" s="102">
        <v>4044</v>
      </c>
      <c r="B76" s="102" t="s">
        <v>554</v>
      </c>
      <c r="C76" s="102" t="s">
        <v>555</v>
      </c>
      <c r="D76" s="102" t="s">
        <v>513</v>
      </c>
      <c r="E76" s="102" t="s">
        <v>304</v>
      </c>
      <c r="F76" s="102" t="s">
        <v>294</v>
      </c>
      <c r="G76" s="102">
        <v>0</v>
      </c>
      <c r="H76" s="102" t="s">
        <v>200</v>
      </c>
      <c r="I76" s="100"/>
      <c r="J76" s="103">
        <v>4044</v>
      </c>
      <c r="K76" s="104" t="s">
        <v>555</v>
      </c>
      <c r="L76" s="104" t="s">
        <v>662</v>
      </c>
      <c r="M76" s="104" t="s">
        <v>200</v>
      </c>
      <c r="N76" s="104" t="s">
        <v>1233</v>
      </c>
    </row>
    <row r="77" spans="1:14" ht="12.75">
      <c r="A77" s="102">
        <v>4119</v>
      </c>
      <c r="B77" s="102" t="s">
        <v>557</v>
      </c>
      <c r="C77" s="102" t="s">
        <v>558</v>
      </c>
      <c r="D77" s="102" t="s">
        <v>513</v>
      </c>
      <c r="E77" s="102" t="s">
        <v>428</v>
      </c>
      <c r="F77" s="102" t="s">
        <v>559</v>
      </c>
      <c r="G77" s="102" t="s">
        <v>37</v>
      </c>
      <c r="H77" s="102" t="s">
        <v>200</v>
      </c>
      <c r="I77" s="100"/>
      <c r="J77" s="103">
        <v>4119</v>
      </c>
      <c r="K77" s="104" t="s">
        <v>558</v>
      </c>
      <c r="L77" s="104" t="s">
        <v>662</v>
      </c>
      <c r="M77" s="104" t="s">
        <v>200</v>
      </c>
      <c r="N77" s="104" t="s">
        <v>1233</v>
      </c>
    </row>
    <row r="78" spans="1:14" ht="12.75">
      <c r="A78" s="102">
        <v>3030</v>
      </c>
      <c r="B78" s="102" t="s">
        <v>560</v>
      </c>
      <c r="C78" s="102" t="s">
        <v>561</v>
      </c>
      <c r="D78" s="102" t="s">
        <v>513</v>
      </c>
      <c r="E78" s="102" t="s">
        <v>333</v>
      </c>
      <c r="F78" s="102" t="s">
        <v>294</v>
      </c>
      <c r="G78" s="102">
        <v>0</v>
      </c>
      <c r="H78" s="102" t="s">
        <v>200</v>
      </c>
      <c r="I78" s="100"/>
      <c r="J78" s="103">
        <v>3030</v>
      </c>
      <c r="K78" s="104" t="s">
        <v>561</v>
      </c>
      <c r="L78" s="104" t="s">
        <v>662</v>
      </c>
      <c r="M78" s="104" t="s">
        <v>200</v>
      </c>
      <c r="N78" s="104" t="s">
        <v>1233</v>
      </c>
    </row>
    <row r="79" spans="1:14" ht="12.75">
      <c r="A79" s="102">
        <v>4130</v>
      </c>
      <c r="B79" s="102" t="s">
        <v>563</v>
      </c>
      <c r="C79" s="102" t="s">
        <v>564</v>
      </c>
      <c r="D79" s="102" t="s">
        <v>513</v>
      </c>
      <c r="E79" s="102" t="s">
        <v>423</v>
      </c>
      <c r="F79" s="102" t="s">
        <v>567</v>
      </c>
      <c r="G79" s="102" t="s">
        <v>326</v>
      </c>
      <c r="H79" s="102" t="s">
        <v>200</v>
      </c>
      <c r="I79" s="100"/>
      <c r="J79" s="103">
        <v>4130</v>
      </c>
      <c r="K79" s="104" t="s">
        <v>1281</v>
      </c>
      <c r="L79" s="104" t="s">
        <v>531</v>
      </c>
      <c r="M79" s="104" t="s">
        <v>200</v>
      </c>
      <c r="N79" s="104" t="s">
        <v>1239</v>
      </c>
    </row>
    <row r="80" spans="1:14" ht="12.75">
      <c r="A80" s="102">
        <v>3614</v>
      </c>
      <c r="B80" s="102" t="s">
        <v>568</v>
      </c>
      <c r="C80" s="102" t="s">
        <v>569</v>
      </c>
      <c r="D80" s="102" t="s">
        <v>513</v>
      </c>
      <c r="E80" s="102" t="s">
        <v>333</v>
      </c>
      <c r="F80" s="102" t="s">
        <v>294</v>
      </c>
      <c r="G80" s="102">
        <v>0</v>
      </c>
      <c r="H80" s="102" t="s">
        <v>200</v>
      </c>
      <c r="I80" s="100"/>
      <c r="J80" s="103">
        <v>3614</v>
      </c>
      <c r="K80" s="104" t="s">
        <v>1282</v>
      </c>
      <c r="L80" s="104" t="s">
        <v>531</v>
      </c>
      <c r="M80" s="104" t="s">
        <v>200</v>
      </c>
      <c r="N80" s="104" t="s">
        <v>1239</v>
      </c>
    </row>
    <row r="81" spans="1:14" ht="12.75">
      <c r="A81" s="102">
        <v>3889</v>
      </c>
      <c r="B81" s="102" t="s">
        <v>571</v>
      </c>
      <c r="C81" s="102" t="s">
        <v>572</v>
      </c>
      <c r="D81" s="102" t="s">
        <v>513</v>
      </c>
      <c r="E81" s="102" t="s">
        <v>355</v>
      </c>
      <c r="F81" s="102" t="s">
        <v>573</v>
      </c>
      <c r="G81" s="102" t="s">
        <v>574</v>
      </c>
      <c r="H81" s="102" t="s">
        <v>200</v>
      </c>
      <c r="I81" s="100"/>
      <c r="J81" s="103">
        <v>3889</v>
      </c>
      <c r="K81" s="104" t="s">
        <v>572</v>
      </c>
      <c r="L81" s="104" t="s">
        <v>631</v>
      </c>
      <c r="M81" s="104" t="s">
        <v>200</v>
      </c>
      <c r="N81" s="104" t="s">
        <v>1249</v>
      </c>
    </row>
    <row r="82" spans="1:14" ht="12.75">
      <c r="A82" s="102">
        <v>4217</v>
      </c>
      <c r="B82" s="102" t="s">
        <v>575</v>
      </c>
      <c r="C82" s="102" t="s">
        <v>115</v>
      </c>
      <c r="D82" s="102" t="s">
        <v>513</v>
      </c>
      <c r="E82" s="102" t="s">
        <v>430</v>
      </c>
      <c r="F82" s="102" t="s">
        <v>576</v>
      </c>
      <c r="G82" s="102" t="s">
        <v>521</v>
      </c>
      <c r="H82" s="102" t="s">
        <v>200</v>
      </c>
      <c r="I82" s="100"/>
      <c r="J82" s="103">
        <v>4217</v>
      </c>
      <c r="K82" s="104" t="s">
        <v>115</v>
      </c>
      <c r="L82" s="104" t="s">
        <v>431</v>
      </c>
      <c r="M82" s="104" t="s">
        <v>200</v>
      </c>
      <c r="N82" s="104" t="s">
        <v>1255</v>
      </c>
    </row>
    <row r="83" spans="1:14" ht="12.75">
      <c r="A83" s="102">
        <v>3786</v>
      </c>
      <c r="B83" s="102" t="s">
        <v>577</v>
      </c>
      <c r="C83" s="102" t="s">
        <v>115</v>
      </c>
      <c r="D83" s="102" t="s">
        <v>513</v>
      </c>
      <c r="E83" s="102" t="s">
        <v>430</v>
      </c>
      <c r="F83" s="102" t="s">
        <v>576</v>
      </c>
      <c r="G83" s="102" t="s">
        <v>521</v>
      </c>
      <c r="H83" s="102" t="e">
        <v>#N/A</v>
      </c>
      <c r="I83" s="100"/>
      <c r="J83" s="103">
        <v>3786</v>
      </c>
      <c r="K83" s="104" t="s">
        <v>69</v>
      </c>
      <c r="L83" s="104" t="s">
        <v>69</v>
      </c>
      <c r="M83" s="104" t="e">
        <v>#N/A</v>
      </c>
      <c r="N83" s="104" t="s">
        <v>69</v>
      </c>
    </row>
    <row r="84" spans="1:14" ht="12.75">
      <c r="A84" s="102">
        <v>3812</v>
      </c>
      <c r="B84" s="102" t="s">
        <v>578</v>
      </c>
      <c r="C84" s="102" t="s">
        <v>579</v>
      </c>
      <c r="D84" s="102" t="s">
        <v>513</v>
      </c>
      <c r="E84" s="102" t="s">
        <v>430</v>
      </c>
      <c r="F84" s="102" t="s">
        <v>576</v>
      </c>
      <c r="G84" s="102" t="s">
        <v>30</v>
      </c>
      <c r="H84" s="102" t="s">
        <v>200</v>
      </c>
      <c r="I84" s="100"/>
      <c r="J84" s="103">
        <v>3812</v>
      </c>
      <c r="K84" s="104" t="s">
        <v>1283</v>
      </c>
      <c r="L84" s="104" t="s">
        <v>431</v>
      </c>
      <c r="M84" s="104" t="s">
        <v>200</v>
      </c>
      <c r="N84" s="104" t="s">
        <v>40</v>
      </c>
    </row>
    <row r="85" spans="1:14" ht="12.75">
      <c r="A85" s="102">
        <v>3895</v>
      </c>
      <c r="B85" s="102" t="s">
        <v>582</v>
      </c>
      <c r="C85" s="102" t="s">
        <v>117</v>
      </c>
      <c r="D85" s="102" t="s">
        <v>513</v>
      </c>
      <c r="E85" s="102" t="s">
        <v>583</v>
      </c>
      <c r="F85" s="102" t="s">
        <v>584</v>
      </c>
      <c r="G85" s="102" t="s">
        <v>585</v>
      </c>
      <c r="H85" s="102" t="s">
        <v>200</v>
      </c>
      <c r="I85" s="100"/>
      <c r="J85" s="103">
        <v>3895</v>
      </c>
      <c r="K85" s="104" t="s">
        <v>1284</v>
      </c>
      <c r="L85" s="104" t="s">
        <v>1285</v>
      </c>
      <c r="M85" s="104" t="s">
        <v>200</v>
      </c>
      <c r="N85" s="104" t="s">
        <v>1286</v>
      </c>
    </row>
    <row r="86" spans="1:14" ht="12.75">
      <c r="A86" s="102">
        <v>3677</v>
      </c>
      <c r="B86" s="102" t="s">
        <v>586</v>
      </c>
      <c r="C86" s="102" t="s">
        <v>587</v>
      </c>
      <c r="D86" s="102" t="s">
        <v>513</v>
      </c>
      <c r="E86" s="102" t="s">
        <v>588</v>
      </c>
      <c r="F86" s="102" t="s">
        <v>589</v>
      </c>
      <c r="G86" s="102" t="s">
        <v>32</v>
      </c>
      <c r="H86" s="102" t="s">
        <v>200</v>
      </c>
      <c r="I86" s="100"/>
      <c r="J86" s="103">
        <v>3677</v>
      </c>
      <c r="K86" s="104" t="s">
        <v>1287</v>
      </c>
      <c r="L86" s="104" t="s">
        <v>1288</v>
      </c>
      <c r="M86" s="104" t="s">
        <v>200</v>
      </c>
      <c r="N86" s="104" t="s">
        <v>36</v>
      </c>
    </row>
    <row r="87" spans="1:14" ht="12.75">
      <c r="A87" s="102">
        <v>4012</v>
      </c>
      <c r="B87" s="102" t="s">
        <v>590</v>
      </c>
      <c r="C87" s="102" t="s">
        <v>591</v>
      </c>
      <c r="D87" s="102" t="s">
        <v>513</v>
      </c>
      <c r="E87" s="102" t="s">
        <v>593</v>
      </c>
      <c r="F87" s="102" t="s">
        <v>294</v>
      </c>
      <c r="G87" s="102">
        <v>0</v>
      </c>
      <c r="H87" s="102" t="s">
        <v>200</v>
      </c>
      <c r="I87" s="100"/>
      <c r="J87" s="103">
        <v>4012</v>
      </c>
      <c r="K87" s="104" t="s">
        <v>591</v>
      </c>
      <c r="L87" s="104" t="s">
        <v>1236</v>
      </c>
      <c r="M87" s="104" t="s">
        <v>200</v>
      </c>
      <c r="N87" s="104" t="s">
        <v>40</v>
      </c>
    </row>
    <row r="88" spans="1:14" ht="12.75">
      <c r="A88" s="102">
        <v>3844</v>
      </c>
      <c r="B88" s="102" t="s">
        <v>594</v>
      </c>
      <c r="C88" s="102" t="s">
        <v>122</v>
      </c>
      <c r="D88" s="102" t="s">
        <v>513</v>
      </c>
      <c r="E88" s="102" t="s">
        <v>323</v>
      </c>
      <c r="F88" s="102" t="s">
        <v>596</v>
      </c>
      <c r="G88" s="102" t="s">
        <v>30</v>
      </c>
      <c r="H88" s="102" t="s">
        <v>200</v>
      </c>
      <c r="I88" s="100"/>
      <c r="J88" s="103">
        <v>3844</v>
      </c>
      <c r="K88" s="104" t="s">
        <v>122</v>
      </c>
      <c r="L88" s="104" t="s">
        <v>1238</v>
      </c>
      <c r="M88" s="104" t="s">
        <v>200</v>
      </c>
      <c r="N88" s="104" t="s">
        <v>40</v>
      </c>
    </row>
    <row r="89" spans="1:14" ht="12.75">
      <c r="A89" s="102">
        <v>3673</v>
      </c>
      <c r="B89" s="102" t="s">
        <v>597</v>
      </c>
      <c r="C89" s="102" t="s">
        <v>598</v>
      </c>
      <c r="D89" s="102" t="s">
        <v>513</v>
      </c>
      <c r="E89" s="102" t="s">
        <v>600</v>
      </c>
      <c r="F89" s="102" t="s">
        <v>601</v>
      </c>
      <c r="G89" s="102" t="s">
        <v>521</v>
      </c>
      <c r="H89" s="102" t="e">
        <v>#N/A</v>
      </c>
      <c r="I89" s="100"/>
      <c r="J89" s="103">
        <v>3673</v>
      </c>
      <c r="K89" s="104" t="s">
        <v>69</v>
      </c>
      <c r="L89" s="104" t="s">
        <v>69</v>
      </c>
      <c r="M89" s="104" t="e">
        <v>#N/A</v>
      </c>
      <c r="N89" s="104" t="s">
        <v>69</v>
      </c>
    </row>
    <row r="90" spans="1:14" ht="12.75">
      <c r="A90" s="102">
        <v>4205</v>
      </c>
      <c r="B90" s="102" t="s">
        <v>602</v>
      </c>
      <c r="C90" s="102" t="s">
        <v>603</v>
      </c>
      <c r="D90" s="102" t="s">
        <v>513</v>
      </c>
      <c r="E90" s="102" t="s">
        <v>600</v>
      </c>
      <c r="F90" s="102" t="s">
        <v>601</v>
      </c>
      <c r="G90" s="102" t="s">
        <v>361</v>
      </c>
      <c r="H90" s="102" t="s">
        <v>200</v>
      </c>
      <c r="I90" s="100"/>
      <c r="J90" s="103">
        <v>4205</v>
      </c>
      <c r="K90" s="104" t="s">
        <v>1289</v>
      </c>
      <c r="L90" s="104" t="s">
        <v>1242</v>
      </c>
      <c r="M90" s="104" t="s">
        <v>200</v>
      </c>
      <c r="N90" s="104" t="s">
        <v>1243</v>
      </c>
    </row>
    <row r="91" spans="1:14" ht="12.75">
      <c r="A91" s="102">
        <v>3801</v>
      </c>
      <c r="B91" s="102" t="s">
        <v>604</v>
      </c>
      <c r="C91" s="102" t="s">
        <v>603</v>
      </c>
      <c r="D91" s="102" t="s">
        <v>513</v>
      </c>
      <c r="E91" s="102" t="s">
        <v>600</v>
      </c>
      <c r="F91" s="102" t="s">
        <v>601</v>
      </c>
      <c r="G91" s="102" t="s">
        <v>361</v>
      </c>
      <c r="H91" s="102" t="e">
        <v>#N/A</v>
      </c>
      <c r="I91" s="100"/>
      <c r="J91" s="103">
        <v>3801</v>
      </c>
      <c r="K91" s="104" t="s">
        <v>69</v>
      </c>
      <c r="L91" s="104" t="s">
        <v>69</v>
      </c>
      <c r="M91" s="104" t="e">
        <v>#N/A</v>
      </c>
      <c r="N91" s="104" t="s">
        <v>69</v>
      </c>
    </row>
    <row r="92" spans="1:14" ht="12.75">
      <c r="A92" s="102">
        <v>4204</v>
      </c>
      <c r="B92" s="102" t="s">
        <v>605</v>
      </c>
      <c r="C92" s="102" t="s">
        <v>606</v>
      </c>
      <c r="D92" s="102" t="s">
        <v>513</v>
      </c>
      <c r="E92" s="102" t="s">
        <v>600</v>
      </c>
      <c r="F92" s="102" t="s">
        <v>601</v>
      </c>
      <c r="G92" s="102" t="s">
        <v>361</v>
      </c>
      <c r="H92" s="102" t="s">
        <v>200</v>
      </c>
      <c r="I92" s="100"/>
      <c r="J92" s="103">
        <v>4204</v>
      </c>
      <c r="K92" s="104" t="s">
        <v>1290</v>
      </c>
      <c r="L92" s="104" t="s">
        <v>1242</v>
      </c>
      <c r="M92" s="104" t="s">
        <v>200</v>
      </c>
      <c r="N92" s="104" t="s">
        <v>1243</v>
      </c>
    </row>
    <row r="93" spans="1:14" ht="12.75">
      <c r="A93" s="102">
        <v>3791</v>
      </c>
      <c r="B93" s="102" t="s">
        <v>607</v>
      </c>
      <c r="C93" s="102" t="s">
        <v>606</v>
      </c>
      <c r="D93" s="102" t="s">
        <v>513</v>
      </c>
      <c r="E93" s="102" t="s">
        <v>600</v>
      </c>
      <c r="F93" s="102" t="s">
        <v>601</v>
      </c>
      <c r="G93" s="102" t="s">
        <v>361</v>
      </c>
      <c r="H93" s="102" t="e">
        <v>#N/A</v>
      </c>
      <c r="I93" s="100"/>
      <c r="J93" s="103">
        <v>3791</v>
      </c>
      <c r="K93" s="104" t="s">
        <v>69</v>
      </c>
      <c r="L93" s="104" t="s">
        <v>69</v>
      </c>
      <c r="M93" s="104" t="e">
        <v>#N/A</v>
      </c>
      <c r="N93" s="104" t="s">
        <v>69</v>
      </c>
    </row>
    <row r="94" spans="1:14" ht="12.75">
      <c r="A94" s="102">
        <v>3619</v>
      </c>
      <c r="B94" s="102" t="s">
        <v>608</v>
      </c>
      <c r="C94" s="102" t="s">
        <v>609</v>
      </c>
      <c r="D94" s="102" t="s">
        <v>513</v>
      </c>
      <c r="E94" s="102" t="s">
        <v>359</v>
      </c>
      <c r="F94" s="102" t="s">
        <v>360</v>
      </c>
      <c r="G94" s="102" t="s">
        <v>361</v>
      </c>
      <c r="H94" s="102" t="s">
        <v>200</v>
      </c>
      <c r="I94" s="100"/>
      <c r="J94" s="103">
        <v>3619</v>
      </c>
      <c r="K94" s="104" t="s">
        <v>609</v>
      </c>
      <c r="L94" s="104" t="s">
        <v>360</v>
      </c>
      <c r="M94" s="104" t="s">
        <v>200</v>
      </c>
      <c r="N94" s="104" t="s">
        <v>1243</v>
      </c>
    </row>
    <row r="95" spans="1:14" ht="12.75">
      <c r="A95" s="102">
        <v>4131</v>
      </c>
      <c r="B95" s="102" t="s">
        <v>610</v>
      </c>
      <c r="C95" s="102" t="s">
        <v>611</v>
      </c>
      <c r="D95" s="102" t="s">
        <v>513</v>
      </c>
      <c r="E95" s="102" t="s">
        <v>359</v>
      </c>
      <c r="F95" s="102" t="s">
        <v>613</v>
      </c>
      <c r="G95" s="102" t="s">
        <v>37</v>
      </c>
      <c r="H95" s="102" t="s">
        <v>200</v>
      </c>
      <c r="I95" s="100"/>
      <c r="J95" s="103">
        <v>4131</v>
      </c>
      <c r="K95" s="104" t="s">
        <v>612</v>
      </c>
      <c r="L95" s="104" t="s">
        <v>360</v>
      </c>
      <c r="M95" s="104" t="s">
        <v>200</v>
      </c>
      <c r="N95" s="104" t="s">
        <v>1233</v>
      </c>
    </row>
    <row r="96" spans="1:14" ht="12.75">
      <c r="A96" s="102">
        <v>4027</v>
      </c>
      <c r="B96" s="102" t="s">
        <v>614</v>
      </c>
      <c r="C96" s="102" t="s">
        <v>615</v>
      </c>
      <c r="D96" s="102" t="s">
        <v>513</v>
      </c>
      <c r="E96" s="102" t="s">
        <v>423</v>
      </c>
      <c r="F96" s="102" t="s">
        <v>294</v>
      </c>
      <c r="G96" s="102" t="s">
        <v>32</v>
      </c>
      <c r="H96" s="102" t="s">
        <v>200</v>
      </c>
      <c r="I96" s="100"/>
      <c r="J96" s="103">
        <v>4027</v>
      </c>
      <c r="K96" s="104" t="s">
        <v>1291</v>
      </c>
      <c r="L96" s="104" t="s">
        <v>531</v>
      </c>
      <c r="M96" s="104" t="s">
        <v>200</v>
      </c>
      <c r="N96" s="104" t="s">
        <v>36</v>
      </c>
    </row>
    <row r="97" spans="1:14" ht="12.75">
      <c r="A97" s="102">
        <v>3744</v>
      </c>
      <c r="B97" s="102" t="s">
        <v>617</v>
      </c>
      <c r="C97" s="102" t="s">
        <v>127</v>
      </c>
      <c r="D97" s="102" t="s">
        <v>513</v>
      </c>
      <c r="E97" s="102" t="s">
        <v>368</v>
      </c>
      <c r="F97" s="102" t="s">
        <v>619</v>
      </c>
      <c r="G97" s="102" t="s">
        <v>521</v>
      </c>
      <c r="H97" s="102" t="s">
        <v>200</v>
      </c>
      <c r="I97" s="100"/>
      <c r="J97" s="103">
        <v>3744</v>
      </c>
      <c r="K97" s="104" t="s">
        <v>127</v>
      </c>
      <c r="L97" s="104" t="s">
        <v>385</v>
      </c>
      <c r="M97" s="104" t="s">
        <v>200</v>
      </c>
      <c r="N97" s="104" t="s">
        <v>1252</v>
      </c>
    </row>
    <row r="98" spans="1:14" ht="12.75">
      <c r="A98" s="102">
        <v>3623</v>
      </c>
      <c r="B98" s="102" t="s">
        <v>621</v>
      </c>
      <c r="C98" s="102" t="s">
        <v>622</v>
      </c>
      <c r="D98" s="102" t="s">
        <v>513</v>
      </c>
      <c r="E98" s="102" t="s">
        <v>333</v>
      </c>
      <c r="F98" s="102" t="s">
        <v>294</v>
      </c>
      <c r="G98" s="102">
        <v>0</v>
      </c>
      <c r="H98" s="102" t="s">
        <v>200</v>
      </c>
      <c r="I98" s="100"/>
      <c r="J98" s="103">
        <v>3623</v>
      </c>
      <c r="K98" s="104" t="s">
        <v>622</v>
      </c>
      <c r="L98" s="104" t="s">
        <v>385</v>
      </c>
      <c r="M98" s="104" t="s">
        <v>200</v>
      </c>
      <c r="N98" s="104" t="s">
        <v>1252</v>
      </c>
    </row>
    <row r="99" spans="1:14" ht="12.75">
      <c r="A99" s="102">
        <v>3767</v>
      </c>
      <c r="B99" s="102" t="s">
        <v>624</v>
      </c>
      <c r="C99" s="102" t="s">
        <v>625</v>
      </c>
      <c r="D99" s="102" t="s">
        <v>513</v>
      </c>
      <c r="E99" s="102" t="s">
        <v>384</v>
      </c>
      <c r="F99" s="102" t="s">
        <v>385</v>
      </c>
      <c r="G99" s="102" t="s">
        <v>521</v>
      </c>
      <c r="H99" s="102" t="s">
        <v>200</v>
      </c>
      <c r="I99" s="100"/>
      <c r="J99" s="103">
        <v>3767</v>
      </c>
      <c r="K99" s="104" t="s">
        <v>625</v>
      </c>
      <c r="L99" s="104" t="s">
        <v>385</v>
      </c>
      <c r="M99" s="104" t="s">
        <v>200</v>
      </c>
      <c r="N99" s="104" t="s">
        <v>1252</v>
      </c>
    </row>
    <row r="100" spans="1:14" ht="12.75">
      <c r="A100" s="102">
        <v>4063</v>
      </c>
      <c r="B100" s="102" t="s">
        <v>627</v>
      </c>
      <c r="C100" s="102" t="s">
        <v>131</v>
      </c>
      <c r="D100" s="102" t="s">
        <v>513</v>
      </c>
      <c r="E100" s="102" t="s">
        <v>428</v>
      </c>
      <c r="F100" s="102" t="s">
        <v>628</v>
      </c>
      <c r="G100" s="102" t="s">
        <v>37</v>
      </c>
      <c r="H100" s="102" t="s">
        <v>200</v>
      </c>
      <c r="I100" s="100"/>
      <c r="J100" s="103">
        <v>4063</v>
      </c>
      <c r="K100" s="104" t="s">
        <v>1292</v>
      </c>
      <c r="L100" s="104" t="s">
        <v>662</v>
      </c>
      <c r="M100" s="104" t="s">
        <v>200</v>
      </c>
      <c r="N100" s="104" t="s">
        <v>1233</v>
      </c>
    </row>
    <row r="101" spans="1:14" ht="12.75">
      <c r="A101" s="102">
        <v>3583</v>
      </c>
      <c r="B101" s="102" t="s">
        <v>629</v>
      </c>
      <c r="C101" s="102" t="s">
        <v>630</v>
      </c>
      <c r="D101" s="102" t="s">
        <v>513</v>
      </c>
      <c r="E101" s="102" t="s">
        <v>355</v>
      </c>
      <c r="F101" s="102" t="s">
        <v>631</v>
      </c>
      <c r="G101" s="102" t="s">
        <v>574</v>
      </c>
      <c r="H101" s="102" t="s">
        <v>200</v>
      </c>
      <c r="I101" s="100"/>
      <c r="J101" s="103">
        <v>3583</v>
      </c>
      <c r="K101" s="104" t="s">
        <v>1293</v>
      </c>
      <c r="L101" s="104" t="s">
        <v>631</v>
      </c>
      <c r="M101" s="104" t="s">
        <v>200</v>
      </c>
      <c r="N101" s="104" t="s">
        <v>1249</v>
      </c>
    </row>
    <row r="102" spans="1:14" ht="12.75">
      <c r="A102" s="102">
        <v>3751</v>
      </c>
      <c r="B102" s="102" t="s">
        <v>632</v>
      </c>
      <c r="C102" s="102" t="s">
        <v>633</v>
      </c>
      <c r="D102" s="102" t="s">
        <v>513</v>
      </c>
      <c r="E102" s="102" t="s">
        <v>355</v>
      </c>
      <c r="F102" s="102" t="s">
        <v>619</v>
      </c>
      <c r="G102" s="102" t="s">
        <v>574</v>
      </c>
      <c r="H102" s="102" t="s">
        <v>200</v>
      </c>
      <c r="I102" s="100"/>
      <c r="J102" s="103">
        <v>3751</v>
      </c>
      <c r="K102" s="104" t="s">
        <v>1294</v>
      </c>
      <c r="L102" s="104" t="s">
        <v>631</v>
      </c>
      <c r="M102" s="104" t="s">
        <v>200</v>
      </c>
      <c r="N102" s="104" t="s">
        <v>1249</v>
      </c>
    </row>
    <row r="103" spans="1:14" ht="12.75">
      <c r="A103" s="102">
        <v>3597</v>
      </c>
      <c r="B103" s="102" t="s">
        <v>635</v>
      </c>
      <c r="C103" s="102" t="s">
        <v>636</v>
      </c>
      <c r="D103" s="102" t="s">
        <v>513</v>
      </c>
      <c r="E103" s="102" t="s">
        <v>333</v>
      </c>
      <c r="F103" s="102" t="s">
        <v>294</v>
      </c>
      <c r="G103" s="102">
        <v>0</v>
      </c>
      <c r="H103" s="102" t="s">
        <v>200</v>
      </c>
      <c r="I103" s="100"/>
      <c r="J103" s="103">
        <v>3597</v>
      </c>
      <c r="K103" s="104" t="s">
        <v>1295</v>
      </c>
      <c r="L103" s="104" t="s">
        <v>431</v>
      </c>
      <c r="M103" s="104" t="s">
        <v>200</v>
      </c>
      <c r="N103" s="104" t="s">
        <v>1255</v>
      </c>
    </row>
    <row r="104" spans="1:14" ht="12.75">
      <c r="A104" s="102">
        <v>3876</v>
      </c>
      <c r="B104" s="102" t="s">
        <v>638</v>
      </c>
      <c r="C104" s="102" t="s">
        <v>639</v>
      </c>
      <c r="D104" s="102" t="s">
        <v>513</v>
      </c>
      <c r="E104" s="102" t="s">
        <v>430</v>
      </c>
      <c r="F104" s="102" t="s">
        <v>431</v>
      </c>
      <c r="G104" s="102" t="s">
        <v>37</v>
      </c>
      <c r="H104" s="102" t="s">
        <v>200</v>
      </c>
      <c r="I104" s="100"/>
      <c r="J104" s="103">
        <v>3876</v>
      </c>
      <c r="K104" s="104" t="s">
        <v>1296</v>
      </c>
      <c r="L104" s="104" t="s">
        <v>431</v>
      </c>
      <c r="M104" s="104" t="s">
        <v>200</v>
      </c>
      <c r="N104" s="104" t="s">
        <v>1233</v>
      </c>
    </row>
    <row r="105" spans="1:14" ht="12.75">
      <c r="A105" s="102">
        <v>4174</v>
      </c>
      <c r="B105" s="102" t="s">
        <v>642</v>
      </c>
      <c r="C105" s="102" t="s">
        <v>643</v>
      </c>
      <c r="D105" s="102" t="s">
        <v>513</v>
      </c>
      <c r="E105" s="102" t="s">
        <v>316</v>
      </c>
      <c r="F105" s="102" t="s">
        <v>645</v>
      </c>
      <c r="G105" s="102" t="s">
        <v>585</v>
      </c>
      <c r="H105" s="102" t="s">
        <v>200</v>
      </c>
      <c r="I105" s="100"/>
      <c r="J105" s="103">
        <v>4174</v>
      </c>
      <c r="K105" s="104" t="s">
        <v>643</v>
      </c>
      <c r="L105" s="104" t="s">
        <v>645</v>
      </c>
      <c r="M105" s="104" t="s">
        <v>200</v>
      </c>
      <c r="N105" s="104" t="s">
        <v>1286</v>
      </c>
    </row>
    <row r="106" spans="1:14" ht="12.75">
      <c r="A106" s="102">
        <v>3832</v>
      </c>
      <c r="B106" s="102" t="s">
        <v>646</v>
      </c>
      <c r="C106" s="102" t="s">
        <v>643</v>
      </c>
      <c r="D106" s="102" t="s">
        <v>513</v>
      </c>
      <c r="E106" s="102" t="s">
        <v>316</v>
      </c>
      <c r="F106" s="102" t="s">
        <v>645</v>
      </c>
      <c r="G106" s="102" t="s">
        <v>585</v>
      </c>
      <c r="H106" s="102" t="e">
        <v>#N/A</v>
      </c>
      <c r="I106" s="100"/>
      <c r="J106" s="103">
        <v>3832</v>
      </c>
      <c r="K106" s="104" t="s">
        <v>69</v>
      </c>
      <c r="L106" s="104" t="s">
        <v>69</v>
      </c>
      <c r="M106" s="104" t="e">
        <v>#N/A</v>
      </c>
      <c r="N106" s="104" t="s">
        <v>69</v>
      </c>
    </row>
    <row r="107" spans="1:14" ht="12.75">
      <c r="A107" s="102">
        <v>3729</v>
      </c>
      <c r="B107" s="102" t="s">
        <v>647</v>
      </c>
      <c r="C107" s="102" t="s">
        <v>648</v>
      </c>
      <c r="D107" s="102" t="s">
        <v>513</v>
      </c>
      <c r="E107" s="102" t="s">
        <v>650</v>
      </c>
      <c r="F107" s="102" t="s">
        <v>294</v>
      </c>
      <c r="G107" s="102">
        <v>0</v>
      </c>
      <c r="H107" s="102" t="e">
        <v>#N/A</v>
      </c>
      <c r="I107" s="100"/>
      <c r="J107" s="103">
        <v>3729</v>
      </c>
      <c r="K107" s="104" t="s">
        <v>69</v>
      </c>
      <c r="L107" s="104" t="s">
        <v>69</v>
      </c>
      <c r="M107" s="104" t="e">
        <v>#N/A</v>
      </c>
      <c r="N107" s="104" t="s">
        <v>69</v>
      </c>
    </row>
    <row r="108" spans="1:14" ht="12.75">
      <c r="A108" s="102">
        <v>3690</v>
      </c>
      <c r="B108" s="102" t="s">
        <v>651</v>
      </c>
      <c r="C108" s="102" t="s">
        <v>652</v>
      </c>
      <c r="D108" s="102" t="s">
        <v>513</v>
      </c>
      <c r="E108" s="102" t="s">
        <v>654</v>
      </c>
      <c r="F108" s="102" t="s">
        <v>655</v>
      </c>
      <c r="G108" s="102" t="s">
        <v>32</v>
      </c>
      <c r="H108" s="102" t="s">
        <v>200</v>
      </c>
      <c r="I108" s="100"/>
      <c r="J108" s="103">
        <v>3690</v>
      </c>
      <c r="K108" s="104" t="s">
        <v>652</v>
      </c>
      <c r="L108" s="104" t="s">
        <v>806</v>
      </c>
      <c r="M108" s="104" t="s">
        <v>200</v>
      </c>
      <c r="N108" s="104" t="s">
        <v>36</v>
      </c>
    </row>
    <row r="109" spans="1:14" ht="12.75">
      <c r="A109" s="102">
        <v>4014</v>
      </c>
      <c r="B109" s="102" t="s">
        <v>656</v>
      </c>
      <c r="C109" s="102" t="s">
        <v>657</v>
      </c>
      <c r="D109" s="102" t="s">
        <v>513</v>
      </c>
      <c r="E109" s="102" t="s">
        <v>659</v>
      </c>
      <c r="F109" s="102" t="s">
        <v>294</v>
      </c>
      <c r="G109" s="102" t="s">
        <v>30</v>
      </c>
      <c r="H109" s="102" t="s">
        <v>200</v>
      </c>
      <c r="I109" s="100"/>
      <c r="J109" s="103">
        <v>4014</v>
      </c>
      <c r="K109" s="104" t="s">
        <v>657</v>
      </c>
      <c r="L109" s="104" t="s">
        <v>1236</v>
      </c>
      <c r="M109" s="104" t="s">
        <v>200</v>
      </c>
      <c r="N109" s="104" t="s">
        <v>40</v>
      </c>
    </row>
    <row r="110" spans="1:14" ht="12.75">
      <c r="A110" s="102">
        <v>4160</v>
      </c>
      <c r="B110" s="102" t="s">
        <v>660</v>
      </c>
      <c r="C110" s="102" t="s">
        <v>135</v>
      </c>
      <c r="D110" s="102" t="s">
        <v>513</v>
      </c>
      <c r="E110" s="102" t="s">
        <v>304</v>
      </c>
      <c r="F110" s="102" t="s">
        <v>662</v>
      </c>
      <c r="G110" s="102" t="s">
        <v>30</v>
      </c>
      <c r="H110" s="102" t="s">
        <v>200</v>
      </c>
      <c r="I110" s="100"/>
      <c r="J110" s="103">
        <v>4160</v>
      </c>
      <c r="K110" s="104" t="s">
        <v>135</v>
      </c>
      <c r="L110" s="104" t="s">
        <v>662</v>
      </c>
      <c r="M110" s="104" t="s">
        <v>200</v>
      </c>
      <c r="N110" s="104" t="s">
        <v>40</v>
      </c>
    </row>
    <row r="111" spans="1:14" ht="12.75">
      <c r="A111" s="102">
        <v>4109</v>
      </c>
      <c r="B111" s="102" t="s">
        <v>663</v>
      </c>
      <c r="C111" s="102" t="s">
        <v>664</v>
      </c>
      <c r="D111" s="102" t="s">
        <v>513</v>
      </c>
      <c r="E111" s="102" t="s">
        <v>471</v>
      </c>
      <c r="F111" s="102" t="s">
        <v>665</v>
      </c>
      <c r="G111" s="102" t="s">
        <v>521</v>
      </c>
      <c r="H111" s="102" t="s">
        <v>200</v>
      </c>
      <c r="I111" s="100"/>
      <c r="J111" s="103">
        <v>4109</v>
      </c>
      <c r="K111" s="104" t="s">
        <v>1297</v>
      </c>
      <c r="L111" s="104" t="s">
        <v>1268</v>
      </c>
      <c r="M111" s="104" t="s">
        <v>200</v>
      </c>
      <c r="N111" s="104" t="s">
        <v>1255</v>
      </c>
    </row>
    <row r="112" spans="1:14" ht="12.75">
      <c r="A112" s="102">
        <v>3860</v>
      </c>
      <c r="B112" s="102" t="s">
        <v>666</v>
      </c>
      <c r="C112" s="102" t="s">
        <v>667</v>
      </c>
      <c r="D112" s="102" t="s">
        <v>513</v>
      </c>
      <c r="E112" s="102" t="s">
        <v>668</v>
      </c>
      <c r="F112" s="102" t="s">
        <v>669</v>
      </c>
      <c r="G112" s="102" t="s">
        <v>574</v>
      </c>
      <c r="H112" s="102" t="s">
        <v>200</v>
      </c>
      <c r="I112" s="100"/>
      <c r="J112" s="103">
        <v>3860</v>
      </c>
      <c r="K112" s="104" t="s">
        <v>1298</v>
      </c>
      <c r="L112" s="104" t="s">
        <v>669</v>
      </c>
      <c r="M112" s="104" t="s">
        <v>200</v>
      </c>
      <c r="N112" s="104" t="s">
        <v>1249</v>
      </c>
    </row>
    <row r="113" spans="1:14" ht="12.75">
      <c r="A113" s="102">
        <v>3735</v>
      </c>
      <c r="B113" s="102" t="s">
        <v>670</v>
      </c>
      <c r="C113" s="102" t="s">
        <v>671</v>
      </c>
      <c r="D113" s="102" t="s">
        <v>513</v>
      </c>
      <c r="E113" s="102" t="s">
        <v>659</v>
      </c>
      <c r="F113" s="102" t="s">
        <v>673</v>
      </c>
      <c r="G113" s="102" t="s">
        <v>30</v>
      </c>
      <c r="H113" s="102" t="s">
        <v>1278</v>
      </c>
      <c r="I113" s="100"/>
      <c r="J113" s="103">
        <v>3735</v>
      </c>
      <c r="K113" s="104" t="s">
        <v>671</v>
      </c>
      <c r="L113" s="104" t="s">
        <v>1236</v>
      </c>
      <c r="M113" s="104" t="s">
        <v>1278</v>
      </c>
      <c r="N113" s="104" t="s">
        <v>40</v>
      </c>
    </row>
    <row r="114" spans="1:14" ht="12.75">
      <c r="A114" s="102">
        <v>3601</v>
      </c>
      <c r="B114" s="102" t="s">
        <v>674</v>
      </c>
      <c r="C114" s="102" t="s">
        <v>675</v>
      </c>
      <c r="D114" s="102" t="s">
        <v>513</v>
      </c>
      <c r="E114" s="102" t="s">
        <v>333</v>
      </c>
      <c r="F114" s="102" t="s">
        <v>294</v>
      </c>
      <c r="G114" s="102">
        <v>0</v>
      </c>
      <c r="H114" s="102" t="s">
        <v>200</v>
      </c>
      <c r="I114" s="100"/>
      <c r="J114" s="103">
        <v>3601</v>
      </c>
      <c r="K114" s="104" t="s">
        <v>1299</v>
      </c>
      <c r="L114" s="104" t="s">
        <v>1236</v>
      </c>
      <c r="M114" s="104" t="s">
        <v>200</v>
      </c>
      <c r="N114" s="104" t="s">
        <v>40</v>
      </c>
    </row>
    <row r="115" spans="1:14" ht="12.75">
      <c r="A115" s="102">
        <v>3661</v>
      </c>
      <c r="B115" s="102" t="s">
        <v>677</v>
      </c>
      <c r="C115" s="102" t="s">
        <v>139</v>
      </c>
      <c r="D115" s="102" t="s">
        <v>513</v>
      </c>
      <c r="E115" s="102" t="s">
        <v>659</v>
      </c>
      <c r="F115" s="102" t="s">
        <v>680</v>
      </c>
      <c r="G115" s="102" t="s">
        <v>30</v>
      </c>
      <c r="H115" s="102" t="s">
        <v>200</v>
      </c>
      <c r="I115" s="100"/>
      <c r="J115" s="103">
        <v>3661</v>
      </c>
      <c r="K115" s="104" t="s">
        <v>1300</v>
      </c>
      <c r="L115" s="104" t="s">
        <v>1236</v>
      </c>
      <c r="M115" s="104" t="s">
        <v>200</v>
      </c>
      <c r="N115" s="104" t="s">
        <v>40</v>
      </c>
    </row>
    <row r="116" spans="1:14" ht="12.75">
      <c r="A116" s="102">
        <v>3600</v>
      </c>
      <c r="B116" s="102" t="s">
        <v>682</v>
      </c>
      <c r="C116" s="102" t="s">
        <v>683</v>
      </c>
      <c r="D116" s="102" t="s">
        <v>513</v>
      </c>
      <c r="E116" s="102" t="s">
        <v>659</v>
      </c>
      <c r="F116" s="102" t="s">
        <v>684</v>
      </c>
      <c r="G116" s="102" t="s">
        <v>30</v>
      </c>
      <c r="H116" s="102" t="s">
        <v>200</v>
      </c>
      <c r="I116" s="100"/>
      <c r="J116" s="103">
        <v>3600</v>
      </c>
      <c r="K116" s="104" t="s">
        <v>1301</v>
      </c>
      <c r="L116" s="104" t="s">
        <v>1236</v>
      </c>
      <c r="M116" s="104" t="s">
        <v>200</v>
      </c>
      <c r="N116" s="104" t="s">
        <v>40</v>
      </c>
    </row>
    <row r="117" spans="1:14" ht="12.75">
      <c r="A117" s="102">
        <v>4138</v>
      </c>
      <c r="B117" s="102" t="s">
        <v>685</v>
      </c>
      <c r="C117" s="102" t="s">
        <v>140</v>
      </c>
      <c r="D117" s="102" t="s">
        <v>513</v>
      </c>
      <c r="E117" s="102" t="s">
        <v>423</v>
      </c>
      <c r="F117" s="102" t="s">
        <v>531</v>
      </c>
      <c r="G117" s="102" t="s">
        <v>32</v>
      </c>
      <c r="H117" s="102" t="s">
        <v>200</v>
      </c>
      <c r="I117" s="100"/>
      <c r="J117" s="103">
        <v>4138</v>
      </c>
      <c r="K117" s="104" t="s">
        <v>686</v>
      </c>
      <c r="L117" s="104" t="s">
        <v>531</v>
      </c>
      <c r="M117" s="104" t="s">
        <v>200</v>
      </c>
      <c r="N117" s="104" t="s">
        <v>36</v>
      </c>
    </row>
    <row r="118" spans="1:14" ht="12.75">
      <c r="A118" s="102">
        <v>4199</v>
      </c>
      <c r="B118" s="102" t="s">
        <v>688</v>
      </c>
      <c r="C118" s="102" t="s">
        <v>689</v>
      </c>
      <c r="D118" s="102" t="s">
        <v>513</v>
      </c>
      <c r="E118" s="102" t="s">
        <v>690</v>
      </c>
      <c r="F118" s="102" t="s">
        <v>691</v>
      </c>
      <c r="G118" s="102" t="s">
        <v>361</v>
      </c>
      <c r="H118" s="102" t="s">
        <v>200</v>
      </c>
      <c r="I118" s="100"/>
      <c r="J118" s="103">
        <v>4199</v>
      </c>
      <c r="K118" s="104" t="s">
        <v>1302</v>
      </c>
      <c r="L118" s="104" t="s">
        <v>819</v>
      </c>
      <c r="M118" s="104" t="s">
        <v>200</v>
      </c>
      <c r="N118" s="104" t="s">
        <v>1243</v>
      </c>
    </row>
    <row r="119" spans="1:14" ht="12.75">
      <c r="A119" s="102">
        <v>3696</v>
      </c>
      <c r="B119" s="102" t="s">
        <v>692</v>
      </c>
      <c r="C119" s="102" t="s">
        <v>689</v>
      </c>
      <c r="D119" s="102" t="s">
        <v>513</v>
      </c>
      <c r="E119" s="102" t="s">
        <v>690</v>
      </c>
      <c r="F119" s="102" t="s">
        <v>691</v>
      </c>
      <c r="G119" s="102">
        <v>0</v>
      </c>
      <c r="H119" s="102" t="e">
        <v>#N/A</v>
      </c>
      <c r="I119" s="100"/>
      <c r="J119" s="103">
        <v>3696</v>
      </c>
      <c r="K119" s="104" t="s">
        <v>69</v>
      </c>
      <c r="L119" s="104" t="s">
        <v>69</v>
      </c>
      <c r="M119" s="104" t="e">
        <v>#N/A</v>
      </c>
      <c r="N119" s="104" t="s">
        <v>69</v>
      </c>
    </row>
    <row r="120" spans="1:14" ht="12.75">
      <c r="A120" s="102">
        <v>3048</v>
      </c>
      <c r="B120" s="102" t="s">
        <v>694</v>
      </c>
      <c r="C120" s="102" t="s">
        <v>695</v>
      </c>
      <c r="D120" s="102" t="s">
        <v>513</v>
      </c>
      <c r="E120" s="102" t="s">
        <v>384</v>
      </c>
      <c r="F120" s="102" t="s">
        <v>294</v>
      </c>
      <c r="G120" s="102" t="s">
        <v>521</v>
      </c>
      <c r="H120" s="102" t="s">
        <v>200</v>
      </c>
      <c r="I120" s="100"/>
      <c r="J120" s="103">
        <v>3048</v>
      </c>
      <c r="K120" s="104" t="s">
        <v>695</v>
      </c>
      <c r="L120" s="104" t="s">
        <v>385</v>
      </c>
      <c r="M120" s="104" t="s">
        <v>200</v>
      </c>
      <c r="N120" s="104" t="s">
        <v>1255</v>
      </c>
    </row>
    <row r="121" spans="1:14" ht="12.75">
      <c r="A121" s="102">
        <v>4169</v>
      </c>
      <c r="B121" s="102" t="s">
        <v>697</v>
      </c>
      <c r="C121" s="102" t="s">
        <v>698</v>
      </c>
      <c r="D121" s="102" t="s">
        <v>513</v>
      </c>
      <c r="E121" s="102" t="s">
        <v>316</v>
      </c>
      <c r="F121" s="102" t="s">
        <v>645</v>
      </c>
      <c r="G121" s="102" t="s">
        <v>585</v>
      </c>
      <c r="H121" s="102" t="s">
        <v>1278</v>
      </c>
      <c r="I121" s="100"/>
      <c r="J121" s="103">
        <v>4169</v>
      </c>
      <c r="K121" s="104" t="s">
        <v>698</v>
      </c>
      <c r="L121" s="104" t="s">
        <v>645</v>
      </c>
      <c r="M121" s="104" t="s">
        <v>1278</v>
      </c>
      <c r="N121" s="104" t="s">
        <v>1286</v>
      </c>
    </row>
    <row r="122" spans="1:14" ht="12.75">
      <c r="A122" s="102">
        <v>3685</v>
      </c>
      <c r="B122" s="102" t="s">
        <v>699</v>
      </c>
      <c r="C122" s="102" t="s">
        <v>698</v>
      </c>
      <c r="D122" s="102" t="s">
        <v>513</v>
      </c>
      <c r="E122" s="102" t="s">
        <v>316</v>
      </c>
      <c r="F122" s="102" t="s">
        <v>294</v>
      </c>
      <c r="G122" s="102" t="s">
        <v>585</v>
      </c>
      <c r="H122" s="102" t="e">
        <v>#N/A</v>
      </c>
      <c r="I122" s="100"/>
      <c r="J122" s="103">
        <v>3685</v>
      </c>
      <c r="K122" s="104" t="s">
        <v>69</v>
      </c>
      <c r="L122" s="104" t="s">
        <v>69</v>
      </c>
      <c r="M122" s="104" t="e">
        <v>#N/A</v>
      </c>
      <c r="N122" s="104" t="s">
        <v>69</v>
      </c>
    </row>
    <row r="123" spans="1:14" ht="12.75">
      <c r="A123" s="102">
        <v>4168</v>
      </c>
      <c r="B123" s="102" t="s">
        <v>700</v>
      </c>
      <c r="C123" s="102" t="s">
        <v>142</v>
      </c>
      <c r="D123" s="102" t="s">
        <v>513</v>
      </c>
      <c r="E123" s="102" t="s">
        <v>316</v>
      </c>
      <c r="F123" s="102" t="s">
        <v>702</v>
      </c>
      <c r="G123" s="102" t="s">
        <v>585</v>
      </c>
      <c r="H123" s="102" t="s">
        <v>200</v>
      </c>
      <c r="I123" s="100"/>
      <c r="J123" s="103">
        <v>4168</v>
      </c>
      <c r="K123" s="104" t="s">
        <v>142</v>
      </c>
      <c r="L123" s="104" t="s">
        <v>645</v>
      </c>
      <c r="M123" s="104" t="s">
        <v>200</v>
      </c>
      <c r="N123" s="104" t="s">
        <v>1286</v>
      </c>
    </row>
    <row r="124" spans="1:14" ht="12.75">
      <c r="A124" s="102">
        <v>3672</v>
      </c>
      <c r="B124" s="102" t="s">
        <v>703</v>
      </c>
      <c r="C124" s="102" t="s">
        <v>142</v>
      </c>
      <c r="D124" s="102" t="s">
        <v>513</v>
      </c>
      <c r="E124" s="102" t="s">
        <v>316</v>
      </c>
      <c r="F124" s="102" t="s">
        <v>294</v>
      </c>
      <c r="G124" s="102" t="s">
        <v>585</v>
      </c>
      <c r="H124" s="102" t="e">
        <v>#N/A</v>
      </c>
      <c r="I124" s="100"/>
      <c r="J124" s="103">
        <v>3672</v>
      </c>
      <c r="K124" s="104" t="s">
        <v>69</v>
      </c>
      <c r="L124" s="104" t="s">
        <v>69</v>
      </c>
      <c r="M124" s="104" t="e">
        <v>#N/A</v>
      </c>
      <c r="N124" s="104" t="s">
        <v>69</v>
      </c>
    </row>
    <row r="125" spans="1:14" ht="12.75">
      <c r="A125" s="102">
        <v>3055</v>
      </c>
      <c r="B125" s="102" t="s">
        <v>704</v>
      </c>
      <c r="C125" s="102" t="s">
        <v>705</v>
      </c>
      <c r="D125" s="102" t="s">
        <v>513</v>
      </c>
      <c r="E125" s="102" t="s">
        <v>333</v>
      </c>
      <c r="F125" s="102" t="s">
        <v>294</v>
      </c>
      <c r="G125" s="102">
        <v>0</v>
      </c>
      <c r="H125" s="102" t="s">
        <v>200</v>
      </c>
      <c r="I125" s="100"/>
      <c r="J125" s="103">
        <v>3055</v>
      </c>
      <c r="K125" s="104" t="s">
        <v>1303</v>
      </c>
      <c r="L125" s="104" t="s">
        <v>531</v>
      </c>
      <c r="M125" s="104" t="s">
        <v>200</v>
      </c>
      <c r="N125" s="104" t="s">
        <v>36</v>
      </c>
    </row>
    <row r="126" spans="1:14" ht="12.75">
      <c r="A126" s="102">
        <v>3060</v>
      </c>
      <c r="B126" s="102" t="s">
        <v>707</v>
      </c>
      <c r="C126" s="102" t="s">
        <v>708</v>
      </c>
      <c r="D126" s="102" t="s">
        <v>513</v>
      </c>
      <c r="E126" s="102" t="s">
        <v>333</v>
      </c>
      <c r="F126" s="102" t="s">
        <v>294</v>
      </c>
      <c r="G126" s="102">
        <v>0</v>
      </c>
      <c r="H126" s="102" t="s">
        <v>200</v>
      </c>
      <c r="I126" s="100"/>
      <c r="J126" s="103">
        <v>3060</v>
      </c>
      <c r="K126" s="104" t="s">
        <v>1304</v>
      </c>
      <c r="L126" s="104" t="s">
        <v>531</v>
      </c>
      <c r="M126" s="104" t="s">
        <v>200</v>
      </c>
      <c r="N126" s="104" t="s">
        <v>1239</v>
      </c>
    </row>
    <row r="127" spans="1:14" ht="12.75">
      <c r="A127" s="102">
        <v>3042</v>
      </c>
      <c r="B127" s="102" t="s">
        <v>710</v>
      </c>
      <c r="C127" s="102" t="s">
        <v>711</v>
      </c>
      <c r="D127" s="102" t="s">
        <v>513</v>
      </c>
      <c r="E127" s="102" t="s">
        <v>333</v>
      </c>
      <c r="F127" s="102" t="s">
        <v>294</v>
      </c>
      <c r="G127" s="102">
        <v>0</v>
      </c>
      <c r="H127" s="102" t="e">
        <v>#N/A</v>
      </c>
      <c r="I127" s="100"/>
      <c r="J127" s="103">
        <v>3042</v>
      </c>
      <c r="K127" s="104" t="s">
        <v>69</v>
      </c>
      <c r="L127" s="104" t="s">
        <v>69</v>
      </c>
      <c r="M127" s="104" t="e">
        <v>#N/A</v>
      </c>
      <c r="N127" s="104" t="s">
        <v>69</v>
      </c>
    </row>
    <row r="128" spans="1:14" ht="12.75">
      <c r="A128" s="102">
        <v>3914</v>
      </c>
      <c r="B128" s="102" t="s">
        <v>713</v>
      </c>
      <c r="C128" s="102" t="s">
        <v>714</v>
      </c>
      <c r="D128" s="102" t="s">
        <v>715</v>
      </c>
      <c r="E128" s="102" t="s">
        <v>308</v>
      </c>
      <c r="F128" s="102" t="s">
        <v>309</v>
      </c>
      <c r="G128" s="102" t="s">
        <v>574</v>
      </c>
      <c r="H128" s="102" t="s">
        <v>202</v>
      </c>
      <c r="I128" s="100"/>
      <c r="J128" s="103">
        <v>3914</v>
      </c>
      <c r="K128" s="104" t="s">
        <v>1305</v>
      </c>
      <c r="L128" s="104" t="s">
        <v>1235</v>
      </c>
      <c r="M128" s="104" t="s">
        <v>202</v>
      </c>
      <c r="N128" s="104" t="s">
        <v>1249</v>
      </c>
    </row>
    <row r="129" spans="1:14" ht="12.75">
      <c r="A129" s="102">
        <v>3762</v>
      </c>
      <c r="B129" s="102" t="s">
        <v>716</v>
      </c>
      <c r="C129" s="102" t="s">
        <v>717</v>
      </c>
      <c r="D129" s="102" t="s">
        <v>715</v>
      </c>
      <c r="E129" s="102" t="s">
        <v>308</v>
      </c>
      <c r="F129" s="102" t="s">
        <v>309</v>
      </c>
      <c r="G129" s="102" t="s">
        <v>521</v>
      </c>
      <c r="H129" s="102" t="s">
        <v>202</v>
      </c>
      <c r="I129" s="100"/>
      <c r="J129" s="103">
        <v>3762</v>
      </c>
      <c r="K129" s="104" t="s">
        <v>1306</v>
      </c>
      <c r="L129" s="104" t="s">
        <v>1235</v>
      </c>
      <c r="M129" s="104" t="s">
        <v>202</v>
      </c>
      <c r="N129" s="104" t="s">
        <v>1255</v>
      </c>
    </row>
    <row r="130" spans="1:14" ht="12.75">
      <c r="A130" s="102">
        <v>4139</v>
      </c>
      <c r="B130" s="102" t="s">
        <v>718</v>
      </c>
      <c r="C130" s="102" t="s">
        <v>719</v>
      </c>
      <c r="D130" s="102" t="s">
        <v>715</v>
      </c>
      <c r="E130" s="102" t="s">
        <v>323</v>
      </c>
      <c r="F130" s="102" t="s">
        <v>720</v>
      </c>
      <c r="G130" s="102" t="s">
        <v>30</v>
      </c>
      <c r="H130" s="102" t="s">
        <v>202</v>
      </c>
      <c r="I130" s="100"/>
      <c r="J130" s="103">
        <v>4139</v>
      </c>
      <c r="K130" s="104" t="s">
        <v>1307</v>
      </c>
      <c r="L130" s="104" t="s">
        <v>1238</v>
      </c>
      <c r="M130" s="104" t="s">
        <v>202</v>
      </c>
      <c r="N130" s="104" t="s">
        <v>40</v>
      </c>
    </row>
    <row r="131" spans="1:14" ht="12.75">
      <c r="A131" s="102">
        <v>3739</v>
      </c>
      <c r="B131" s="102" t="s">
        <v>721</v>
      </c>
      <c r="C131" s="102" t="s">
        <v>722</v>
      </c>
      <c r="D131" s="102" t="s">
        <v>715</v>
      </c>
      <c r="E131" s="102" t="s">
        <v>384</v>
      </c>
      <c r="F131" s="102" t="s">
        <v>723</v>
      </c>
      <c r="G131" s="102" t="s">
        <v>521</v>
      </c>
      <c r="H131" s="102" t="s">
        <v>202</v>
      </c>
      <c r="I131" s="100"/>
      <c r="J131" s="103">
        <v>3739</v>
      </c>
      <c r="K131" s="104" t="s">
        <v>1308</v>
      </c>
      <c r="L131" s="104" t="s">
        <v>385</v>
      </c>
      <c r="M131" s="104" t="s">
        <v>202</v>
      </c>
      <c r="N131" s="104" t="s">
        <v>1252</v>
      </c>
    </row>
    <row r="132" spans="1:14" ht="12.75">
      <c r="A132" s="102">
        <v>3796</v>
      </c>
      <c r="B132" s="102" t="s">
        <v>724</v>
      </c>
      <c r="C132" s="102" t="s">
        <v>725</v>
      </c>
      <c r="D132" s="102" t="s">
        <v>715</v>
      </c>
      <c r="E132" s="102" t="s">
        <v>548</v>
      </c>
      <c r="F132" s="102" t="s">
        <v>726</v>
      </c>
      <c r="G132" s="102" t="s">
        <v>32</v>
      </c>
      <c r="H132" s="102" t="s">
        <v>202</v>
      </c>
      <c r="I132" s="100"/>
      <c r="J132" s="103">
        <v>3796</v>
      </c>
      <c r="K132" s="104" t="s">
        <v>725</v>
      </c>
      <c r="L132" s="104" t="s">
        <v>1280</v>
      </c>
      <c r="M132" s="104" t="s">
        <v>202</v>
      </c>
      <c r="N132" s="104" t="s">
        <v>36</v>
      </c>
    </row>
    <row r="133" spans="1:14" ht="12.75">
      <c r="A133" s="102">
        <v>3748</v>
      </c>
      <c r="B133" s="102" t="s">
        <v>727</v>
      </c>
      <c r="C133" s="102" t="s">
        <v>728</v>
      </c>
      <c r="D133" s="102" t="s">
        <v>715</v>
      </c>
      <c r="E133" s="102" t="s">
        <v>548</v>
      </c>
      <c r="F133" s="102" t="s">
        <v>726</v>
      </c>
      <c r="G133" s="102" t="s">
        <v>550</v>
      </c>
      <c r="H133" s="102" t="s">
        <v>202</v>
      </c>
      <c r="I133" s="100"/>
      <c r="J133" s="103">
        <v>3748</v>
      </c>
      <c r="K133" s="104" t="s">
        <v>728</v>
      </c>
      <c r="L133" s="104" t="s">
        <v>1280</v>
      </c>
      <c r="M133" s="104" t="s">
        <v>202</v>
      </c>
      <c r="N133" s="104" t="s">
        <v>41</v>
      </c>
    </row>
    <row r="134" spans="1:14" ht="12.75">
      <c r="A134" s="102">
        <v>4110</v>
      </c>
      <c r="B134" s="102" t="s">
        <v>729</v>
      </c>
      <c r="C134" s="102" t="s">
        <v>730</v>
      </c>
      <c r="D134" s="102" t="s">
        <v>715</v>
      </c>
      <c r="E134" s="102" t="s">
        <v>304</v>
      </c>
      <c r="F134" s="102">
        <v>1</v>
      </c>
      <c r="G134" s="102">
        <v>0</v>
      </c>
      <c r="H134" s="102" t="e">
        <v>#N/A</v>
      </c>
      <c r="I134" s="100"/>
      <c r="J134" s="103">
        <v>4110</v>
      </c>
      <c r="K134" s="104" t="s">
        <v>69</v>
      </c>
      <c r="L134" s="104" t="s">
        <v>69</v>
      </c>
      <c r="M134" s="104" t="e">
        <v>#N/A</v>
      </c>
      <c r="N134" s="104" t="s">
        <v>69</v>
      </c>
    </row>
    <row r="135" spans="1:14" ht="12.75">
      <c r="A135" s="102">
        <v>3800</v>
      </c>
      <c r="B135" s="102" t="s">
        <v>731</v>
      </c>
      <c r="C135" s="102" t="s">
        <v>732</v>
      </c>
      <c r="D135" s="102" t="s">
        <v>715</v>
      </c>
      <c r="E135" s="102" t="s">
        <v>355</v>
      </c>
      <c r="F135" s="102" t="s">
        <v>573</v>
      </c>
      <c r="G135" s="102" t="s">
        <v>574</v>
      </c>
      <c r="H135" s="102" t="s">
        <v>202</v>
      </c>
      <c r="I135" s="100"/>
      <c r="J135" s="103">
        <v>3800</v>
      </c>
      <c r="K135" s="104" t="s">
        <v>1309</v>
      </c>
      <c r="L135" s="104" t="s">
        <v>631</v>
      </c>
      <c r="M135" s="104" t="s">
        <v>202</v>
      </c>
      <c r="N135" s="104" t="s">
        <v>1249</v>
      </c>
    </row>
    <row r="136" spans="1:14" ht="12.75">
      <c r="A136" s="102">
        <v>3567</v>
      </c>
      <c r="B136" s="102" t="s">
        <v>733</v>
      </c>
      <c r="C136" s="102" t="s">
        <v>734</v>
      </c>
      <c r="D136" s="102" t="s">
        <v>715</v>
      </c>
      <c r="E136" s="102" t="s">
        <v>333</v>
      </c>
      <c r="F136" s="102" t="s">
        <v>294</v>
      </c>
      <c r="G136" s="102">
        <v>0</v>
      </c>
      <c r="H136" s="102" t="s">
        <v>203</v>
      </c>
      <c r="I136" s="100"/>
      <c r="J136" s="103">
        <v>3567</v>
      </c>
      <c r="K136" s="104" t="s">
        <v>1310</v>
      </c>
      <c r="L136" s="104" t="s">
        <v>662</v>
      </c>
      <c r="M136" s="104" t="s">
        <v>203</v>
      </c>
      <c r="N136" s="104" t="s">
        <v>1233</v>
      </c>
    </row>
    <row r="137" spans="1:14" ht="12.75">
      <c r="A137" s="102">
        <v>3896</v>
      </c>
      <c r="B137" s="102" t="s">
        <v>736</v>
      </c>
      <c r="C137" s="102" t="s">
        <v>737</v>
      </c>
      <c r="D137" s="102" t="s">
        <v>715</v>
      </c>
      <c r="E137" s="102" t="s">
        <v>583</v>
      </c>
      <c r="F137" s="102" t="s">
        <v>584</v>
      </c>
      <c r="G137" s="102" t="s">
        <v>585</v>
      </c>
      <c r="H137" s="102" t="s">
        <v>202</v>
      </c>
      <c r="I137" s="100"/>
      <c r="J137" s="103">
        <v>3896</v>
      </c>
      <c r="K137" s="104" t="s">
        <v>1311</v>
      </c>
      <c r="L137" s="104" t="s">
        <v>1285</v>
      </c>
      <c r="M137" s="104" t="s">
        <v>202</v>
      </c>
      <c r="N137" s="104" t="s">
        <v>1286</v>
      </c>
    </row>
    <row r="138" spans="1:14" ht="12.75">
      <c r="A138" s="102">
        <v>3557</v>
      </c>
      <c r="B138" s="102" t="s">
        <v>738</v>
      </c>
      <c r="C138" s="102" t="s">
        <v>737</v>
      </c>
      <c r="D138" s="102" t="s">
        <v>715</v>
      </c>
      <c r="E138" s="102" t="s">
        <v>333</v>
      </c>
      <c r="F138" s="102" t="s">
        <v>294</v>
      </c>
      <c r="G138" s="102">
        <v>0</v>
      </c>
      <c r="H138" s="102" t="e">
        <v>#N/A</v>
      </c>
      <c r="I138" s="100"/>
      <c r="J138" s="103">
        <v>3557</v>
      </c>
      <c r="K138" s="104" t="s">
        <v>69</v>
      </c>
      <c r="L138" s="104" t="s">
        <v>69</v>
      </c>
      <c r="M138" s="104" t="e">
        <v>#N/A</v>
      </c>
      <c r="N138" s="104" t="s">
        <v>69</v>
      </c>
    </row>
    <row r="139" spans="1:14" ht="12.75">
      <c r="A139" s="102">
        <v>3687</v>
      </c>
      <c r="B139" s="102" t="s">
        <v>740</v>
      </c>
      <c r="C139" s="102" t="s">
        <v>741</v>
      </c>
      <c r="D139" s="102" t="s">
        <v>715</v>
      </c>
      <c r="E139" s="102" t="s">
        <v>588</v>
      </c>
      <c r="F139" s="102" t="s">
        <v>589</v>
      </c>
      <c r="G139" s="102" t="s">
        <v>32</v>
      </c>
      <c r="H139" s="102" t="s">
        <v>202</v>
      </c>
      <c r="I139" s="100"/>
      <c r="J139" s="103">
        <v>3687</v>
      </c>
      <c r="K139" s="104" t="s">
        <v>1312</v>
      </c>
      <c r="L139" s="104" t="s">
        <v>1288</v>
      </c>
      <c r="M139" s="104" t="s">
        <v>202</v>
      </c>
      <c r="N139" s="104" t="s">
        <v>36</v>
      </c>
    </row>
    <row r="140" spans="1:14" ht="12.75">
      <c r="A140" s="102">
        <v>3843</v>
      </c>
      <c r="B140" s="102" t="s">
        <v>742</v>
      </c>
      <c r="C140" s="102" t="s">
        <v>743</v>
      </c>
      <c r="D140" s="102" t="s">
        <v>715</v>
      </c>
      <c r="E140" s="102" t="s">
        <v>588</v>
      </c>
      <c r="F140" s="102" t="s">
        <v>589</v>
      </c>
      <c r="G140" s="102" t="s">
        <v>30</v>
      </c>
      <c r="H140" s="102" t="s">
        <v>202</v>
      </c>
      <c r="I140" s="100"/>
      <c r="J140" s="103">
        <v>3843</v>
      </c>
      <c r="K140" s="104" t="s">
        <v>743</v>
      </c>
      <c r="L140" s="104" t="s">
        <v>1288</v>
      </c>
      <c r="M140" s="104" t="s">
        <v>202</v>
      </c>
      <c r="N140" s="104" t="s">
        <v>40</v>
      </c>
    </row>
    <row r="141" spans="1:14" ht="12.75">
      <c r="A141" s="102">
        <v>4010</v>
      </c>
      <c r="B141" s="102" t="s">
        <v>744</v>
      </c>
      <c r="C141" s="102" t="s">
        <v>745</v>
      </c>
      <c r="D141" s="102" t="s">
        <v>715</v>
      </c>
      <c r="E141" s="102" t="s">
        <v>333</v>
      </c>
      <c r="F141" s="102" t="s">
        <v>294</v>
      </c>
      <c r="G141" s="102">
        <v>0</v>
      </c>
      <c r="H141" s="102" t="s">
        <v>202</v>
      </c>
      <c r="I141" s="100"/>
      <c r="J141" s="103">
        <v>4010</v>
      </c>
      <c r="K141" s="104" t="s">
        <v>1313</v>
      </c>
      <c r="L141" s="104" t="s">
        <v>1236</v>
      </c>
      <c r="M141" s="104" t="s">
        <v>202</v>
      </c>
      <c r="N141" s="104" t="s">
        <v>40</v>
      </c>
    </row>
    <row r="142" spans="1:14" ht="12.75">
      <c r="A142" s="102">
        <v>3604</v>
      </c>
      <c r="B142" s="102" t="s">
        <v>747</v>
      </c>
      <c r="C142" s="102" t="s">
        <v>748</v>
      </c>
      <c r="D142" s="102" t="s">
        <v>715</v>
      </c>
      <c r="E142" s="102" t="s">
        <v>333</v>
      </c>
      <c r="F142" s="102" t="s">
        <v>294</v>
      </c>
      <c r="G142" s="102">
        <v>0</v>
      </c>
      <c r="H142" s="102" t="s">
        <v>202</v>
      </c>
      <c r="I142" s="100"/>
      <c r="J142" s="103">
        <v>3604</v>
      </c>
      <c r="K142" s="104" t="s">
        <v>1314</v>
      </c>
      <c r="L142" s="104" t="s">
        <v>531</v>
      </c>
      <c r="M142" s="104" t="s">
        <v>202</v>
      </c>
      <c r="N142" s="104" t="s">
        <v>36</v>
      </c>
    </row>
    <row r="143" spans="1:14" ht="12.75">
      <c r="A143" s="102">
        <v>4059</v>
      </c>
      <c r="B143" s="102" t="s">
        <v>750</v>
      </c>
      <c r="C143" s="102" t="s">
        <v>751</v>
      </c>
      <c r="D143" s="102" t="s">
        <v>715</v>
      </c>
      <c r="E143" s="102" t="s">
        <v>333</v>
      </c>
      <c r="F143" s="102" t="s">
        <v>294</v>
      </c>
      <c r="G143" s="102">
        <v>0</v>
      </c>
      <c r="H143" s="102" t="s">
        <v>202</v>
      </c>
      <c r="I143" s="100"/>
      <c r="J143" s="103">
        <v>4059</v>
      </c>
      <c r="K143" s="104" t="s">
        <v>1315</v>
      </c>
      <c r="L143" s="104" t="s">
        <v>662</v>
      </c>
      <c r="M143" s="104" t="s">
        <v>202</v>
      </c>
      <c r="N143" s="104" t="s">
        <v>1233</v>
      </c>
    </row>
    <row r="144" spans="1:14" ht="12.75">
      <c r="A144" s="102">
        <v>3635</v>
      </c>
      <c r="B144" s="102" t="s">
        <v>753</v>
      </c>
      <c r="C144" s="102" t="s">
        <v>754</v>
      </c>
      <c r="D144" s="102" t="s">
        <v>715</v>
      </c>
      <c r="E144" s="102" t="s">
        <v>359</v>
      </c>
      <c r="F144" s="102" t="s">
        <v>294</v>
      </c>
      <c r="G144" s="102" t="s">
        <v>361</v>
      </c>
      <c r="H144" s="102" t="s">
        <v>202</v>
      </c>
      <c r="I144" s="100"/>
      <c r="J144" s="103">
        <v>3635</v>
      </c>
      <c r="K144" s="104" t="s">
        <v>754</v>
      </c>
      <c r="L144" s="104" t="s">
        <v>360</v>
      </c>
      <c r="M144" s="104" t="s">
        <v>202</v>
      </c>
      <c r="N144" s="104" t="s">
        <v>1243</v>
      </c>
    </row>
    <row r="145" spans="1:14" ht="12.75">
      <c r="A145" s="102">
        <v>4031</v>
      </c>
      <c r="B145" s="102" t="s">
        <v>756</v>
      </c>
      <c r="C145" s="102" t="s">
        <v>757</v>
      </c>
      <c r="D145" s="102" t="s">
        <v>715</v>
      </c>
      <c r="E145" s="102" t="s">
        <v>423</v>
      </c>
      <c r="F145" s="102" t="s">
        <v>759</v>
      </c>
      <c r="G145" s="102" t="s">
        <v>32</v>
      </c>
      <c r="H145" s="102" t="s">
        <v>202</v>
      </c>
      <c r="I145" s="100"/>
      <c r="J145" s="103">
        <v>4031</v>
      </c>
      <c r="K145" s="104" t="s">
        <v>757</v>
      </c>
      <c r="L145" s="104" t="s">
        <v>531</v>
      </c>
      <c r="M145" s="104" t="s">
        <v>202</v>
      </c>
      <c r="N145" s="104" t="s">
        <v>36</v>
      </c>
    </row>
    <row r="146" spans="1:14" ht="12.75">
      <c r="A146" s="102">
        <v>4048</v>
      </c>
      <c r="B146" s="102" t="s">
        <v>760</v>
      </c>
      <c r="C146" s="102" t="s">
        <v>761</v>
      </c>
      <c r="D146" s="102" t="s">
        <v>715</v>
      </c>
      <c r="E146" s="102" t="s">
        <v>333</v>
      </c>
      <c r="F146" s="102" t="s">
        <v>294</v>
      </c>
      <c r="G146" s="102">
        <v>0</v>
      </c>
      <c r="H146" s="102" t="e">
        <v>#N/A</v>
      </c>
      <c r="I146" s="100"/>
      <c r="J146" s="103">
        <v>4048</v>
      </c>
      <c r="K146" s="104" t="s">
        <v>69</v>
      </c>
      <c r="L146" s="104" t="s">
        <v>69</v>
      </c>
      <c r="M146" s="104" t="e">
        <v>#N/A</v>
      </c>
      <c r="N146" s="104" t="s">
        <v>69</v>
      </c>
    </row>
    <row r="147" spans="1:14" ht="12.75">
      <c r="A147" s="102">
        <v>3592</v>
      </c>
      <c r="B147" s="102" t="s">
        <v>763</v>
      </c>
      <c r="C147" s="102" t="s">
        <v>764</v>
      </c>
      <c r="D147" s="102" t="s">
        <v>715</v>
      </c>
      <c r="E147" s="102" t="s">
        <v>333</v>
      </c>
      <c r="F147" s="102" t="s">
        <v>294</v>
      </c>
      <c r="G147" s="102">
        <v>0</v>
      </c>
      <c r="H147" s="102" t="s">
        <v>202</v>
      </c>
      <c r="I147" s="100"/>
      <c r="J147" s="103">
        <v>3592</v>
      </c>
      <c r="K147" s="104" t="s">
        <v>764</v>
      </c>
      <c r="L147" s="104" t="s">
        <v>385</v>
      </c>
      <c r="M147" s="104" t="s">
        <v>202</v>
      </c>
      <c r="N147" s="104" t="s">
        <v>1252</v>
      </c>
    </row>
    <row r="148" spans="1:14" ht="12.75">
      <c r="A148" s="102">
        <v>3626</v>
      </c>
      <c r="B148" s="102" t="s">
        <v>766</v>
      </c>
      <c r="C148" s="102" t="s">
        <v>767</v>
      </c>
      <c r="D148" s="102" t="s">
        <v>715</v>
      </c>
      <c r="E148" s="102" t="s">
        <v>333</v>
      </c>
      <c r="F148" s="102" t="s">
        <v>294</v>
      </c>
      <c r="G148" s="102">
        <v>0</v>
      </c>
      <c r="H148" s="102" t="s">
        <v>202</v>
      </c>
      <c r="I148" s="100"/>
      <c r="J148" s="103">
        <v>3626</v>
      </c>
      <c r="K148" s="104" t="s">
        <v>767</v>
      </c>
      <c r="L148" s="104" t="s">
        <v>385</v>
      </c>
      <c r="M148" s="104" t="s">
        <v>202</v>
      </c>
      <c r="N148" s="104" t="s">
        <v>1252</v>
      </c>
    </row>
    <row r="149" spans="1:14" ht="12.75">
      <c r="A149" s="102">
        <v>3621</v>
      </c>
      <c r="B149" s="102" t="s">
        <v>769</v>
      </c>
      <c r="C149" s="102" t="s">
        <v>770</v>
      </c>
      <c r="D149" s="102" t="s">
        <v>715</v>
      </c>
      <c r="E149" s="102" t="s">
        <v>333</v>
      </c>
      <c r="F149" s="102" t="s">
        <v>294</v>
      </c>
      <c r="G149" s="102">
        <v>0</v>
      </c>
      <c r="H149" s="102" t="e">
        <v>#N/A</v>
      </c>
      <c r="I149" s="100"/>
      <c r="J149" s="103">
        <v>3621</v>
      </c>
      <c r="K149" s="104" t="s">
        <v>69</v>
      </c>
      <c r="L149" s="104" t="s">
        <v>69</v>
      </c>
      <c r="M149" s="104" t="e">
        <v>#N/A</v>
      </c>
      <c r="N149" s="104" t="s">
        <v>69</v>
      </c>
    </row>
    <row r="150" spans="1:14" ht="12.75">
      <c r="A150" s="102">
        <v>3853</v>
      </c>
      <c r="B150" s="102" t="s">
        <v>772</v>
      </c>
      <c r="C150" s="102" t="s">
        <v>773</v>
      </c>
      <c r="D150" s="102" t="s">
        <v>715</v>
      </c>
      <c r="E150" s="102" t="s">
        <v>548</v>
      </c>
      <c r="F150" s="102" t="s">
        <v>726</v>
      </c>
      <c r="G150" s="102" t="s">
        <v>361</v>
      </c>
      <c r="H150" s="102" t="s">
        <v>202</v>
      </c>
      <c r="I150" s="100"/>
      <c r="J150" s="103">
        <v>3853</v>
      </c>
      <c r="K150" s="104" t="s">
        <v>774</v>
      </c>
      <c r="L150" s="104" t="s">
        <v>1280</v>
      </c>
      <c r="M150" s="104" t="s">
        <v>202</v>
      </c>
      <c r="N150" s="104" t="s">
        <v>1243</v>
      </c>
    </row>
    <row r="151" spans="1:14" ht="12.75">
      <c r="A151" s="102">
        <v>3624</v>
      </c>
      <c r="B151" s="102" t="s">
        <v>775</v>
      </c>
      <c r="C151" s="102" t="s">
        <v>776</v>
      </c>
      <c r="D151" s="102" t="s">
        <v>715</v>
      </c>
      <c r="E151" s="102" t="s">
        <v>333</v>
      </c>
      <c r="F151" s="102" t="s">
        <v>294</v>
      </c>
      <c r="G151" s="102">
        <v>0</v>
      </c>
      <c r="H151" s="102" t="s">
        <v>202</v>
      </c>
      <c r="I151" s="100"/>
      <c r="J151" s="103">
        <v>3624</v>
      </c>
      <c r="K151" s="104" t="s">
        <v>1316</v>
      </c>
      <c r="L151" s="104" t="s">
        <v>662</v>
      </c>
      <c r="M151" s="104" t="s">
        <v>202</v>
      </c>
      <c r="N151" s="104" t="s">
        <v>1233</v>
      </c>
    </row>
    <row r="152" spans="1:14" ht="12.75">
      <c r="A152" s="102">
        <v>3615</v>
      </c>
      <c r="B152" s="102" t="s">
        <v>778</v>
      </c>
      <c r="C152" s="102" t="s">
        <v>779</v>
      </c>
      <c r="D152" s="102" t="s">
        <v>715</v>
      </c>
      <c r="E152" s="102" t="s">
        <v>333</v>
      </c>
      <c r="F152" s="102" t="s">
        <v>294</v>
      </c>
      <c r="G152" s="102">
        <v>0</v>
      </c>
      <c r="H152" s="102" t="s">
        <v>202</v>
      </c>
      <c r="I152" s="100"/>
      <c r="J152" s="103">
        <v>3615</v>
      </c>
      <c r="K152" s="104" t="s">
        <v>1317</v>
      </c>
      <c r="L152" s="104" t="s">
        <v>531</v>
      </c>
      <c r="M152" s="104" t="s">
        <v>202</v>
      </c>
      <c r="N152" s="104" t="s">
        <v>1239</v>
      </c>
    </row>
    <row r="153" spans="1:14" ht="12.75">
      <c r="A153" s="102">
        <v>3582</v>
      </c>
      <c r="B153" s="102" t="s">
        <v>781</v>
      </c>
      <c r="C153" s="102" t="s">
        <v>782</v>
      </c>
      <c r="D153" s="102" t="s">
        <v>715</v>
      </c>
      <c r="E153" s="102" t="s">
        <v>333</v>
      </c>
      <c r="F153" s="102" t="s">
        <v>294</v>
      </c>
      <c r="G153" s="102">
        <v>0</v>
      </c>
      <c r="H153" s="102" t="s">
        <v>202</v>
      </c>
      <c r="I153" s="100"/>
      <c r="J153" s="103">
        <v>3582</v>
      </c>
      <c r="K153" s="104" t="s">
        <v>1318</v>
      </c>
      <c r="L153" s="104" t="s">
        <v>631</v>
      </c>
      <c r="M153" s="104" t="s">
        <v>202</v>
      </c>
      <c r="N153" s="104" t="s">
        <v>1249</v>
      </c>
    </row>
    <row r="154" spans="1:14" ht="12.75">
      <c r="A154" s="102">
        <v>3761</v>
      </c>
      <c r="B154" s="102" t="s">
        <v>784</v>
      </c>
      <c r="C154" s="102" t="s">
        <v>785</v>
      </c>
      <c r="D154" s="102" t="s">
        <v>715</v>
      </c>
      <c r="E154" s="102" t="s">
        <v>430</v>
      </c>
      <c r="F154" s="102" t="s">
        <v>576</v>
      </c>
      <c r="G154" s="102" t="s">
        <v>521</v>
      </c>
      <c r="H154" s="102" t="s">
        <v>202</v>
      </c>
      <c r="I154" s="100"/>
      <c r="J154" s="103">
        <v>3761</v>
      </c>
      <c r="K154" s="104" t="s">
        <v>785</v>
      </c>
      <c r="L154" s="104" t="s">
        <v>431</v>
      </c>
      <c r="M154" s="104" t="s">
        <v>202</v>
      </c>
      <c r="N154" s="104" t="s">
        <v>1255</v>
      </c>
    </row>
    <row r="155" spans="1:14" ht="12.75">
      <c r="A155" s="102">
        <v>4171</v>
      </c>
      <c r="B155" s="102" t="s">
        <v>787</v>
      </c>
      <c r="C155" s="102" t="s">
        <v>788</v>
      </c>
      <c r="D155" s="102" t="s">
        <v>715</v>
      </c>
      <c r="E155" s="102" t="s">
        <v>316</v>
      </c>
      <c r="F155" s="102" t="s">
        <v>645</v>
      </c>
      <c r="G155" s="102" t="s">
        <v>585</v>
      </c>
      <c r="H155" s="102" t="s">
        <v>202</v>
      </c>
      <c r="I155" s="100"/>
      <c r="J155" s="103">
        <v>4171</v>
      </c>
      <c r="K155" s="104" t="s">
        <v>789</v>
      </c>
      <c r="L155" s="104" t="s">
        <v>645</v>
      </c>
      <c r="M155" s="104" t="s">
        <v>202</v>
      </c>
      <c r="N155" s="104" t="s">
        <v>1286</v>
      </c>
    </row>
    <row r="156" spans="1:14" ht="12.75">
      <c r="A156" s="102">
        <v>4176</v>
      </c>
      <c r="B156" s="102" t="s">
        <v>790</v>
      </c>
      <c r="C156" s="102" t="s">
        <v>791</v>
      </c>
      <c r="D156" s="102" t="s">
        <v>715</v>
      </c>
      <c r="E156" s="102" t="s">
        <v>316</v>
      </c>
      <c r="F156" s="102" t="s">
        <v>645</v>
      </c>
      <c r="G156" s="102" t="s">
        <v>585</v>
      </c>
      <c r="H156" s="102" t="s">
        <v>202</v>
      </c>
      <c r="I156" s="100"/>
      <c r="J156" s="103">
        <v>4176</v>
      </c>
      <c r="K156" s="104" t="s">
        <v>792</v>
      </c>
      <c r="L156" s="104" t="s">
        <v>645</v>
      </c>
      <c r="M156" s="104" t="s">
        <v>202</v>
      </c>
      <c r="N156" s="104" t="s">
        <v>1286</v>
      </c>
    </row>
    <row r="157" spans="1:14" ht="12.75">
      <c r="A157" s="102">
        <v>3564</v>
      </c>
      <c r="B157" s="102" t="s">
        <v>793</v>
      </c>
      <c r="C157" s="102" t="s">
        <v>791</v>
      </c>
      <c r="D157" s="102" t="s">
        <v>715</v>
      </c>
      <c r="E157" s="102" t="s">
        <v>333</v>
      </c>
      <c r="F157" s="102" t="s">
        <v>294</v>
      </c>
      <c r="G157" s="102">
        <v>0</v>
      </c>
      <c r="H157" s="102" t="e">
        <v>#N/A</v>
      </c>
      <c r="I157" s="100"/>
      <c r="J157" s="103">
        <v>3564</v>
      </c>
      <c r="K157" s="104" t="s">
        <v>69</v>
      </c>
      <c r="L157" s="104" t="s">
        <v>69</v>
      </c>
      <c r="M157" s="104" t="e">
        <v>#N/A</v>
      </c>
      <c r="N157" s="104" t="s">
        <v>69</v>
      </c>
    </row>
    <row r="158" spans="1:14" ht="12.75">
      <c r="A158" s="102">
        <v>4002</v>
      </c>
      <c r="B158" s="102" t="s">
        <v>795</v>
      </c>
      <c r="C158" s="102" t="s">
        <v>796</v>
      </c>
      <c r="D158" s="102" t="s">
        <v>715</v>
      </c>
      <c r="E158" s="102" t="s">
        <v>659</v>
      </c>
      <c r="F158" s="102" t="s">
        <v>680</v>
      </c>
      <c r="G158" s="102" t="s">
        <v>30</v>
      </c>
      <c r="H158" s="102" t="s">
        <v>202</v>
      </c>
      <c r="I158" s="100"/>
      <c r="J158" s="103">
        <v>4002</v>
      </c>
      <c r="K158" s="104" t="s">
        <v>1319</v>
      </c>
      <c r="L158" s="104" t="s">
        <v>1236</v>
      </c>
      <c r="M158" s="104" t="s">
        <v>202</v>
      </c>
      <c r="N158" s="104" t="s">
        <v>40</v>
      </c>
    </row>
    <row r="159" spans="1:14" ht="12.75">
      <c r="A159" s="102">
        <v>4112</v>
      </c>
      <c r="B159" s="102" t="s">
        <v>798</v>
      </c>
      <c r="C159" s="102" t="s">
        <v>799</v>
      </c>
      <c r="D159" s="102" t="s">
        <v>715</v>
      </c>
      <c r="E159" s="102" t="s">
        <v>453</v>
      </c>
      <c r="F159" s="102" t="s">
        <v>294</v>
      </c>
      <c r="G159" s="102" t="s">
        <v>32</v>
      </c>
      <c r="H159" s="102" t="s">
        <v>202</v>
      </c>
      <c r="I159" s="100"/>
      <c r="J159" s="103">
        <v>4112</v>
      </c>
      <c r="K159" s="104" t="s">
        <v>799</v>
      </c>
      <c r="L159" s="104" t="s">
        <v>806</v>
      </c>
      <c r="M159" s="104" t="s">
        <v>202</v>
      </c>
      <c r="N159" s="104" t="s">
        <v>36</v>
      </c>
    </row>
    <row r="160" spans="1:14" ht="12.75">
      <c r="A160" s="102">
        <v>3788</v>
      </c>
      <c r="B160" s="102" t="s">
        <v>801</v>
      </c>
      <c r="C160" s="102" t="s">
        <v>802</v>
      </c>
      <c r="D160" s="102" t="s">
        <v>715</v>
      </c>
      <c r="E160" s="102" t="s">
        <v>654</v>
      </c>
      <c r="F160" s="102" t="s">
        <v>655</v>
      </c>
      <c r="G160" s="102" t="s">
        <v>521</v>
      </c>
      <c r="H160" s="102" t="s">
        <v>202</v>
      </c>
      <c r="I160" s="100"/>
      <c r="J160" s="103">
        <v>3788</v>
      </c>
      <c r="K160" s="104" t="s">
        <v>802</v>
      </c>
      <c r="L160" s="104" t="s">
        <v>806</v>
      </c>
      <c r="M160" s="104" t="s">
        <v>202</v>
      </c>
      <c r="N160" s="104" t="s">
        <v>1255</v>
      </c>
    </row>
    <row r="161" spans="1:14" ht="12.75">
      <c r="A161" s="102">
        <v>4140</v>
      </c>
      <c r="B161" s="102" t="s">
        <v>804</v>
      </c>
      <c r="C161" s="102" t="s">
        <v>805</v>
      </c>
      <c r="D161" s="102" t="s">
        <v>715</v>
      </c>
      <c r="E161" s="102" t="s">
        <v>453</v>
      </c>
      <c r="F161" s="102" t="s">
        <v>806</v>
      </c>
      <c r="G161" s="102" t="s">
        <v>30</v>
      </c>
      <c r="H161" s="102" t="s">
        <v>202</v>
      </c>
      <c r="I161" s="100"/>
      <c r="J161" s="103">
        <v>4140</v>
      </c>
      <c r="K161" s="104" t="s">
        <v>805</v>
      </c>
      <c r="L161" s="104" t="s">
        <v>806</v>
      </c>
      <c r="M161" s="104" t="s">
        <v>202</v>
      </c>
      <c r="N161" s="104" t="s">
        <v>40</v>
      </c>
    </row>
    <row r="162" spans="1:14" ht="12.75">
      <c r="A162" s="102">
        <v>3041</v>
      </c>
      <c r="B162" s="102" t="s">
        <v>807</v>
      </c>
      <c r="C162" s="102" t="s">
        <v>808</v>
      </c>
      <c r="D162" s="102" t="s">
        <v>715</v>
      </c>
      <c r="E162" s="102" t="s">
        <v>333</v>
      </c>
      <c r="F162" s="102" t="s">
        <v>294</v>
      </c>
      <c r="G162" s="102">
        <v>0</v>
      </c>
      <c r="H162" s="102" t="s">
        <v>202</v>
      </c>
      <c r="I162" s="100"/>
      <c r="J162" s="103">
        <v>3041</v>
      </c>
      <c r="K162" s="104" t="s">
        <v>1320</v>
      </c>
      <c r="L162" s="104" t="s">
        <v>1231</v>
      </c>
      <c r="M162" s="104" t="s">
        <v>202</v>
      </c>
      <c r="N162" s="104" t="s">
        <v>41</v>
      </c>
    </row>
    <row r="163" spans="1:14" ht="12.75">
      <c r="A163" s="102">
        <v>3073</v>
      </c>
      <c r="B163" s="102" t="s">
        <v>810</v>
      </c>
      <c r="C163" s="102" t="s">
        <v>811</v>
      </c>
      <c r="D163" s="102" t="s">
        <v>715</v>
      </c>
      <c r="E163" s="102" t="s">
        <v>333</v>
      </c>
      <c r="F163" s="102" t="s">
        <v>294</v>
      </c>
      <c r="G163" s="102">
        <v>0</v>
      </c>
      <c r="H163" s="102" t="s">
        <v>200</v>
      </c>
      <c r="I163" s="100"/>
      <c r="J163" s="103">
        <v>3073</v>
      </c>
      <c r="K163" s="104" t="s">
        <v>1321</v>
      </c>
      <c r="L163" s="104" t="s">
        <v>1231</v>
      </c>
      <c r="M163" s="104" t="s">
        <v>200</v>
      </c>
      <c r="N163" s="104" t="s">
        <v>41</v>
      </c>
    </row>
    <row r="164" spans="1:14" ht="12.75">
      <c r="A164" s="102">
        <v>3865</v>
      </c>
      <c r="B164" s="102" t="s">
        <v>813</v>
      </c>
      <c r="C164" s="102" t="s">
        <v>814</v>
      </c>
      <c r="D164" s="102" t="s">
        <v>715</v>
      </c>
      <c r="E164" s="102" t="s">
        <v>668</v>
      </c>
      <c r="F164" s="102" t="s">
        <v>815</v>
      </c>
      <c r="G164" s="102" t="s">
        <v>361</v>
      </c>
      <c r="H164" s="102" t="s">
        <v>202</v>
      </c>
      <c r="I164" s="100"/>
      <c r="J164" s="103">
        <v>3865</v>
      </c>
      <c r="K164" s="104" t="s">
        <v>814</v>
      </c>
      <c r="L164" s="104" t="s">
        <v>669</v>
      </c>
      <c r="M164" s="104" t="s">
        <v>202</v>
      </c>
      <c r="N164" s="104" t="s">
        <v>1243</v>
      </c>
    </row>
    <row r="165" spans="1:14" ht="12.75">
      <c r="A165" s="102">
        <v>4202</v>
      </c>
      <c r="B165" s="102" t="s">
        <v>816</v>
      </c>
      <c r="C165" s="102" t="s">
        <v>817</v>
      </c>
      <c r="D165" s="102" t="s">
        <v>715</v>
      </c>
      <c r="E165" s="102" t="s">
        <v>690</v>
      </c>
      <c r="F165" s="102" t="s">
        <v>819</v>
      </c>
      <c r="G165" s="102" t="s">
        <v>361</v>
      </c>
      <c r="H165" s="102" t="s">
        <v>202</v>
      </c>
      <c r="I165" s="100"/>
      <c r="J165" s="103">
        <v>4202</v>
      </c>
      <c r="K165" s="104" t="s">
        <v>817</v>
      </c>
      <c r="L165" s="104" t="s">
        <v>819</v>
      </c>
      <c r="M165" s="104" t="s">
        <v>202</v>
      </c>
      <c r="N165" s="104" t="s">
        <v>1243</v>
      </c>
    </row>
    <row r="166" spans="1:14" ht="12.75">
      <c r="A166" s="102">
        <v>3752</v>
      </c>
      <c r="B166" s="102" t="s">
        <v>820</v>
      </c>
      <c r="C166" s="102" t="s">
        <v>817</v>
      </c>
      <c r="D166" s="102" t="s">
        <v>715</v>
      </c>
      <c r="E166" s="102" t="s">
        <v>690</v>
      </c>
      <c r="F166" s="102" t="s">
        <v>819</v>
      </c>
      <c r="G166" s="102" t="s">
        <v>361</v>
      </c>
      <c r="H166" s="102" t="e">
        <v>#N/A</v>
      </c>
      <c r="I166" s="100"/>
      <c r="J166" s="103">
        <v>3752</v>
      </c>
      <c r="K166" s="104" t="s">
        <v>69</v>
      </c>
      <c r="L166" s="104" t="s">
        <v>69</v>
      </c>
      <c r="M166" s="104" t="e">
        <v>#N/A</v>
      </c>
      <c r="N166" s="104" t="s">
        <v>69</v>
      </c>
    </row>
    <row r="167" spans="1:14" ht="12.75">
      <c r="A167" s="102">
        <v>3708</v>
      </c>
      <c r="B167" s="102" t="s">
        <v>821</v>
      </c>
      <c r="C167" s="102" t="s">
        <v>822</v>
      </c>
      <c r="D167" s="102" t="s">
        <v>824</v>
      </c>
      <c r="E167" s="102" t="s">
        <v>308</v>
      </c>
      <c r="F167" s="102" t="s">
        <v>309</v>
      </c>
      <c r="G167" s="102" t="s">
        <v>32</v>
      </c>
      <c r="H167" s="102" t="s">
        <v>203</v>
      </c>
      <c r="I167" s="100"/>
      <c r="J167" s="103">
        <v>3708</v>
      </c>
      <c r="K167" s="104" t="s">
        <v>822</v>
      </c>
      <c r="L167" s="104" t="s">
        <v>1235</v>
      </c>
      <c r="M167" s="104" t="s">
        <v>203</v>
      </c>
      <c r="N167" s="104" t="s">
        <v>36</v>
      </c>
    </row>
    <row r="168" spans="1:14" ht="12.75">
      <c r="A168" s="102">
        <v>3915</v>
      </c>
      <c r="B168" s="102" t="s">
        <v>826</v>
      </c>
      <c r="C168" s="102" t="s">
        <v>113</v>
      </c>
      <c r="D168" s="102" t="s">
        <v>824</v>
      </c>
      <c r="E168" s="102" t="s">
        <v>308</v>
      </c>
      <c r="F168" s="102" t="s">
        <v>309</v>
      </c>
      <c r="G168" s="102" t="s">
        <v>574</v>
      </c>
      <c r="H168" s="102" t="s">
        <v>1223</v>
      </c>
      <c r="I168" s="100"/>
      <c r="J168" s="103">
        <v>3915</v>
      </c>
      <c r="K168" s="104" t="s">
        <v>113</v>
      </c>
      <c r="L168" s="104" t="s">
        <v>1235</v>
      </c>
      <c r="M168" s="104" t="s">
        <v>1223</v>
      </c>
      <c r="N168" s="104" t="s">
        <v>1249</v>
      </c>
    </row>
    <row r="169" spans="1:14" ht="12.75">
      <c r="A169" s="102">
        <v>3944</v>
      </c>
      <c r="B169" s="102" t="s">
        <v>827</v>
      </c>
      <c r="C169" s="102" t="s">
        <v>114</v>
      </c>
      <c r="D169" s="102" t="s">
        <v>824</v>
      </c>
      <c r="E169" s="102" t="s">
        <v>583</v>
      </c>
      <c r="F169" s="102" t="s">
        <v>584</v>
      </c>
      <c r="G169" s="102" t="s">
        <v>32</v>
      </c>
      <c r="H169" s="102" t="s">
        <v>1223</v>
      </c>
      <c r="I169" s="100"/>
      <c r="J169" s="103">
        <v>3944</v>
      </c>
      <c r="K169" s="104" t="s">
        <v>1322</v>
      </c>
      <c r="L169" s="104" t="s">
        <v>1285</v>
      </c>
      <c r="M169" s="104" t="s">
        <v>1223</v>
      </c>
      <c r="N169" s="104" t="s">
        <v>36</v>
      </c>
    </row>
    <row r="170" spans="1:14" ht="12.75">
      <c r="A170" s="102">
        <v>3543</v>
      </c>
      <c r="B170" s="102" t="s">
        <v>828</v>
      </c>
      <c r="C170" s="102" t="s">
        <v>829</v>
      </c>
      <c r="D170" s="102" t="s">
        <v>824</v>
      </c>
      <c r="E170" s="102" t="s">
        <v>333</v>
      </c>
      <c r="F170" s="102" t="s">
        <v>294</v>
      </c>
      <c r="G170" s="102">
        <v>0</v>
      </c>
      <c r="H170" s="102" t="s">
        <v>203</v>
      </c>
      <c r="I170" s="100"/>
      <c r="J170" s="103">
        <v>3543</v>
      </c>
      <c r="K170" s="104" t="s">
        <v>1323</v>
      </c>
      <c r="L170" s="104" t="s">
        <v>1231</v>
      </c>
      <c r="M170" s="104" t="s">
        <v>203</v>
      </c>
      <c r="N170" s="104" t="s">
        <v>41</v>
      </c>
    </row>
    <row r="171" spans="1:14" ht="12.75">
      <c r="A171" s="102">
        <v>3721</v>
      </c>
      <c r="B171" s="102" t="s">
        <v>831</v>
      </c>
      <c r="C171" s="102" t="s">
        <v>832</v>
      </c>
      <c r="D171" s="102" t="s">
        <v>824</v>
      </c>
      <c r="E171" s="102" t="s">
        <v>600</v>
      </c>
      <c r="F171" s="102" t="s">
        <v>294</v>
      </c>
      <c r="G171" s="102">
        <v>0</v>
      </c>
      <c r="H171" s="102" t="s">
        <v>203</v>
      </c>
      <c r="I171" s="100"/>
      <c r="J171" s="103">
        <v>3721</v>
      </c>
      <c r="K171" s="104" t="s">
        <v>832</v>
      </c>
      <c r="L171" s="104" t="s">
        <v>1242</v>
      </c>
      <c r="M171" s="104" t="s">
        <v>203</v>
      </c>
      <c r="N171" s="104" t="s">
        <v>36</v>
      </c>
    </row>
    <row r="172" spans="1:14" ht="12.75">
      <c r="A172" s="102">
        <v>3006</v>
      </c>
      <c r="B172" s="102" t="s">
        <v>834</v>
      </c>
      <c r="C172" s="102" t="s">
        <v>835</v>
      </c>
      <c r="D172" s="102" t="s">
        <v>824</v>
      </c>
      <c r="E172" s="102" t="s">
        <v>333</v>
      </c>
      <c r="F172" s="102" t="s">
        <v>294</v>
      </c>
      <c r="G172" s="102">
        <v>0</v>
      </c>
      <c r="H172" s="102" t="s">
        <v>203</v>
      </c>
      <c r="I172" s="100"/>
      <c r="J172" s="103">
        <v>3006</v>
      </c>
      <c r="K172" s="104" t="s">
        <v>835</v>
      </c>
      <c r="L172" s="104" t="s">
        <v>1231</v>
      </c>
      <c r="M172" s="104" t="s">
        <v>203</v>
      </c>
      <c r="N172" s="104" t="s">
        <v>41</v>
      </c>
    </row>
    <row r="173" spans="1:14" ht="12.75">
      <c r="A173" s="102">
        <v>3518</v>
      </c>
      <c r="B173" s="102" t="s">
        <v>837</v>
      </c>
      <c r="C173" s="102" t="s">
        <v>838</v>
      </c>
      <c r="D173" s="102" t="s">
        <v>824</v>
      </c>
      <c r="E173" s="102" t="s">
        <v>333</v>
      </c>
      <c r="F173" s="102" t="s">
        <v>294</v>
      </c>
      <c r="G173" s="102">
        <v>0</v>
      </c>
      <c r="H173" s="102" t="s">
        <v>1209</v>
      </c>
      <c r="I173" s="100"/>
      <c r="J173" s="103">
        <v>3518</v>
      </c>
      <c r="K173" s="104" t="s">
        <v>1324</v>
      </c>
      <c r="L173" s="104" t="s">
        <v>1231</v>
      </c>
      <c r="M173" s="104" t="s">
        <v>1209</v>
      </c>
      <c r="N173" s="104" t="s">
        <v>41</v>
      </c>
    </row>
    <row r="174" spans="1:14" ht="12.75">
      <c r="A174" s="102">
        <v>3039</v>
      </c>
      <c r="B174" s="102" t="s">
        <v>840</v>
      </c>
      <c r="C174" s="102" t="s">
        <v>841</v>
      </c>
      <c r="D174" s="102" t="s">
        <v>824</v>
      </c>
      <c r="E174" s="102" t="s">
        <v>333</v>
      </c>
      <c r="F174" s="102" t="s">
        <v>294</v>
      </c>
      <c r="G174" s="102">
        <v>0</v>
      </c>
      <c r="H174" s="102" t="s">
        <v>203</v>
      </c>
      <c r="I174" s="100"/>
      <c r="J174" s="103">
        <v>3039</v>
      </c>
      <c r="K174" s="104" t="s">
        <v>841</v>
      </c>
      <c r="L174" s="104" t="s">
        <v>662</v>
      </c>
      <c r="M174" s="104" t="s">
        <v>203</v>
      </c>
      <c r="N174" s="104" t="s">
        <v>1325</v>
      </c>
    </row>
    <row r="175" spans="1:14" ht="12.75">
      <c r="A175" s="102">
        <v>3507</v>
      </c>
      <c r="B175" s="102" t="s">
        <v>843</v>
      </c>
      <c r="C175" s="102" t="s">
        <v>844</v>
      </c>
      <c r="D175" s="102" t="s">
        <v>824</v>
      </c>
      <c r="E175" s="102" t="s">
        <v>333</v>
      </c>
      <c r="F175" s="102" t="s">
        <v>294</v>
      </c>
      <c r="G175" s="102">
        <v>0</v>
      </c>
      <c r="H175" s="102" t="s">
        <v>203</v>
      </c>
      <c r="I175" s="100"/>
      <c r="J175" s="103">
        <v>3507</v>
      </c>
      <c r="K175" s="104" t="s">
        <v>1326</v>
      </c>
      <c r="L175" s="104" t="s">
        <v>662</v>
      </c>
      <c r="M175" s="104" t="s">
        <v>203</v>
      </c>
      <c r="N175" s="104" t="s">
        <v>1327</v>
      </c>
    </row>
    <row r="176" spans="1:14" ht="12.75">
      <c r="A176" s="102">
        <v>3028</v>
      </c>
      <c r="B176" s="102" t="s">
        <v>846</v>
      </c>
      <c r="C176" s="102" t="s">
        <v>847</v>
      </c>
      <c r="D176" s="102" t="s">
        <v>824</v>
      </c>
      <c r="E176" s="102" t="s">
        <v>333</v>
      </c>
      <c r="F176" s="102" t="s">
        <v>294</v>
      </c>
      <c r="G176" s="102">
        <v>0</v>
      </c>
      <c r="H176" s="102" t="s">
        <v>203</v>
      </c>
      <c r="I176" s="100"/>
      <c r="J176" s="103">
        <v>3028</v>
      </c>
      <c r="K176" s="104" t="s">
        <v>847</v>
      </c>
      <c r="L176" s="104" t="s">
        <v>662</v>
      </c>
      <c r="M176" s="104" t="s">
        <v>203</v>
      </c>
      <c r="N176" s="104" t="s">
        <v>1233</v>
      </c>
    </row>
    <row r="177" spans="1:14" ht="12.75">
      <c r="A177" s="102">
        <v>3757</v>
      </c>
      <c r="B177" s="102" t="s">
        <v>849</v>
      </c>
      <c r="C177" s="102" t="s">
        <v>146</v>
      </c>
      <c r="D177" s="102" t="s">
        <v>824</v>
      </c>
      <c r="E177" s="102" t="s">
        <v>659</v>
      </c>
      <c r="F177" s="102" t="s">
        <v>294</v>
      </c>
      <c r="G177" s="102" t="s">
        <v>30</v>
      </c>
      <c r="H177" s="102" t="s">
        <v>199</v>
      </c>
      <c r="I177" s="100"/>
      <c r="J177" s="103">
        <v>3757</v>
      </c>
      <c r="K177" s="104" t="s">
        <v>146</v>
      </c>
      <c r="L177" s="104" t="s">
        <v>1236</v>
      </c>
      <c r="M177" s="104" t="s">
        <v>199</v>
      </c>
      <c r="N177" s="104" t="s">
        <v>40</v>
      </c>
    </row>
    <row r="178" spans="1:14" ht="12.75">
      <c r="A178" s="102">
        <v>3759</v>
      </c>
      <c r="B178" s="102" t="s">
        <v>851</v>
      </c>
      <c r="C178" s="102" t="s">
        <v>147</v>
      </c>
      <c r="D178" s="102" t="s">
        <v>824</v>
      </c>
      <c r="E178" s="102" t="s">
        <v>316</v>
      </c>
      <c r="F178" s="102" t="s">
        <v>294</v>
      </c>
      <c r="G178" s="102" t="s">
        <v>585</v>
      </c>
      <c r="H178" s="102" t="s">
        <v>199</v>
      </c>
      <c r="I178" s="100"/>
      <c r="J178" s="103">
        <v>3759</v>
      </c>
      <c r="K178" s="104" t="s">
        <v>147</v>
      </c>
      <c r="L178" s="104" t="s">
        <v>645</v>
      </c>
      <c r="M178" s="104" t="s">
        <v>199</v>
      </c>
      <c r="N178" s="104" t="s">
        <v>1286</v>
      </c>
    </row>
    <row r="179" spans="1:14" ht="12.75">
      <c r="A179" s="102">
        <v>3758</v>
      </c>
      <c r="B179" s="102" t="s">
        <v>852</v>
      </c>
      <c r="C179" s="102" t="s">
        <v>148</v>
      </c>
      <c r="D179" s="102" t="s">
        <v>824</v>
      </c>
      <c r="E179" s="102" t="s">
        <v>384</v>
      </c>
      <c r="F179" s="102" t="s">
        <v>294</v>
      </c>
      <c r="G179" s="102" t="s">
        <v>521</v>
      </c>
      <c r="H179" s="102" t="s">
        <v>199</v>
      </c>
      <c r="I179" s="100"/>
      <c r="J179" s="103">
        <v>3758</v>
      </c>
      <c r="K179" s="104" t="s">
        <v>148</v>
      </c>
      <c r="L179" s="104" t="s">
        <v>385</v>
      </c>
      <c r="M179" s="104" t="s">
        <v>199</v>
      </c>
      <c r="N179" s="104" t="s">
        <v>1255</v>
      </c>
    </row>
    <row r="180" spans="1:14" ht="12.75">
      <c r="A180" s="102">
        <v>3562</v>
      </c>
      <c r="B180" s="102" t="s">
        <v>853</v>
      </c>
      <c r="C180" s="102" t="s">
        <v>854</v>
      </c>
      <c r="D180" s="102" t="s">
        <v>824</v>
      </c>
      <c r="E180" s="102" t="s">
        <v>333</v>
      </c>
      <c r="F180" s="102" t="s">
        <v>294</v>
      </c>
      <c r="G180" s="102">
        <v>0</v>
      </c>
      <c r="H180" s="102" t="e">
        <v>#N/A</v>
      </c>
      <c r="I180" s="100"/>
      <c r="J180" s="103">
        <v>3562</v>
      </c>
      <c r="K180" s="104" t="s">
        <v>69</v>
      </c>
      <c r="L180" s="104" t="s">
        <v>69</v>
      </c>
      <c r="M180" s="104" t="e">
        <v>#N/A</v>
      </c>
      <c r="N180" s="104" t="s">
        <v>69</v>
      </c>
    </row>
    <row r="181" spans="1:14" ht="12.75">
      <c r="A181" s="102">
        <v>3686</v>
      </c>
      <c r="B181" s="102" t="s">
        <v>856</v>
      </c>
      <c r="C181" s="102" t="s">
        <v>119</v>
      </c>
      <c r="D181" s="102" t="s">
        <v>824</v>
      </c>
      <c r="E181" s="102" t="s">
        <v>588</v>
      </c>
      <c r="F181" s="102" t="s">
        <v>589</v>
      </c>
      <c r="G181" s="102" t="s">
        <v>32</v>
      </c>
      <c r="H181" s="102" t="s">
        <v>203</v>
      </c>
      <c r="I181" s="100"/>
      <c r="J181" s="103">
        <v>3686</v>
      </c>
      <c r="K181" s="104" t="s">
        <v>857</v>
      </c>
      <c r="L181" s="104" t="s">
        <v>1288</v>
      </c>
      <c r="M181" s="104" t="s">
        <v>203</v>
      </c>
      <c r="N181" s="104" t="s">
        <v>36</v>
      </c>
    </row>
    <row r="182" spans="1:14" ht="12.75">
      <c r="A182" s="102">
        <v>4043</v>
      </c>
      <c r="B182" s="102" t="s">
        <v>858</v>
      </c>
      <c r="C182" s="102" t="s">
        <v>859</v>
      </c>
      <c r="D182" s="102" t="s">
        <v>824</v>
      </c>
      <c r="E182" s="102" t="s">
        <v>333</v>
      </c>
      <c r="F182" s="102" t="s">
        <v>294</v>
      </c>
      <c r="G182" s="102">
        <v>0</v>
      </c>
      <c r="H182" s="102" t="s">
        <v>203</v>
      </c>
      <c r="I182" s="100"/>
      <c r="J182" s="103">
        <v>4043</v>
      </c>
      <c r="K182" s="104" t="s">
        <v>859</v>
      </c>
      <c r="L182" s="104" t="s">
        <v>1236</v>
      </c>
      <c r="M182" s="104" t="s">
        <v>203</v>
      </c>
      <c r="N182" s="104" t="s">
        <v>40</v>
      </c>
    </row>
    <row r="183" spans="1:14" ht="12.75">
      <c r="A183" s="102">
        <v>4041</v>
      </c>
      <c r="B183" s="102" t="s">
        <v>861</v>
      </c>
      <c r="C183" s="102" t="s">
        <v>862</v>
      </c>
      <c r="D183" s="102" t="s">
        <v>824</v>
      </c>
      <c r="E183" s="102" t="s">
        <v>333</v>
      </c>
      <c r="F183" s="102" t="s">
        <v>294</v>
      </c>
      <c r="G183" s="102">
        <v>0</v>
      </c>
      <c r="H183" s="102" t="s">
        <v>203</v>
      </c>
      <c r="I183" s="100"/>
      <c r="J183" s="103">
        <v>4041</v>
      </c>
      <c r="K183" s="104" t="s">
        <v>862</v>
      </c>
      <c r="L183" s="104" t="s">
        <v>1236</v>
      </c>
      <c r="M183" s="104" t="s">
        <v>203</v>
      </c>
      <c r="N183" s="104" t="s">
        <v>40</v>
      </c>
    </row>
    <row r="184" spans="1:14" ht="12.75">
      <c r="A184" s="102">
        <v>4042</v>
      </c>
      <c r="B184" s="102" t="s">
        <v>864</v>
      </c>
      <c r="C184" s="102" t="s">
        <v>865</v>
      </c>
      <c r="D184" s="102" t="s">
        <v>824</v>
      </c>
      <c r="E184" s="102" t="s">
        <v>333</v>
      </c>
      <c r="F184" s="102" t="s">
        <v>294</v>
      </c>
      <c r="G184" s="102">
        <v>0</v>
      </c>
      <c r="H184" s="102" t="s">
        <v>203</v>
      </c>
      <c r="I184" s="100"/>
      <c r="J184" s="103">
        <v>4042</v>
      </c>
      <c r="K184" s="104" t="s">
        <v>865</v>
      </c>
      <c r="L184" s="104" t="s">
        <v>1236</v>
      </c>
      <c r="M184" s="104" t="s">
        <v>203</v>
      </c>
      <c r="N184" s="104" t="s">
        <v>40</v>
      </c>
    </row>
    <row r="185" spans="1:14" ht="12.75">
      <c r="A185" s="102">
        <v>4126</v>
      </c>
      <c r="B185" s="102" t="s">
        <v>867</v>
      </c>
      <c r="C185" s="102" t="s">
        <v>123</v>
      </c>
      <c r="D185" s="102" t="s">
        <v>824</v>
      </c>
      <c r="E185" s="102" t="s">
        <v>323</v>
      </c>
      <c r="F185" s="102" t="s">
        <v>720</v>
      </c>
      <c r="G185" s="102" t="s">
        <v>30</v>
      </c>
      <c r="H185" s="102" t="s">
        <v>1223</v>
      </c>
      <c r="I185" s="100"/>
      <c r="J185" s="103">
        <v>4126</v>
      </c>
      <c r="K185" s="104" t="s">
        <v>868</v>
      </c>
      <c r="L185" s="104" t="s">
        <v>1238</v>
      </c>
      <c r="M185" s="104" t="s">
        <v>1223</v>
      </c>
      <c r="N185" s="104" t="s">
        <v>40</v>
      </c>
    </row>
    <row r="186" spans="1:14" ht="12.75">
      <c r="A186" s="102">
        <v>4009</v>
      </c>
      <c r="B186" s="102" t="s">
        <v>869</v>
      </c>
      <c r="C186" s="102" t="s">
        <v>870</v>
      </c>
      <c r="D186" s="102" t="s">
        <v>824</v>
      </c>
      <c r="E186" s="102" t="s">
        <v>333</v>
      </c>
      <c r="F186" s="102" t="s">
        <v>294</v>
      </c>
      <c r="G186" s="102">
        <v>0</v>
      </c>
      <c r="H186" s="102" t="s">
        <v>203</v>
      </c>
      <c r="I186" s="100"/>
      <c r="J186" s="103">
        <v>4009</v>
      </c>
      <c r="K186" s="104" t="s">
        <v>1328</v>
      </c>
      <c r="L186" s="104" t="s">
        <v>1236</v>
      </c>
      <c r="M186" s="104" t="s">
        <v>203</v>
      </c>
      <c r="N186" s="104" t="s">
        <v>40</v>
      </c>
    </row>
    <row r="187" spans="1:14" ht="12.75">
      <c r="A187" s="102">
        <v>3520</v>
      </c>
      <c r="B187" s="102" t="s">
        <v>872</v>
      </c>
      <c r="C187" s="102" t="s">
        <v>873</v>
      </c>
      <c r="D187" s="102" t="s">
        <v>824</v>
      </c>
      <c r="E187" s="102" t="s">
        <v>333</v>
      </c>
      <c r="F187" s="102" t="s">
        <v>294</v>
      </c>
      <c r="G187" s="102">
        <v>0</v>
      </c>
      <c r="H187" s="102" t="s">
        <v>203</v>
      </c>
      <c r="I187" s="100"/>
      <c r="J187" s="103">
        <v>3520</v>
      </c>
      <c r="K187" s="104" t="s">
        <v>1329</v>
      </c>
      <c r="L187" s="104" t="s">
        <v>1231</v>
      </c>
      <c r="M187" s="104" t="s">
        <v>203</v>
      </c>
      <c r="N187" s="104" t="s">
        <v>41</v>
      </c>
    </row>
    <row r="188" spans="1:14" ht="12.75">
      <c r="A188" s="102">
        <v>4045</v>
      </c>
      <c r="B188" s="102" t="s">
        <v>875</v>
      </c>
      <c r="C188" s="102" t="s">
        <v>876</v>
      </c>
      <c r="D188" s="102" t="s">
        <v>824</v>
      </c>
      <c r="E188" s="102" t="s">
        <v>333</v>
      </c>
      <c r="F188" s="102" t="s">
        <v>294</v>
      </c>
      <c r="G188" s="102">
        <v>0</v>
      </c>
      <c r="H188" s="102" t="s">
        <v>203</v>
      </c>
      <c r="I188" s="100"/>
      <c r="J188" s="103">
        <v>4045</v>
      </c>
      <c r="K188" s="104" t="s">
        <v>1330</v>
      </c>
      <c r="L188" s="104" t="s">
        <v>662</v>
      </c>
      <c r="M188" s="104" t="s">
        <v>203</v>
      </c>
      <c r="N188" s="104" t="s">
        <v>1233</v>
      </c>
    </row>
    <row r="189" spans="1:14" ht="12.75">
      <c r="A189" s="102">
        <v>3566</v>
      </c>
      <c r="B189" s="102" t="s">
        <v>878</v>
      </c>
      <c r="C189" s="102" t="s">
        <v>879</v>
      </c>
      <c r="D189" s="102" t="s">
        <v>824</v>
      </c>
      <c r="E189" s="102" t="s">
        <v>333</v>
      </c>
      <c r="F189" s="102" t="s">
        <v>294</v>
      </c>
      <c r="G189" s="102">
        <v>0</v>
      </c>
      <c r="H189" s="102" t="e">
        <v>#N/A</v>
      </c>
      <c r="I189" s="100"/>
      <c r="J189" s="103">
        <v>3566</v>
      </c>
      <c r="K189" s="104" t="s">
        <v>69</v>
      </c>
      <c r="L189" s="104" t="s">
        <v>69</v>
      </c>
      <c r="M189" s="104" t="e">
        <v>#N/A</v>
      </c>
      <c r="N189" s="104" t="s">
        <v>69</v>
      </c>
    </row>
    <row r="190" spans="1:14" ht="12.75">
      <c r="A190" s="102">
        <v>4207</v>
      </c>
      <c r="B190" s="102" t="s">
        <v>881</v>
      </c>
      <c r="C190" s="102" t="s">
        <v>124</v>
      </c>
      <c r="D190" s="102" t="s">
        <v>824</v>
      </c>
      <c r="E190" s="102" t="s">
        <v>600</v>
      </c>
      <c r="F190" s="102" t="s">
        <v>601</v>
      </c>
      <c r="G190" s="102" t="s">
        <v>361</v>
      </c>
      <c r="H190" s="102" t="s">
        <v>1223</v>
      </c>
      <c r="I190" s="100"/>
      <c r="J190" s="103">
        <v>4207</v>
      </c>
      <c r="K190" s="104" t="s">
        <v>1331</v>
      </c>
      <c r="L190" s="104" t="s">
        <v>1242</v>
      </c>
      <c r="M190" s="104" t="s">
        <v>1223</v>
      </c>
      <c r="N190" s="104" t="s">
        <v>1243</v>
      </c>
    </row>
    <row r="191" spans="1:14" ht="12.75">
      <c r="A191" s="102">
        <v>3607</v>
      </c>
      <c r="B191" s="102" t="s">
        <v>883</v>
      </c>
      <c r="C191" s="102" t="s">
        <v>884</v>
      </c>
      <c r="D191" s="102" t="s">
        <v>824</v>
      </c>
      <c r="E191" s="102" t="s">
        <v>333</v>
      </c>
      <c r="F191" s="102" t="s">
        <v>294</v>
      </c>
      <c r="G191" s="102">
        <v>0</v>
      </c>
      <c r="H191" s="102" t="e">
        <v>#N/A</v>
      </c>
      <c r="I191" s="100"/>
      <c r="J191" s="103">
        <v>3607</v>
      </c>
      <c r="K191" s="104" t="s">
        <v>69</v>
      </c>
      <c r="L191" s="104" t="s">
        <v>69</v>
      </c>
      <c r="M191" s="104" t="e">
        <v>#N/A</v>
      </c>
      <c r="N191" s="104" t="s">
        <v>69</v>
      </c>
    </row>
    <row r="192" spans="1:14" ht="12.75">
      <c r="A192" s="102">
        <v>4026</v>
      </c>
      <c r="B192" s="102" t="s">
        <v>886</v>
      </c>
      <c r="C192" s="102" t="s">
        <v>887</v>
      </c>
      <c r="D192" s="102" t="s">
        <v>824</v>
      </c>
      <c r="E192" s="102" t="s">
        <v>333</v>
      </c>
      <c r="F192" s="102" t="s">
        <v>294</v>
      </c>
      <c r="G192" s="102">
        <v>0</v>
      </c>
      <c r="H192" s="102" t="s">
        <v>203</v>
      </c>
      <c r="I192" s="100"/>
      <c r="J192" s="103">
        <v>4026</v>
      </c>
      <c r="K192" s="104" t="s">
        <v>1332</v>
      </c>
      <c r="L192" s="104" t="s">
        <v>531</v>
      </c>
      <c r="M192" s="104" t="s">
        <v>203</v>
      </c>
      <c r="N192" s="104" t="s">
        <v>36</v>
      </c>
    </row>
    <row r="193" spans="1:14" ht="12.75">
      <c r="A193" s="102">
        <v>3568</v>
      </c>
      <c r="B193" s="102" t="s">
        <v>889</v>
      </c>
      <c r="C193" s="102" t="s">
        <v>890</v>
      </c>
      <c r="D193" s="102" t="s">
        <v>824</v>
      </c>
      <c r="E193" s="102" t="s">
        <v>333</v>
      </c>
      <c r="F193" s="102" t="s">
        <v>294</v>
      </c>
      <c r="G193" s="102">
        <v>0</v>
      </c>
      <c r="H193" s="102" t="s">
        <v>203</v>
      </c>
      <c r="I193" s="100"/>
      <c r="J193" s="103">
        <v>3568</v>
      </c>
      <c r="K193" s="104" t="s">
        <v>1333</v>
      </c>
      <c r="L193" s="104" t="s">
        <v>631</v>
      </c>
      <c r="M193" s="104" t="s">
        <v>203</v>
      </c>
      <c r="N193" s="104" t="s">
        <v>36</v>
      </c>
    </row>
    <row r="194" spans="1:14" ht="12.75">
      <c r="A194" s="102">
        <v>3569</v>
      </c>
      <c r="B194" s="102" t="s">
        <v>892</v>
      </c>
      <c r="C194" s="102" t="s">
        <v>893</v>
      </c>
      <c r="D194" s="102" t="s">
        <v>824</v>
      </c>
      <c r="E194" s="102" t="s">
        <v>333</v>
      </c>
      <c r="F194" s="102" t="s">
        <v>895</v>
      </c>
      <c r="G194" s="102">
        <v>0</v>
      </c>
      <c r="H194" s="102" t="s">
        <v>203</v>
      </c>
      <c r="I194" s="100"/>
      <c r="J194" s="103">
        <v>3569</v>
      </c>
      <c r="K194" s="104" t="s">
        <v>1334</v>
      </c>
      <c r="L194" s="104" t="s">
        <v>631</v>
      </c>
      <c r="M194" s="104" t="s">
        <v>203</v>
      </c>
      <c r="N194" s="104" t="s">
        <v>36</v>
      </c>
    </row>
    <row r="195" spans="1:14" ht="12.75">
      <c r="A195" s="102">
        <v>3625</v>
      </c>
      <c r="B195" s="102" t="s">
        <v>896</v>
      </c>
      <c r="C195" s="102" t="s">
        <v>897</v>
      </c>
      <c r="D195" s="102" t="s">
        <v>824</v>
      </c>
      <c r="E195" s="102" t="s">
        <v>333</v>
      </c>
      <c r="F195" s="102" t="s">
        <v>294</v>
      </c>
      <c r="G195" s="102">
        <v>0</v>
      </c>
      <c r="H195" s="102" t="s">
        <v>203</v>
      </c>
      <c r="I195" s="100"/>
      <c r="J195" s="103">
        <v>3625</v>
      </c>
      <c r="K195" s="104" t="s">
        <v>1335</v>
      </c>
      <c r="L195" s="104" t="s">
        <v>631</v>
      </c>
      <c r="M195" s="104" t="s">
        <v>203</v>
      </c>
      <c r="N195" s="104" t="s">
        <v>1336</v>
      </c>
    </row>
    <row r="196" spans="1:14" ht="12.75">
      <c r="A196" s="102">
        <v>3581</v>
      </c>
      <c r="B196" s="102" t="s">
        <v>899</v>
      </c>
      <c r="C196" s="102" t="s">
        <v>900</v>
      </c>
      <c r="D196" s="102" t="s">
        <v>824</v>
      </c>
      <c r="E196" s="102" t="s">
        <v>333</v>
      </c>
      <c r="F196" s="102" t="s">
        <v>294</v>
      </c>
      <c r="G196" s="102">
        <v>0</v>
      </c>
      <c r="H196" s="102" t="s">
        <v>203</v>
      </c>
      <c r="I196" s="100"/>
      <c r="J196" s="103">
        <v>3581</v>
      </c>
      <c r="K196" s="104" t="s">
        <v>1337</v>
      </c>
      <c r="L196" s="104" t="s">
        <v>631</v>
      </c>
      <c r="M196" s="104" t="s">
        <v>203</v>
      </c>
      <c r="N196" s="104" t="s">
        <v>36</v>
      </c>
    </row>
    <row r="197" spans="1:14" ht="12.75">
      <c r="A197" s="102">
        <v>4066</v>
      </c>
      <c r="B197" s="102" t="s">
        <v>902</v>
      </c>
      <c r="C197" s="102" t="s">
        <v>903</v>
      </c>
      <c r="D197" s="102" t="s">
        <v>824</v>
      </c>
      <c r="E197" s="102" t="s">
        <v>333</v>
      </c>
      <c r="F197" s="102" t="s">
        <v>294</v>
      </c>
      <c r="G197" s="102">
        <v>0</v>
      </c>
      <c r="H197" s="102" t="s">
        <v>203</v>
      </c>
      <c r="I197" s="100"/>
      <c r="J197" s="103">
        <v>4066</v>
      </c>
      <c r="K197" s="104" t="s">
        <v>1338</v>
      </c>
      <c r="L197" s="104" t="s">
        <v>662</v>
      </c>
      <c r="M197" s="104" t="s">
        <v>203</v>
      </c>
      <c r="N197" s="104" t="s">
        <v>1233</v>
      </c>
    </row>
    <row r="198" spans="1:14" ht="12.75">
      <c r="A198" s="102">
        <v>3627</v>
      </c>
      <c r="B198" s="102" t="s">
        <v>905</v>
      </c>
      <c r="C198" s="102" t="s">
        <v>906</v>
      </c>
      <c r="D198" s="102" t="s">
        <v>824</v>
      </c>
      <c r="E198" s="102" t="s">
        <v>333</v>
      </c>
      <c r="F198" s="102" t="s">
        <v>294</v>
      </c>
      <c r="G198" s="102">
        <v>0</v>
      </c>
      <c r="H198" s="102" t="e">
        <v>#N/A</v>
      </c>
      <c r="I198" s="100"/>
      <c r="J198" s="103">
        <v>3627</v>
      </c>
      <c r="K198" s="104" t="s">
        <v>69</v>
      </c>
      <c r="L198" s="104" t="s">
        <v>69</v>
      </c>
      <c r="M198" s="104" t="e">
        <v>#N/A</v>
      </c>
      <c r="N198" s="104" t="s">
        <v>69</v>
      </c>
    </row>
    <row r="199" spans="1:14" ht="12.75">
      <c r="A199" s="102">
        <v>3629</v>
      </c>
      <c r="B199" s="102" t="s">
        <v>908</v>
      </c>
      <c r="C199" s="102" t="s">
        <v>909</v>
      </c>
      <c r="D199" s="102" t="s">
        <v>824</v>
      </c>
      <c r="E199" s="102" t="s">
        <v>333</v>
      </c>
      <c r="F199" s="102" t="s">
        <v>294</v>
      </c>
      <c r="G199" s="102">
        <v>0</v>
      </c>
      <c r="H199" s="102" t="s">
        <v>203</v>
      </c>
      <c r="I199" s="100"/>
      <c r="J199" s="103">
        <v>3629</v>
      </c>
      <c r="K199" s="104" t="s">
        <v>909</v>
      </c>
      <c r="L199" s="104" t="s">
        <v>1231</v>
      </c>
      <c r="M199" s="104" t="s">
        <v>203</v>
      </c>
      <c r="N199" s="104" t="s">
        <v>41</v>
      </c>
    </row>
    <row r="200" spans="1:14" ht="12.75">
      <c r="A200" s="102">
        <v>3580</v>
      </c>
      <c r="B200" s="102" t="s">
        <v>911</v>
      </c>
      <c r="C200" s="102" t="s">
        <v>912</v>
      </c>
      <c r="D200" s="102" t="s">
        <v>824</v>
      </c>
      <c r="E200" s="102" t="s">
        <v>333</v>
      </c>
      <c r="F200" s="102" t="s">
        <v>294</v>
      </c>
      <c r="G200" s="102">
        <v>0</v>
      </c>
      <c r="H200" s="102" t="s">
        <v>203</v>
      </c>
      <c r="I200" s="100"/>
      <c r="J200" s="103">
        <v>3580</v>
      </c>
      <c r="K200" s="104" t="s">
        <v>1339</v>
      </c>
      <c r="L200" s="104" t="s">
        <v>631</v>
      </c>
      <c r="M200" s="104" t="s">
        <v>203</v>
      </c>
      <c r="N200" s="104" t="s">
        <v>1249</v>
      </c>
    </row>
    <row r="201" spans="1:14" ht="12.75">
      <c r="A201" s="102">
        <v>3509</v>
      </c>
      <c r="B201" s="102" t="s">
        <v>914</v>
      </c>
      <c r="C201" s="102" t="s">
        <v>125</v>
      </c>
      <c r="D201" s="102" t="s">
        <v>824</v>
      </c>
      <c r="E201" s="102" t="s">
        <v>359</v>
      </c>
      <c r="F201" s="102" t="s">
        <v>360</v>
      </c>
      <c r="G201" s="102" t="s">
        <v>361</v>
      </c>
      <c r="H201" s="102" t="s">
        <v>203</v>
      </c>
      <c r="I201" s="100"/>
      <c r="J201" s="103">
        <v>3509</v>
      </c>
      <c r="K201" s="104" t="s">
        <v>125</v>
      </c>
      <c r="L201" s="104" t="s">
        <v>360</v>
      </c>
      <c r="M201" s="104" t="s">
        <v>203</v>
      </c>
      <c r="N201" s="104" t="s">
        <v>1243</v>
      </c>
    </row>
    <row r="202" spans="1:14" ht="12.75">
      <c r="A202" s="102">
        <v>4132</v>
      </c>
      <c r="B202" s="102" t="s">
        <v>915</v>
      </c>
      <c r="C202" s="102" t="s">
        <v>126</v>
      </c>
      <c r="D202" s="102" t="s">
        <v>824</v>
      </c>
      <c r="E202" s="102" t="s">
        <v>359</v>
      </c>
      <c r="F202" s="102" t="s">
        <v>613</v>
      </c>
      <c r="G202" s="102" t="s">
        <v>37</v>
      </c>
      <c r="H202" s="102" t="s">
        <v>203</v>
      </c>
      <c r="I202" s="100"/>
      <c r="J202" s="103">
        <v>4132</v>
      </c>
      <c r="K202" s="104" t="s">
        <v>916</v>
      </c>
      <c r="L202" s="104" t="s">
        <v>360</v>
      </c>
      <c r="M202" s="104" t="s">
        <v>203</v>
      </c>
      <c r="N202" s="104" t="s">
        <v>1233</v>
      </c>
    </row>
    <row r="203" spans="1:14" ht="12.75">
      <c r="A203" s="102">
        <v>4060</v>
      </c>
      <c r="B203" s="102" t="s">
        <v>917</v>
      </c>
      <c r="C203" s="102" t="s">
        <v>918</v>
      </c>
      <c r="D203" s="102" t="s">
        <v>824</v>
      </c>
      <c r="E203" s="102" t="s">
        <v>333</v>
      </c>
      <c r="F203" s="102" t="s">
        <v>294</v>
      </c>
      <c r="G203" s="102">
        <v>0</v>
      </c>
      <c r="H203" s="102" t="s">
        <v>203</v>
      </c>
      <c r="I203" s="100"/>
      <c r="J203" s="103">
        <v>4060</v>
      </c>
      <c r="K203" s="104" t="s">
        <v>1340</v>
      </c>
      <c r="L203" s="104" t="s">
        <v>662</v>
      </c>
      <c r="M203" s="104" t="s">
        <v>203</v>
      </c>
      <c r="N203" s="104" t="s">
        <v>1233</v>
      </c>
    </row>
    <row r="204" spans="1:14" ht="12.75">
      <c r="A204" s="102">
        <v>4024</v>
      </c>
      <c r="B204" s="102" t="s">
        <v>920</v>
      </c>
      <c r="C204" s="102" t="s">
        <v>921</v>
      </c>
      <c r="D204" s="102" t="s">
        <v>824</v>
      </c>
      <c r="E204" s="102" t="s">
        <v>333</v>
      </c>
      <c r="F204" s="102" t="s">
        <v>294</v>
      </c>
      <c r="G204" s="102">
        <v>0</v>
      </c>
      <c r="H204" s="102" t="s">
        <v>202</v>
      </c>
      <c r="I204" s="100"/>
      <c r="J204" s="103">
        <v>4024</v>
      </c>
      <c r="K204" s="104" t="s">
        <v>1341</v>
      </c>
      <c r="L204" s="104" t="s">
        <v>531</v>
      </c>
      <c r="M204" s="104" t="s">
        <v>202</v>
      </c>
      <c r="N204" s="104" t="s">
        <v>36</v>
      </c>
    </row>
    <row r="205" spans="1:14" ht="12.75">
      <c r="A205" s="102">
        <v>4047</v>
      </c>
      <c r="B205" s="102" t="s">
        <v>923</v>
      </c>
      <c r="C205" s="102" t="s">
        <v>924</v>
      </c>
      <c r="D205" s="102" t="s">
        <v>824</v>
      </c>
      <c r="E205" s="102" t="s">
        <v>333</v>
      </c>
      <c r="F205" s="102" t="s">
        <v>294</v>
      </c>
      <c r="G205" s="102">
        <v>0</v>
      </c>
      <c r="H205" s="102" t="e">
        <v>#N/A</v>
      </c>
      <c r="I205" s="100"/>
      <c r="J205" s="103">
        <v>4047</v>
      </c>
      <c r="K205" s="104" t="s">
        <v>69</v>
      </c>
      <c r="L205" s="104" t="s">
        <v>69</v>
      </c>
      <c r="M205" s="104" t="e">
        <v>#N/A</v>
      </c>
      <c r="N205" s="104" t="s">
        <v>69</v>
      </c>
    </row>
    <row r="206" spans="1:14" ht="12.75">
      <c r="A206" s="102">
        <v>4049</v>
      </c>
      <c r="B206" s="102" t="s">
        <v>926</v>
      </c>
      <c r="C206" s="102" t="s">
        <v>927</v>
      </c>
      <c r="D206" s="102" t="s">
        <v>824</v>
      </c>
      <c r="E206" s="102" t="s">
        <v>333</v>
      </c>
      <c r="F206" s="102" t="s">
        <v>294</v>
      </c>
      <c r="G206" s="102">
        <v>0</v>
      </c>
      <c r="H206" s="102" t="s">
        <v>203</v>
      </c>
      <c r="I206" s="100"/>
      <c r="J206" s="103">
        <v>4049</v>
      </c>
      <c r="K206" s="104" t="s">
        <v>1342</v>
      </c>
      <c r="L206" s="104" t="s">
        <v>531</v>
      </c>
      <c r="M206" s="104" t="s">
        <v>203</v>
      </c>
      <c r="N206" s="104" t="s">
        <v>36</v>
      </c>
    </row>
    <row r="207" spans="1:14" ht="12.75">
      <c r="A207" s="102">
        <v>4038</v>
      </c>
      <c r="B207" s="102" t="s">
        <v>929</v>
      </c>
      <c r="C207" s="102" t="s">
        <v>930</v>
      </c>
      <c r="D207" s="102" t="s">
        <v>824</v>
      </c>
      <c r="E207" s="102" t="s">
        <v>333</v>
      </c>
      <c r="F207" s="102" t="s">
        <v>294</v>
      </c>
      <c r="G207" s="102">
        <v>0</v>
      </c>
      <c r="H207" s="102" t="s">
        <v>203</v>
      </c>
      <c r="I207" s="100"/>
      <c r="J207" s="103">
        <v>4038</v>
      </c>
      <c r="K207" s="104" t="s">
        <v>1343</v>
      </c>
      <c r="L207" s="104" t="s">
        <v>531</v>
      </c>
      <c r="M207" s="104" t="s">
        <v>203</v>
      </c>
      <c r="N207" s="104" t="s">
        <v>36</v>
      </c>
    </row>
    <row r="208" spans="1:14" ht="12.75">
      <c r="A208" s="102">
        <v>3633</v>
      </c>
      <c r="B208" s="102" t="s">
        <v>932</v>
      </c>
      <c r="C208" s="102" t="s">
        <v>933</v>
      </c>
      <c r="D208" s="102" t="s">
        <v>824</v>
      </c>
      <c r="E208" s="102" t="s">
        <v>333</v>
      </c>
      <c r="F208" s="102" t="s">
        <v>294</v>
      </c>
      <c r="G208" s="102">
        <v>0</v>
      </c>
      <c r="H208" s="102" t="e">
        <v>#N/A</v>
      </c>
      <c r="I208" s="100"/>
      <c r="J208" s="103">
        <v>3633</v>
      </c>
      <c r="K208" s="104" t="s">
        <v>69</v>
      </c>
      <c r="L208" s="104" t="s">
        <v>69</v>
      </c>
      <c r="M208" s="104" t="e">
        <v>#N/A</v>
      </c>
      <c r="N208" s="104" t="s">
        <v>69</v>
      </c>
    </row>
    <row r="209" spans="1:14" ht="12.75">
      <c r="A209" s="102">
        <v>3594</v>
      </c>
      <c r="B209" s="102" t="s">
        <v>935</v>
      </c>
      <c r="C209" s="102" t="s">
        <v>936</v>
      </c>
      <c r="D209" s="102" t="s">
        <v>824</v>
      </c>
      <c r="E209" s="102" t="s">
        <v>333</v>
      </c>
      <c r="F209" s="102" t="s">
        <v>294</v>
      </c>
      <c r="G209" s="102">
        <v>0</v>
      </c>
      <c r="H209" s="102" t="s">
        <v>203</v>
      </c>
      <c r="I209" s="100"/>
      <c r="J209" s="103">
        <v>3594</v>
      </c>
      <c r="K209" s="104" t="s">
        <v>1344</v>
      </c>
      <c r="L209" s="104" t="s">
        <v>385</v>
      </c>
      <c r="M209" s="104" t="s">
        <v>203</v>
      </c>
      <c r="N209" s="104" t="s">
        <v>1252</v>
      </c>
    </row>
    <row r="210" spans="1:14" ht="12.75">
      <c r="A210" s="102">
        <v>3593</v>
      </c>
      <c r="B210" s="102" t="s">
        <v>938</v>
      </c>
      <c r="C210" s="102" t="s">
        <v>939</v>
      </c>
      <c r="D210" s="102" t="s">
        <v>824</v>
      </c>
      <c r="E210" s="102" t="s">
        <v>333</v>
      </c>
      <c r="F210" s="102" t="s">
        <v>294</v>
      </c>
      <c r="G210" s="102">
        <v>0</v>
      </c>
      <c r="H210" s="102" t="s">
        <v>203</v>
      </c>
      <c r="I210" s="100"/>
      <c r="J210" s="103">
        <v>3593</v>
      </c>
      <c r="K210" s="104" t="s">
        <v>939</v>
      </c>
      <c r="L210" s="104" t="s">
        <v>385</v>
      </c>
      <c r="M210" s="104" t="s">
        <v>203</v>
      </c>
      <c r="N210" s="104" t="s">
        <v>1252</v>
      </c>
    </row>
    <row r="211" spans="1:14" ht="12.75">
      <c r="A211" s="102">
        <v>3590</v>
      </c>
      <c r="B211" s="102" t="s">
        <v>941</v>
      </c>
      <c r="C211" s="102" t="s">
        <v>942</v>
      </c>
      <c r="D211" s="102" t="s">
        <v>824</v>
      </c>
      <c r="E211" s="102" t="s">
        <v>333</v>
      </c>
      <c r="F211" s="102" t="s">
        <v>294</v>
      </c>
      <c r="G211" s="102">
        <v>0</v>
      </c>
      <c r="H211" s="102" t="s">
        <v>203</v>
      </c>
      <c r="I211" s="100"/>
      <c r="J211" s="103">
        <v>3590</v>
      </c>
      <c r="K211" s="104" t="s">
        <v>942</v>
      </c>
      <c r="L211" s="104" t="s">
        <v>385</v>
      </c>
      <c r="M211" s="104" t="s">
        <v>203</v>
      </c>
      <c r="N211" s="104" t="s">
        <v>1255</v>
      </c>
    </row>
    <row r="212" spans="1:14" ht="12.75">
      <c r="A212" s="102">
        <v>3585</v>
      </c>
      <c r="B212" s="102" t="s">
        <v>944</v>
      </c>
      <c r="C212" s="102" t="s">
        <v>945</v>
      </c>
      <c r="D212" s="102" t="s">
        <v>824</v>
      </c>
      <c r="E212" s="102" t="s">
        <v>333</v>
      </c>
      <c r="F212" s="102" t="s">
        <v>294</v>
      </c>
      <c r="G212" s="102">
        <v>0</v>
      </c>
      <c r="H212" s="102" t="e">
        <v>#N/A</v>
      </c>
      <c r="I212" s="100"/>
      <c r="J212" s="103">
        <v>3585</v>
      </c>
      <c r="K212" s="104" t="s">
        <v>69</v>
      </c>
      <c r="L212" s="104" t="s">
        <v>69</v>
      </c>
      <c r="M212" s="104" t="e">
        <v>#N/A</v>
      </c>
      <c r="N212" s="104" t="s">
        <v>69</v>
      </c>
    </row>
    <row r="213" spans="1:14" ht="12.75">
      <c r="A213" s="102">
        <v>3639</v>
      </c>
      <c r="B213" s="102" t="s">
        <v>947</v>
      </c>
      <c r="C213" s="102" t="s">
        <v>948</v>
      </c>
      <c r="D213" s="102" t="s">
        <v>824</v>
      </c>
      <c r="E213" s="102" t="s">
        <v>333</v>
      </c>
      <c r="F213" s="102" t="s">
        <v>294</v>
      </c>
      <c r="G213" s="102">
        <v>0</v>
      </c>
      <c r="H213" s="102" t="s">
        <v>203</v>
      </c>
      <c r="I213" s="100"/>
      <c r="J213" s="103">
        <v>3639</v>
      </c>
      <c r="K213" s="104" t="s">
        <v>948</v>
      </c>
      <c r="L213" s="104" t="s">
        <v>385</v>
      </c>
      <c r="M213" s="104" t="s">
        <v>203</v>
      </c>
      <c r="N213" s="104" t="s">
        <v>1255</v>
      </c>
    </row>
    <row r="214" spans="1:14" ht="12.75">
      <c r="A214" s="102">
        <v>3632</v>
      </c>
      <c r="B214" s="102" t="s">
        <v>950</v>
      </c>
      <c r="C214" s="102" t="s">
        <v>951</v>
      </c>
      <c r="D214" s="102" t="s">
        <v>824</v>
      </c>
      <c r="E214" s="102" t="s">
        <v>333</v>
      </c>
      <c r="F214" s="102" t="s">
        <v>294</v>
      </c>
      <c r="G214" s="102">
        <v>0</v>
      </c>
      <c r="H214" s="102" t="s">
        <v>1209</v>
      </c>
      <c r="I214" s="100"/>
      <c r="J214" s="103">
        <v>3632</v>
      </c>
      <c r="K214" s="104" t="s">
        <v>951</v>
      </c>
      <c r="L214" s="104" t="s">
        <v>385</v>
      </c>
      <c r="M214" s="104" t="s">
        <v>1209</v>
      </c>
      <c r="N214" s="104" t="s">
        <v>1255</v>
      </c>
    </row>
    <row r="215" spans="1:14" ht="12.75">
      <c r="A215" s="102">
        <v>3591</v>
      </c>
      <c r="B215" s="102" t="s">
        <v>953</v>
      </c>
      <c r="C215" s="102" t="s">
        <v>954</v>
      </c>
      <c r="D215" s="102" t="s">
        <v>824</v>
      </c>
      <c r="E215" s="102" t="s">
        <v>333</v>
      </c>
      <c r="F215" s="102" t="s">
        <v>294</v>
      </c>
      <c r="G215" s="102">
        <v>0</v>
      </c>
      <c r="H215" s="102" t="s">
        <v>203</v>
      </c>
      <c r="I215" s="100"/>
      <c r="J215" s="103">
        <v>3591</v>
      </c>
      <c r="K215" s="104" t="s">
        <v>954</v>
      </c>
      <c r="L215" s="104" t="s">
        <v>385</v>
      </c>
      <c r="M215" s="104" t="s">
        <v>203</v>
      </c>
      <c r="N215" s="104" t="s">
        <v>1255</v>
      </c>
    </row>
    <row r="216" spans="1:14" ht="12.75">
      <c r="A216" s="102">
        <v>3783</v>
      </c>
      <c r="B216" s="102" t="s">
        <v>956</v>
      </c>
      <c r="C216" s="102" t="s">
        <v>957</v>
      </c>
      <c r="D216" s="102" t="s">
        <v>824</v>
      </c>
      <c r="E216" s="102" t="s">
        <v>548</v>
      </c>
      <c r="F216" s="102" t="s">
        <v>726</v>
      </c>
      <c r="G216" s="102" t="s">
        <v>959</v>
      </c>
      <c r="H216" s="102" t="s">
        <v>203</v>
      </c>
      <c r="I216" s="100"/>
      <c r="J216" s="103">
        <v>3783</v>
      </c>
      <c r="K216" s="104" t="s">
        <v>1345</v>
      </c>
      <c r="L216" s="104" t="s">
        <v>1280</v>
      </c>
      <c r="M216" s="104" t="s">
        <v>203</v>
      </c>
      <c r="N216" s="104" t="s">
        <v>1346</v>
      </c>
    </row>
    <row r="217" spans="1:14" ht="12.75">
      <c r="A217" s="102">
        <v>3826</v>
      </c>
      <c r="B217" s="102" t="s">
        <v>960</v>
      </c>
      <c r="C217" s="102" t="s">
        <v>130</v>
      </c>
      <c r="D217" s="102" t="s">
        <v>824</v>
      </c>
      <c r="E217" s="102" t="s">
        <v>548</v>
      </c>
      <c r="F217" s="102" t="s">
        <v>549</v>
      </c>
      <c r="G217" s="102" t="s">
        <v>550</v>
      </c>
      <c r="H217" s="102" t="s">
        <v>203</v>
      </c>
      <c r="I217" s="100"/>
      <c r="J217" s="103">
        <v>3826</v>
      </c>
      <c r="K217" s="104" t="s">
        <v>1347</v>
      </c>
      <c r="L217" s="104" t="s">
        <v>1280</v>
      </c>
      <c r="M217" s="104" t="s">
        <v>203</v>
      </c>
      <c r="N217" s="104" t="s">
        <v>41</v>
      </c>
    </row>
    <row r="218" spans="1:14" ht="12.75">
      <c r="A218" s="102">
        <v>3605</v>
      </c>
      <c r="B218" s="102" t="s">
        <v>962</v>
      </c>
      <c r="C218" s="102" t="s">
        <v>963</v>
      </c>
      <c r="D218" s="102" t="s">
        <v>824</v>
      </c>
      <c r="E218" s="102" t="s">
        <v>333</v>
      </c>
      <c r="F218" s="102" t="s">
        <v>294</v>
      </c>
      <c r="G218" s="102">
        <v>0</v>
      </c>
      <c r="H218" s="102" t="s">
        <v>203</v>
      </c>
      <c r="I218" s="100"/>
      <c r="J218" s="103">
        <v>3605</v>
      </c>
      <c r="K218" s="104" t="s">
        <v>1348</v>
      </c>
      <c r="L218" s="104" t="s">
        <v>531</v>
      </c>
      <c r="M218" s="104" t="s">
        <v>203</v>
      </c>
      <c r="N218" s="104" t="s">
        <v>36</v>
      </c>
    </row>
    <row r="219" spans="1:14" ht="12.75">
      <c r="A219" s="102">
        <v>3613</v>
      </c>
      <c r="B219" s="102" t="s">
        <v>965</v>
      </c>
      <c r="C219" s="102" t="s">
        <v>966</v>
      </c>
      <c r="D219" s="102" t="s">
        <v>824</v>
      </c>
      <c r="E219" s="102" t="s">
        <v>333</v>
      </c>
      <c r="F219" s="102" t="s">
        <v>294</v>
      </c>
      <c r="G219" s="102">
        <v>0</v>
      </c>
      <c r="H219" s="102" t="e">
        <v>#N/A</v>
      </c>
      <c r="I219" s="100"/>
      <c r="J219" s="103">
        <v>3613</v>
      </c>
      <c r="K219" s="104" t="s">
        <v>69</v>
      </c>
      <c r="L219" s="104" t="s">
        <v>69</v>
      </c>
      <c r="M219" s="104" t="e">
        <v>#N/A</v>
      </c>
      <c r="N219" s="104" t="s">
        <v>69</v>
      </c>
    </row>
    <row r="220" spans="1:14" ht="12.75">
      <c r="A220" s="102">
        <v>4036</v>
      </c>
      <c r="B220" s="102" t="s">
        <v>968</v>
      </c>
      <c r="C220" s="102" t="s">
        <v>969</v>
      </c>
      <c r="D220" s="102" t="s">
        <v>824</v>
      </c>
      <c r="E220" s="102" t="s">
        <v>333</v>
      </c>
      <c r="F220" s="102" t="s">
        <v>294</v>
      </c>
      <c r="G220" s="102">
        <v>0</v>
      </c>
      <c r="H220" s="102" t="s">
        <v>203</v>
      </c>
      <c r="I220" s="100"/>
      <c r="J220" s="103">
        <v>4036</v>
      </c>
      <c r="K220" s="104" t="s">
        <v>969</v>
      </c>
      <c r="L220" s="104" t="s">
        <v>531</v>
      </c>
      <c r="M220" s="104" t="s">
        <v>203</v>
      </c>
      <c r="N220" s="104" t="s">
        <v>36</v>
      </c>
    </row>
    <row r="221" spans="1:14" ht="12.75">
      <c r="A221" s="102">
        <v>4046</v>
      </c>
      <c r="B221" s="102" t="s">
        <v>971</v>
      </c>
      <c r="C221" s="102" t="s">
        <v>972</v>
      </c>
      <c r="D221" s="102" t="s">
        <v>824</v>
      </c>
      <c r="E221" s="102" t="s">
        <v>333</v>
      </c>
      <c r="F221" s="102" t="s">
        <v>294</v>
      </c>
      <c r="G221" s="102">
        <v>0</v>
      </c>
      <c r="H221" s="102" t="s">
        <v>203</v>
      </c>
      <c r="I221" s="100"/>
      <c r="J221" s="103">
        <v>4046</v>
      </c>
      <c r="K221" s="104" t="s">
        <v>1349</v>
      </c>
      <c r="L221" s="104" t="s">
        <v>662</v>
      </c>
      <c r="M221" s="104" t="s">
        <v>203</v>
      </c>
      <c r="N221" s="104" t="s">
        <v>1233</v>
      </c>
    </row>
    <row r="222" spans="1:14" ht="12.75">
      <c r="A222" s="102">
        <v>4050</v>
      </c>
      <c r="B222" s="102" t="s">
        <v>974</v>
      </c>
      <c r="C222" s="102" t="s">
        <v>975</v>
      </c>
      <c r="D222" s="102" t="s">
        <v>824</v>
      </c>
      <c r="E222" s="102" t="s">
        <v>333</v>
      </c>
      <c r="F222" s="102" t="s">
        <v>294</v>
      </c>
      <c r="G222" s="102">
        <v>0</v>
      </c>
      <c r="H222" s="102" t="s">
        <v>203</v>
      </c>
      <c r="I222" s="100"/>
      <c r="J222" s="103">
        <v>4050</v>
      </c>
      <c r="K222" s="104" t="s">
        <v>1350</v>
      </c>
      <c r="L222" s="104" t="s">
        <v>662</v>
      </c>
      <c r="M222" s="104" t="s">
        <v>203</v>
      </c>
      <c r="N222" s="104" t="s">
        <v>1325</v>
      </c>
    </row>
    <row r="223" spans="1:14" ht="12.75">
      <c r="A223" s="102">
        <v>4057</v>
      </c>
      <c r="B223" s="102" t="s">
        <v>977</v>
      </c>
      <c r="C223" s="102" t="s">
        <v>978</v>
      </c>
      <c r="D223" s="102" t="s">
        <v>824</v>
      </c>
      <c r="E223" s="102" t="s">
        <v>333</v>
      </c>
      <c r="F223" s="102" t="s">
        <v>294</v>
      </c>
      <c r="G223" s="102">
        <v>0</v>
      </c>
      <c r="H223" s="102" t="s">
        <v>203</v>
      </c>
      <c r="I223" s="100"/>
      <c r="J223" s="103">
        <v>4057</v>
      </c>
      <c r="K223" s="104" t="s">
        <v>1351</v>
      </c>
      <c r="L223" s="104" t="s">
        <v>662</v>
      </c>
      <c r="M223" s="104" t="s">
        <v>203</v>
      </c>
      <c r="N223" s="104" t="s">
        <v>1233</v>
      </c>
    </row>
    <row r="224" spans="1:14" ht="12.75">
      <c r="A224" s="102">
        <v>4052</v>
      </c>
      <c r="B224" s="102" t="s">
        <v>980</v>
      </c>
      <c r="C224" s="102" t="s">
        <v>981</v>
      </c>
      <c r="D224" s="102" t="s">
        <v>824</v>
      </c>
      <c r="E224" s="102" t="s">
        <v>333</v>
      </c>
      <c r="F224" s="102" t="s">
        <v>294</v>
      </c>
      <c r="G224" s="102">
        <v>0</v>
      </c>
      <c r="H224" s="102" t="s">
        <v>203</v>
      </c>
      <c r="I224" s="100"/>
      <c r="J224" s="103">
        <v>4052</v>
      </c>
      <c r="K224" s="104" t="s">
        <v>1352</v>
      </c>
      <c r="L224" s="104" t="s">
        <v>662</v>
      </c>
      <c r="M224" s="104" t="s">
        <v>203</v>
      </c>
      <c r="N224" s="104" t="s">
        <v>1233</v>
      </c>
    </row>
    <row r="225" spans="1:14" ht="12.75">
      <c r="A225" s="102">
        <v>3611</v>
      </c>
      <c r="B225" s="102" t="s">
        <v>983</v>
      </c>
      <c r="C225" s="102" t="s">
        <v>984</v>
      </c>
      <c r="D225" s="102" t="s">
        <v>824</v>
      </c>
      <c r="E225" s="102" t="s">
        <v>333</v>
      </c>
      <c r="F225" s="102" t="s">
        <v>294</v>
      </c>
      <c r="G225" s="102">
        <v>0</v>
      </c>
      <c r="H225" s="102" t="e">
        <v>#N/A</v>
      </c>
      <c r="I225" s="100"/>
      <c r="J225" s="103">
        <v>3611</v>
      </c>
      <c r="K225" s="104" t="s">
        <v>69</v>
      </c>
      <c r="L225" s="104" t="s">
        <v>69</v>
      </c>
      <c r="M225" s="104" t="e">
        <v>#N/A</v>
      </c>
      <c r="N225" s="104" t="s">
        <v>69</v>
      </c>
    </row>
    <row r="226" spans="1:14" ht="12.75">
      <c r="A226" s="102">
        <v>3579</v>
      </c>
      <c r="B226" s="102" t="s">
        <v>986</v>
      </c>
      <c r="C226" s="102" t="s">
        <v>987</v>
      </c>
      <c r="D226" s="102" t="s">
        <v>824</v>
      </c>
      <c r="E226" s="102" t="s">
        <v>333</v>
      </c>
      <c r="F226" s="102" t="s">
        <v>294</v>
      </c>
      <c r="G226" s="102">
        <v>0</v>
      </c>
      <c r="H226" s="102" t="s">
        <v>203</v>
      </c>
      <c r="I226" s="100"/>
      <c r="J226" s="103">
        <v>3579</v>
      </c>
      <c r="K226" s="104" t="s">
        <v>1353</v>
      </c>
      <c r="L226" s="104" t="s">
        <v>631</v>
      </c>
      <c r="M226" s="104" t="s">
        <v>203</v>
      </c>
      <c r="N226" s="104" t="s">
        <v>1249</v>
      </c>
    </row>
    <row r="227" spans="1:14" ht="12.75">
      <c r="A227" s="102">
        <v>3634</v>
      </c>
      <c r="B227" s="102" t="s">
        <v>989</v>
      </c>
      <c r="C227" s="102" t="s">
        <v>990</v>
      </c>
      <c r="D227" s="102" t="s">
        <v>824</v>
      </c>
      <c r="E227" s="102" t="s">
        <v>333</v>
      </c>
      <c r="F227" s="102" t="s">
        <v>294</v>
      </c>
      <c r="G227" s="102">
        <v>0</v>
      </c>
      <c r="H227" s="102" t="s">
        <v>203</v>
      </c>
      <c r="I227" s="100"/>
      <c r="J227" s="103">
        <v>3634</v>
      </c>
      <c r="K227" s="104" t="s">
        <v>1354</v>
      </c>
      <c r="L227" s="104" t="s">
        <v>631</v>
      </c>
      <c r="M227" s="104" t="s">
        <v>203</v>
      </c>
      <c r="N227" s="104" t="s">
        <v>1249</v>
      </c>
    </row>
    <row r="228" spans="1:14" ht="12.75">
      <c r="A228" s="102">
        <v>4055</v>
      </c>
      <c r="B228" s="102" t="s">
        <v>992</v>
      </c>
      <c r="C228" s="102" t="s">
        <v>993</v>
      </c>
      <c r="D228" s="102" t="s">
        <v>824</v>
      </c>
      <c r="E228" s="102" t="s">
        <v>333</v>
      </c>
      <c r="F228" s="102" t="s">
        <v>294</v>
      </c>
      <c r="G228" s="102">
        <v>0</v>
      </c>
      <c r="H228" s="102" t="s">
        <v>203</v>
      </c>
      <c r="I228" s="100"/>
      <c r="J228" s="103">
        <v>4055</v>
      </c>
      <c r="K228" s="104" t="s">
        <v>1355</v>
      </c>
      <c r="L228" s="104" t="s">
        <v>1236</v>
      </c>
      <c r="M228" s="104" t="s">
        <v>203</v>
      </c>
      <c r="N228" s="104" t="s">
        <v>40</v>
      </c>
    </row>
    <row r="229" spans="1:14" ht="12.75">
      <c r="A229" s="102">
        <v>4013</v>
      </c>
      <c r="B229" s="102" t="s">
        <v>995</v>
      </c>
      <c r="C229" s="102" t="s">
        <v>996</v>
      </c>
      <c r="D229" s="102" t="s">
        <v>824</v>
      </c>
      <c r="E229" s="102" t="s">
        <v>333</v>
      </c>
      <c r="F229" s="102" t="s">
        <v>998</v>
      </c>
      <c r="G229" s="102">
        <v>0</v>
      </c>
      <c r="H229" s="102" t="s">
        <v>1209</v>
      </c>
      <c r="I229" s="100"/>
      <c r="J229" s="103">
        <v>4013</v>
      </c>
      <c r="K229" s="104" t="s">
        <v>1356</v>
      </c>
      <c r="L229" s="104" t="s">
        <v>1236</v>
      </c>
      <c r="M229" s="104" t="s">
        <v>1209</v>
      </c>
      <c r="N229" s="104" t="s">
        <v>40</v>
      </c>
    </row>
    <row r="230" spans="1:14" ht="12.75">
      <c r="A230" s="102">
        <v>4000</v>
      </c>
      <c r="B230" s="102" t="s">
        <v>999</v>
      </c>
      <c r="C230" s="102" t="s">
        <v>1000</v>
      </c>
      <c r="D230" s="102" t="s">
        <v>824</v>
      </c>
      <c r="E230" s="102" t="s">
        <v>333</v>
      </c>
      <c r="F230" s="102" t="s">
        <v>1002</v>
      </c>
      <c r="G230" s="102">
        <v>0</v>
      </c>
      <c r="H230" s="102" t="s">
        <v>203</v>
      </c>
      <c r="I230" s="100"/>
      <c r="J230" s="103">
        <v>4000</v>
      </c>
      <c r="K230" s="104" t="s">
        <v>1357</v>
      </c>
      <c r="L230" s="104" t="s">
        <v>662</v>
      </c>
      <c r="M230" s="104" t="s">
        <v>203</v>
      </c>
      <c r="N230" s="104" t="s">
        <v>1233</v>
      </c>
    </row>
    <row r="231" spans="1:14" ht="12.75">
      <c r="A231" s="102">
        <v>4058</v>
      </c>
      <c r="B231" s="102" t="s">
        <v>1003</v>
      </c>
      <c r="C231" s="102" t="s">
        <v>1004</v>
      </c>
      <c r="D231" s="102" t="s">
        <v>824</v>
      </c>
      <c r="E231" s="102" t="s">
        <v>333</v>
      </c>
      <c r="F231" s="102" t="s">
        <v>294</v>
      </c>
      <c r="G231" s="102">
        <v>0</v>
      </c>
      <c r="H231" s="102" t="s">
        <v>203</v>
      </c>
      <c r="I231" s="100"/>
      <c r="J231" s="103">
        <v>4058</v>
      </c>
      <c r="K231" s="104" t="s">
        <v>1004</v>
      </c>
      <c r="L231" s="104" t="s">
        <v>662</v>
      </c>
      <c r="M231" s="104" t="s">
        <v>203</v>
      </c>
      <c r="N231" s="104" t="s">
        <v>1233</v>
      </c>
    </row>
    <row r="232" spans="1:14" ht="12.75">
      <c r="A232" s="102">
        <v>4056</v>
      </c>
      <c r="B232" s="102" t="s">
        <v>1006</v>
      </c>
      <c r="C232" s="102" t="s">
        <v>1007</v>
      </c>
      <c r="D232" s="102" t="s">
        <v>824</v>
      </c>
      <c r="E232" s="102" t="s">
        <v>333</v>
      </c>
      <c r="F232" s="102" t="s">
        <v>294</v>
      </c>
      <c r="G232" s="102">
        <v>0</v>
      </c>
      <c r="H232" s="102" t="s">
        <v>203</v>
      </c>
      <c r="I232" s="100"/>
      <c r="J232" s="103">
        <v>4056</v>
      </c>
      <c r="K232" s="104" t="s">
        <v>1358</v>
      </c>
      <c r="L232" s="104" t="s">
        <v>531</v>
      </c>
      <c r="M232" s="104" t="s">
        <v>203</v>
      </c>
      <c r="N232" s="104" t="s">
        <v>36</v>
      </c>
    </row>
    <row r="233" spans="1:14" ht="12.75">
      <c r="A233" s="102">
        <v>3628</v>
      </c>
      <c r="B233" s="102" t="s">
        <v>1009</v>
      </c>
      <c r="C233" s="102" t="s">
        <v>1010</v>
      </c>
      <c r="D233" s="102" t="s">
        <v>824</v>
      </c>
      <c r="E233" s="102" t="s">
        <v>333</v>
      </c>
      <c r="F233" s="102" t="s">
        <v>294</v>
      </c>
      <c r="G233" s="102">
        <v>0</v>
      </c>
      <c r="H233" s="102" t="s">
        <v>202</v>
      </c>
      <c r="I233" s="100"/>
      <c r="J233" s="103">
        <v>3628</v>
      </c>
      <c r="K233" s="104" t="s">
        <v>1359</v>
      </c>
      <c r="L233" s="104" t="s">
        <v>431</v>
      </c>
      <c r="M233" s="104" t="s">
        <v>202</v>
      </c>
      <c r="N233" s="104" t="s">
        <v>1255</v>
      </c>
    </row>
    <row r="234" spans="1:14" ht="12.75">
      <c r="A234" s="102">
        <v>3617</v>
      </c>
      <c r="B234" s="102" t="s">
        <v>1012</v>
      </c>
      <c r="C234" s="102" t="s">
        <v>1013</v>
      </c>
      <c r="D234" s="102" t="s">
        <v>824</v>
      </c>
      <c r="E234" s="102" t="s">
        <v>333</v>
      </c>
      <c r="F234" s="102" t="s">
        <v>294</v>
      </c>
      <c r="G234" s="102">
        <v>0</v>
      </c>
      <c r="H234" s="102" t="e">
        <v>#N/A</v>
      </c>
      <c r="I234" s="100"/>
      <c r="J234" s="103">
        <v>3617</v>
      </c>
      <c r="K234" s="104" t="s">
        <v>69</v>
      </c>
      <c r="L234" s="104" t="s">
        <v>69</v>
      </c>
      <c r="M234" s="104" t="e">
        <v>#N/A</v>
      </c>
      <c r="N234" s="104" t="s">
        <v>69</v>
      </c>
    </row>
    <row r="235" spans="1:14" ht="12.75">
      <c r="A235" s="102">
        <v>4003</v>
      </c>
      <c r="B235" s="102" t="s">
        <v>1015</v>
      </c>
      <c r="C235" s="102" t="s">
        <v>1016</v>
      </c>
      <c r="D235" s="102" t="s">
        <v>824</v>
      </c>
      <c r="E235" s="102" t="s">
        <v>333</v>
      </c>
      <c r="F235" s="102" t="s">
        <v>294</v>
      </c>
      <c r="G235" s="102">
        <v>0</v>
      </c>
      <c r="H235" s="102" t="e">
        <v>#N/A</v>
      </c>
      <c r="I235" s="100"/>
      <c r="J235" s="103">
        <v>4003</v>
      </c>
      <c r="K235" s="104" t="s">
        <v>69</v>
      </c>
      <c r="L235" s="104" t="s">
        <v>69</v>
      </c>
      <c r="M235" s="104" t="e">
        <v>#N/A</v>
      </c>
      <c r="N235" s="104" t="s">
        <v>69</v>
      </c>
    </row>
    <row r="236" spans="1:14" ht="12.75">
      <c r="A236" s="102">
        <v>3638</v>
      </c>
      <c r="B236" s="102" t="s">
        <v>1018</v>
      </c>
      <c r="C236" s="102" t="s">
        <v>1019</v>
      </c>
      <c r="D236" s="102" t="s">
        <v>824</v>
      </c>
      <c r="E236" s="102" t="s">
        <v>333</v>
      </c>
      <c r="F236" s="102" t="s">
        <v>294</v>
      </c>
      <c r="G236" s="102">
        <v>0</v>
      </c>
      <c r="H236" s="102" t="e">
        <v>#N/A</v>
      </c>
      <c r="I236" s="100"/>
      <c r="J236" s="103">
        <v>3638</v>
      </c>
      <c r="K236" s="104" t="s">
        <v>69</v>
      </c>
      <c r="L236" s="104" t="s">
        <v>69</v>
      </c>
      <c r="M236" s="104" t="e">
        <v>#N/A</v>
      </c>
      <c r="N236" s="104" t="s">
        <v>69</v>
      </c>
    </row>
    <row r="237" spans="1:14" ht="12.75">
      <c r="A237" s="102">
        <v>4028</v>
      </c>
      <c r="B237" s="102" t="s">
        <v>1021</v>
      </c>
      <c r="C237" s="102" t="s">
        <v>1022</v>
      </c>
      <c r="D237" s="102" t="s">
        <v>824</v>
      </c>
      <c r="E237" s="102" t="s">
        <v>333</v>
      </c>
      <c r="F237" s="102" t="s">
        <v>294</v>
      </c>
      <c r="G237" s="102">
        <v>0</v>
      </c>
      <c r="H237" s="102" t="s">
        <v>203</v>
      </c>
      <c r="I237" s="100"/>
      <c r="J237" s="103">
        <v>4028</v>
      </c>
      <c r="K237" s="104" t="s">
        <v>1360</v>
      </c>
      <c r="L237" s="104" t="s">
        <v>531</v>
      </c>
      <c r="M237" s="104" t="s">
        <v>203</v>
      </c>
      <c r="N237" s="104" t="s">
        <v>36</v>
      </c>
    </row>
    <row r="238" spans="1:14" ht="12.75">
      <c r="A238" s="102">
        <v>3691</v>
      </c>
      <c r="B238" s="102" t="s">
        <v>1024</v>
      </c>
      <c r="C238" s="102" t="s">
        <v>195</v>
      </c>
      <c r="D238" s="102" t="s">
        <v>824</v>
      </c>
      <c r="E238" s="102" t="s">
        <v>453</v>
      </c>
      <c r="F238" s="102" t="s">
        <v>455</v>
      </c>
      <c r="G238" s="102">
        <v>0</v>
      </c>
      <c r="H238" s="102" t="s">
        <v>203</v>
      </c>
      <c r="I238" s="100"/>
      <c r="J238" s="103">
        <v>3691</v>
      </c>
      <c r="K238" s="104" t="s">
        <v>1361</v>
      </c>
      <c r="L238" s="104" t="s">
        <v>806</v>
      </c>
      <c r="M238" s="104" t="s">
        <v>203</v>
      </c>
      <c r="N238" s="104" t="s">
        <v>36</v>
      </c>
    </row>
    <row r="239" spans="1:14" ht="12.75">
      <c r="A239" s="102">
        <v>4011</v>
      </c>
      <c r="B239" s="102" t="s">
        <v>1025</v>
      </c>
      <c r="C239" s="102" t="s">
        <v>1026</v>
      </c>
      <c r="D239" s="102" t="s">
        <v>824</v>
      </c>
      <c r="E239" s="102" t="s">
        <v>333</v>
      </c>
      <c r="F239" s="102" t="s">
        <v>294</v>
      </c>
      <c r="G239" s="102">
        <v>0</v>
      </c>
      <c r="H239" s="102" t="s">
        <v>203</v>
      </c>
      <c r="I239" s="100"/>
      <c r="J239" s="103">
        <v>4011</v>
      </c>
      <c r="K239" s="104" t="s">
        <v>1026</v>
      </c>
      <c r="L239" s="104" t="s">
        <v>1236</v>
      </c>
      <c r="M239" s="104" t="s">
        <v>203</v>
      </c>
      <c r="N239" s="104" t="s">
        <v>40</v>
      </c>
    </row>
    <row r="240" spans="1:14" ht="12.75">
      <c r="A240" s="102">
        <v>4018</v>
      </c>
      <c r="B240" s="102" t="s">
        <v>1028</v>
      </c>
      <c r="C240" s="102" t="s">
        <v>1029</v>
      </c>
      <c r="D240" s="102" t="s">
        <v>824</v>
      </c>
      <c r="E240" s="102" t="s">
        <v>333</v>
      </c>
      <c r="F240" s="102" t="s">
        <v>294</v>
      </c>
      <c r="G240" s="102">
        <v>0</v>
      </c>
      <c r="H240" s="102" t="s">
        <v>202</v>
      </c>
      <c r="I240" s="100"/>
      <c r="J240" s="103">
        <v>4018</v>
      </c>
      <c r="K240" s="104" t="s">
        <v>1362</v>
      </c>
      <c r="L240" s="104" t="s">
        <v>531</v>
      </c>
      <c r="M240" s="104" t="s">
        <v>202</v>
      </c>
      <c r="N240" s="104" t="s">
        <v>36</v>
      </c>
    </row>
    <row r="241" spans="1:14" ht="12.75">
      <c r="A241" s="102">
        <v>4040</v>
      </c>
      <c r="B241" s="102" t="s">
        <v>1031</v>
      </c>
      <c r="C241" s="102" t="s">
        <v>1032</v>
      </c>
      <c r="D241" s="102" t="s">
        <v>824</v>
      </c>
      <c r="E241" s="102" t="s">
        <v>333</v>
      </c>
      <c r="F241" s="102" t="s">
        <v>294</v>
      </c>
      <c r="G241" s="102">
        <v>0</v>
      </c>
      <c r="H241" s="102" t="e">
        <v>#N/A</v>
      </c>
      <c r="I241" s="100"/>
      <c r="J241" s="103">
        <v>4040</v>
      </c>
      <c r="K241" s="104" t="s">
        <v>69</v>
      </c>
      <c r="L241" s="104" t="s">
        <v>69</v>
      </c>
      <c r="M241" s="104" t="e">
        <v>#N/A</v>
      </c>
      <c r="N241" s="104" t="s">
        <v>69</v>
      </c>
    </row>
    <row r="242" spans="1:14" ht="12.75">
      <c r="A242" s="102">
        <v>4035</v>
      </c>
      <c r="B242" s="102" t="s">
        <v>1034</v>
      </c>
      <c r="C242" s="102" t="s">
        <v>1035</v>
      </c>
      <c r="D242" s="102" t="s">
        <v>824</v>
      </c>
      <c r="E242" s="102" t="s">
        <v>333</v>
      </c>
      <c r="F242" s="102" t="s">
        <v>294</v>
      </c>
      <c r="G242" s="102">
        <v>0</v>
      </c>
      <c r="H242" s="102" t="s">
        <v>1209</v>
      </c>
      <c r="I242" s="100"/>
      <c r="J242" s="103">
        <v>4035</v>
      </c>
      <c r="K242" s="104" t="s">
        <v>1363</v>
      </c>
      <c r="L242" s="104" t="s">
        <v>531</v>
      </c>
      <c r="M242" s="104" t="s">
        <v>1209</v>
      </c>
      <c r="N242" s="104" t="s">
        <v>36</v>
      </c>
    </row>
    <row r="243" spans="1:14" ht="12.75">
      <c r="A243" s="102">
        <v>4039</v>
      </c>
      <c r="B243" s="102" t="s">
        <v>1037</v>
      </c>
      <c r="C243" s="102" t="s">
        <v>1038</v>
      </c>
      <c r="D243" s="102" t="s">
        <v>824</v>
      </c>
      <c r="E243" s="102" t="s">
        <v>333</v>
      </c>
      <c r="F243" s="102" t="s">
        <v>294</v>
      </c>
      <c r="G243" s="102">
        <v>0</v>
      </c>
      <c r="H243" s="102" t="s">
        <v>202</v>
      </c>
      <c r="I243" s="100"/>
      <c r="J243" s="103">
        <v>4039</v>
      </c>
      <c r="K243" s="104" t="s">
        <v>1364</v>
      </c>
      <c r="L243" s="104" t="s">
        <v>531</v>
      </c>
      <c r="M243" s="104" t="s">
        <v>202</v>
      </c>
      <c r="N243" s="104" t="s">
        <v>36</v>
      </c>
    </row>
    <row r="244" spans="1:14" ht="12.75">
      <c r="A244" s="102">
        <v>4021</v>
      </c>
      <c r="B244" s="102" t="s">
        <v>1040</v>
      </c>
      <c r="C244" s="102" t="s">
        <v>1041</v>
      </c>
      <c r="D244" s="102" t="s">
        <v>824</v>
      </c>
      <c r="E244" s="102" t="s">
        <v>333</v>
      </c>
      <c r="F244" s="102" t="s">
        <v>294</v>
      </c>
      <c r="G244" s="102">
        <v>0</v>
      </c>
      <c r="H244" s="102" t="s">
        <v>203</v>
      </c>
      <c r="I244" s="100"/>
      <c r="J244" s="103">
        <v>4021</v>
      </c>
      <c r="K244" s="104" t="s">
        <v>1365</v>
      </c>
      <c r="L244" s="104" t="s">
        <v>531</v>
      </c>
      <c r="M244" s="104" t="s">
        <v>203</v>
      </c>
      <c r="N244" s="104" t="s">
        <v>36</v>
      </c>
    </row>
    <row r="245" spans="1:14" ht="12.75">
      <c r="A245" s="102">
        <v>4016</v>
      </c>
      <c r="B245" s="102" t="s">
        <v>1043</v>
      </c>
      <c r="C245" s="102" t="s">
        <v>1044</v>
      </c>
      <c r="D245" s="102" t="s">
        <v>824</v>
      </c>
      <c r="E245" s="102" t="s">
        <v>333</v>
      </c>
      <c r="F245" s="102" t="s">
        <v>294</v>
      </c>
      <c r="G245" s="102">
        <v>0</v>
      </c>
      <c r="H245" s="102" t="s">
        <v>203</v>
      </c>
      <c r="I245" s="100"/>
      <c r="J245" s="103">
        <v>4016</v>
      </c>
      <c r="K245" s="104" t="s">
        <v>1366</v>
      </c>
      <c r="L245" s="104" t="s">
        <v>531</v>
      </c>
      <c r="M245" s="104" t="s">
        <v>203</v>
      </c>
      <c r="N245" s="104" t="s">
        <v>36</v>
      </c>
    </row>
    <row r="246" spans="1:14" ht="12.75">
      <c r="A246" s="102">
        <v>3636</v>
      </c>
      <c r="B246" s="102" t="s">
        <v>1046</v>
      </c>
      <c r="C246" s="102" t="s">
        <v>1047</v>
      </c>
      <c r="D246" s="102" t="s">
        <v>824</v>
      </c>
      <c r="E246" s="102" t="s">
        <v>333</v>
      </c>
      <c r="F246" s="102" t="s">
        <v>294</v>
      </c>
      <c r="G246" s="102">
        <v>0</v>
      </c>
      <c r="H246" s="102" t="e">
        <v>#N/A</v>
      </c>
      <c r="I246" s="100"/>
      <c r="J246" s="103">
        <v>3636</v>
      </c>
      <c r="K246" s="104" t="s">
        <v>69</v>
      </c>
      <c r="L246" s="104" t="s">
        <v>69</v>
      </c>
      <c r="M246" s="104" t="e">
        <v>#N/A</v>
      </c>
      <c r="N246" s="104" t="s">
        <v>69</v>
      </c>
    </row>
    <row r="247" spans="1:14" ht="12.75">
      <c r="A247" s="102">
        <v>3519</v>
      </c>
      <c r="B247" s="102" t="s">
        <v>1049</v>
      </c>
      <c r="C247" s="102" t="s">
        <v>1050</v>
      </c>
      <c r="D247" s="102" t="s">
        <v>824</v>
      </c>
      <c r="E247" s="102" t="s">
        <v>333</v>
      </c>
      <c r="F247" s="102" t="s">
        <v>294</v>
      </c>
      <c r="G247" s="102">
        <v>0</v>
      </c>
      <c r="H247" s="102" t="s">
        <v>203</v>
      </c>
      <c r="I247" s="100"/>
      <c r="J247" s="103">
        <v>3519</v>
      </c>
      <c r="K247" s="104" t="s">
        <v>1367</v>
      </c>
      <c r="L247" s="104" t="s">
        <v>1231</v>
      </c>
      <c r="M247" s="104" t="s">
        <v>203</v>
      </c>
      <c r="N247" s="104" t="s">
        <v>41</v>
      </c>
    </row>
    <row r="248" spans="1:14" ht="12.75">
      <c r="A248" s="102">
        <v>3546</v>
      </c>
      <c r="B248" s="102" t="s">
        <v>1052</v>
      </c>
      <c r="C248" s="102" t="s">
        <v>1053</v>
      </c>
      <c r="D248" s="102" t="s">
        <v>824</v>
      </c>
      <c r="E248" s="102" t="s">
        <v>333</v>
      </c>
      <c r="F248" s="102" t="s">
        <v>294</v>
      </c>
      <c r="G248" s="102">
        <v>0</v>
      </c>
      <c r="H248" s="102" t="s">
        <v>203</v>
      </c>
      <c r="I248" s="100"/>
      <c r="J248" s="103">
        <v>3546</v>
      </c>
      <c r="K248" s="104" t="s">
        <v>1368</v>
      </c>
      <c r="L248" s="104" t="s">
        <v>662</v>
      </c>
      <c r="M248" s="104" t="s">
        <v>203</v>
      </c>
      <c r="N248" s="104" t="s">
        <v>1233</v>
      </c>
    </row>
    <row r="249" spans="1:14" ht="12.75">
      <c r="A249" s="102">
        <v>4051</v>
      </c>
      <c r="B249" s="102" t="s">
        <v>1055</v>
      </c>
      <c r="C249" s="102" t="s">
        <v>1056</v>
      </c>
      <c r="D249" s="102" t="s">
        <v>824</v>
      </c>
      <c r="E249" s="102" t="s">
        <v>333</v>
      </c>
      <c r="F249" s="102" t="s">
        <v>294</v>
      </c>
      <c r="G249" s="102">
        <v>0</v>
      </c>
      <c r="H249" s="102" t="e">
        <v>#N/A</v>
      </c>
      <c r="I249" s="100"/>
      <c r="J249" s="103">
        <v>4051</v>
      </c>
      <c r="K249" s="104" t="s">
        <v>69</v>
      </c>
      <c r="L249" s="104" t="s">
        <v>69</v>
      </c>
      <c r="M249" s="104" t="e">
        <v>#N/A</v>
      </c>
      <c r="N249" s="104" t="s">
        <v>69</v>
      </c>
    </row>
    <row r="250" spans="1:14" ht="12.75">
      <c r="A250" s="102">
        <v>3618</v>
      </c>
      <c r="B250" s="102" t="s">
        <v>1058</v>
      </c>
      <c r="C250" s="102" t="s">
        <v>1059</v>
      </c>
      <c r="D250" s="102" t="s">
        <v>824</v>
      </c>
      <c r="E250" s="102" t="s">
        <v>333</v>
      </c>
      <c r="F250" s="102">
        <v>1</v>
      </c>
      <c r="G250" s="102">
        <v>0</v>
      </c>
      <c r="H250" s="102" t="s">
        <v>202</v>
      </c>
      <c r="I250" s="100"/>
      <c r="J250" s="103">
        <v>3618</v>
      </c>
      <c r="K250" s="104" t="s">
        <v>1369</v>
      </c>
      <c r="L250" s="104" t="s">
        <v>360</v>
      </c>
      <c r="M250" s="104" t="s">
        <v>202</v>
      </c>
      <c r="N250" s="104" t="s">
        <v>1243</v>
      </c>
    </row>
    <row r="251" spans="1:14" ht="12.75">
      <c r="A251" s="102">
        <v>4236</v>
      </c>
      <c r="B251" s="102" t="s">
        <v>1061</v>
      </c>
      <c r="C251" s="102" t="s">
        <v>137</v>
      </c>
      <c r="D251" s="102" t="s">
        <v>824</v>
      </c>
      <c r="E251" s="102" t="s">
        <v>423</v>
      </c>
      <c r="F251" s="102" t="s">
        <v>567</v>
      </c>
      <c r="G251" s="102" t="s">
        <v>32</v>
      </c>
      <c r="H251" s="102" t="s">
        <v>1223</v>
      </c>
      <c r="I251" s="100"/>
      <c r="J251" s="103">
        <v>4236</v>
      </c>
      <c r="K251" s="104" t="s">
        <v>1062</v>
      </c>
      <c r="L251" s="104" t="s">
        <v>531</v>
      </c>
      <c r="M251" s="104" t="s">
        <v>1223</v>
      </c>
      <c r="N251" s="104" t="s">
        <v>36</v>
      </c>
    </row>
    <row r="252" spans="1:14" ht="12.75">
      <c r="A252" s="102">
        <v>4114</v>
      </c>
      <c r="B252" s="102" t="s">
        <v>1063</v>
      </c>
      <c r="C252" s="102" t="s">
        <v>137</v>
      </c>
      <c r="D252" s="102" t="s">
        <v>824</v>
      </c>
      <c r="E252" s="102" t="s">
        <v>423</v>
      </c>
      <c r="F252" s="102" t="s">
        <v>294</v>
      </c>
      <c r="G252" s="102" t="s">
        <v>32</v>
      </c>
      <c r="H252" s="102" t="e">
        <v>#N/A</v>
      </c>
      <c r="I252" s="100"/>
      <c r="J252" s="103">
        <v>4114</v>
      </c>
      <c r="K252" s="104" t="s">
        <v>69</v>
      </c>
      <c r="L252" s="104" t="s">
        <v>69</v>
      </c>
      <c r="M252" s="104" t="e">
        <v>#N/A</v>
      </c>
      <c r="N252" s="104" t="s">
        <v>69</v>
      </c>
    </row>
    <row r="253" spans="1:14" ht="12.75">
      <c r="A253" s="102">
        <v>3737</v>
      </c>
      <c r="B253" s="102" t="s">
        <v>1065</v>
      </c>
      <c r="C253" s="102" t="s">
        <v>138</v>
      </c>
      <c r="D253" s="102" t="s">
        <v>824</v>
      </c>
      <c r="E253" s="102" t="s">
        <v>659</v>
      </c>
      <c r="F253" s="102" t="s">
        <v>294</v>
      </c>
      <c r="G253" s="102" t="s">
        <v>30</v>
      </c>
      <c r="H253" s="102" t="s">
        <v>1223</v>
      </c>
      <c r="I253" s="100"/>
      <c r="J253" s="103">
        <v>3737</v>
      </c>
      <c r="K253" s="104" t="s">
        <v>1370</v>
      </c>
      <c r="L253" s="104" t="s">
        <v>1236</v>
      </c>
      <c r="M253" s="104" t="s">
        <v>1223</v>
      </c>
      <c r="N253" s="104" t="s">
        <v>40</v>
      </c>
    </row>
    <row r="254" spans="1:14" ht="12.75">
      <c r="A254" s="102">
        <v>4001</v>
      </c>
      <c r="B254" s="102" t="s">
        <v>1066</v>
      </c>
      <c r="C254" s="102" t="s">
        <v>1067</v>
      </c>
      <c r="D254" s="102" t="s">
        <v>824</v>
      </c>
      <c r="E254" s="102" t="s">
        <v>333</v>
      </c>
      <c r="F254" s="102" t="s">
        <v>294</v>
      </c>
      <c r="G254" s="102">
        <v>0</v>
      </c>
      <c r="H254" s="102" t="s">
        <v>203</v>
      </c>
      <c r="I254" s="100"/>
      <c r="J254" s="103">
        <v>4001</v>
      </c>
      <c r="K254" s="104" t="s">
        <v>1371</v>
      </c>
      <c r="L254" s="104" t="s">
        <v>1236</v>
      </c>
      <c r="M254" s="104" t="s">
        <v>203</v>
      </c>
      <c r="N254" s="104" t="s">
        <v>40</v>
      </c>
    </row>
    <row r="255" spans="1:14" ht="12.75">
      <c r="A255" s="102">
        <v>3640</v>
      </c>
      <c r="B255" s="102" t="s">
        <v>1069</v>
      </c>
      <c r="C255" s="102" t="s">
        <v>1070</v>
      </c>
      <c r="D255" s="102" t="s">
        <v>824</v>
      </c>
      <c r="E255" s="102" t="s">
        <v>333</v>
      </c>
      <c r="F255" s="102" t="s">
        <v>294</v>
      </c>
      <c r="G255" s="102">
        <v>0</v>
      </c>
      <c r="H255" s="102" t="s">
        <v>1209</v>
      </c>
      <c r="I255" s="100"/>
      <c r="J255" s="103">
        <v>3640</v>
      </c>
      <c r="K255" s="104" t="s">
        <v>1372</v>
      </c>
      <c r="L255" s="104" t="s">
        <v>1236</v>
      </c>
      <c r="M255" s="104" t="s">
        <v>1209</v>
      </c>
      <c r="N255" s="104" t="s">
        <v>40</v>
      </c>
    </row>
    <row r="256" spans="1:14" ht="12.75">
      <c r="A256" s="102">
        <v>4022</v>
      </c>
      <c r="B256" s="102" t="s">
        <v>1072</v>
      </c>
      <c r="C256" s="102" t="s">
        <v>1073</v>
      </c>
      <c r="D256" s="102" t="s">
        <v>824</v>
      </c>
      <c r="E256" s="102" t="s">
        <v>333</v>
      </c>
      <c r="F256" s="102" t="s">
        <v>294</v>
      </c>
      <c r="G256" s="102">
        <v>0</v>
      </c>
      <c r="H256" s="102" t="s">
        <v>203</v>
      </c>
      <c r="I256" s="100"/>
      <c r="J256" s="103">
        <v>4022</v>
      </c>
      <c r="K256" s="104" t="s">
        <v>1373</v>
      </c>
      <c r="L256" s="104" t="s">
        <v>531</v>
      </c>
      <c r="M256" s="104" t="s">
        <v>203</v>
      </c>
      <c r="N256" s="104" t="s">
        <v>36</v>
      </c>
    </row>
    <row r="257" spans="1:14" ht="12.75">
      <c r="A257" s="102">
        <v>3715</v>
      </c>
      <c r="B257" s="102" t="s">
        <v>1075</v>
      </c>
      <c r="C257" s="102" t="s">
        <v>141</v>
      </c>
      <c r="D257" s="102" t="s">
        <v>824</v>
      </c>
      <c r="E257" s="102" t="s">
        <v>453</v>
      </c>
      <c r="F257" s="102" t="s">
        <v>294</v>
      </c>
      <c r="G257" s="102" t="s">
        <v>32</v>
      </c>
      <c r="H257" s="102" t="s">
        <v>203</v>
      </c>
      <c r="I257" s="100"/>
      <c r="J257" s="103">
        <v>3715</v>
      </c>
      <c r="K257" s="104" t="s">
        <v>141</v>
      </c>
      <c r="L257" s="104" t="s">
        <v>806</v>
      </c>
      <c r="M257" s="104" t="s">
        <v>203</v>
      </c>
      <c r="N257" s="104" t="s">
        <v>36</v>
      </c>
    </row>
    <row r="258" spans="1:14" ht="12.75">
      <c r="A258" s="102">
        <v>3043</v>
      </c>
      <c r="B258" s="102" t="s">
        <v>1076</v>
      </c>
      <c r="C258" s="102" t="s">
        <v>1077</v>
      </c>
      <c r="D258" s="102" t="s">
        <v>824</v>
      </c>
      <c r="E258" s="102" t="s">
        <v>333</v>
      </c>
      <c r="F258" s="102" t="s">
        <v>294</v>
      </c>
      <c r="G258" s="102">
        <v>0</v>
      </c>
      <c r="H258" s="102" t="e">
        <v>#N/A</v>
      </c>
      <c r="I258" s="100"/>
      <c r="J258" s="103">
        <v>3043</v>
      </c>
      <c r="K258" s="104" t="s">
        <v>69</v>
      </c>
      <c r="L258" s="104" t="s">
        <v>69</v>
      </c>
      <c r="M258" s="104" t="e">
        <v>#N/A</v>
      </c>
      <c r="N258" s="104" t="s">
        <v>69</v>
      </c>
    </row>
    <row r="259" spans="1:14" ht="12.75">
      <c r="A259" s="102">
        <v>3049</v>
      </c>
      <c r="B259" s="102" t="s">
        <v>1079</v>
      </c>
      <c r="C259" s="102" t="s">
        <v>1080</v>
      </c>
      <c r="D259" s="102" t="s">
        <v>824</v>
      </c>
      <c r="E259" s="102" t="s">
        <v>333</v>
      </c>
      <c r="F259" s="102" t="s">
        <v>294</v>
      </c>
      <c r="G259" s="102">
        <v>0</v>
      </c>
      <c r="H259" s="102" t="s">
        <v>203</v>
      </c>
      <c r="I259" s="100"/>
      <c r="J259" s="103">
        <v>3049</v>
      </c>
      <c r="K259" s="104" t="s">
        <v>1374</v>
      </c>
      <c r="L259" s="104" t="s">
        <v>385</v>
      </c>
      <c r="M259" s="104" t="s">
        <v>203</v>
      </c>
      <c r="N259" s="104" t="s">
        <v>1255</v>
      </c>
    </row>
    <row r="260" spans="1:14" ht="12.75">
      <c r="A260" s="102">
        <v>3054</v>
      </c>
      <c r="B260" s="102" t="s">
        <v>1082</v>
      </c>
      <c r="C260" s="102" t="s">
        <v>1083</v>
      </c>
      <c r="D260" s="102" t="s">
        <v>824</v>
      </c>
      <c r="E260" s="102" t="s">
        <v>333</v>
      </c>
      <c r="F260" s="102" t="s">
        <v>294</v>
      </c>
      <c r="G260" s="102">
        <v>0</v>
      </c>
      <c r="H260" s="102" t="s">
        <v>203</v>
      </c>
      <c r="I260" s="100"/>
      <c r="J260" s="103">
        <v>3054</v>
      </c>
      <c r="K260" s="104" t="s">
        <v>1375</v>
      </c>
      <c r="L260" s="104" t="s">
        <v>531</v>
      </c>
      <c r="M260" s="104" t="s">
        <v>203</v>
      </c>
      <c r="N260" s="104" t="s">
        <v>36</v>
      </c>
    </row>
    <row r="261" spans="1:14" ht="12.75">
      <c r="A261" s="102">
        <v>3070</v>
      </c>
      <c r="B261" s="102" t="s">
        <v>1085</v>
      </c>
      <c r="C261" s="102" t="s">
        <v>1086</v>
      </c>
      <c r="D261" s="102" t="s">
        <v>824</v>
      </c>
      <c r="E261" s="102" t="s">
        <v>333</v>
      </c>
      <c r="F261" s="102" t="s">
        <v>294</v>
      </c>
      <c r="G261" s="102">
        <v>0</v>
      </c>
      <c r="H261" s="102" t="s">
        <v>203</v>
      </c>
      <c r="I261" s="100"/>
      <c r="J261" s="103">
        <v>3070</v>
      </c>
      <c r="K261" s="104" t="s">
        <v>1376</v>
      </c>
      <c r="L261" s="104" t="s">
        <v>531</v>
      </c>
      <c r="M261" s="104" t="s">
        <v>203</v>
      </c>
      <c r="N261" s="104" t="s">
        <v>36</v>
      </c>
    </row>
    <row r="262" spans="1:14" ht="12.75">
      <c r="A262" s="102">
        <v>3029</v>
      </c>
      <c r="B262" s="102" t="s">
        <v>1088</v>
      </c>
      <c r="C262" s="102" t="s">
        <v>1089</v>
      </c>
      <c r="D262" s="102" t="s">
        <v>824</v>
      </c>
      <c r="E262" s="102" t="s">
        <v>333</v>
      </c>
      <c r="F262" s="102" t="s">
        <v>294</v>
      </c>
      <c r="G262" s="102">
        <v>0</v>
      </c>
      <c r="H262" s="102" t="s">
        <v>203</v>
      </c>
      <c r="I262" s="100"/>
      <c r="J262" s="103">
        <v>3029</v>
      </c>
      <c r="K262" s="104" t="s">
        <v>1377</v>
      </c>
      <c r="L262" s="104" t="s">
        <v>662</v>
      </c>
      <c r="M262" s="104" t="s">
        <v>203</v>
      </c>
      <c r="N262" s="104" t="s">
        <v>1233</v>
      </c>
    </row>
    <row r="263" spans="1:14" ht="12.75">
      <c r="A263" s="102">
        <v>3058</v>
      </c>
      <c r="B263" s="102" t="s">
        <v>1091</v>
      </c>
      <c r="C263" s="102" t="s">
        <v>1092</v>
      </c>
      <c r="D263" s="102" t="s">
        <v>824</v>
      </c>
      <c r="E263" s="102" t="s">
        <v>333</v>
      </c>
      <c r="F263" s="102" t="s">
        <v>294</v>
      </c>
      <c r="G263" s="102">
        <v>0</v>
      </c>
      <c r="H263" s="102" t="s">
        <v>203</v>
      </c>
      <c r="I263" s="100"/>
      <c r="J263" s="103">
        <v>3058</v>
      </c>
      <c r="K263" s="104" t="s">
        <v>1378</v>
      </c>
      <c r="L263" s="104" t="s">
        <v>531</v>
      </c>
      <c r="M263" s="104" t="s">
        <v>203</v>
      </c>
      <c r="N263" s="104" t="s">
        <v>1239</v>
      </c>
    </row>
    <row r="264" spans="1:14" ht="12.75">
      <c r="A264" s="102">
        <v>3059</v>
      </c>
      <c r="B264" s="102" t="s">
        <v>1094</v>
      </c>
      <c r="C264" s="102" t="s">
        <v>1095</v>
      </c>
      <c r="D264" s="102" t="s">
        <v>824</v>
      </c>
      <c r="E264" s="102" t="s">
        <v>333</v>
      </c>
      <c r="F264" s="102" t="s">
        <v>294</v>
      </c>
      <c r="G264" s="102">
        <v>0</v>
      </c>
      <c r="H264" s="102" t="s">
        <v>202</v>
      </c>
      <c r="I264" s="100"/>
      <c r="J264" s="103">
        <v>3059</v>
      </c>
      <c r="K264" s="104" t="s">
        <v>1379</v>
      </c>
      <c r="L264" s="104" t="s">
        <v>531</v>
      </c>
      <c r="M264" s="104" t="s">
        <v>202</v>
      </c>
      <c r="N264" s="104" t="s">
        <v>1239</v>
      </c>
    </row>
    <row r="265" spans="1:14" ht="12.75">
      <c r="A265" s="102">
        <v>3063</v>
      </c>
      <c r="B265" s="102" t="s">
        <v>1097</v>
      </c>
      <c r="C265" s="102" t="s">
        <v>1098</v>
      </c>
      <c r="D265" s="102" t="s">
        <v>824</v>
      </c>
      <c r="E265" s="102" t="s">
        <v>333</v>
      </c>
      <c r="F265" s="102" t="s">
        <v>294</v>
      </c>
      <c r="G265" s="102">
        <v>0</v>
      </c>
      <c r="H265" s="102" t="s">
        <v>203</v>
      </c>
      <c r="I265" s="100"/>
      <c r="J265" s="103">
        <v>3063</v>
      </c>
      <c r="K265" s="104" t="s">
        <v>1380</v>
      </c>
      <c r="L265" s="104" t="s">
        <v>531</v>
      </c>
      <c r="M265" s="104" t="s">
        <v>203</v>
      </c>
      <c r="N265" s="104" t="s">
        <v>1255</v>
      </c>
    </row>
    <row r="266" spans="1:14" ht="12.75">
      <c r="A266" s="102">
        <v>3056</v>
      </c>
      <c r="B266" s="102" t="s">
        <v>1100</v>
      </c>
      <c r="C266" s="102" t="s">
        <v>1101</v>
      </c>
      <c r="D266" s="102" t="s">
        <v>824</v>
      </c>
      <c r="E266" s="102" t="s">
        <v>333</v>
      </c>
      <c r="F266" s="102" t="s">
        <v>294</v>
      </c>
      <c r="G266" s="102">
        <v>0</v>
      </c>
      <c r="H266" s="102" t="s">
        <v>203</v>
      </c>
      <c r="I266" s="100"/>
      <c r="J266" s="103">
        <v>3056</v>
      </c>
      <c r="K266" s="104" t="s">
        <v>1381</v>
      </c>
      <c r="L266" s="104" t="s">
        <v>1236</v>
      </c>
      <c r="M266" s="104" t="s">
        <v>203</v>
      </c>
      <c r="N266" s="104" t="s">
        <v>1239</v>
      </c>
    </row>
    <row r="267" spans="1:14" ht="12.75">
      <c r="A267" s="102">
        <v>3062</v>
      </c>
      <c r="B267" s="102" t="s">
        <v>1103</v>
      </c>
      <c r="C267" s="102" t="s">
        <v>1104</v>
      </c>
      <c r="D267" s="102" t="s">
        <v>824</v>
      </c>
      <c r="E267" s="102" t="s">
        <v>333</v>
      </c>
      <c r="F267" s="102" t="s">
        <v>294</v>
      </c>
      <c r="G267" s="102">
        <v>0</v>
      </c>
      <c r="H267" s="102" t="s">
        <v>203</v>
      </c>
      <c r="I267" s="100"/>
      <c r="J267" s="103">
        <v>3062</v>
      </c>
      <c r="K267" s="104" t="s">
        <v>1382</v>
      </c>
      <c r="L267" s="104" t="s">
        <v>645</v>
      </c>
      <c r="M267" s="104" t="s">
        <v>203</v>
      </c>
      <c r="N267" s="104" t="s">
        <v>1286</v>
      </c>
    </row>
    <row r="268" spans="1:14" ht="12.75">
      <c r="A268" s="102">
        <v>3072</v>
      </c>
      <c r="B268" s="102" t="s">
        <v>1106</v>
      </c>
      <c r="C268" s="102" t="s">
        <v>1107</v>
      </c>
      <c r="D268" s="102" t="s">
        <v>824</v>
      </c>
      <c r="E268" s="102" t="s">
        <v>333</v>
      </c>
      <c r="F268" s="102" t="s">
        <v>294</v>
      </c>
      <c r="G268" s="102">
        <v>0</v>
      </c>
      <c r="H268" s="102" t="s">
        <v>203</v>
      </c>
      <c r="I268" s="100"/>
      <c r="J268" s="103">
        <v>3072</v>
      </c>
      <c r="K268" s="104" t="s">
        <v>1383</v>
      </c>
      <c r="L268" s="104" t="s">
        <v>531</v>
      </c>
      <c r="M268" s="104" t="s">
        <v>203</v>
      </c>
      <c r="N268" s="104" t="s">
        <v>36</v>
      </c>
    </row>
    <row r="269" spans="1:14" ht="12.75">
      <c r="A269" s="102">
        <v>3861</v>
      </c>
      <c r="B269" s="102" t="s">
        <v>1109</v>
      </c>
      <c r="C269" s="102" t="s">
        <v>1110</v>
      </c>
      <c r="D269" s="102" t="s">
        <v>824</v>
      </c>
      <c r="E269" s="102" t="s">
        <v>668</v>
      </c>
      <c r="F269" s="102" t="s">
        <v>669</v>
      </c>
      <c r="G269" s="102" t="s">
        <v>574</v>
      </c>
      <c r="H269" s="102" t="s">
        <v>203</v>
      </c>
      <c r="I269" s="100"/>
      <c r="J269" s="103">
        <v>3861</v>
      </c>
      <c r="K269" s="104" t="s">
        <v>1110</v>
      </c>
      <c r="L269" s="104" t="s">
        <v>669</v>
      </c>
      <c r="M269" s="104" t="s">
        <v>203</v>
      </c>
      <c r="N269" s="104" t="s">
        <v>1249</v>
      </c>
    </row>
    <row r="270" spans="1:14" ht="12.75">
      <c r="A270" s="102">
        <v>3919</v>
      </c>
      <c r="B270" s="102" t="s">
        <v>1111</v>
      </c>
      <c r="C270" s="102" t="s">
        <v>143</v>
      </c>
      <c r="D270" s="102" t="s">
        <v>824</v>
      </c>
      <c r="E270" s="102" t="s">
        <v>668</v>
      </c>
      <c r="F270" s="102" t="s">
        <v>815</v>
      </c>
      <c r="G270" s="102" t="s">
        <v>574</v>
      </c>
      <c r="H270" s="102" t="s">
        <v>203</v>
      </c>
      <c r="I270" s="100"/>
      <c r="J270" s="103">
        <v>3919</v>
      </c>
      <c r="K270" s="104" t="s">
        <v>143</v>
      </c>
      <c r="L270" s="104" t="s">
        <v>815</v>
      </c>
      <c r="M270" s="104" t="s">
        <v>203</v>
      </c>
      <c r="N270" s="104" t="s">
        <v>1249</v>
      </c>
    </row>
    <row r="271" spans="1:14" ht="12.75">
      <c r="A271" s="102">
        <v>3521</v>
      </c>
      <c r="B271" s="102" t="s">
        <v>1112</v>
      </c>
      <c r="C271" s="102" t="s">
        <v>1113</v>
      </c>
      <c r="D271" s="102" t="s">
        <v>824</v>
      </c>
      <c r="E271" s="102" t="s">
        <v>333</v>
      </c>
      <c r="F271" s="102" t="s">
        <v>294</v>
      </c>
      <c r="G271" s="102">
        <v>0</v>
      </c>
      <c r="H271" s="102" t="e">
        <v>#N/A</v>
      </c>
      <c r="I271" s="100"/>
      <c r="J271" s="103">
        <v>3521</v>
      </c>
      <c r="K271" s="104" t="s">
        <v>69</v>
      </c>
      <c r="L271" s="104" t="s">
        <v>69</v>
      </c>
      <c r="M271" s="104" t="e">
        <v>#N/A</v>
      </c>
      <c r="N271" s="104" t="s">
        <v>69</v>
      </c>
    </row>
    <row r="272" spans="1:14" ht="12.75">
      <c r="A272" s="102">
        <v>4203</v>
      </c>
      <c r="B272" s="102" t="s">
        <v>1115</v>
      </c>
      <c r="C272" s="102" t="s">
        <v>145</v>
      </c>
      <c r="D272" s="102" t="s">
        <v>824</v>
      </c>
      <c r="E272" s="102" t="s">
        <v>690</v>
      </c>
      <c r="F272" s="102" t="s">
        <v>819</v>
      </c>
      <c r="G272" s="102" t="s">
        <v>361</v>
      </c>
      <c r="H272" s="102" t="s">
        <v>203</v>
      </c>
      <c r="I272" s="100"/>
      <c r="J272" s="103">
        <v>4203</v>
      </c>
      <c r="K272" s="104" t="s">
        <v>145</v>
      </c>
      <c r="L272" s="104" t="s">
        <v>819</v>
      </c>
      <c r="M272" s="104" t="s">
        <v>203</v>
      </c>
      <c r="N272" s="104" t="s">
        <v>1243</v>
      </c>
    </row>
    <row r="273" spans="1:14" ht="12.75">
      <c r="A273" s="102">
        <v>0</v>
      </c>
      <c r="B273" s="102">
        <v>0</v>
      </c>
      <c r="C273" s="102">
        <v>0</v>
      </c>
      <c r="D273" s="102">
        <v>0</v>
      </c>
      <c r="E273" s="102">
        <v>0</v>
      </c>
      <c r="F273" s="102">
        <v>0</v>
      </c>
      <c r="G273" s="102">
        <v>0</v>
      </c>
      <c r="H273" s="102" t="e">
        <v>#N/A</v>
      </c>
      <c r="I273" s="100"/>
      <c r="J273" s="103">
        <v>0</v>
      </c>
      <c r="K273" s="104" t="s">
        <v>69</v>
      </c>
      <c r="L273" s="104" t="s">
        <v>69</v>
      </c>
      <c r="M273" s="104" t="e">
        <v>#N/A</v>
      </c>
      <c r="N273" s="104" t="s">
        <v>69</v>
      </c>
    </row>
    <row r="274" spans="1:14" ht="12.75">
      <c r="A274" s="102">
        <v>4054</v>
      </c>
      <c r="B274" s="102" t="s">
        <v>1116</v>
      </c>
      <c r="C274" s="102" t="s">
        <v>107</v>
      </c>
      <c r="D274" s="102" t="s">
        <v>1117</v>
      </c>
      <c r="E274" s="102" t="s">
        <v>428</v>
      </c>
      <c r="F274" s="102" t="s">
        <v>294</v>
      </c>
      <c r="G274" s="102" t="s">
        <v>37</v>
      </c>
      <c r="H274" s="102" t="s">
        <v>201</v>
      </c>
      <c r="I274" s="100"/>
      <c r="J274" s="103">
        <v>4054</v>
      </c>
      <c r="K274" s="104" t="s">
        <v>1384</v>
      </c>
      <c r="L274" s="104" t="s">
        <v>662</v>
      </c>
      <c r="M274" s="104" t="s">
        <v>201</v>
      </c>
      <c r="N274" s="104" t="s">
        <v>1233</v>
      </c>
    </row>
    <row r="275" spans="1:14" ht="12.75">
      <c r="A275" s="102">
        <v>4069</v>
      </c>
      <c r="B275" s="102" t="s">
        <v>1120</v>
      </c>
      <c r="C275" s="102" t="s">
        <v>1121</v>
      </c>
      <c r="D275" s="102" t="s">
        <v>1117</v>
      </c>
      <c r="E275" s="102" t="s">
        <v>304</v>
      </c>
      <c r="F275" s="102" t="s">
        <v>294</v>
      </c>
      <c r="G275" s="102">
        <v>0</v>
      </c>
      <c r="H275" s="102" t="s">
        <v>203</v>
      </c>
      <c r="I275" s="100"/>
      <c r="J275" s="103">
        <v>4069</v>
      </c>
      <c r="K275" s="104" t="s">
        <v>1385</v>
      </c>
      <c r="L275" s="104" t="s">
        <v>662</v>
      </c>
      <c r="M275" s="104" t="s">
        <v>203</v>
      </c>
      <c r="N275" s="104" t="s">
        <v>1233</v>
      </c>
    </row>
    <row r="276" spans="1:14" ht="12.75">
      <c r="A276" s="102"/>
      <c r="B276" s="102"/>
      <c r="C276" s="102"/>
      <c r="D276" s="102"/>
      <c r="E276" s="102"/>
      <c r="F276" s="102"/>
      <c r="G276" s="102"/>
      <c r="H276" s="102"/>
      <c r="I276" s="100"/>
      <c r="J276" s="103">
        <v>0</v>
      </c>
      <c r="K276" s="104" t="s">
        <v>69</v>
      </c>
      <c r="L276" s="104" t="s">
        <v>69</v>
      </c>
      <c r="M276" s="104" t="e">
        <v>#N/A</v>
      </c>
      <c r="N276" s="104" t="s">
        <v>69</v>
      </c>
    </row>
    <row r="277" spans="1:14" ht="12.75">
      <c r="A277" s="102">
        <v>3679</v>
      </c>
      <c r="B277" s="102" t="s">
        <v>1123</v>
      </c>
      <c r="C277" s="102" t="s">
        <v>120</v>
      </c>
      <c r="D277" s="102" t="s">
        <v>290</v>
      </c>
      <c r="E277" s="102" t="s">
        <v>588</v>
      </c>
      <c r="F277" s="102" t="s">
        <v>589</v>
      </c>
      <c r="G277" s="102" t="s">
        <v>32</v>
      </c>
      <c r="H277" s="102" t="s">
        <v>151</v>
      </c>
      <c r="I277" s="100"/>
      <c r="J277" s="103">
        <v>3679</v>
      </c>
      <c r="K277" s="104" t="s">
        <v>1386</v>
      </c>
      <c r="L277" s="104" t="s">
        <v>1288</v>
      </c>
      <c r="M277" s="104" t="s">
        <v>151</v>
      </c>
      <c r="N277" s="104" t="s">
        <v>36</v>
      </c>
    </row>
    <row r="278" spans="1:14" ht="12.75">
      <c r="A278" s="102">
        <v>4222</v>
      </c>
      <c r="B278" s="102" t="s">
        <v>1125</v>
      </c>
      <c r="C278" s="102" t="s">
        <v>1126</v>
      </c>
      <c r="D278" s="102" t="s">
        <v>1128</v>
      </c>
      <c r="E278" s="102" t="s">
        <v>304</v>
      </c>
      <c r="F278" s="102" t="s">
        <v>662</v>
      </c>
      <c r="G278" s="102" t="s">
        <v>37</v>
      </c>
      <c r="H278" s="102" t="s">
        <v>1278</v>
      </c>
      <c r="I278" s="100"/>
      <c r="J278" s="103">
        <v>4222</v>
      </c>
      <c r="K278" s="104" t="s">
        <v>1126</v>
      </c>
      <c r="L278" s="104" t="s">
        <v>662</v>
      </c>
      <c r="M278" s="104" t="s">
        <v>1278</v>
      </c>
      <c r="N278" s="104" t="s">
        <v>1325</v>
      </c>
    </row>
    <row r="279" spans="1:14" ht="12.75">
      <c r="A279" s="102">
        <v>3707</v>
      </c>
      <c r="B279" s="102" t="s">
        <v>306</v>
      </c>
      <c r="C279" s="102" t="s">
        <v>116</v>
      </c>
      <c r="D279" s="102" t="s">
        <v>290</v>
      </c>
      <c r="E279" s="102" t="s">
        <v>308</v>
      </c>
      <c r="F279" s="102" t="s">
        <v>309</v>
      </c>
      <c r="G279" s="102" t="s">
        <v>32</v>
      </c>
      <c r="H279" s="102" t="s">
        <v>151</v>
      </c>
      <c r="I279" s="100"/>
      <c r="J279" s="103">
        <v>3707</v>
      </c>
      <c r="K279" s="104" t="s">
        <v>1234</v>
      </c>
      <c r="L279" s="104" t="s">
        <v>1235</v>
      </c>
      <c r="M279" s="104" t="s">
        <v>151</v>
      </c>
      <c r="N279" s="104" t="s">
        <v>36</v>
      </c>
    </row>
    <row r="280" spans="1:14" ht="12.75">
      <c r="A280" s="102">
        <v>4100</v>
      </c>
      <c r="B280" s="102" t="s">
        <v>321</v>
      </c>
      <c r="C280" s="102" t="s">
        <v>121</v>
      </c>
      <c r="D280" s="102" t="s">
        <v>290</v>
      </c>
      <c r="E280" s="102" t="s">
        <v>323</v>
      </c>
      <c r="F280" s="102" t="s">
        <v>324</v>
      </c>
      <c r="G280" s="102" t="s">
        <v>326</v>
      </c>
      <c r="H280" s="102" t="s">
        <v>151</v>
      </c>
      <c r="I280" s="100"/>
      <c r="J280" s="103">
        <v>4100</v>
      </c>
      <c r="K280" s="104" t="s">
        <v>1237</v>
      </c>
      <c r="L280" s="104" t="s">
        <v>1238</v>
      </c>
      <c r="M280" s="104" t="s">
        <v>151</v>
      </c>
      <c r="N280" s="104" t="s">
        <v>1239</v>
      </c>
    </row>
    <row r="281" spans="1:14" ht="12.75">
      <c r="A281" s="102">
        <v>3574</v>
      </c>
      <c r="B281" s="102" t="s">
        <v>413</v>
      </c>
      <c r="C281" s="102" t="s">
        <v>132</v>
      </c>
      <c r="D281" s="102" t="s">
        <v>290</v>
      </c>
      <c r="E281" s="102" t="s">
        <v>1129</v>
      </c>
      <c r="F281" s="102" t="s">
        <v>631</v>
      </c>
      <c r="G281" s="102" t="s">
        <v>574</v>
      </c>
      <c r="H281" s="102" t="s">
        <v>151</v>
      </c>
      <c r="I281" s="100"/>
      <c r="J281" s="103">
        <v>3574</v>
      </c>
      <c r="K281" s="104" t="s">
        <v>1258</v>
      </c>
      <c r="L281" s="104" t="s">
        <v>631</v>
      </c>
      <c r="M281" s="104" t="s">
        <v>151</v>
      </c>
      <c r="N281" s="104" t="s">
        <v>1249</v>
      </c>
    </row>
    <row r="282" spans="1:14" ht="12.75">
      <c r="A282" s="102">
        <v>3692</v>
      </c>
      <c r="B282" s="102" t="s">
        <v>451</v>
      </c>
      <c r="C282" s="102" t="s">
        <v>133</v>
      </c>
      <c r="D282" s="102" t="s">
        <v>290</v>
      </c>
      <c r="E282" s="102" t="s">
        <v>453</v>
      </c>
      <c r="F282" s="102" t="s">
        <v>455</v>
      </c>
      <c r="G282" s="102" t="s">
        <v>32</v>
      </c>
      <c r="H282" s="102" t="s">
        <v>151</v>
      </c>
      <c r="I282" s="100"/>
      <c r="J282" s="103">
        <v>3692</v>
      </c>
      <c r="K282" s="104" t="s">
        <v>452</v>
      </c>
      <c r="L282" s="104" t="s">
        <v>806</v>
      </c>
      <c r="M282" s="104" t="s">
        <v>151</v>
      </c>
      <c r="N282" s="104" t="s">
        <v>36</v>
      </c>
    </row>
    <row r="283" spans="1:14" ht="12.75">
      <c r="A283" s="102">
        <v>4170</v>
      </c>
      <c r="B283" s="102" t="s">
        <v>1130</v>
      </c>
      <c r="C283" s="102" t="s">
        <v>136</v>
      </c>
      <c r="D283" s="102" t="s">
        <v>290</v>
      </c>
      <c r="E283" s="102" t="s">
        <v>1132</v>
      </c>
      <c r="F283" s="102" t="s">
        <v>1133</v>
      </c>
      <c r="G283" s="102" t="s">
        <v>585</v>
      </c>
      <c r="H283" s="102" t="s">
        <v>151</v>
      </c>
      <c r="I283" s="100"/>
      <c r="J283" s="103">
        <v>4170</v>
      </c>
      <c r="K283" s="104" t="s">
        <v>1387</v>
      </c>
      <c r="L283" s="104" t="s">
        <v>645</v>
      </c>
      <c r="M283" s="104" t="s">
        <v>151</v>
      </c>
      <c r="N283" s="104" t="s">
        <v>1286</v>
      </c>
    </row>
    <row r="284" spans="1:14" ht="12.75">
      <c r="A284" s="102">
        <v>3909</v>
      </c>
      <c r="B284" s="102" t="s">
        <v>1134</v>
      </c>
      <c r="C284" s="102" t="s">
        <v>129</v>
      </c>
      <c r="D284" s="102" t="s">
        <v>290</v>
      </c>
      <c r="E284" s="102" t="s">
        <v>548</v>
      </c>
      <c r="F284" s="102" t="s">
        <v>1136</v>
      </c>
      <c r="G284" s="102" t="s">
        <v>30</v>
      </c>
      <c r="H284" s="102" t="s">
        <v>151</v>
      </c>
      <c r="I284" s="100"/>
      <c r="J284" s="103">
        <v>3909</v>
      </c>
      <c r="K284" s="104" t="s">
        <v>1388</v>
      </c>
      <c r="L284" s="104" t="s">
        <v>1280</v>
      </c>
      <c r="M284" s="104" t="s">
        <v>151</v>
      </c>
      <c r="N284" s="104" t="s">
        <v>40</v>
      </c>
    </row>
    <row r="285" spans="1:14" ht="12.75">
      <c r="A285" s="102">
        <v>3920</v>
      </c>
      <c r="B285" s="102" t="s">
        <v>1137</v>
      </c>
      <c r="C285" s="102" t="s">
        <v>144</v>
      </c>
      <c r="D285" s="102" t="s">
        <v>1138</v>
      </c>
      <c r="E285" s="102" t="s">
        <v>668</v>
      </c>
      <c r="F285" s="102" t="s">
        <v>815</v>
      </c>
      <c r="G285" s="102" t="s">
        <v>574</v>
      </c>
      <c r="H285" s="102" t="s">
        <v>1209</v>
      </c>
      <c r="I285" s="100"/>
      <c r="J285" s="103">
        <v>3920</v>
      </c>
      <c r="K285" s="104" t="s">
        <v>144</v>
      </c>
      <c r="L285" s="104" t="s">
        <v>815</v>
      </c>
      <c r="M285" s="104" t="s">
        <v>1209</v>
      </c>
      <c r="N285" s="104" t="s">
        <v>1249</v>
      </c>
    </row>
    <row r="286" spans="1:14" ht="12.75">
      <c r="A286" s="102">
        <v>3898</v>
      </c>
      <c r="B286" s="102" t="s">
        <v>1140</v>
      </c>
      <c r="C286" s="102" t="s">
        <v>118</v>
      </c>
      <c r="D286" s="102" t="s">
        <v>1138</v>
      </c>
      <c r="E286" s="102" t="s">
        <v>583</v>
      </c>
      <c r="F286" s="102" t="s">
        <v>584</v>
      </c>
      <c r="G286" s="102" t="s">
        <v>585</v>
      </c>
      <c r="H286" s="102" t="s">
        <v>1224</v>
      </c>
      <c r="I286" s="100"/>
      <c r="J286" s="103">
        <v>3898</v>
      </c>
      <c r="K286" s="104" t="s">
        <v>1141</v>
      </c>
      <c r="L286" s="104" t="s">
        <v>1285</v>
      </c>
      <c r="M286" s="104" t="s">
        <v>1224</v>
      </c>
      <c r="N286" s="104" t="s">
        <v>1286</v>
      </c>
    </row>
    <row r="287" spans="1:14" ht="12.75">
      <c r="A287" s="102">
        <v>0</v>
      </c>
      <c r="B287" s="102">
        <v>0</v>
      </c>
      <c r="C287" s="102">
        <v>0</v>
      </c>
      <c r="D287" s="102">
        <v>0</v>
      </c>
      <c r="E287" s="102">
        <v>0</v>
      </c>
      <c r="F287" s="102">
        <v>0</v>
      </c>
      <c r="G287" s="102">
        <v>0</v>
      </c>
      <c r="H287" s="102" t="e">
        <v>#N/A</v>
      </c>
      <c r="I287" s="100"/>
      <c r="J287" s="103">
        <v>0</v>
      </c>
      <c r="K287" s="104" t="s">
        <v>69</v>
      </c>
      <c r="L287" s="104" t="s">
        <v>69</v>
      </c>
      <c r="M287" s="104" t="e">
        <v>#N/A</v>
      </c>
      <c r="N287" s="104" t="s">
        <v>69</v>
      </c>
    </row>
    <row r="288" spans="1:14" ht="12.75">
      <c r="A288" s="102">
        <v>0</v>
      </c>
      <c r="B288" s="102">
        <v>0</v>
      </c>
      <c r="C288" s="102">
        <v>0</v>
      </c>
      <c r="D288" s="102">
        <v>0</v>
      </c>
      <c r="E288" s="102">
        <v>0</v>
      </c>
      <c r="F288" s="102">
        <v>0</v>
      </c>
      <c r="G288" s="102">
        <v>0</v>
      </c>
      <c r="H288" s="102" t="e">
        <v>#N/A</v>
      </c>
      <c r="I288" s="100"/>
      <c r="J288" s="103">
        <v>0</v>
      </c>
      <c r="K288" s="104" t="s">
        <v>69</v>
      </c>
      <c r="L288" s="104" t="s">
        <v>69</v>
      </c>
      <c r="M288" s="104" t="e">
        <v>#N/A</v>
      </c>
      <c r="N288" s="104" t="s">
        <v>69</v>
      </c>
    </row>
    <row r="289" spans="1:14" ht="12.75">
      <c r="A289" s="102">
        <v>0</v>
      </c>
      <c r="B289" s="102">
        <v>0</v>
      </c>
      <c r="C289" s="102">
        <v>0</v>
      </c>
      <c r="D289" s="102">
        <v>0</v>
      </c>
      <c r="E289" s="102">
        <v>0</v>
      </c>
      <c r="F289" s="102">
        <v>0</v>
      </c>
      <c r="G289" s="102">
        <v>0</v>
      </c>
      <c r="H289" s="102" t="e">
        <v>#N/A</v>
      </c>
      <c r="I289" s="100"/>
      <c r="J289" s="103">
        <v>0</v>
      </c>
      <c r="K289" s="104" t="s">
        <v>69</v>
      </c>
      <c r="L289" s="104" t="s">
        <v>69</v>
      </c>
      <c r="M289" s="104" t="e">
        <v>#N/A</v>
      </c>
      <c r="N289" s="104" t="s">
        <v>69</v>
      </c>
    </row>
    <row r="290" spans="1:14" ht="12.75">
      <c r="A290" s="102">
        <v>0</v>
      </c>
      <c r="B290" s="102">
        <v>0</v>
      </c>
      <c r="C290" s="102">
        <v>0</v>
      </c>
      <c r="D290" s="102">
        <v>0</v>
      </c>
      <c r="E290" s="102">
        <v>0</v>
      </c>
      <c r="F290" s="102">
        <v>0</v>
      </c>
      <c r="G290" s="102">
        <v>0</v>
      </c>
      <c r="H290" s="102" t="e">
        <v>#N/A</v>
      </c>
      <c r="I290" s="100"/>
      <c r="J290" s="103">
        <v>0</v>
      </c>
      <c r="K290" s="104" t="s">
        <v>69</v>
      </c>
      <c r="L290" s="104" t="s">
        <v>69</v>
      </c>
      <c r="M290" s="104" t="e">
        <v>#N/A</v>
      </c>
      <c r="N290" s="104" t="s">
        <v>69</v>
      </c>
    </row>
    <row r="291" spans="1:14" ht="12.75">
      <c r="A291" s="102">
        <v>0</v>
      </c>
      <c r="B291" s="102">
        <v>0</v>
      </c>
      <c r="C291" s="102">
        <v>0</v>
      </c>
      <c r="D291" s="102">
        <v>0</v>
      </c>
      <c r="E291" s="102">
        <v>0</v>
      </c>
      <c r="F291" s="102">
        <v>0</v>
      </c>
      <c r="G291" s="102">
        <v>0</v>
      </c>
      <c r="H291" s="102" t="e">
        <v>#N/A</v>
      </c>
      <c r="I291" s="100"/>
      <c r="J291" s="103">
        <v>0</v>
      </c>
      <c r="K291" s="104" t="s">
        <v>69</v>
      </c>
      <c r="L291" s="104" t="s">
        <v>69</v>
      </c>
      <c r="M291" s="104" t="e">
        <v>#N/A</v>
      </c>
      <c r="N291" s="104" t="s">
        <v>69</v>
      </c>
    </row>
    <row r="292" spans="1:14" ht="12.75">
      <c r="A292" s="102">
        <v>0</v>
      </c>
      <c r="B292" s="102">
        <v>0</v>
      </c>
      <c r="C292" s="102">
        <v>0</v>
      </c>
      <c r="D292" s="102">
        <v>0</v>
      </c>
      <c r="E292" s="102">
        <v>0</v>
      </c>
      <c r="F292" s="102">
        <v>0</v>
      </c>
      <c r="G292" s="102">
        <v>0</v>
      </c>
      <c r="H292" s="102" t="e">
        <v>#N/A</v>
      </c>
      <c r="I292" s="100"/>
      <c r="J292" s="103">
        <v>0</v>
      </c>
      <c r="K292" s="104" t="s">
        <v>69</v>
      </c>
      <c r="L292" s="104" t="s">
        <v>69</v>
      </c>
      <c r="M292" s="104" t="e">
        <v>#N/A</v>
      </c>
      <c r="N292" s="104" t="s">
        <v>69</v>
      </c>
    </row>
    <row r="293" spans="1:14" ht="12.75">
      <c r="A293" s="102">
        <v>0</v>
      </c>
      <c r="B293" s="102">
        <v>0</v>
      </c>
      <c r="C293" s="102">
        <v>0</v>
      </c>
      <c r="D293" s="102">
        <v>0</v>
      </c>
      <c r="E293" s="102">
        <v>0</v>
      </c>
      <c r="F293" s="102">
        <v>0</v>
      </c>
      <c r="G293" s="102">
        <v>0</v>
      </c>
      <c r="H293" s="102" t="e">
        <v>#N/A</v>
      </c>
      <c r="I293" s="100"/>
      <c r="J293" s="103">
        <v>0</v>
      </c>
      <c r="K293" s="104" t="s">
        <v>69</v>
      </c>
      <c r="L293" s="104" t="s">
        <v>69</v>
      </c>
      <c r="M293" s="104" t="e">
        <v>#N/A</v>
      </c>
      <c r="N293" s="104" t="s">
        <v>69</v>
      </c>
    </row>
    <row r="294" spans="1:14" ht="12.75">
      <c r="A294" s="102">
        <v>0</v>
      </c>
      <c r="B294" s="102">
        <v>0</v>
      </c>
      <c r="C294" s="102">
        <v>0</v>
      </c>
      <c r="D294" s="102">
        <v>0</v>
      </c>
      <c r="E294" s="102">
        <v>0</v>
      </c>
      <c r="F294" s="102">
        <v>0</v>
      </c>
      <c r="G294" s="102">
        <v>0</v>
      </c>
      <c r="H294" s="102" t="e">
        <v>#N/A</v>
      </c>
      <c r="I294" s="100"/>
      <c r="J294" s="103">
        <v>0</v>
      </c>
      <c r="K294" s="104" t="s">
        <v>69</v>
      </c>
      <c r="L294" s="104" t="s">
        <v>69</v>
      </c>
      <c r="M294" s="104" t="e">
        <v>#N/A</v>
      </c>
      <c r="N294" s="104" t="s">
        <v>69</v>
      </c>
    </row>
    <row r="295" spans="1:14" ht="12.75">
      <c r="A295" s="102">
        <v>0</v>
      </c>
      <c r="B295" s="102">
        <v>0</v>
      </c>
      <c r="C295" s="102">
        <v>0</v>
      </c>
      <c r="D295" s="102">
        <v>0</v>
      </c>
      <c r="E295" s="102">
        <v>0</v>
      </c>
      <c r="F295" s="102">
        <v>0</v>
      </c>
      <c r="G295" s="102">
        <v>0</v>
      </c>
      <c r="H295" s="102" t="e">
        <v>#N/A</v>
      </c>
      <c r="I295" s="100"/>
      <c r="J295" s="103">
        <v>0</v>
      </c>
      <c r="K295" s="104" t="s">
        <v>69</v>
      </c>
      <c r="L295" s="104" t="s">
        <v>69</v>
      </c>
      <c r="M295" s="104" t="e">
        <v>#N/A</v>
      </c>
      <c r="N295" s="104" t="s">
        <v>69</v>
      </c>
    </row>
    <row r="296" spans="1:14" ht="12.75">
      <c r="A296" s="102">
        <v>0</v>
      </c>
      <c r="B296" s="102">
        <v>0</v>
      </c>
      <c r="C296" s="102">
        <v>0</v>
      </c>
      <c r="D296" s="102">
        <v>0</v>
      </c>
      <c r="E296" s="102">
        <v>0</v>
      </c>
      <c r="F296" s="102">
        <v>0</v>
      </c>
      <c r="G296" s="102">
        <v>0</v>
      </c>
      <c r="H296" s="102" t="e">
        <v>#N/A</v>
      </c>
      <c r="I296" s="100"/>
      <c r="J296" s="103">
        <v>0</v>
      </c>
      <c r="K296" s="104" t="s">
        <v>69</v>
      </c>
      <c r="L296" s="104" t="s">
        <v>69</v>
      </c>
      <c r="M296" s="104" t="e">
        <v>#N/A</v>
      </c>
      <c r="N296" s="104" t="s">
        <v>69</v>
      </c>
    </row>
    <row r="297" spans="1:14" ht="12.75">
      <c r="A297" s="102">
        <v>0</v>
      </c>
      <c r="B297" s="102">
        <v>0</v>
      </c>
      <c r="C297" s="102">
        <v>0</v>
      </c>
      <c r="D297" s="102">
        <v>0</v>
      </c>
      <c r="E297" s="102">
        <v>0</v>
      </c>
      <c r="F297" s="102">
        <v>0</v>
      </c>
      <c r="G297" s="102">
        <v>0</v>
      </c>
      <c r="H297" s="102" t="e">
        <v>#N/A</v>
      </c>
      <c r="I297" s="100"/>
      <c r="J297" s="103">
        <v>0</v>
      </c>
      <c r="K297" s="104" t="s">
        <v>69</v>
      </c>
      <c r="L297" s="104" t="s">
        <v>69</v>
      </c>
      <c r="M297" s="104" t="e">
        <v>#N/A</v>
      </c>
      <c r="N297" s="104" t="s">
        <v>69</v>
      </c>
    </row>
    <row r="298" spans="1:14" ht="12.75">
      <c r="A298" s="102">
        <v>0</v>
      </c>
      <c r="B298" s="102">
        <v>0</v>
      </c>
      <c r="C298" s="102">
        <v>0</v>
      </c>
      <c r="D298" s="102">
        <v>0</v>
      </c>
      <c r="E298" s="102">
        <v>0</v>
      </c>
      <c r="F298" s="102">
        <v>0</v>
      </c>
      <c r="G298" s="102">
        <v>0</v>
      </c>
      <c r="H298" s="102" t="e">
        <v>#N/A</v>
      </c>
      <c r="I298" s="100"/>
      <c r="J298" s="103">
        <v>0</v>
      </c>
      <c r="K298" s="104" t="s">
        <v>69</v>
      </c>
      <c r="L298" s="104" t="s">
        <v>69</v>
      </c>
      <c r="M298" s="104" t="e">
        <v>#N/A</v>
      </c>
      <c r="N298" s="104" t="s">
        <v>69</v>
      </c>
    </row>
    <row r="299" spans="1:14" ht="12.75">
      <c r="A299" s="102">
        <v>0</v>
      </c>
      <c r="B299" s="102">
        <v>0</v>
      </c>
      <c r="C299" s="102">
        <v>0</v>
      </c>
      <c r="D299" s="102">
        <v>0</v>
      </c>
      <c r="E299" s="102">
        <v>0</v>
      </c>
      <c r="F299" s="102">
        <v>0</v>
      </c>
      <c r="G299" s="102">
        <v>0</v>
      </c>
      <c r="H299" s="102" t="e">
        <v>#N/A</v>
      </c>
      <c r="I299" s="100"/>
      <c r="J299" s="103">
        <v>0</v>
      </c>
      <c r="K299" s="104" t="s">
        <v>69</v>
      </c>
      <c r="L299" s="104" t="s">
        <v>69</v>
      </c>
      <c r="M299" s="104" t="e">
        <v>#N/A</v>
      </c>
      <c r="N299" s="104" t="s">
        <v>69</v>
      </c>
    </row>
    <row r="300" spans="1:14" ht="12.75">
      <c r="A300" s="102">
        <v>0</v>
      </c>
      <c r="B300" s="102">
        <v>0</v>
      </c>
      <c r="C300" s="102">
        <v>0</v>
      </c>
      <c r="D300" s="102">
        <v>0</v>
      </c>
      <c r="E300" s="102">
        <v>0</v>
      </c>
      <c r="F300" s="102">
        <v>0</v>
      </c>
      <c r="G300" s="102">
        <v>0</v>
      </c>
      <c r="H300" s="102" t="e">
        <v>#N/A</v>
      </c>
      <c r="I300" s="100"/>
      <c r="J300" s="103">
        <v>0</v>
      </c>
      <c r="K300" s="104" t="s">
        <v>69</v>
      </c>
      <c r="L300" s="104" t="s">
        <v>69</v>
      </c>
      <c r="M300" s="104" t="e">
        <v>#N/A</v>
      </c>
      <c r="N300" s="104" t="s">
        <v>69</v>
      </c>
    </row>
    <row r="301" spans="1:14" ht="12.75">
      <c r="A301" s="102">
        <v>0</v>
      </c>
      <c r="B301" s="102">
        <v>0</v>
      </c>
      <c r="C301" s="102">
        <v>0</v>
      </c>
      <c r="D301" s="102">
        <v>0</v>
      </c>
      <c r="E301" s="102">
        <v>0</v>
      </c>
      <c r="F301" s="102">
        <v>0</v>
      </c>
      <c r="G301" s="102">
        <v>0</v>
      </c>
      <c r="H301" s="102" t="e">
        <v>#N/A</v>
      </c>
      <c r="I301" s="100"/>
      <c r="J301" s="103">
        <v>0</v>
      </c>
      <c r="K301" s="104" t="s">
        <v>69</v>
      </c>
      <c r="L301" s="104" t="s">
        <v>69</v>
      </c>
      <c r="M301" s="104" t="e">
        <v>#N/A</v>
      </c>
      <c r="N301" s="104" t="s">
        <v>69</v>
      </c>
    </row>
    <row r="302" spans="1:14" ht="12.75">
      <c r="A302" s="102">
        <v>0</v>
      </c>
      <c r="B302" s="102">
        <v>0</v>
      </c>
      <c r="C302" s="102">
        <v>0</v>
      </c>
      <c r="D302" s="102">
        <v>0</v>
      </c>
      <c r="E302" s="102">
        <v>0</v>
      </c>
      <c r="F302" s="102">
        <v>0</v>
      </c>
      <c r="G302" s="102">
        <v>0</v>
      </c>
      <c r="H302" s="102" t="e">
        <v>#N/A</v>
      </c>
      <c r="I302" s="100"/>
      <c r="J302" s="103">
        <v>0</v>
      </c>
      <c r="K302" s="104" t="s">
        <v>69</v>
      </c>
      <c r="L302" s="104" t="s">
        <v>69</v>
      </c>
      <c r="M302" s="104" t="e">
        <v>#N/A</v>
      </c>
      <c r="N302" s="104" t="s">
        <v>69</v>
      </c>
    </row>
    <row r="303" spans="1:14" ht="12.75">
      <c r="A303" s="102">
        <v>0</v>
      </c>
      <c r="B303" s="102">
        <v>0</v>
      </c>
      <c r="C303" s="102">
        <v>0</v>
      </c>
      <c r="D303" s="102">
        <v>0</v>
      </c>
      <c r="E303" s="102">
        <v>0</v>
      </c>
      <c r="F303" s="102">
        <v>0</v>
      </c>
      <c r="G303" s="102">
        <v>0</v>
      </c>
      <c r="H303" s="102" t="e">
        <v>#N/A</v>
      </c>
      <c r="I303" s="100"/>
      <c r="J303" s="103">
        <v>0</v>
      </c>
      <c r="K303" s="104" t="s">
        <v>69</v>
      </c>
      <c r="L303" s="104" t="s">
        <v>69</v>
      </c>
      <c r="M303" s="104" t="e">
        <v>#N/A</v>
      </c>
      <c r="N303" s="104" t="s">
        <v>69</v>
      </c>
    </row>
    <row r="304" spans="1:14" ht="12.75">
      <c r="A304" s="102">
        <v>0</v>
      </c>
      <c r="B304" s="102">
        <v>0</v>
      </c>
      <c r="C304" s="102">
        <v>0</v>
      </c>
      <c r="D304" s="102">
        <v>0</v>
      </c>
      <c r="E304" s="102">
        <v>0</v>
      </c>
      <c r="F304" s="102">
        <v>0</v>
      </c>
      <c r="G304" s="102">
        <v>0</v>
      </c>
      <c r="H304" s="102" t="e">
        <v>#N/A</v>
      </c>
      <c r="I304" s="100"/>
      <c r="J304" s="103">
        <v>0</v>
      </c>
      <c r="K304" s="104" t="s">
        <v>69</v>
      </c>
      <c r="L304" s="104" t="s">
        <v>69</v>
      </c>
      <c r="M304" s="104" t="e">
        <v>#N/A</v>
      </c>
      <c r="N304" s="104" t="s">
        <v>69</v>
      </c>
    </row>
    <row r="305" spans="1:14" ht="12.75">
      <c r="A305" s="102">
        <v>0</v>
      </c>
      <c r="B305" s="102">
        <v>0</v>
      </c>
      <c r="C305" s="102">
        <v>0</v>
      </c>
      <c r="D305" s="102">
        <v>0</v>
      </c>
      <c r="E305" s="102">
        <v>0</v>
      </c>
      <c r="F305" s="102">
        <v>0</v>
      </c>
      <c r="G305" s="102">
        <v>0</v>
      </c>
      <c r="H305" s="102" t="e">
        <v>#N/A</v>
      </c>
      <c r="I305" s="100"/>
      <c r="J305" s="103">
        <v>0</v>
      </c>
      <c r="K305" s="104" t="s">
        <v>69</v>
      </c>
      <c r="L305" s="104" t="s">
        <v>69</v>
      </c>
      <c r="M305" s="104" t="e">
        <v>#N/A</v>
      </c>
      <c r="N305" s="104" t="s">
        <v>69</v>
      </c>
    </row>
    <row r="306" spans="1:14" ht="12.75">
      <c r="A306" s="102">
        <v>0</v>
      </c>
      <c r="B306" s="102">
        <v>0</v>
      </c>
      <c r="C306" s="102">
        <v>0</v>
      </c>
      <c r="D306" s="102">
        <v>0</v>
      </c>
      <c r="E306" s="102">
        <v>0</v>
      </c>
      <c r="F306" s="102">
        <v>0</v>
      </c>
      <c r="G306" s="102">
        <v>0</v>
      </c>
      <c r="H306" s="102" t="e">
        <v>#N/A</v>
      </c>
      <c r="I306" s="100"/>
      <c r="J306" s="103">
        <v>0</v>
      </c>
      <c r="K306" s="104" t="s">
        <v>69</v>
      </c>
      <c r="L306" s="104" t="s">
        <v>69</v>
      </c>
      <c r="M306" s="104" t="e">
        <v>#N/A</v>
      </c>
      <c r="N306" s="104" t="s">
        <v>69</v>
      </c>
    </row>
    <row r="307" spans="1:14" ht="12.75">
      <c r="A307" s="102">
        <v>0</v>
      </c>
      <c r="B307" s="102">
        <v>0</v>
      </c>
      <c r="C307" s="102">
        <v>0</v>
      </c>
      <c r="D307" s="102">
        <v>0</v>
      </c>
      <c r="E307" s="102">
        <v>0</v>
      </c>
      <c r="F307" s="102">
        <v>0</v>
      </c>
      <c r="G307" s="102">
        <v>0</v>
      </c>
      <c r="H307" s="102" t="e">
        <v>#N/A</v>
      </c>
      <c r="I307" s="100"/>
      <c r="J307" s="103">
        <v>0</v>
      </c>
      <c r="K307" s="104" t="s">
        <v>69</v>
      </c>
      <c r="L307" s="104" t="s">
        <v>69</v>
      </c>
      <c r="M307" s="104" t="e">
        <v>#N/A</v>
      </c>
      <c r="N307" s="104" t="s">
        <v>69</v>
      </c>
    </row>
    <row r="308" spans="1:14" ht="12.75">
      <c r="A308" s="102">
        <v>0</v>
      </c>
      <c r="B308" s="102">
        <v>0</v>
      </c>
      <c r="C308" s="102">
        <v>0</v>
      </c>
      <c r="D308" s="102">
        <v>0</v>
      </c>
      <c r="E308" s="102">
        <v>0</v>
      </c>
      <c r="F308" s="102">
        <v>0</v>
      </c>
      <c r="G308" s="102">
        <v>0</v>
      </c>
      <c r="H308" s="102" t="e">
        <v>#N/A</v>
      </c>
      <c r="I308" s="100"/>
      <c r="J308" s="103">
        <v>0</v>
      </c>
      <c r="K308" s="104" t="s">
        <v>69</v>
      </c>
      <c r="L308" s="104" t="s">
        <v>69</v>
      </c>
      <c r="M308" s="104" t="e">
        <v>#N/A</v>
      </c>
      <c r="N308" s="104" t="s">
        <v>69</v>
      </c>
    </row>
    <row r="309" spans="1:14" ht="12.75">
      <c r="A309" s="102">
        <v>0</v>
      </c>
      <c r="B309" s="102">
        <v>0</v>
      </c>
      <c r="C309" s="102">
        <v>0</v>
      </c>
      <c r="D309" s="102">
        <v>0</v>
      </c>
      <c r="E309" s="102">
        <v>0</v>
      </c>
      <c r="F309" s="102">
        <v>0</v>
      </c>
      <c r="G309" s="102">
        <v>0</v>
      </c>
      <c r="H309" s="102" t="e">
        <v>#N/A</v>
      </c>
      <c r="I309" s="100"/>
      <c r="J309" s="103">
        <v>0</v>
      </c>
      <c r="K309" s="104" t="s">
        <v>69</v>
      </c>
      <c r="L309" s="104" t="s">
        <v>69</v>
      </c>
      <c r="M309" s="104" t="e">
        <v>#N/A</v>
      </c>
      <c r="N309" s="104" t="s">
        <v>69</v>
      </c>
    </row>
    <row r="310" spans="1:14" ht="12.75">
      <c r="A310" s="102">
        <v>0</v>
      </c>
      <c r="B310" s="102">
        <v>0</v>
      </c>
      <c r="C310" s="102">
        <v>0</v>
      </c>
      <c r="D310" s="102">
        <v>0</v>
      </c>
      <c r="E310" s="102">
        <v>0</v>
      </c>
      <c r="F310" s="102">
        <v>0</v>
      </c>
      <c r="G310" s="102">
        <v>0</v>
      </c>
      <c r="H310" s="102" t="e">
        <v>#N/A</v>
      </c>
      <c r="I310" s="100"/>
      <c r="J310" s="103">
        <v>0</v>
      </c>
      <c r="K310" s="104" t="s">
        <v>69</v>
      </c>
      <c r="L310" s="104" t="s">
        <v>69</v>
      </c>
      <c r="M310" s="104" t="e">
        <v>#N/A</v>
      </c>
      <c r="N310" s="104" t="s">
        <v>69</v>
      </c>
    </row>
    <row r="311" spans="1:14" ht="12.75">
      <c r="A311" s="102">
        <v>0</v>
      </c>
      <c r="B311" s="102">
        <v>0</v>
      </c>
      <c r="C311" s="102">
        <v>0</v>
      </c>
      <c r="D311" s="102">
        <v>0</v>
      </c>
      <c r="E311" s="102">
        <v>0</v>
      </c>
      <c r="F311" s="102">
        <v>0</v>
      </c>
      <c r="G311" s="102">
        <v>0</v>
      </c>
      <c r="H311" s="102" t="e">
        <v>#N/A</v>
      </c>
      <c r="I311" s="100"/>
      <c r="J311" s="103">
        <v>0</v>
      </c>
      <c r="K311" s="104" t="s">
        <v>69</v>
      </c>
      <c r="L311" s="104" t="s">
        <v>69</v>
      </c>
      <c r="M311" s="104" t="e">
        <v>#N/A</v>
      </c>
      <c r="N311" s="104" t="s">
        <v>69</v>
      </c>
    </row>
    <row r="312" spans="1:14" ht="12.75">
      <c r="A312" s="102">
        <v>0</v>
      </c>
      <c r="B312" s="102">
        <v>0</v>
      </c>
      <c r="C312" s="102">
        <v>0</v>
      </c>
      <c r="D312" s="102">
        <v>0</v>
      </c>
      <c r="E312" s="102">
        <v>0</v>
      </c>
      <c r="F312" s="102">
        <v>0</v>
      </c>
      <c r="G312" s="102">
        <v>0</v>
      </c>
      <c r="H312" s="102" t="e">
        <v>#N/A</v>
      </c>
      <c r="I312" s="100"/>
      <c r="J312" s="103">
        <v>0</v>
      </c>
      <c r="K312" s="104" t="s">
        <v>69</v>
      </c>
      <c r="L312" s="104" t="s">
        <v>69</v>
      </c>
      <c r="M312" s="104" t="e">
        <v>#N/A</v>
      </c>
      <c r="N312" s="104" t="s">
        <v>69</v>
      </c>
    </row>
    <row r="313" spans="1:14" ht="12.75">
      <c r="A313" s="102">
        <v>0</v>
      </c>
      <c r="B313" s="102">
        <v>0</v>
      </c>
      <c r="C313" s="102">
        <v>0</v>
      </c>
      <c r="D313" s="102">
        <v>0</v>
      </c>
      <c r="E313" s="102">
        <v>0</v>
      </c>
      <c r="F313" s="102">
        <v>0</v>
      </c>
      <c r="G313" s="102">
        <v>0</v>
      </c>
      <c r="H313" s="102" t="e">
        <v>#N/A</v>
      </c>
      <c r="I313" s="100"/>
      <c r="J313" s="103">
        <v>0</v>
      </c>
      <c r="K313" s="104" t="s">
        <v>69</v>
      </c>
      <c r="L313" s="104" t="s">
        <v>69</v>
      </c>
      <c r="M313" s="104" t="e">
        <v>#N/A</v>
      </c>
      <c r="N313" s="104" t="s">
        <v>69</v>
      </c>
    </row>
    <row r="314" spans="1:14" ht="12.75">
      <c r="A314" s="102">
        <v>0</v>
      </c>
      <c r="B314" s="102">
        <v>0</v>
      </c>
      <c r="C314" s="102">
        <v>0</v>
      </c>
      <c r="D314" s="102">
        <v>0</v>
      </c>
      <c r="E314" s="102">
        <v>0</v>
      </c>
      <c r="F314" s="102">
        <v>0</v>
      </c>
      <c r="G314" s="102">
        <v>0</v>
      </c>
      <c r="H314" s="102" t="e">
        <v>#N/A</v>
      </c>
      <c r="I314" s="100"/>
      <c r="J314" s="103">
        <v>0</v>
      </c>
      <c r="K314" s="104" t="s">
        <v>69</v>
      </c>
      <c r="L314" s="104" t="s">
        <v>69</v>
      </c>
      <c r="M314" s="104" t="e">
        <v>#N/A</v>
      </c>
      <c r="N314" s="104" t="s">
        <v>69</v>
      </c>
    </row>
    <row r="315" spans="1:14" ht="12.75">
      <c r="A315" s="102">
        <v>0</v>
      </c>
      <c r="B315" s="102">
        <v>0</v>
      </c>
      <c r="C315" s="102">
        <v>0</v>
      </c>
      <c r="D315" s="102">
        <v>0</v>
      </c>
      <c r="E315" s="102">
        <v>0</v>
      </c>
      <c r="F315" s="102">
        <v>0</v>
      </c>
      <c r="G315" s="102">
        <v>0</v>
      </c>
      <c r="H315" s="102" t="e">
        <v>#N/A</v>
      </c>
      <c r="I315" s="100"/>
      <c r="J315" s="103">
        <v>0</v>
      </c>
      <c r="K315" s="104" t="s">
        <v>69</v>
      </c>
      <c r="L315" s="104" t="s">
        <v>69</v>
      </c>
      <c r="M315" s="104" t="e">
        <v>#N/A</v>
      </c>
      <c r="N315" s="104" t="s">
        <v>69</v>
      </c>
    </row>
    <row r="316" spans="1:14" ht="12.75">
      <c r="A316" s="102">
        <v>0</v>
      </c>
      <c r="B316" s="102">
        <v>0</v>
      </c>
      <c r="C316" s="102">
        <v>0</v>
      </c>
      <c r="D316" s="102">
        <v>0</v>
      </c>
      <c r="E316" s="102">
        <v>0</v>
      </c>
      <c r="F316" s="102">
        <v>0</v>
      </c>
      <c r="G316" s="102">
        <v>0</v>
      </c>
      <c r="H316" s="102" t="e">
        <v>#N/A</v>
      </c>
      <c r="I316" s="100"/>
      <c r="J316" s="103">
        <v>0</v>
      </c>
      <c r="K316" s="104" t="s">
        <v>69</v>
      </c>
      <c r="L316" s="104" t="s">
        <v>69</v>
      </c>
      <c r="M316" s="104" t="e">
        <v>#N/A</v>
      </c>
      <c r="N316" s="104" t="s">
        <v>69</v>
      </c>
    </row>
    <row r="317" spans="1:14" ht="12.75">
      <c r="A317" s="102">
        <v>0</v>
      </c>
      <c r="B317" s="102">
        <v>0</v>
      </c>
      <c r="C317" s="102">
        <v>0</v>
      </c>
      <c r="D317" s="102">
        <v>0</v>
      </c>
      <c r="E317" s="102">
        <v>0</v>
      </c>
      <c r="F317" s="102">
        <v>0</v>
      </c>
      <c r="G317" s="102">
        <v>0</v>
      </c>
      <c r="H317" s="102" t="e">
        <v>#N/A</v>
      </c>
      <c r="I317" s="100"/>
      <c r="J317" s="103">
        <v>0</v>
      </c>
      <c r="K317" s="104" t="s">
        <v>69</v>
      </c>
      <c r="L317" s="104" t="s">
        <v>69</v>
      </c>
      <c r="M317" s="104" t="e">
        <v>#N/A</v>
      </c>
      <c r="N317" s="104" t="s">
        <v>69</v>
      </c>
    </row>
    <row r="318" spans="1:14" ht="12.75">
      <c r="A318" s="102">
        <v>0</v>
      </c>
      <c r="B318" s="102">
        <v>0</v>
      </c>
      <c r="C318" s="102">
        <v>0</v>
      </c>
      <c r="D318" s="102">
        <v>0</v>
      </c>
      <c r="E318" s="102">
        <v>0</v>
      </c>
      <c r="F318" s="102">
        <v>0</v>
      </c>
      <c r="G318" s="102">
        <v>0</v>
      </c>
      <c r="H318" s="102" t="e">
        <v>#N/A</v>
      </c>
      <c r="I318" s="100"/>
      <c r="J318" s="103">
        <v>0</v>
      </c>
      <c r="K318" s="104" t="s">
        <v>69</v>
      </c>
      <c r="L318" s="104" t="s">
        <v>69</v>
      </c>
      <c r="M318" s="104" t="e">
        <v>#N/A</v>
      </c>
      <c r="N318" s="104" t="s">
        <v>69</v>
      </c>
    </row>
    <row r="319" spans="1:14" ht="12.75">
      <c r="A319" s="102">
        <v>0</v>
      </c>
      <c r="B319" s="102">
        <v>0</v>
      </c>
      <c r="C319" s="102">
        <v>0</v>
      </c>
      <c r="D319" s="102">
        <v>0</v>
      </c>
      <c r="E319" s="102">
        <v>0</v>
      </c>
      <c r="F319" s="102">
        <v>0</v>
      </c>
      <c r="G319" s="102">
        <v>0</v>
      </c>
      <c r="H319" s="102" t="e">
        <v>#N/A</v>
      </c>
      <c r="I319" s="100"/>
      <c r="J319" s="103">
        <v>0</v>
      </c>
      <c r="K319" s="104" t="s">
        <v>69</v>
      </c>
      <c r="L319" s="104" t="s">
        <v>69</v>
      </c>
      <c r="M319" s="104" t="e">
        <v>#N/A</v>
      </c>
      <c r="N319" s="104" t="s">
        <v>69</v>
      </c>
    </row>
    <row r="320" spans="1:14" ht="12.75">
      <c r="A320" s="102">
        <v>0</v>
      </c>
      <c r="B320" s="102">
        <v>0</v>
      </c>
      <c r="C320" s="102">
        <v>0</v>
      </c>
      <c r="D320" s="102">
        <v>0</v>
      </c>
      <c r="E320" s="102">
        <v>0</v>
      </c>
      <c r="F320" s="102">
        <v>0</v>
      </c>
      <c r="G320" s="102">
        <v>0</v>
      </c>
      <c r="H320" s="102" t="e">
        <v>#N/A</v>
      </c>
      <c r="I320" s="100"/>
      <c r="J320" s="103">
        <v>0</v>
      </c>
      <c r="K320" s="104" t="s">
        <v>69</v>
      </c>
      <c r="L320" s="104" t="s">
        <v>69</v>
      </c>
      <c r="M320" s="104" t="e">
        <v>#N/A</v>
      </c>
      <c r="N320" s="104" t="s">
        <v>69</v>
      </c>
    </row>
    <row r="321" spans="1:14" ht="12.75">
      <c r="A321" s="102">
        <v>0</v>
      </c>
      <c r="B321" s="102">
        <v>0</v>
      </c>
      <c r="C321" s="102">
        <v>0</v>
      </c>
      <c r="D321" s="102">
        <v>0</v>
      </c>
      <c r="E321" s="102">
        <v>0</v>
      </c>
      <c r="F321" s="102">
        <v>0</v>
      </c>
      <c r="G321" s="102">
        <v>0</v>
      </c>
      <c r="H321" s="102" t="e">
        <v>#N/A</v>
      </c>
      <c r="I321" s="100"/>
      <c r="J321" s="103">
        <v>0</v>
      </c>
      <c r="K321" s="104" t="s">
        <v>69</v>
      </c>
      <c r="L321" s="104" t="s">
        <v>69</v>
      </c>
      <c r="M321" s="104" t="e">
        <v>#N/A</v>
      </c>
      <c r="N321" s="104" t="s">
        <v>69</v>
      </c>
    </row>
    <row r="322" spans="1:14" ht="12.75">
      <c r="A322" s="102">
        <v>0</v>
      </c>
      <c r="B322" s="102">
        <v>0</v>
      </c>
      <c r="C322" s="102">
        <v>0</v>
      </c>
      <c r="D322" s="102">
        <v>0</v>
      </c>
      <c r="E322" s="102">
        <v>0</v>
      </c>
      <c r="F322" s="102">
        <v>0</v>
      </c>
      <c r="G322" s="102">
        <v>0</v>
      </c>
      <c r="H322" s="102" t="e">
        <v>#N/A</v>
      </c>
      <c r="I322" s="100"/>
      <c r="J322" s="103">
        <v>0</v>
      </c>
      <c r="K322" s="104" t="s">
        <v>69</v>
      </c>
      <c r="L322" s="104" t="s">
        <v>69</v>
      </c>
      <c r="M322" s="104" t="e">
        <v>#N/A</v>
      </c>
      <c r="N322" s="104" t="s">
        <v>69</v>
      </c>
    </row>
    <row r="323" spans="1:14" ht="12.75">
      <c r="A323" s="102">
        <v>0</v>
      </c>
      <c r="B323" s="102">
        <v>0</v>
      </c>
      <c r="C323" s="102">
        <v>0</v>
      </c>
      <c r="D323" s="102">
        <v>0</v>
      </c>
      <c r="E323" s="102">
        <v>0</v>
      </c>
      <c r="F323" s="102">
        <v>0</v>
      </c>
      <c r="G323" s="102">
        <v>0</v>
      </c>
      <c r="H323" s="102" t="e">
        <v>#N/A</v>
      </c>
      <c r="I323" s="100"/>
      <c r="J323" s="103">
        <v>0</v>
      </c>
      <c r="K323" s="104" t="s">
        <v>69</v>
      </c>
      <c r="L323" s="104" t="s">
        <v>69</v>
      </c>
      <c r="M323" s="104" t="e">
        <v>#N/A</v>
      </c>
      <c r="N323" s="104" t="s">
        <v>69</v>
      </c>
    </row>
    <row r="324" spans="1:14" ht="12.75">
      <c r="A324" s="102">
        <v>0</v>
      </c>
      <c r="B324" s="102">
        <v>0</v>
      </c>
      <c r="C324" s="102">
        <v>0</v>
      </c>
      <c r="D324" s="102">
        <v>0</v>
      </c>
      <c r="E324" s="102">
        <v>0</v>
      </c>
      <c r="F324" s="102">
        <v>0</v>
      </c>
      <c r="G324" s="102">
        <v>0</v>
      </c>
      <c r="H324" s="102" t="e">
        <v>#N/A</v>
      </c>
      <c r="I324" s="100"/>
      <c r="J324" s="103">
        <v>0</v>
      </c>
      <c r="K324" s="104" t="s">
        <v>69</v>
      </c>
      <c r="L324" s="104" t="s">
        <v>69</v>
      </c>
      <c r="M324" s="104" t="e">
        <v>#N/A</v>
      </c>
      <c r="N324" s="104" t="s">
        <v>69</v>
      </c>
    </row>
    <row r="325" spans="1:14" ht="12.75">
      <c r="A325" s="102">
        <v>0</v>
      </c>
      <c r="B325" s="102">
        <v>0</v>
      </c>
      <c r="C325" s="102">
        <v>0</v>
      </c>
      <c r="D325" s="102">
        <v>0</v>
      </c>
      <c r="E325" s="102">
        <v>0</v>
      </c>
      <c r="F325" s="102">
        <v>0</v>
      </c>
      <c r="G325" s="102">
        <v>0</v>
      </c>
      <c r="H325" s="102" t="e">
        <v>#N/A</v>
      </c>
      <c r="I325" s="100"/>
      <c r="J325" s="103">
        <v>0</v>
      </c>
      <c r="K325" s="104" t="s">
        <v>69</v>
      </c>
      <c r="L325" s="104" t="s">
        <v>69</v>
      </c>
      <c r="M325" s="104" t="e">
        <v>#N/A</v>
      </c>
      <c r="N325" s="104" t="s">
        <v>69</v>
      </c>
    </row>
    <row r="326" spans="1:14" ht="12.75">
      <c r="A326" s="102">
        <v>0</v>
      </c>
      <c r="B326" s="102">
        <v>0</v>
      </c>
      <c r="C326" s="102">
        <v>0</v>
      </c>
      <c r="D326" s="102">
        <v>0</v>
      </c>
      <c r="E326" s="102">
        <v>0</v>
      </c>
      <c r="F326" s="102">
        <v>0</v>
      </c>
      <c r="G326" s="102">
        <v>0</v>
      </c>
      <c r="H326" s="102" t="e">
        <v>#N/A</v>
      </c>
      <c r="I326" s="100"/>
      <c r="J326" s="103">
        <v>0</v>
      </c>
      <c r="K326" s="104" t="s">
        <v>69</v>
      </c>
      <c r="L326" s="104" t="s">
        <v>69</v>
      </c>
      <c r="M326" s="104" t="e">
        <v>#N/A</v>
      </c>
      <c r="N326" s="104" t="s">
        <v>69</v>
      </c>
    </row>
    <row r="327" spans="1:14" ht="12.75">
      <c r="A327" s="102">
        <v>0</v>
      </c>
      <c r="B327" s="102">
        <v>0</v>
      </c>
      <c r="C327" s="102">
        <v>0</v>
      </c>
      <c r="D327" s="102">
        <v>0</v>
      </c>
      <c r="E327" s="102">
        <v>0</v>
      </c>
      <c r="F327" s="102">
        <v>0</v>
      </c>
      <c r="G327" s="102">
        <v>0</v>
      </c>
      <c r="H327" s="102" t="e">
        <v>#N/A</v>
      </c>
      <c r="I327" s="100"/>
      <c r="J327" s="103">
        <v>0</v>
      </c>
      <c r="K327" s="104" t="s">
        <v>69</v>
      </c>
      <c r="L327" s="104" t="s">
        <v>69</v>
      </c>
      <c r="M327" s="104" t="e">
        <v>#N/A</v>
      </c>
      <c r="N327" s="104" t="s">
        <v>69</v>
      </c>
    </row>
    <row r="328" spans="1:14" ht="12.75">
      <c r="A328" s="102">
        <v>0</v>
      </c>
      <c r="B328" s="102">
        <v>0</v>
      </c>
      <c r="C328" s="102">
        <v>0</v>
      </c>
      <c r="D328" s="102">
        <v>0</v>
      </c>
      <c r="E328" s="102">
        <v>0</v>
      </c>
      <c r="F328" s="102">
        <v>0</v>
      </c>
      <c r="G328" s="102">
        <v>0</v>
      </c>
      <c r="H328" s="102" t="e">
        <v>#N/A</v>
      </c>
      <c r="I328" s="100"/>
      <c r="J328" s="103">
        <v>0</v>
      </c>
      <c r="K328" s="104" t="s">
        <v>69</v>
      </c>
      <c r="L328" s="104" t="s">
        <v>69</v>
      </c>
      <c r="M328" s="104" t="e">
        <v>#N/A</v>
      </c>
      <c r="N328" s="104" t="s">
        <v>69</v>
      </c>
    </row>
    <row r="329" spans="1:14" ht="12.75">
      <c r="A329" s="102">
        <v>0</v>
      </c>
      <c r="B329" s="102">
        <v>0</v>
      </c>
      <c r="C329" s="102">
        <v>0</v>
      </c>
      <c r="D329" s="102">
        <v>0</v>
      </c>
      <c r="E329" s="102">
        <v>0</v>
      </c>
      <c r="F329" s="102">
        <v>0</v>
      </c>
      <c r="G329" s="102">
        <v>0</v>
      </c>
      <c r="H329" s="102" t="e">
        <v>#N/A</v>
      </c>
      <c r="I329" s="100"/>
      <c r="J329" s="103">
        <v>0</v>
      </c>
      <c r="K329" s="104" t="s">
        <v>69</v>
      </c>
      <c r="L329" s="104" t="s">
        <v>69</v>
      </c>
      <c r="M329" s="104" t="e">
        <v>#N/A</v>
      </c>
      <c r="N329" s="104" t="s">
        <v>69</v>
      </c>
    </row>
    <row r="330" spans="1:14" ht="12.75">
      <c r="A330" s="102">
        <v>0</v>
      </c>
      <c r="B330" s="102">
        <v>0</v>
      </c>
      <c r="C330" s="102">
        <v>0</v>
      </c>
      <c r="D330" s="102">
        <v>0</v>
      </c>
      <c r="E330" s="102">
        <v>0</v>
      </c>
      <c r="F330" s="102">
        <v>0</v>
      </c>
      <c r="G330" s="102">
        <v>0</v>
      </c>
      <c r="H330" s="102" t="e">
        <v>#N/A</v>
      </c>
      <c r="I330" s="100"/>
      <c r="J330" s="103">
        <v>0</v>
      </c>
      <c r="K330" s="104" t="s">
        <v>69</v>
      </c>
      <c r="L330" s="104" t="s">
        <v>69</v>
      </c>
      <c r="M330" s="104" t="e">
        <v>#N/A</v>
      </c>
      <c r="N330" s="104" t="s">
        <v>69</v>
      </c>
    </row>
    <row r="331" spans="1:14" ht="12.75">
      <c r="A331" s="102">
        <v>0</v>
      </c>
      <c r="B331" s="102">
        <v>0</v>
      </c>
      <c r="C331" s="102">
        <v>0</v>
      </c>
      <c r="D331" s="102">
        <v>0</v>
      </c>
      <c r="E331" s="102">
        <v>0</v>
      </c>
      <c r="F331" s="102">
        <v>0</v>
      </c>
      <c r="G331" s="102">
        <v>0</v>
      </c>
      <c r="H331" s="102" t="e">
        <v>#N/A</v>
      </c>
      <c r="I331" s="100"/>
      <c r="J331" s="103">
        <v>0</v>
      </c>
      <c r="K331" s="104" t="s">
        <v>69</v>
      </c>
      <c r="L331" s="104" t="s">
        <v>69</v>
      </c>
      <c r="M331" s="104" t="e">
        <v>#N/A</v>
      </c>
      <c r="N331" s="104" t="s">
        <v>69</v>
      </c>
    </row>
    <row r="332" spans="1:14" ht="12.75">
      <c r="A332" s="102">
        <v>0</v>
      </c>
      <c r="B332" s="102">
        <v>0</v>
      </c>
      <c r="C332" s="102">
        <v>0</v>
      </c>
      <c r="D332" s="102">
        <v>0</v>
      </c>
      <c r="E332" s="102">
        <v>0</v>
      </c>
      <c r="F332" s="102">
        <v>0</v>
      </c>
      <c r="G332" s="102">
        <v>0</v>
      </c>
      <c r="H332" s="102" t="e">
        <v>#N/A</v>
      </c>
      <c r="I332" s="100"/>
      <c r="J332" s="103">
        <v>0</v>
      </c>
      <c r="K332" s="104" t="s">
        <v>69</v>
      </c>
      <c r="L332" s="104" t="s">
        <v>69</v>
      </c>
      <c r="M332" s="104" t="e">
        <v>#N/A</v>
      </c>
      <c r="N332" s="104" t="s">
        <v>69</v>
      </c>
    </row>
    <row r="333" spans="1:14" ht="12.75">
      <c r="A333" s="102">
        <v>0</v>
      </c>
      <c r="B333" s="102">
        <v>0</v>
      </c>
      <c r="C333" s="102">
        <v>0</v>
      </c>
      <c r="D333" s="102">
        <v>0</v>
      </c>
      <c r="E333" s="102">
        <v>0</v>
      </c>
      <c r="F333" s="102">
        <v>0</v>
      </c>
      <c r="G333" s="102">
        <v>0</v>
      </c>
      <c r="H333" s="102" t="e">
        <v>#N/A</v>
      </c>
      <c r="I333" s="100"/>
      <c r="J333" s="103">
        <v>0</v>
      </c>
      <c r="K333" s="104" t="s">
        <v>69</v>
      </c>
      <c r="L333" s="104" t="s">
        <v>69</v>
      </c>
      <c r="M333" s="104" t="e">
        <v>#N/A</v>
      </c>
      <c r="N333" s="104" t="s">
        <v>69</v>
      </c>
    </row>
    <row r="334" spans="1:14" ht="12.75">
      <c r="A334" s="102">
        <v>0</v>
      </c>
      <c r="B334" s="102">
        <v>0</v>
      </c>
      <c r="C334" s="102">
        <v>0</v>
      </c>
      <c r="D334" s="102">
        <v>0</v>
      </c>
      <c r="E334" s="102">
        <v>0</v>
      </c>
      <c r="F334" s="102">
        <v>0</v>
      </c>
      <c r="G334" s="102">
        <v>0</v>
      </c>
      <c r="H334" s="102" t="e">
        <v>#N/A</v>
      </c>
      <c r="I334" s="100"/>
      <c r="J334" s="103">
        <v>0</v>
      </c>
      <c r="K334" s="104" t="s">
        <v>69</v>
      </c>
      <c r="L334" s="104" t="s">
        <v>69</v>
      </c>
      <c r="M334" s="104" t="e">
        <v>#N/A</v>
      </c>
      <c r="N334" s="104" t="s">
        <v>69</v>
      </c>
    </row>
    <row r="335" spans="1:14" ht="12.75">
      <c r="A335" s="102">
        <v>0</v>
      </c>
      <c r="B335" s="102">
        <v>0</v>
      </c>
      <c r="C335" s="102">
        <v>0</v>
      </c>
      <c r="D335" s="102">
        <v>0</v>
      </c>
      <c r="E335" s="102">
        <v>0</v>
      </c>
      <c r="F335" s="102">
        <v>0</v>
      </c>
      <c r="G335" s="102">
        <v>0</v>
      </c>
      <c r="H335" s="102" t="e">
        <v>#N/A</v>
      </c>
      <c r="I335" s="100"/>
      <c r="J335" s="103">
        <v>0</v>
      </c>
      <c r="K335" s="104" t="s">
        <v>69</v>
      </c>
      <c r="L335" s="104" t="s">
        <v>69</v>
      </c>
      <c r="M335" s="104" t="e">
        <v>#N/A</v>
      </c>
      <c r="N335" s="104" t="s">
        <v>69</v>
      </c>
    </row>
    <row r="336" spans="1:14" ht="12.75">
      <c r="A336" s="102">
        <v>0</v>
      </c>
      <c r="B336" s="102">
        <v>0</v>
      </c>
      <c r="C336" s="102">
        <v>0</v>
      </c>
      <c r="D336" s="102">
        <v>0</v>
      </c>
      <c r="E336" s="102">
        <v>0</v>
      </c>
      <c r="F336" s="102">
        <v>0</v>
      </c>
      <c r="G336" s="102">
        <v>0</v>
      </c>
      <c r="H336" s="102" t="e">
        <v>#N/A</v>
      </c>
      <c r="I336" s="100"/>
      <c r="J336" s="103">
        <v>0</v>
      </c>
      <c r="K336" s="104" t="s">
        <v>69</v>
      </c>
      <c r="L336" s="104" t="s">
        <v>69</v>
      </c>
      <c r="M336" s="104" t="e">
        <v>#N/A</v>
      </c>
      <c r="N336" s="104" t="s">
        <v>69</v>
      </c>
    </row>
    <row r="337" spans="1:14" ht="12.75">
      <c r="A337" s="102">
        <v>0</v>
      </c>
      <c r="B337" s="102">
        <v>0</v>
      </c>
      <c r="C337" s="102">
        <v>0</v>
      </c>
      <c r="D337" s="102">
        <v>0</v>
      </c>
      <c r="E337" s="102">
        <v>0</v>
      </c>
      <c r="F337" s="102">
        <v>0</v>
      </c>
      <c r="G337" s="102">
        <v>0</v>
      </c>
      <c r="H337" s="102" t="e">
        <v>#N/A</v>
      </c>
      <c r="I337" s="100"/>
      <c r="J337" s="103">
        <v>0</v>
      </c>
      <c r="K337" s="104" t="s">
        <v>69</v>
      </c>
      <c r="L337" s="104" t="s">
        <v>69</v>
      </c>
      <c r="M337" s="104" t="e">
        <v>#N/A</v>
      </c>
      <c r="N337" s="104" t="s">
        <v>69</v>
      </c>
    </row>
    <row r="338" spans="1:14" ht="12.75">
      <c r="A338" s="102">
        <v>0</v>
      </c>
      <c r="B338" s="102">
        <v>0</v>
      </c>
      <c r="C338" s="102">
        <v>0</v>
      </c>
      <c r="D338" s="102">
        <v>0</v>
      </c>
      <c r="E338" s="102">
        <v>0</v>
      </c>
      <c r="F338" s="102">
        <v>0</v>
      </c>
      <c r="G338" s="102">
        <v>0</v>
      </c>
      <c r="H338" s="102" t="e">
        <v>#N/A</v>
      </c>
      <c r="I338" s="100"/>
      <c r="J338" s="103">
        <v>0</v>
      </c>
      <c r="K338" s="104" t="s">
        <v>69</v>
      </c>
      <c r="L338" s="104" t="s">
        <v>69</v>
      </c>
      <c r="M338" s="104" t="e">
        <v>#N/A</v>
      </c>
      <c r="N338" s="104" t="s">
        <v>69</v>
      </c>
    </row>
    <row r="339" spans="1:14" ht="12.75">
      <c r="A339" s="102">
        <v>0</v>
      </c>
      <c r="B339" s="102">
        <v>0</v>
      </c>
      <c r="C339" s="102">
        <v>0</v>
      </c>
      <c r="D339" s="102">
        <v>0</v>
      </c>
      <c r="E339" s="102">
        <v>0</v>
      </c>
      <c r="F339" s="102">
        <v>0</v>
      </c>
      <c r="G339" s="102">
        <v>0</v>
      </c>
      <c r="H339" s="102" t="e">
        <v>#N/A</v>
      </c>
      <c r="I339" s="100"/>
      <c r="J339" s="103">
        <v>0</v>
      </c>
      <c r="K339" s="104" t="s">
        <v>69</v>
      </c>
      <c r="L339" s="104" t="s">
        <v>69</v>
      </c>
      <c r="M339" s="104" t="e">
        <v>#N/A</v>
      </c>
      <c r="N339" s="104" t="s">
        <v>69</v>
      </c>
    </row>
    <row r="340" spans="1:14" ht="12.75">
      <c r="A340" s="102">
        <v>0</v>
      </c>
      <c r="B340" s="102">
        <v>0</v>
      </c>
      <c r="C340" s="102">
        <v>0</v>
      </c>
      <c r="D340" s="102">
        <v>0</v>
      </c>
      <c r="E340" s="102">
        <v>0</v>
      </c>
      <c r="F340" s="102">
        <v>0</v>
      </c>
      <c r="G340" s="102">
        <v>0</v>
      </c>
      <c r="H340" s="102" t="e">
        <v>#N/A</v>
      </c>
      <c r="I340" s="100"/>
      <c r="J340" s="103">
        <v>0</v>
      </c>
      <c r="K340" s="104" t="s">
        <v>69</v>
      </c>
      <c r="L340" s="104" t="s">
        <v>69</v>
      </c>
      <c r="M340" s="104" t="e">
        <v>#N/A</v>
      </c>
      <c r="N340" s="104" t="s">
        <v>69</v>
      </c>
    </row>
    <row r="341" spans="1:14" ht="12.75">
      <c r="A341" s="102">
        <v>0</v>
      </c>
      <c r="B341" s="102">
        <v>0</v>
      </c>
      <c r="C341" s="102">
        <v>0</v>
      </c>
      <c r="D341" s="102">
        <v>0</v>
      </c>
      <c r="E341" s="102">
        <v>0</v>
      </c>
      <c r="F341" s="102">
        <v>0</v>
      </c>
      <c r="G341" s="102">
        <v>0</v>
      </c>
      <c r="H341" s="102" t="e">
        <v>#N/A</v>
      </c>
      <c r="I341" s="100"/>
      <c r="J341" s="103">
        <v>0</v>
      </c>
      <c r="K341" s="104" t="s">
        <v>69</v>
      </c>
      <c r="L341" s="104" t="s">
        <v>69</v>
      </c>
      <c r="M341" s="104" t="e">
        <v>#N/A</v>
      </c>
      <c r="N341" s="104" t="s">
        <v>69</v>
      </c>
    </row>
    <row r="342" spans="1:14" ht="12.75">
      <c r="A342" s="102">
        <v>0</v>
      </c>
      <c r="B342" s="102">
        <v>0</v>
      </c>
      <c r="C342" s="102">
        <v>0</v>
      </c>
      <c r="D342" s="102">
        <v>0</v>
      </c>
      <c r="E342" s="102">
        <v>0</v>
      </c>
      <c r="F342" s="102">
        <v>0</v>
      </c>
      <c r="G342" s="102">
        <v>0</v>
      </c>
      <c r="H342" s="102" t="e">
        <v>#N/A</v>
      </c>
      <c r="I342" s="100"/>
      <c r="J342" s="103">
        <v>0</v>
      </c>
      <c r="K342" s="104" t="s">
        <v>69</v>
      </c>
      <c r="L342" s="104" t="s">
        <v>69</v>
      </c>
      <c r="M342" s="104" t="e">
        <v>#N/A</v>
      </c>
      <c r="N342" s="104" t="s">
        <v>69</v>
      </c>
    </row>
    <row r="343" spans="1:14" ht="12.75">
      <c r="A343" s="102">
        <v>0</v>
      </c>
      <c r="B343" s="102">
        <v>0</v>
      </c>
      <c r="C343" s="102">
        <v>0</v>
      </c>
      <c r="D343" s="102">
        <v>0</v>
      </c>
      <c r="E343" s="102">
        <v>0</v>
      </c>
      <c r="F343" s="102">
        <v>0</v>
      </c>
      <c r="G343" s="102">
        <v>0</v>
      </c>
      <c r="H343" s="102" t="e">
        <v>#N/A</v>
      </c>
      <c r="I343" s="100"/>
      <c r="J343" s="103">
        <v>0</v>
      </c>
      <c r="K343" s="104" t="s">
        <v>69</v>
      </c>
      <c r="L343" s="104" t="s">
        <v>69</v>
      </c>
      <c r="M343" s="104" t="e">
        <v>#N/A</v>
      </c>
      <c r="N343" s="104" t="s">
        <v>69</v>
      </c>
    </row>
    <row r="344" spans="1:14" ht="12.75">
      <c r="A344" s="102">
        <v>0</v>
      </c>
      <c r="B344" s="102">
        <v>0</v>
      </c>
      <c r="C344" s="102">
        <v>0</v>
      </c>
      <c r="D344" s="102">
        <v>0</v>
      </c>
      <c r="E344" s="102">
        <v>0</v>
      </c>
      <c r="F344" s="102">
        <v>0</v>
      </c>
      <c r="G344" s="102">
        <v>0</v>
      </c>
      <c r="H344" s="102" t="e">
        <v>#N/A</v>
      </c>
      <c r="I344" s="100"/>
      <c r="J344" s="103">
        <v>0</v>
      </c>
      <c r="K344" s="104" t="s">
        <v>69</v>
      </c>
      <c r="L344" s="104" t="s">
        <v>69</v>
      </c>
      <c r="M344" s="104" t="e">
        <v>#N/A</v>
      </c>
      <c r="N344" s="104" t="s">
        <v>69</v>
      </c>
    </row>
    <row r="345" spans="1:14" ht="12.75">
      <c r="A345" s="102">
        <v>0</v>
      </c>
      <c r="B345" s="102">
        <v>0</v>
      </c>
      <c r="C345" s="102">
        <v>0</v>
      </c>
      <c r="D345" s="102">
        <v>0</v>
      </c>
      <c r="E345" s="102">
        <v>0</v>
      </c>
      <c r="F345" s="102">
        <v>0</v>
      </c>
      <c r="G345" s="102">
        <v>0</v>
      </c>
      <c r="H345" s="102" t="e">
        <v>#N/A</v>
      </c>
      <c r="I345" s="100"/>
      <c r="J345" s="103">
        <v>0</v>
      </c>
      <c r="K345" s="104" t="s">
        <v>69</v>
      </c>
      <c r="L345" s="104" t="s">
        <v>69</v>
      </c>
      <c r="M345" s="104" t="e">
        <v>#N/A</v>
      </c>
      <c r="N345" s="104" t="s">
        <v>69</v>
      </c>
    </row>
    <row r="346" spans="1:14" ht="12.75">
      <c r="A346" s="102">
        <v>0</v>
      </c>
      <c r="B346" s="102">
        <v>0</v>
      </c>
      <c r="C346" s="102">
        <v>0</v>
      </c>
      <c r="D346" s="102">
        <v>0</v>
      </c>
      <c r="E346" s="102">
        <v>0</v>
      </c>
      <c r="F346" s="102">
        <v>0</v>
      </c>
      <c r="G346" s="102">
        <v>0</v>
      </c>
      <c r="H346" s="102" t="e">
        <v>#N/A</v>
      </c>
      <c r="I346" s="100"/>
      <c r="J346" s="103">
        <v>0</v>
      </c>
      <c r="K346" s="104" t="s">
        <v>69</v>
      </c>
      <c r="L346" s="104" t="s">
        <v>69</v>
      </c>
      <c r="M346" s="104" t="e">
        <v>#N/A</v>
      </c>
      <c r="N346" s="104" t="s">
        <v>69</v>
      </c>
    </row>
    <row r="347" spans="1:14" ht="12.75">
      <c r="A347" s="102">
        <v>0</v>
      </c>
      <c r="B347" s="102">
        <v>0</v>
      </c>
      <c r="C347" s="102">
        <v>0</v>
      </c>
      <c r="D347" s="102">
        <v>0</v>
      </c>
      <c r="E347" s="102">
        <v>0</v>
      </c>
      <c r="F347" s="102">
        <v>0</v>
      </c>
      <c r="G347" s="102">
        <v>0</v>
      </c>
      <c r="H347" s="102" t="e">
        <v>#N/A</v>
      </c>
      <c r="I347" s="100"/>
      <c r="J347" s="103">
        <v>0</v>
      </c>
      <c r="K347" s="104" t="s">
        <v>69</v>
      </c>
      <c r="L347" s="104" t="s">
        <v>69</v>
      </c>
      <c r="M347" s="104" t="e">
        <v>#N/A</v>
      </c>
      <c r="N347" s="104" t="s">
        <v>69</v>
      </c>
    </row>
    <row r="348" spans="1:14" ht="12.75">
      <c r="A348" s="102">
        <v>0</v>
      </c>
      <c r="B348" s="102">
        <v>0</v>
      </c>
      <c r="C348" s="102">
        <v>0</v>
      </c>
      <c r="D348" s="102">
        <v>0</v>
      </c>
      <c r="E348" s="102">
        <v>0</v>
      </c>
      <c r="F348" s="102">
        <v>0</v>
      </c>
      <c r="G348" s="102">
        <v>0</v>
      </c>
      <c r="H348" s="102" t="e">
        <v>#N/A</v>
      </c>
      <c r="I348" s="100"/>
      <c r="J348" s="103">
        <v>0</v>
      </c>
      <c r="K348" s="104" t="s">
        <v>69</v>
      </c>
      <c r="L348" s="104" t="s">
        <v>69</v>
      </c>
      <c r="M348" s="104" t="e">
        <v>#N/A</v>
      </c>
      <c r="N348" s="104" t="s">
        <v>69</v>
      </c>
    </row>
    <row r="349" spans="1:14" ht="12.75">
      <c r="A349" s="102">
        <v>0</v>
      </c>
      <c r="B349" s="102">
        <v>0</v>
      </c>
      <c r="C349" s="102">
        <v>0</v>
      </c>
      <c r="D349" s="102">
        <v>0</v>
      </c>
      <c r="E349" s="102">
        <v>0</v>
      </c>
      <c r="F349" s="102">
        <v>0</v>
      </c>
      <c r="G349" s="102">
        <v>0</v>
      </c>
      <c r="H349" s="102" t="e">
        <v>#N/A</v>
      </c>
      <c r="I349" s="100"/>
      <c r="J349" s="103">
        <v>0</v>
      </c>
      <c r="K349" s="104" t="s">
        <v>69</v>
      </c>
      <c r="L349" s="104" t="s">
        <v>69</v>
      </c>
      <c r="M349" s="104" t="e">
        <v>#N/A</v>
      </c>
      <c r="N349" s="104" t="s">
        <v>69</v>
      </c>
    </row>
    <row r="350" spans="1:14" ht="12.75">
      <c r="A350" s="102">
        <v>0</v>
      </c>
      <c r="B350" s="102">
        <v>0</v>
      </c>
      <c r="C350" s="102">
        <v>0</v>
      </c>
      <c r="D350" s="102">
        <v>0</v>
      </c>
      <c r="E350" s="102">
        <v>0</v>
      </c>
      <c r="F350" s="102">
        <v>0</v>
      </c>
      <c r="G350" s="102">
        <v>0</v>
      </c>
      <c r="H350" s="102" t="e">
        <v>#N/A</v>
      </c>
      <c r="I350" s="100"/>
      <c r="J350" s="103">
        <v>0</v>
      </c>
      <c r="K350" s="104" t="s">
        <v>69</v>
      </c>
      <c r="L350" s="104" t="s">
        <v>69</v>
      </c>
      <c r="M350" s="104" t="e">
        <v>#N/A</v>
      </c>
      <c r="N350" s="104" t="s">
        <v>69</v>
      </c>
    </row>
    <row r="351" spans="1:14" ht="12.75">
      <c r="A351" s="102">
        <v>0</v>
      </c>
      <c r="B351" s="102">
        <v>0</v>
      </c>
      <c r="C351" s="102">
        <v>0</v>
      </c>
      <c r="D351" s="102">
        <v>0</v>
      </c>
      <c r="E351" s="102">
        <v>0</v>
      </c>
      <c r="F351" s="102">
        <v>0</v>
      </c>
      <c r="G351" s="102">
        <v>0</v>
      </c>
      <c r="H351" s="102" t="e">
        <v>#N/A</v>
      </c>
      <c r="I351" s="100"/>
      <c r="J351" s="103">
        <v>0</v>
      </c>
      <c r="K351" s="104" t="s">
        <v>69</v>
      </c>
      <c r="L351" s="104" t="s">
        <v>69</v>
      </c>
      <c r="M351" s="104" t="e">
        <v>#N/A</v>
      </c>
      <c r="N351" s="104" t="s">
        <v>69</v>
      </c>
    </row>
    <row r="352" spans="1:14" ht="12.75">
      <c r="A352" s="102">
        <v>0</v>
      </c>
      <c r="B352" s="102">
        <v>0</v>
      </c>
      <c r="C352" s="102">
        <v>0</v>
      </c>
      <c r="D352" s="102">
        <v>0</v>
      </c>
      <c r="E352" s="102">
        <v>0</v>
      </c>
      <c r="F352" s="102">
        <v>0</v>
      </c>
      <c r="G352" s="102">
        <v>0</v>
      </c>
      <c r="H352" s="102" t="e">
        <v>#N/A</v>
      </c>
      <c r="I352" s="100"/>
      <c r="J352" s="103">
        <v>0</v>
      </c>
      <c r="K352" s="104" t="s">
        <v>69</v>
      </c>
      <c r="L352" s="104" t="s">
        <v>69</v>
      </c>
      <c r="M352" s="104" t="e">
        <v>#N/A</v>
      </c>
      <c r="N352" s="104" t="s">
        <v>69</v>
      </c>
    </row>
    <row r="353" spans="1:14" ht="12.75">
      <c r="A353" s="102">
        <v>0</v>
      </c>
      <c r="B353" s="102">
        <v>0</v>
      </c>
      <c r="C353" s="102">
        <v>0</v>
      </c>
      <c r="D353" s="102">
        <v>0</v>
      </c>
      <c r="E353" s="102">
        <v>0</v>
      </c>
      <c r="F353" s="102">
        <v>0</v>
      </c>
      <c r="G353" s="102">
        <v>0</v>
      </c>
      <c r="H353" s="102" t="e">
        <v>#N/A</v>
      </c>
      <c r="I353" s="100"/>
      <c r="J353" s="103">
        <v>0</v>
      </c>
      <c r="K353" s="104" t="s">
        <v>69</v>
      </c>
      <c r="L353" s="104" t="s">
        <v>69</v>
      </c>
      <c r="M353" s="104" t="e">
        <v>#N/A</v>
      </c>
      <c r="N353" s="104" t="s">
        <v>69</v>
      </c>
    </row>
    <row r="354" spans="1:14" ht="12.75">
      <c r="A354" s="102">
        <v>0</v>
      </c>
      <c r="B354" s="102">
        <v>0</v>
      </c>
      <c r="C354" s="102">
        <v>0</v>
      </c>
      <c r="D354" s="102">
        <v>0</v>
      </c>
      <c r="E354" s="102">
        <v>0</v>
      </c>
      <c r="F354" s="102">
        <v>0</v>
      </c>
      <c r="G354" s="102">
        <v>0</v>
      </c>
      <c r="H354" s="102" t="e">
        <v>#N/A</v>
      </c>
      <c r="I354" s="100"/>
      <c r="J354" s="103">
        <v>0</v>
      </c>
      <c r="K354" s="104" t="s">
        <v>69</v>
      </c>
      <c r="L354" s="104" t="s">
        <v>69</v>
      </c>
      <c r="M354" s="104" t="e">
        <v>#N/A</v>
      </c>
      <c r="N354" s="104" t="s">
        <v>69</v>
      </c>
    </row>
    <row r="355" spans="1:14" ht="12.75">
      <c r="A355" s="102">
        <v>0</v>
      </c>
      <c r="B355" s="102">
        <v>0</v>
      </c>
      <c r="C355" s="102">
        <v>0</v>
      </c>
      <c r="D355" s="102">
        <v>0</v>
      </c>
      <c r="E355" s="102">
        <v>0</v>
      </c>
      <c r="F355" s="102">
        <v>0</v>
      </c>
      <c r="G355" s="102">
        <v>0</v>
      </c>
      <c r="H355" s="102" t="e">
        <v>#N/A</v>
      </c>
      <c r="I355" s="100"/>
      <c r="J355" s="103">
        <v>0</v>
      </c>
      <c r="K355" s="104" t="s">
        <v>69</v>
      </c>
      <c r="L355" s="104" t="s">
        <v>69</v>
      </c>
      <c r="M355" s="104" t="e">
        <v>#N/A</v>
      </c>
      <c r="N355" s="104" t="s">
        <v>69</v>
      </c>
    </row>
    <row r="356" spans="1:14" ht="12.75">
      <c r="A356" s="102">
        <v>0</v>
      </c>
      <c r="B356" s="102">
        <v>0</v>
      </c>
      <c r="C356" s="102">
        <v>0</v>
      </c>
      <c r="D356" s="102">
        <v>0</v>
      </c>
      <c r="E356" s="102">
        <v>0</v>
      </c>
      <c r="F356" s="102">
        <v>0</v>
      </c>
      <c r="G356" s="102">
        <v>0</v>
      </c>
      <c r="H356" s="102" t="e">
        <v>#N/A</v>
      </c>
      <c r="I356" s="100"/>
      <c r="J356" s="103">
        <v>0</v>
      </c>
      <c r="K356" s="104" t="s">
        <v>69</v>
      </c>
      <c r="L356" s="104" t="s">
        <v>69</v>
      </c>
      <c r="M356" s="104" t="e">
        <v>#N/A</v>
      </c>
      <c r="N356" s="104" t="s">
        <v>69</v>
      </c>
    </row>
    <row r="357" spans="1:14" ht="12.75">
      <c r="A357" s="102">
        <v>0</v>
      </c>
      <c r="B357" s="102">
        <v>0</v>
      </c>
      <c r="C357" s="102">
        <v>0</v>
      </c>
      <c r="D357" s="102">
        <v>0</v>
      </c>
      <c r="E357" s="102">
        <v>0</v>
      </c>
      <c r="F357" s="102">
        <v>0</v>
      </c>
      <c r="G357" s="102">
        <v>0</v>
      </c>
      <c r="H357" s="102" t="e">
        <v>#N/A</v>
      </c>
      <c r="I357" s="100"/>
      <c r="J357" s="103">
        <v>0</v>
      </c>
      <c r="K357" s="104" t="s">
        <v>69</v>
      </c>
      <c r="L357" s="104" t="s">
        <v>69</v>
      </c>
      <c r="M357" s="104" t="e">
        <v>#N/A</v>
      </c>
      <c r="N357" s="104" t="s">
        <v>69</v>
      </c>
    </row>
    <row r="358" spans="1:14" ht="12.75">
      <c r="A358" s="102">
        <v>0</v>
      </c>
      <c r="B358" s="102">
        <v>0</v>
      </c>
      <c r="C358" s="102">
        <v>0</v>
      </c>
      <c r="D358" s="102">
        <v>0</v>
      </c>
      <c r="E358" s="102">
        <v>0</v>
      </c>
      <c r="F358" s="102">
        <v>0</v>
      </c>
      <c r="G358" s="102">
        <v>0</v>
      </c>
      <c r="H358" s="102" t="e">
        <v>#N/A</v>
      </c>
      <c r="I358" s="100"/>
      <c r="J358" s="103">
        <v>0</v>
      </c>
      <c r="K358" s="104" t="s">
        <v>69</v>
      </c>
      <c r="L358" s="104" t="s">
        <v>69</v>
      </c>
      <c r="M358" s="104" t="e">
        <v>#N/A</v>
      </c>
      <c r="N358" s="104" t="s">
        <v>69</v>
      </c>
    </row>
    <row r="359" spans="1:14" ht="12.75">
      <c r="A359" s="102">
        <v>0</v>
      </c>
      <c r="B359" s="102">
        <v>0</v>
      </c>
      <c r="C359" s="102">
        <v>0</v>
      </c>
      <c r="D359" s="102">
        <v>0</v>
      </c>
      <c r="E359" s="102">
        <v>0</v>
      </c>
      <c r="F359" s="102">
        <v>0</v>
      </c>
      <c r="G359" s="102">
        <v>0</v>
      </c>
      <c r="H359" s="102" t="e">
        <v>#N/A</v>
      </c>
      <c r="I359" s="100"/>
      <c r="J359" s="103">
        <v>0</v>
      </c>
      <c r="K359" s="104" t="s">
        <v>69</v>
      </c>
      <c r="L359" s="104" t="s">
        <v>69</v>
      </c>
      <c r="M359" s="104" t="e">
        <v>#N/A</v>
      </c>
      <c r="N359" s="104" t="s">
        <v>69</v>
      </c>
    </row>
    <row r="360" spans="1:14" ht="12.75">
      <c r="A360" s="102">
        <v>0</v>
      </c>
      <c r="B360" s="102">
        <v>0</v>
      </c>
      <c r="C360" s="102">
        <v>0</v>
      </c>
      <c r="D360" s="102">
        <v>0</v>
      </c>
      <c r="E360" s="102">
        <v>0</v>
      </c>
      <c r="F360" s="102">
        <v>0</v>
      </c>
      <c r="G360" s="102">
        <v>0</v>
      </c>
      <c r="H360" s="102" t="e">
        <v>#N/A</v>
      </c>
      <c r="I360" s="100"/>
      <c r="J360" s="103">
        <v>0</v>
      </c>
      <c r="K360" s="104" t="s">
        <v>69</v>
      </c>
      <c r="L360" s="104" t="s">
        <v>69</v>
      </c>
      <c r="M360" s="104" t="e">
        <v>#N/A</v>
      </c>
      <c r="N360" s="104" t="s">
        <v>69</v>
      </c>
    </row>
    <row r="361" spans="1:14" ht="12.75">
      <c r="A361" s="102">
        <v>0</v>
      </c>
      <c r="B361" s="102">
        <v>0</v>
      </c>
      <c r="C361" s="102">
        <v>0</v>
      </c>
      <c r="D361" s="102">
        <v>0</v>
      </c>
      <c r="E361" s="102">
        <v>0</v>
      </c>
      <c r="F361" s="102">
        <v>0</v>
      </c>
      <c r="G361" s="102">
        <v>0</v>
      </c>
      <c r="H361" s="102" t="e">
        <v>#N/A</v>
      </c>
      <c r="I361" s="100"/>
      <c r="J361" s="103">
        <v>0</v>
      </c>
      <c r="K361" s="104" t="s">
        <v>69</v>
      </c>
      <c r="L361" s="104" t="s">
        <v>69</v>
      </c>
      <c r="M361" s="104" t="e">
        <v>#N/A</v>
      </c>
      <c r="N361" s="104" t="s">
        <v>69</v>
      </c>
    </row>
    <row r="362" spans="1:14" ht="12.75">
      <c r="A362" s="102">
        <v>0</v>
      </c>
      <c r="B362" s="102">
        <v>0</v>
      </c>
      <c r="C362" s="102">
        <v>0</v>
      </c>
      <c r="D362" s="102">
        <v>0</v>
      </c>
      <c r="E362" s="102">
        <v>0</v>
      </c>
      <c r="F362" s="102">
        <v>0</v>
      </c>
      <c r="G362" s="102">
        <v>0</v>
      </c>
      <c r="H362" s="102" t="e">
        <v>#N/A</v>
      </c>
      <c r="I362" s="100"/>
      <c r="J362" s="103">
        <v>0</v>
      </c>
      <c r="K362" s="104" t="s">
        <v>69</v>
      </c>
      <c r="L362" s="104" t="s">
        <v>69</v>
      </c>
      <c r="M362" s="104" t="e">
        <v>#N/A</v>
      </c>
      <c r="N362" s="104" t="s">
        <v>69</v>
      </c>
    </row>
    <row r="363" spans="1:14" ht="12.75">
      <c r="A363" s="102">
        <v>0</v>
      </c>
      <c r="B363" s="102">
        <v>0</v>
      </c>
      <c r="C363" s="102">
        <v>0</v>
      </c>
      <c r="D363" s="102">
        <v>0</v>
      </c>
      <c r="E363" s="102">
        <v>0</v>
      </c>
      <c r="F363" s="102">
        <v>0</v>
      </c>
      <c r="G363" s="102">
        <v>0</v>
      </c>
      <c r="H363" s="102" t="e">
        <v>#N/A</v>
      </c>
      <c r="I363" s="100"/>
      <c r="J363" s="103">
        <v>0</v>
      </c>
      <c r="K363" s="104" t="s">
        <v>69</v>
      </c>
      <c r="L363" s="104" t="s">
        <v>69</v>
      </c>
      <c r="M363" s="104" t="e">
        <v>#N/A</v>
      </c>
      <c r="N363" s="104" t="s">
        <v>69</v>
      </c>
    </row>
    <row r="364" spans="1:14" ht="12.75">
      <c r="A364" s="102">
        <v>0</v>
      </c>
      <c r="B364" s="102">
        <v>0</v>
      </c>
      <c r="C364" s="102">
        <v>0</v>
      </c>
      <c r="D364" s="102">
        <v>0</v>
      </c>
      <c r="E364" s="102">
        <v>0</v>
      </c>
      <c r="F364" s="102">
        <v>0</v>
      </c>
      <c r="G364" s="102">
        <v>0</v>
      </c>
      <c r="H364" s="102" t="e">
        <v>#N/A</v>
      </c>
      <c r="I364" s="100"/>
      <c r="J364" s="103">
        <v>0</v>
      </c>
      <c r="K364" s="104" t="s">
        <v>69</v>
      </c>
      <c r="L364" s="104" t="s">
        <v>69</v>
      </c>
      <c r="M364" s="104" t="e">
        <v>#N/A</v>
      </c>
      <c r="N364" s="104" t="s">
        <v>69</v>
      </c>
    </row>
    <row r="365" spans="1:14" ht="12.75">
      <c r="A365" s="102">
        <v>0</v>
      </c>
      <c r="B365" s="102">
        <v>0</v>
      </c>
      <c r="C365" s="102">
        <v>0</v>
      </c>
      <c r="D365" s="102">
        <v>0</v>
      </c>
      <c r="E365" s="102">
        <v>0</v>
      </c>
      <c r="F365" s="102">
        <v>0</v>
      </c>
      <c r="G365" s="102">
        <v>0</v>
      </c>
      <c r="H365" s="102" t="e">
        <v>#N/A</v>
      </c>
      <c r="I365" s="100"/>
      <c r="J365" s="103">
        <v>0</v>
      </c>
      <c r="K365" s="104" t="s">
        <v>69</v>
      </c>
      <c r="L365" s="104" t="s">
        <v>69</v>
      </c>
      <c r="M365" s="104" t="e">
        <v>#N/A</v>
      </c>
      <c r="N365" s="104" t="s">
        <v>69</v>
      </c>
    </row>
    <row r="366" spans="1:14" ht="12.75">
      <c r="A366" s="102">
        <v>0</v>
      </c>
      <c r="B366" s="102">
        <v>0</v>
      </c>
      <c r="C366" s="102">
        <v>0</v>
      </c>
      <c r="D366" s="102">
        <v>0</v>
      </c>
      <c r="E366" s="102">
        <v>0</v>
      </c>
      <c r="F366" s="102">
        <v>0</v>
      </c>
      <c r="G366" s="102">
        <v>0</v>
      </c>
      <c r="H366" s="102" t="e">
        <v>#N/A</v>
      </c>
      <c r="I366" s="100"/>
      <c r="J366" s="103">
        <v>0</v>
      </c>
      <c r="K366" s="104" t="s">
        <v>69</v>
      </c>
      <c r="L366" s="104" t="s">
        <v>69</v>
      </c>
      <c r="M366" s="104" t="e">
        <v>#N/A</v>
      </c>
      <c r="N366" s="104" t="s">
        <v>69</v>
      </c>
    </row>
    <row r="367" spans="1:14" ht="12.75">
      <c r="A367" s="102">
        <v>0</v>
      </c>
      <c r="B367" s="102">
        <v>0</v>
      </c>
      <c r="C367" s="102">
        <v>0</v>
      </c>
      <c r="D367" s="102">
        <v>0</v>
      </c>
      <c r="E367" s="102">
        <v>0</v>
      </c>
      <c r="F367" s="102">
        <v>0</v>
      </c>
      <c r="G367" s="102">
        <v>0</v>
      </c>
      <c r="H367" s="102" t="e">
        <v>#N/A</v>
      </c>
      <c r="I367" s="100"/>
      <c r="J367" s="103">
        <v>0</v>
      </c>
      <c r="K367" s="104" t="s">
        <v>69</v>
      </c>
      <c r="L367" s="104" t="s">
        <v>69</v>
      </c>
      <c r="M367" s="104" t="e">
        <v>#N/A</v>
      </c>
      <c r="N367" s="104" t="s">
        <v>69</v>
      </c>
    </row>
    <row r="368" spans="1:14" ht="12.75">
      <c r="A368" s="102">
        <v>0</v>
      </c>
      <c r="B368" s="102">
        <v>0</v>
      </c>
      <c r="C368" s="102">
        <v>0</v>
      </c>
      <c r="D368" s="102">
        <v>0</v>
      </c>
      <c r="E368" s="102">
        <v>0</v>
      </c>
      <c r="F368" s="102">
        <v>0</v>
      </c>
      <c r="G368" s="102">
        <v>0</v>
      </c>
      <c r="H368" s="102" t="e">
        <v>#N/A</v>
      </c>
      <c r="I368" s="100"/>
      <c r="J368" s="103">
        <v>0</v>
      </c>
      <c r="K368" s="104" t="s">
        <v>69</v>
      </c>
      <c r="L368" s="104" t="s">
        <v>69</v>
      </c>
      <c r="M368" s="104" t="e">
        <v>#N/A</v>
      </c>
      <c r="N368" s="104" t="s">
        <v>69</v>
      </c>
    </row>
    <row r="369" spans="1:14" ht="12.75">
      <c r="A369" s="102">
        <v>0</v>
      </c>
      <c r="B369" s="102">
        <v>0</v>
      </c>
      <c r="C369" s="102">
        <v>0</v>
      </c>
      <c r="D369" s="102">
        <v>0</v>
      </c>
      <c r="E369" s="102">
        <v>0</v>
      </c>
      <c r="F369" s="102">
        <v>0</v>
      </c>
      <c r="G369" s="102">
        <v>0</v>
      </c>
      <c r="H369" s="102" t="e">
        <v>#N/A</v>
      </c>
      <c r="I369" s="100"/>
      <c r="J369" s="103">
        <v>0</v>
      </c>
      <c r="K369" s="104" t="s">
        <v>69</v>
      </c>
      <c r="L369" s="104" t="s">
        <v>69</v>
      </c>
      <c r="M369" s="104" t="e">
        <v>#N/A</v>
      </c>
      <c r="N369" s="104" t="s">
        <v>69</v>
      </c>
    </row>
    <row r="370" spans="1:14" ht="12.75">
      <c r="A370" s="102">
        <v>0</v>
      </c>
      <c r="B370" s="102">
        <v>0</v>
      </c>
      <c r="C370" s="102">
        <v>0</v>
      </c>
      <c r="D370" s="102">
        <v>0</v>
      </c>
      <c r="E370" s="102">
        <v>0</v>
      </c>
      <c r="F370" s="102">
        <v>0</v>
      </c>
      <c r="G370" s="102">
        <v>0</v>
      </c>
      <c r="H370" s="102" t="e">
        <v>#N/A</v>
      </c>
      <c r="I370" s="100"/>
      <c r="J370" s="103">
        <v>0</v>
      </c>
      <c r="K370" s="104" t="s">
        <v>69</v>
      </c>
      <c r="L370" s="104" t="s">
        <v>69</v>
      </c>
      <c r="M370" s="104" t="e">
        <v>#N/A</v>
      </c>
      <c r="N370" s="104" t="s">
        <v>69</v>
      </c>
    </row>
    <row r="371" spans="1:14" ht="12.75">
      <c r="A371" s="102">
        <v>0</v>
      </c>
      <c r="B371" s="102">
        <v>0</v>
      </c>
      <c r="C371" s="102">
        <v>0</v>
      </c>
      <c r="D371" s="102">
        <v>0</v>
      </c>
      <c r="E371" s="102">
        <v>0</v>
      </c>
      <c r="F371" s="102">
        <v>0</v>
      </c>
      <c r="G371" s="102">
        <v>0</v>
      </c>
      <c r="H371" s="102" t="e">
        <v>#N/A</v>
      </c>
      <c r="I371" s="100"/>
      <c r="J371" s="103">
        <v>0</v>
      </c>
      <c r="K371" s="104" t="s">
        <v>69</v>
      </c>
      <c r="L371" s="104" t="s">
        <v>69</v>
      </c>
      <c r="M371" s="104" t="e">
        <v>#N/A</v>
      </c>
      <c r="N371" s="104" t="s">
        <v>69</v>
      </c>
    </row>
    <row r="372" spans="1:14" ht="12.75">
      <c r="A372" s="102">
        <v>0</v>
      </c>
      <c r="B372" s="102">
        <v>0</v>
      </c>
      <c r="C372" s="102">
        <v>0</v>
      </c>
      <c r="D372" s="102">
        <v>0</v>
      </c>
      <c r="E372" s="102">
        <v>0</v>
      </c>
      <c r="F372" s="102">
        <v>0</v>
      </c>
      <c r="G372" s="102">
        <v>0</v>
      </c>
      <c r="H372" s="102" t="e">
        <v>#N/A</v>
      </c>
      <c r="I372" s="100"/>
      <c r="J372" s="103">
        <v>0</v>
      </c>
      <c r="K372" s="104" t="s">
        <v>69</v>
      </c>
      <c r="L372" s="104" t="s">
        <v>69</v>
      </c>
      <c r="M372" s="104" t="e">
        <v>#N/A</v>
      </c>
      <c r="N372" s="104" t="s">
        <v>69</v>
      </c>
    </row>
    <row r="373" spans="1:14" ht="12.75">
      <c r="A373" s="102">
        <v>0</v>
      </c>
      <c r="B373" s="102">
        <v>0</v>
      </c>
      <c r="C373" s="102">
        <v>0</v>
      </c>
      <c r="D373" s="102">
        <v>0</v>
      </c>
      <c r="E373" s="102">
        <v>0</v>
      </c>
      <c r="F373" s="102">
        <v>0</v>
      </c>
      <c r="G373" s="102">
        <v>0</v>
      </c>
      <c r="H373" s="102" t="e">
        <v>#N/A</v>
      </c>
      <c r="I373" s="100"/>
      <c r="J373" s="103">
        <v>0</v>
      </c>
      <c r="K373" s="104" t="s">
        <v>69</v>
      </c>
      <c r="L373" s="104" t="s">
        <v>69</v>
      </c>
      <c r="M373" s="104" t="e">
        <v>#N/A</v>
      </c>
      <c r="N373" s="104" t="s">
        <v>69</v>
      </c>
    </row>
    <row r="374" spans="1:14" ht="12.75">
      <c r="A374" s="102">
        <v>0</v>
      </c>
      <c r="B374" s="102">
        <v>0</v>
      </c>
      <c r="C374" s="102">
        <v>0</v>
      </c>
      <c r="D374" s="102">
        <v>0</v>
      </c>
      <c r="E374" s="102">
        <v>0</v>
      </c>
      <c r="F374" s="102">
        <v>0</v>
      </c>
      <c r="G374" s="102">
        <v>0</v>
      </c>
      <c r="H374" s="102" t="e">
        <v>#N/A</v>
      </c>
      <c r="I374" s="100"/>
      <c r="J374" s="103">
        <v>0</v>
      </c>
      <c r="K374" s="104" t="s">
        <v>69</v>
      </c>
      <c r="L374" s="104" t="s">
        <v>69</v>
      </c>
      <c r="M374" s="104" t="e">
        <v>#N/A</v>
      </c>
      <c r="N374" s="104" t="s">
        <v>69</v>
      </c>
    </row>
    <row r="375" spans="1:14" ht="12.75">
      <c r="A375" s="102">
        <v>0</v>
      </c>
      <c r="B375" s="102">
        <v>0</v>
      </c>
      <c r="C375" s="102">
        <v>0</v>
      </c>
      <c r="D375" s="102">
        <v>0</v>
      </c>
      <c r="E375" s="102">
        <v>0</v>
      </c>
      <c r="F375" s="102">
        <v>0</v>
      </c>
      <c r="G375" s="102">
        <v>0</v>
      </c>
      <c r="H375" s="102" t="e">
        <v>#N/A</v>
      </c>
      <c r="I375" s="100"/>
      <c r="J375" s="103">
        <v>0</v>
      </c>
      <c r="K375" s="104" t="s">
        <v>69</v>
      </c>
      <c r="L375" s="104" t="s">
        <v>69</v>
      </c>
      <c r="M375" s="104" t="e">
        <v>#N/A</v>
      </c>
      <c r="N375" s="104" t="s">
        <v>69</v>
      </c>
    </row>
    <row r="376" spans="1:14" ht="12.75">
      <c r="A376" s="102">
        <v>0</v>
      </c>
      <c r="B376" s="102">
        <v>0</v>
      </c>
      <c r="C376" s="102">
        <v>0</v>
      </c>
      <c r="D376" s="102">
        <v>0</v>
      </c>
      <c r="E376" s="102">
        <v>0</v>
      </c>
      <c r="F376" s="102">
        <v>0</v>
      </c>
      <c r="G376" s="102">
        <v>0</v>
      </c>
      <c r="H376" s="102" t="e">
        <v>#N/A</v>
      </c>
      <c r="I376" s="100"/>
      <c r="J376" s="103">
        <v>0</v>
      </c>
      <c r="K376" s="104" t="s">
        <v>69</v>
      </c>
      <c r="L376" s="104" t="s">
        <v>69</v>
      </c>
      <c r="M376" s="104" t="e">
        <v>#N/A</v>
      </c>
      <c r="N376" s="104" t="s">
        <v>69</v>
      </c>
    </row>
    <row r="377" spans="1:14" ht="12.75">
      <c r="A377" s="102">
        <v>0</v>
      </c>
      <c r="B377" s="102">
        <v>0</v>
      </c>
      <c r="C377" s="102">
        <v>0</v>
      </c>
      <c r="D377" s="102">
        <v>0</v>
      </c>
      <c r="E377" s="102">
        <v>0</v>
      </c>
      <c r="F377" s="102">
        <v>0</v>
      </c>
      <c r="G377" s="102">
        <v>0</v>
      </c>
      <c r="H377" s="102" t="e">
        <v>#N/A</v>
      </c>
      <c r="I377" s="100"/>
      <c r="J377" s="103">
        <v>0</v>
      </c>
      <c r="K377" s="104" t="s">
        <v>69</v>
      </c>
      <c r="L377" s="104" t="s">
        <v>69</v>
      </c>
      <c r="M377" s="104" t="e">
        <v>#N/A</v>
      </c>
      <c r="N377" s="104" t="s">
        <v>69</v>
      </c>
    </row>
    <row r="378" spans="1:14" ht="12.75">
      <c r="A378" s="102">
        <v>0</v>
      </c>
      <c r="B378" s="102">
        <v>0</v>
      </c>
      <c r="C378" s="102">
        <v>0</v>
      </c>
      <c r="D378" s="102">
        <v>0</v>
      </c>
      <c r="E378" s="102">
        <v>0</v>
      </c>
      <c r="F378" s="102">
        <v>0</v>
      </c>
      <c r="G378" s="102">
        <v>0</v>
      </c>
      <c r="H378" s="102" t="e">
        <v>#N/A</v>
      </c>
    </row>
    <row r="379" spans="1:14" ht="12.75">
      <c r="A379" s="102">
        <v>0</v>
      </c>
      <c r="B379" s="102">
        <v>0</v>
      </c>
      <c r="C379" s="102">
        <v>0</v>
      </c>
      <c r="D379" s="102">
        <v>0</v>
      </c>
      <c r="E379" s="102">
        <v>0</v>
      </c>
      <c r="F379" s="102">
        <v>0</v>
      </c>
      <c r="G379" s="102">
        <v>0</v>
      </c>
      <c r="H379" s="102" t="e">
        <v>#N/A</v>
      </c>
    </row>
    <row r="380" spans="1:14" ht="12.75">
      <c r="A380" s="95"/>
      <c r="B380" s="105"/>
      <c r="C380" s="96"/>
      <c r="D380" s="105"/>
    </row>
    <row r="381" spans="1:14" ht="12.75">
      <c r="A381" s="95"/>
      <c r="B381" s="106"/>
      <c r="C381" s="105"/>
      <c r="D381" s="105"/>
    </row>
    <row r="382" spans="1:14" ht="12.75">
      <c r="A382" s="95"/>
      <c r="B382" s="105"/>
      <c r="C382" s="105"/>
      <c r="D382" s="105"/>
    </row>
    <row r="383" spans="1:14" ht="12.75">
      <c r="A383" s="95"/>
      <c r="B383" s="105"/>
      <c r="C383" s="105"/>
      <c r="D383" s="105"/>
    </row>
    <row r="384" spans="1:14" ht="12.75">
      <c r="A384" s="95"/>
      <c r="B384" s="96"/>
      <c r="C384" s="105"/>
      <c r="D384" s="96"/>
    </row>
    <row r="385" spans="1:84" ht="8.25" customHeight="1">
      <c r="A385" s="95"/>
      <c r="B385" s="105"/>
      <c r="C385" s="96"/>
      <c r="D385" s="105"/>
    </row>
    <row r="386" spans="1:84" ht="12.75">
      <c r="A386" s="95" t="s">
        <v>3</v>
      </c>
      <c r="B386" s="95" t="s">
        <v>204</v>
      </c>
      <c r="C386" s="95" t="s">
        <v>2</v>
      </c>
      <c r="D386" s="95" t="s">
        <v>212</v>
      </c>
      <c r="E386" s="95" t="s">
        <v>213</v>
      </c>
      <c r="F386" s="95" t="s">
        <v>214</v>
      </c>
      <c r="G386" s="95" t="s">
        <v>0</v>
      </c>
      <c r="H386" s="95" t="s">
        <v>205</v>
      </c>
      <c r="I386" s="95" t="s">
        <v>206</v>
      </c>
      <c r="J386" s="95" t="s">
        <v>215</v>
      </c>
      <c r="K386" s="95" t="s">
        <v>216</v>
      </c>
      <c r="L386" s="95" t="s">
        <v>217</v>
      </c>
      <c r="M386" s="95" t="s">
        <v>218</v>
      </c>
      <c r="N386" s="95" t="s">
        <v>219</v>
      </c>
      <c r="O386" s="95" t="s">
        <v>220</v>
      </c>
      <c r="P386" s="95" t="s">
        <v>221</v>
      </c>
      <c r="Q386" s="95" t="s">
        <v>222</v>
      </c>
      <c r="R386" s="95" t="s">
        <v>223</v>
      </c>
      <c r="S386" s="95" t="s">
        <v>224</v>
      </c>
      <c r="T386" s="95" t="s">
        <v>225</v>
      </c>
      <c r="U386" s="95" t="s">
        <v>226</v>
      </c>
      <c r="V386" s="95" t="s">
        <v>227</v>
      </c>
      <c r="W386" s="95" t="s">
        <v>228</v>
      </c>
      <c r="X386" s="95" t="s">
        <v>229</v>
      </c>
      <c r="Y386" s="95" t="s">
        <v>230</v>
      </c>
      <c r="Z386" s="95" t="s">
        <v>231</v>
      </c>
      <c r="AA386" s="95" t="s">
        <v>232</v>
      </c>
      <c r="AB386" s="95" t="s">
        <v>233</v>
      </c>
      <c r="AC386" s="95" t="s">
        <v>234</v>
      </c>
      <c r="AD386" s="95" t="s">
        <v>235</v>
      </c>
      <c r="AE386" s="95" t="s">
        <v>236</v>
      </c>
      <c r="AF386" s="95" t="s">
        <v>237</v>
      </c>
      <c r="AG386" s="95" t="s">
        <v>238</v>
      </c>
      <c r="AH386" s="95" t="s">
        <v>239</v>
      </c>
      <c r="AI386" s="95" t="s">
        <v>240</v>
      </c>
      <c r="AJ386" s="95" t="s">
        <v>241</v>
      </c>
      <c r="AK386" s="95" t="s">
        <v>242</v>
      </c>
      <c r="AL386" s="95" t="s">
        <v>243</v>
      </c>
      <c r="AM386" s="95" t="s">
        <v>244</v>
      </c>
      <c r="AN386" s="95" t="s">
        <v>245</v>
      </c>
      <c r="AO386" s="95" t="s">
        <v>196</v>
      </c>
      <c r="AP386" s="95" t="s">
        <v>246</v>
      </c>
      <c r="AQ386" s="95" t="s">
        <v>247</v>
      </c>
      <c r="AR386" s="95" t="s">
        <v>207</v>
      </c>
      <c r="AS386" s="95" t="s">
        <v>248</v>
      </c>
      <c r="AT386" s="95" t="s">
        <v>249</v>
      </c>
      <c r="AU386" s="95" t="s">
        <v>250</v>
      </c>
      <c r="AV386" s="95" t="s">
        <v>251</v>
      </c>
      <c r="AW386" s="95" t="s">
        <v>252</v>
      </c>
      <c r="AX386" s="95" t="s">
        <v>253</v>
      </c>
      <c r="AY386" s="95" t="s">
        <v>254</v>
      </c>
      <c r="AZ386" s="95" t="s">
        <v>255</v>
      </c>
      <c r="BA386" s="95" t="s">
        <v>256</v>
      </c>
      <c r="BB386" s="95" t="s">
        <v>257</v>
      </c>
      <c r="BC386" s="95" t="s">
        <v>258</v>
      </c>
      <c r="BD386" s="95" t="s">
        <v>259</v>
      </c>
      <c r="BE386" s="95" t="s">
        <v>208</v>
      </c>
      <c r="BF386" s="95" t="s">
        <v>260</v>
      </c>
      <c r="BG386" s="95" t="s">
        <v>261</v>
      </c>
      <c r="BH386" s="95" t="s">
        <v>262</v>
      </c>
      <c r="BI386" s="95" t="s">
        <v>263</v>
      </c>
      <c r="BJ386" s="95" t="s">
        <v>264</v>
      </c>
      <c r="BK386" s="95" t="s">
        <v>265</v>
      </c>
      <c r="BL386" s="95" t="s">
        <v>266</v>
      </c>
      <c r="BM386" s="95" t="s">
        <v>267</v>
      </c>
      <c r="BN386" s="95" t="s">
        <v>268</v>
      </c>
      <c r="BO386" s="95" t="s">
        <v>269</v>
      </c>
      <c r="BP386" s="95" t="s">
        <v>197</v>
      </c>
      <c r="BQ386" s="95" t="s">
        <v>270</v>
      </c>
      <c r="BR386" s="95" t="s">
        <v>271</v>
      </c>
      <c r="BS386" s="95" t="s">
        <v>272</v>
      </c>
      <c r="BT386" s="95" t="s">
        <v>273</v>
      </c>
      <c r="BU386" s="95" t="s">
        <v>274</v>
      </c>
      <c r="BV386" s="95" t="s">
        <v>275</v>
      </c>
      <c r="BW386" s="95" t="s">
        <v>276</v>
      </c>
      <c r="BX386" s="95" t="s">
        <v>277</v>
      </c>
      <c r="BY386" s="95" t="s">
        <v>278</v>
      </c>
      <c r="BZ386" s="95" t="s">
        <v>279</v>
      </c>
      <c r="CA386" s="95" t="s">
        <v>280</v>
      </c>
      <c r="CB386" s="95" t="s">
        <v>281</v>
      </c>
      <c r="CC386" s="95" t="s">
        <v>282</v>
      </c>
      <c r="CD386" s="95" t="s">
        <v>283</v>
      </c>
      <c r="CE386" s="95" t="s">
        <v>284</v>
      </c>
      <c r="CF386" s="95" t="s">
        <v>285</v>
      </c>
    </row>
    <row r="387" spans="1:84" ht="12.75">
      <c r="A387" s="95">
        <v>3064</v>
      </c>
      <c r="B387" s="107" t="s">
        <v>286</v>
      </c>
      <c r="C387" s="107" t="s">
        <v>287</v>
      </c>
      <c r="D387" s="107" t="s">
        <v>288</v>
      </c>
      <c r="E387" s="107" t="s">
        <v>289</v>
      </c>
      <c r="F387" s="107"/>
      <c r="G387" s="107" t="s">
        <v>63</v>
      </c>
      <c r="H387" s="107" t="s">
        <v>290</v>
      </c>
      <c r="I387" s="107" t="s">
        <v>291</v>
      </c>
      <c r="J387" s="107"/>
      <c r="K387" s="107"/>
      <c r="L387" s="107"/>
      <c r="M387" s="107"/>
      <c r="N387" s="107"/>
      <c r="O387" s="107"/>
      <c r="P387" s="107"/>
      <c r="Q387" s="107"/>
      <c r="R387" s="107">
        <v>1</v>
      </c>
      <c r="S387" s="107">
        <v>1E-4</v>
      </c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>
        <v>40465</v>
      </c>
      <c r="AE387" s="107"/>
      <c r="AF387" s="107"/>
      <c r="AG387" s="107"/>
      <c r="AH387" s="107"/>
      <c r="AI387" s="107"/>
      <c r="AJ387" s="107"/>
      <c r="AK387" s="107"/>
      <c r="AL387" s="107" t="s">
        <v>292</v>
      </c>
      <c r="AM387" s="107"/>
      <c r="AN387" s="107" t="s">
        <v>292</v>
      </c>
      <c r="AO387" s="107" t="s">
        <v>293</v>
      </c>
      <c r="AP387" s="107" t="s">
        <v>28</v>
      </c>
      <c r="AQ387" s="107"/>
      <c r="AR387" s="107" t="s">
        <v>294</v>
      </c>
      <c r="AS387" s="107" t="s">
        <v>295</v>
      </c>
      <c r="AT387" s="107"/>
      <c r="AU387" s="107"/>
      <c r="AV387" s="107"/>
      <c r="AW387" s="107"/>
      <c r="AX387" s="107"/>
      <c r="AY387" s="107"/>
      <c r="AZ387" s="107"/>
      <c r="BA387" s="107" t="s">
        <v>28</v>
      </c>
      <c r="BB387" s="107"/>
      <c r="BC387" s="107"/>
      <c r="BD387" s="107"/>
      <c r="BE387" s="107"/>
      <c r="BF387" s="107"/>
      <c r="BG387" s="107"/>
      <c r="BH387" s="107"/>
      <c r="BI387" s="107"/>
      <c r="BJ387" s="107"/>
      <c r="BK387" s="107"/>
      <c r="BL387" s="107"/>
      <c r="BM387" s="107"/>
      <c r="BN387" s="107"/>
      <c r="BO387" s="107"/>
      <c r="BP387" s="107"/>
      <c r="BQ387" s="107"/>
      <c r="BR387" s="107"/>
      <c r="BS387" s="107"/>
      <c r="BT387" s="107"/>
      <c r="BU387" s="107"/>
      <c r="BV387" s="107"/>
      <c r="BW387" s="107"/>
      <c r="BX387" s="107"/>
      <c r="BY387" s="107"/>
      <c r="BZ387" s="107"/>
      <c r="CA387" s="107"/>
      <c r="CB387" s="107"/>
      <c r="CC387" s="107"/>
      <c r="CD387" s="107"/>
      <c r="CE387" s="107"/>
      <c r="CF387" s="107" t="s">
        <v>296</v>
      </c>
    </row>
    <row r="388" spans="1:84" ht="12.75">
      <c r="A388" s="95">
        <v>3005</v>
      </c>
      <c r="B388" s="108" t="s">
        <v>297</v>
      </c>
      <c r="C388" s="107" t="s">
        <v>298</v>
      </c>
      <c r="D388" s="107" t="s">
        <v>299</v>
      </c>
      <c r="E388" s="107" t="s">
        <v>289</v>
      </c>
      <c r="F388" s="107"/>
      <c r="G388" s="107" t="s">
        <v>63</v>
      </c>
      <c r="H388" s="107" t="s">
        <v>290</v>
      </c>
      <c r="I388" s="107" t="s">
        <v>300</v>
      </c>
      <c r="J388" s="107"/>
      <c r="K388" s="107"/>
      <c r="L388" s="107"/>
      <c r="M388" s="107"/>
      <c r="N388" s="107"/>
      <c r="O388" s="107"/>
      <c r="P388" s="107"/>
      <c r="Q388" s="107"/>
      <c r="R388" s="107">
        <v>1</v>
      </c>
      <c r="S388" s="107">
        <v>1E-4</v>
      </c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>
        <v>40105</v>
      </c>
      <c r="AE388" s="107"/>
      <c r="AF388" s="107"/>
      <c r="AG388" s="107"/>
      <c r="AH388" s="107"/>
      <c r="AI388" s="107"/>
      <c r="AJ388" s="107"/>
      <c r="AK388" s="107"/>
      <c r="AL388" s="107" t="s">
        <v>292</v>
      </c>
      <c r="AM388" s="107"/>
      <c r="AN388" s="107" t="s">
        <v>292</v>
      </c>
      <c r="AO388" s="107" t="s">
        <v>293</v>
      </c>
      <c r="AP388" s="107" t="s">
        <v>28</v>
      </c>
      <c r="AQ388" s="107"/>
      <c r="AR388" s="107" t="s">
        <v>294</v>
      </c>
      <c r="AS388" s="107" t="s">
        <v>295</v>
      </c>
      <c r="AT388" s="107"/>
      <c r="AU388" s="107"/>
      <c r="AV388" s="107"/>
      <c r="AW388" s="107"/>
      <c r="AX388" s="107"/>
      <c r="AY388" s="107"/>
      <c r="AZ388" s="107"/>
      <c r="BA388" s="107" t="s">
        <v>28</v>
      </c>
      <c r="BB388" s="107"/>
      <c r="BC388" s="107"/>
      <c r="BD388" s="107"/>
      <c r="BE388" s="107"/>
      <c r="BF388" s="107"/>
      <c r="BG388" s="107"/>
      <c r="BH388" s="107"/>
      <c r="BI388" s="107"/>
      <c r="BJ388" s="107"/>
      <c r="BK388" s="107"/>
      <c r="BL388" s="107"/>
      <c r="BM388" s="107"/>
      <c r="BN388" s="107"/>
      <c r="BO388" s="107"/>
      <c r="BP388" s="107"/>
      <c r="BQ388" s="107"/>
      <c r="BR388" s="107"/>
      <c r="BS388" s="107"/>
      <c r="BT388" s="107"/>
      <c r="BU388" s="107"/>
      <c r="BV388" s="107"/>
      <c r="BW388" s="107"/>
      <c r="BX388" s="107"/>
      <c r="BY388" s="107"/>
      <c r="BZ388" s="107"/>
      <c r="CA388" s="107"/>
      <c r="CB388" s="107"/>
      <c r="CC388" s="107"/>
      <c r="CD388" s="107"/>
      <c r="CE388" s="107"/>
      <c r="CF388" s="107" t="s">
        <v>296</v>
      </c>
    </row>
    <row r="389" spans="1:84" ht="12.75">
      <c r="A389" s="109">
        <v>4070</v>
      </c>
      <c r="B389" s="108" t="s">
        <v>301</v>
      </c>
      <c r="C389" s="107" t="s">
        <v>302</v>
      </c>
      <c r="D389" s="107" t="s">
        <v>303</v>
      </c>
      <c r="E389" s="107" t="s">
        <v>289</v>
      </c>
      <c r="F389" s="107"/>
      <c r="G389" s="107" t="s">
        <v>63</v>
      </c>
      <c r="H389" s="107" t="s">
        <v>290</v>
      </c>
      <c r="I389" s="107" t="s">
        <v>304</v>
      </c>
      <c r="J389" s="107"/>
      <c r="K389" s="107"/>
      <c r="L389" s="107"/>
      <c r="M389" s="107"/>
      <c r="N389" s="107"/>
      <c r="O389" s="107"/>
      <c r="P389" s="107"/>
      <c r="Q389" s="107"/>
      <c r="R389" s="107">
        <v>1</v>
      </c>
      <c r="S389" s="107">
        <v>1E-4</v>
      </c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>
        <v>40163</v>
      </c>
      <c r="AE389" s="107"/>
      <c r="AF389" s="107"/>
      <c r="AG389" s="107"/>
      <c r="AH389" s="107"/>
      <c r="AI389" s="107"/>
      <c r="AJ389" s="107"/>
      <c r="AK389" s="107"/>
      <c r="AL389" s="107" t="s">
        <v>292</v>
      </c>
      <c r="AM389" s="107" t="s">
        <v>289</v>
      </c>
      <c r="AN389" s="107" t="s">
        <v>292</v>
      </c>
      <c r="AO389" s="107" t="s">
        <v>293</v>
      </c>
      <c r="AP389" s="107" t="s">
        <v>28</v>
      </c>
      <c r="AQ389" s="107"/>
      <c r="AR389" s="107" t="s">
        <v>305</v>
      </c>
      <c r="AS389" s="107" t="s">
        <v>295</v>
      </c>
      <c r="AT389" s="107"/>
      <c r="AU389" s="107"/>
      <c r="AV389" s="107"/>
      <c r="AW389" s="107"/>
      <c r="AX389" s="107"/>
      <c r="AY389" s="107"/>
      <c r="AZ389" s="107"/>
      <c r="BA389" s="107" t="s">
        <v>28</v>
      </c>
      <c r="BB389" s="107"/>
      <c r="BC389" s="107"/>
      <c r="BD389" s="107"/>
      <c r="BE389" s="107"/>
      <c r="BF389" s="107"/>
      <c r="BG389" s="107"/>
      <c r="BH389" s="107"/>
      <c r="BI389" s="107"/>
      <c r="BJ389" s="107"/>
      <c r="BK389" s="107"/>
      <c r="BL389" s="107"/>
      <c r="BM389" s="107"/>
      <c r="BN389" s="107"/>
      <c r="BO389" s="107"/>
      <c r="BP389" s="107"/>
      <c r="BQ389" s="107"/>
      <c r="BR389" s="107"/>
      <c r="BS389" s="107"/>
      <c r="BT389" s="107"/>
      <c r="BU389" s="107"/>
      <c r="BV389" s="107"/>
      <c r="BW389" s="107"/>
      <c r="BX389" s="107"/>
      <c r="BY389" s="107"/>
      <c r="BZ389" s="107"/>
      <c r="CA389" s="107"/>
      <c r="CB389" s="107"/>
      <c r="CC389" s="107"/>
      <c r="CD389" s="107"/>
      <c r="CE389" s="107"/>
      <c r="CF389" s="107" t="s">
        <v>296</v>
      </c>
    </row>
    <row r="390" spans="1:84" ht="12.75">
      <c r="A390" s="109">
        <v>3707</v>
      </c>
      <c r="B390" s="108" t="s">
        <v>306</v>
      </c>
      <c r="C390" s="107" t="s">
        <v>116</v>
      </c>
      <c r="D390" s="107" t="s">
        <v>307</v>
      </c>
      <c r="E390" s="107" t="s">
        <v>289</v>
      </c>
      <c r="F390" s="107"/>
      <c r="G390" s="107" t="s">
        <v>63</v>
      </c>
      <c r="H390" s="107" t="s">
        <v>290</v>
      </c>
      <c r="I390" s="107" t="s">
        <v>308</v>
      </c>
      <c r="J390" s="107"/>
      <c r="K390" s="107"/>
      <c r="L390" s="107">
        <v>0</v>
      </c>
      <c r="M390" s="107">
        <v>0</v>
      </c>
      <c r="N390" s="107"/>
      <c r="O390" s="107">
        <v>0</v>
      </c>
      <c r="P390" s="107">
        <v>0</v>
      </c>
      <c r="Q390" s="107">
        <v>0</v>
      </c>
      <c r="R390" s="107">
        <v>1</v>
      </c>
      <c r="S390" s="107">
        <v>1E-4</v>
      </c>
      <c r="T390" s="107"/>
      <c r="U390" s="107">
        <v>0</v>
      </c>
      <c r="V390" s="107"/>
      <c r="W390" s="107"/>
      <c r="X390" s="107"/>
      <c r="Y390" s="107"/>
      <c r="Z390" s="107"/>
      <c r="AA390" s="107"/>
      <c r="AB390" s="107"/>
      <c r="AC390" s="107"/>
      <c r="AD390" s="107"/>
      <c r="AE390" s="107"/>
      <c r="AF390" s="107"/>
      <c r="AG390" s="107"/>
      <c r="AH390" s="107"/>
      <c r="AI390" s="107"/>
      <c r="AJ390" s="107"/>
      <c r="AK390" s="107"/>
      <c r="AL390" s="107" t="s">
        <v>292</v>
      </c>
      <c r="AM390" s="107"/>
      <c r="AN390" s="107" t="s">
        <v>292</v>
      </c>
      <c r="AO390" s="107" t="s">
        <v>293</v>
      </c>
      <c r="AP390" s="107" t="s">
        <v>28</v>
      </c>
      <c r="AQ390" s="107"/>
      <c r="AR390" s="107" t="s">
        <v>309</v>
      </c>
      <c r="AS390" s="107" t="s">
        <v>295</v>
      </c>
      <c r="AT390" s="107"/>
      <c r="AU390" s="107">
        <v>0</v>
      </c>
      <c r="AV390" s="107"/>
      <c r="AW390" s="107"/>
      <c r="AX390" s="107">
        <v>0</v>
      </c>
      <c r="AY390" s="107"/>
      <c r="AZ390" s="107" t="s">
        <v>310</v>
      </c>
      <c r="BA390" s="107" t="s">
        <v>28</v>
      </c>
      <c r="BB390" s="107"/>
      <c r="BC390" s="107" t="s">
        <v>292</v>
      </c>
      <c r="BD390" s="107" t="s">
        <v>311</v>
      </c>
      <c r="BE390" s="107" t="s">
        <v>32</v>
      </c>
      <c r="BF390" s="107"/>
      <c r="BG390" s="107"/>
      <c r="BH390" s="107"/>
      <c r="BI390" s="107"/>
      <c r="BJ390" s="107"/>
      <c r="BK390" s="107"/>
      <c r="BL390" s="107"/>
      <c r="BM390" s="107"/>
      <c r="BN390" s="107"/>
      <c r="BO390" s="107"/>
      <c r="BP390" s="107"/>
      <c r="BQ390" s="107">
        <v>0</v>
      </c>
      <c r="BR390" s="107">
        <v>0</v>
      </c>
      <c r="BS390" s="107">
        <v>45587</v>
      </c>
      <c r="BT390" s="107"/>
      <c r="BU390" s="107"/>
      <c r="BV390" s="107"/>
      <c r="BW390" s="107"/>
      <c r="BX390" s="107"/>
      <c r="BY390" s="107"/>
      <c r="BZ390" s="107"/>
      <c r="CA390" s="107" t="s">
        <v>312</v>
      </c>
      <c r="CB390" s="107"/>
      <c r="CC390" s="107"/>
      <c r="CD390" s="107"/>
      <c r="CE390" s="107"/>
      <c r="CF390" s="107"/>
    </row>
    <row r="391" spans="1:84" ht="12.75">
      <c r="A391" s="109">
        <v>3561</v>
      </c>
      <c r="B391" s="108" t="s">
        <v>313</v>
      </c>
      <c r="C391" s="107" t="s">
        <v>314</v>
      </c>
      <c r="D391" s="107" t="s">
        <v>315</v>
      </c>
      <c r="E391" s="107" t="s">
        <v>289</v>
      </c>
      <c r="F391" s="107"/>
      <c r="G391" s="107" t="s">
        <v>63</v>
      </c>
      <c r="H391" s="107" t="s">
        <v>290</v>
      </c>
      <c r="I391" s="107" t="s">
        <v>316</v>
      </c>
      <c r="J391" s="107"/>
      <c r="K391" s="107"/>
      <c r="L391" s="107"/>
      <c r="M391" s="107"/>
      <c r="N391" s="107"/>
      <c r="O391" s="107"/>
      <c r="P391" s="107"/>
      <c r="Q391" s="107"/>
      <c r="R391" s="107">
        <v>1</v>
      </c>
      <c r="S391" s="107">
        <v>1E-4</v>
      </c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>
        <v>40049</v>
      </c>
      <c r="AE391" s="107"/>
      <c r="AF391" s="107"/>
      <c r="AG391" s="107"/>
      <c r="AH391" s="107"/>
      <c r="AI391" s="107"/>
      <c r="AJ391" s="107"/>
      <c r="AK391" s="107"/>
      <c r="AL391" s="107" t="s">
        <v>292</v>
      </c>
      <c r="AM391" s="107"/>
      <c r="AN391" s="107" t="s">
        <v>292</v>
      </c>
      <c r="AO391" s="107" t="s">
        <v>293</v>
      </c>
      <c r="AP391" s="107" t="s">
        <v>28</v>
      </c>
      <c r="AQ391" s="107"/>
      <c r="AR391" s="107" t="s">
        <v>294</v>
      </c>
      <c r="AS391" s="107" t="s">
        <v>295</v>
      </c>
      <c r="AT391" s="107"/>
      <c r="AU391" s="107"/>
      <c r="AV391" s="107"/>
      <c r="AW391" s="107"/>
      <c r="AX391" s="107"/>
      <c r="AY391" s="107"/>
      <c r="AZ391" s="107"/>
      <c r="BA391" s="107" t="s">
        <v>28</v>
      </c>
      <c r="BB391" s="107"/>
      <c r="BC391" s="107"/>
      <c r="BD391" s="107"/>
      <c r="BE391" s="107"/>
      <c r="BF391" s="107"/>
      <c r="BG391" s="107"/>
      <c r="BH391" s="107"/>
      <c r="BI391" s="107"/>
      <c r="BJ391" s="107"/>
      <c r="BK391" s="107"/>
      <c r="BL391" s="107"/>
      <c r="BM391" s="107"/>
      <c r="BN391" s="107"/>
      <c r="BO391" s="107"/>
      <c r="BP391" s="107"/>
      <c r="BQ391" s="107"/>
      <c r="BR391" s="107"/>
      <c r="BS391" s="107"/>
      <c r="BT391" s="107"/>
      <c r="BU391" s="107"/>
      <c r="BV391" s="107"/>
      <c r="BW391" s="107"/>
      <c r="BX391" s="107"/>
      <c r="BY391" s="107"/>
      <c r="BZ391" s="107"/>
      <c r="CA391" s="107"/>
      <c r="CB391" s="107"/>
      <c r="CC391" s="107"/>
      <c r="CD391" s="107"/>
      <c r="CE391" s="107"/>
      <c r="CF391" s="107" t="s">
        <v>296</v>
      </c>
    </row>
    <row r="392" spans="1:84" ht="12.75">
      <c r="A392" s="109">
        <v>4007</v>
      </c>
      <c r="B392" s="108" t="s">
        <v>317</v>
      </c>
      <c r="C392" s="107" t="s">
        <v>318</v>
      </c>
      <c r="D392" s="107" t="s">
        <v>319</v>
      </c>
      <c r="E392" s="107" t="s">
        <v>289</v>
      </c>
      <c r="F392" s="107"/>
      <c r="G392" s="107" t="s">
        <v>63</v>
      </c>
      <c r="H392" s="107" t="s">
        <v>290</v>
      </c>
      <c r="I392" s="107" t="s">
        <v>320</v>
      </c>
      <c r="J392" s="107"/>
      <c r="K392" s="107"/>
      <c r="L392" s="107"/>
      <c r="M392" s="107"/>
      <c r="N392" s="107"/>
      <c r="O392" s="107"/>
      <c r="P392" s="107"/>
      <c r="Q392" s="107"/>
      <c r="R392" s="107">
        <v>1</v>
      </c>
      <c r="S392" s="107">
        <v>1E-4</v>
      </c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>
        <v>40163</v>
      </c>
      <c r="AE392" s="107"/>
      <c r="AF392" s="107"/>
      <c r="AG392" s="107"/>
      <c r="AH392" s="107"/>
      <c r="AI392" s="107"/>
      <c r="AJ392" s="107"/>
      <c r="AK392" s="107"/>
      <c r="AL392" s="107" t="s">
        <v>292</v>
      </c>
      <c r="AM392" s="107"/>
      <c r="AN392" s="107" t="s">
        <v>292</v>
      </c>
      <c r="AO392" s="107" t="s">
        <v>293</v>
      </c>
      <c r="AP392" s="107" t="s">
        <v>28</v>
      </c>
      <c r="AQ392" s="107"/>
      <c r="AR392" s="107" t="s">
        <v>294</v>
      </c>
      <c r="AS392" s="107" t="s">
        <v>295</v>
      </c>
      <c r="AT392" s="107"/>
      <c r="AU392" s="107"/>
      <c r="AV392" s="107"/>
      <c r="AW392" s="107"/>
      <c r="AX392" s="107"/>
      <c r="AY392" s="107"/>
      <c r="AZ392" s="107"/>
      <c r="BA392" s="107" t="s">
        <v>28</v>
      </c>
      <c r="BB392" s="107"/>
      <c r="BC392" s="107"/>
      <c r="BD392" s="107"/>
      <c r="BE392" s="107"/>
      <c r="BF392" s="107"/>
      <c r="BG392" s="107"/>
      <c r="BH392" s="107"/>
      <c r="BI392" s="107"/>
      <c r="BJ392" s="107"/>
      <c r="BK392" s="107"/>
      <c r="BL392" s="107"/>
      <c r="BM392" s="107"/>
      <c r="BN392" s="107"/>
      <c r="BO392" s="107"/>
      <c r="BP392" s="107"/>
      <c r="BQ392" s="107"/>
      <c r="BR392" s="107"/>
      <c r="BS392" s="107"/>
      <c r="BT392" s="107"/>
      <c r="BU392" s="107"/>
      <c r="BV392" s="107"/>
      <c r="BW392" s="107"/>
      <c r="BX392" s="107"/>
      <c r="BY392" s="107"/>
      <c r="BZ392" s="107"/>
      <c r="CA392" s="107"/>
      <c r="CB392" s="107"/>
      <c r="CC392" s="107"/>
      <c r="CD392" s="107"/>
      <c r="CE392" s="107"/>
      <c r="CF392" s="107" t="s">
        <v>296</v>
      </c>
    </row>
    <row r="393" spans="1:84" ht="12.75">
      <c r="A393" s="109">
        <v>4100</v>
      </c>
      <c r="B393" s="107" t="s">
        <v>321</v>
      </c>
      <c r="C393" s="107" t="s">
        <v>121</v>
      </c>
      <c r="D393" s="107" t="s">
        <v>322</v>
      </c>
      <c r="E393" s="107" t="s">
        <v>289</v>
      </c>
      <c r="F393" s="107"/>
      <c r="G393" s="107" t="s">
        <v>63</v>
      </c>
      <c r="H393" s="107" t="s">
        <v>290</v>
      </c>
      <c r="I393" s="107" t="s">
        <v>323</v>
      </c>
      <c r="J393" s="107"/>
      <c r="K393" s="107"/>
      <c r="L393" s="107">
        <v>0</v>
      </c>
      <c r="M393" s="107">
        <v>0</v>
      </c>
      <c r="N393" s="107"/>
      <c r="O393" s="107">
        <v>0</v>
      </c>
      <c r="P393" s="107">
        <v>0</v>
      </c>
      <c r="Q393" s="107">
        <v>0</v>
      </c>
      <c r="R393" s="107">
        <v>1</v>
      </c>
      <c r="S393" s="107">
        <v>1E-4</v>
      </c>
      <c r="T393" s="107"/>
      <c r="U393" s="107">
        <v>0</v>
      </c>
      <c r="V393" s="107"/>
      <c r="W393" s="107"/>
      <c r="X393" s="107"/>
      <c r="Y393" s="107"/>
      <c r="Z393" s="107"/>
      <c r="AA393" s="107"/>
      <c r="AB393" s="107"/>
      <c r="AC393" s="107"/>
      <c r="AD393" s="107"/>
      <c r="AE393" s="107"/>
      <c r="AF393" s="107"/>
      <c r="AG393" s="107"/>
      <c r="AH393" s="107"/>
      <c r="AI393" s="107"/>
      <c r="AJ393" s="107"/>
      <c r="AK393" s="107"/>
      <c r="AL393" s="107" t="s">
        <v>292</v>
      </c>
      <c r="AM393" s="107"/>
      <c r="AN393" s="107" t="s">
        <v>292</v>
      </c>
      <c r="AO393" s="107" t="s">
        <v>293</v>
      </c>
      <c r="AP393" s="107" t="s">
        <v>28</v>
      </c>
      <c r="AQ393" s="107"/>
      <c r="AR393" s="107" t="s">
        <v>324</v>
      </c>
      <c r="AS393" s="107" t="s">
        <v>295</v>
      </c>
      <c r="AT393" s="107"/>
      <c r="AU393" s="107">
        <v>0</v>
      </c>
      <c r="AV393" s="107"/>
      <c r="AW393" s="107"/>
      <c r="AX393" s="107">
        <v>0</v>
      </c>
      <c r="AY393" s="107"/>
      <c r="AZ393" s="107" t="s">
        <v>325</v>
      </c>
      <c r="BA393" s="107" t="s">
        <v>28</v>
      </c>
      <c r="BB393" s="107"/>
      <c r="BC393" s="107" t="s">
        <v>292</v>
      </c>
      <c r="BD393" s="107" t="s">
        <v>311</v>
      </c>
      <c r="BE393" s="107" t="s">
        <v>326</v>
      </c>
      <c r="BF393" s="107"/>
      <c r="BG393" s="107"/>
      <c r="BH393" s="107"/>
      <c r="BI393" s="107"/>
      <c r="BJ393" s="107"/>
      <c r="BK393" s="107"/>
      <c r="BL393" s="107"/>
      <c r="BM393" s="107"/>
      <c r="BN393" s="107"/>
      <c r="BO393" s="107"/>
      <c r="BP393" s="107"/>
      <c r="BQ393" s="107">
        <v>0</v>
      </c>
      <c r="BR393" s="107">
        <v>0</v>
      </c>
      <c r="BS393" s="107">
        <v>45587</v>
      </c>
      <c r="BT393" s="107"/>
      <c r="BU393" s="107"/>
      <c r="BV393" s="107"/>
      <c r="BW393" s="107"/>
      <c r="BX393" s="107"/>
      <c r="BY393" s="107"/>
      <c r="BZ393" s="107"/>
      <c r="CA393" s="107" t="s">
        <v>312</v>
      </c>
      <c r="CB393" s="107"/>
      <c r="CC393" s="107"/>
      <c r="CD393" s="107"/>
      <c r="CE393" s="107"/>
      <c r="CF393" s="107"/>
    </row>
    <row r="394" spans="1:84" ht="12.75">
      <c r="A394" s="109">
        <v>4065</v>
      </c>
      <c r="B394" s="108" t="s">
        <v>327</v>
      </c>
      <c r="C394" s="107" t="s">
        <v>328</v>
      </c>
      <c r="D394" s="107" t="s">
        <v>329</v>
      </c>
      <c r="E394" s="107" t="s">
        <v>289</v>
      </c>
      <c r="F394" s="107"/>
      <c r="G394" s="107" t="s">
        <v>63</v>
      </c>
      <c r="H394" s="107" t="s">
        <v>290</v>
      </c>
      <c r="I394" s="107" t="s">
        <v>304</v>
      </c>
      <c r="J394" s="107"/>
      <c r="K394" s="107"/>
      <c r="L394" s="107"/>
      <c r="M394" s="107"/>
      <c r="N394" s="107"/>
      <c r="O394" s="107"/>
      <c r="P394" s="107"/>
      <c r="Q394" s="107"/>
      <c r="R394" s="107">
        <v>1</v>
      </c>
      <c r="S394" s="107">
        <v>1E-4</v>
      </c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>
        <v>40163</v>
      </c>
      <c r="AE394" s="107"/>
      <c r="AF394" s="107"/>
      <c r="AG394" s="107"/>
      <c r="AH394" s="107"/>
      <c r="AI394" s="107"/>
      <c r="AJ394" s="107"/>
      <c r="AK394" s="107"/>
      <c r="AL394" s="107" t="s">
        <v>292</v>
      </c>
      <c r="AM394" s="107"/>
      <c r="AN394" s="107" t="s">
        <v>292</v>
      </c>
      <c r="AO394" s="107" t="s">
        <v>293</v>
      </c>
      <c r="AP394" s="107" t="s">
        <v>28</v>
      </c>
      <c r="AQ394" s="107"/>
      <c r="AR394" s="107" t="s">
        <v>294</v>
      </c>
      <c r="AS394" s="107" t="s">
        <v>295</v>
      </c>
      <c r="AT394" s="107"/>
      <c r="AU394" s="107"/>
      <c r="AV394" s="107"/>
      <c r="AW394" s="107"/>
      <c r="AX394" s="107"/>
      <c r="AY394" s="107"/>
      <c r="AZ394" s="107"/>
      <c r="BA394" s="107" t="s">
        <v>28</v>
      </c>
      <c r="BB394" s="107"/>
      <c r="BC394" s="107"/>
      <c r="BD394" s="107"/>
      <c r="BE394" s="107"/>
      <c r="BF394" s="107"/>
      <c r="BG394" s="107"/>
      <c r="BH394" s="107"/>
      <c r="BI394" s="107"/>
      <c r="BJ394" s="107"/>
      <c r="BK394" s="107"/>
      <c r="BL394" s="107"/>
      <c r="BM394" s="107"/>
      <c r="BN394" s="107"/>
      <c r="BO394" s="107"/>
      <c r="BP394" s="107"/>
      <c r="BQ394" s="107"/>
      <c r="BR394" s="107"/>
      <c r="BS394" s="107"/>
      <c r="BT394" s="107"/>
      <c r="BU394" s="107"/>
      <c r="BV394" s="107"/>
      <c r="BW394" s="107"/>
      <c r="BX394" s="107"/>
      <c r="BY394" s="107"/>
      <c r="BZ394" s="107"/>
      <c r="CA394" s="107"/>
      <c r="CB394" s="107"/>
      <c r="CC394" s="107"/>
      <c r="CD394" s="107"/>
      <c r="CE394" s="107"/>
      <c r="CF394" s="107" t="s">
        <v>296</v>
      </c>
    </row>
    <row r="395" spans="1:84" ht="12.75">
      <c r="A395" s="109">
        <v>3565</v>
      </c>
      <c r="B395" s="108" t="s">
        <v>330</v>
      </c>
      <c r="C395" s="107" t="s">
        <v>331</v>
      </c>
      <c r="D395" s="107" t="s">
        <v>332</v>
      </c>
      <c r="E395" s="107" t="s">
        <v>289</v>
      </c>
      <c r="F395" s="107"/>
      <c r="G395" s="107" t="s">
        <v>63</v>
      </c>
      <c r="H395" s="107" t="s">
        <v>290</v>
      </c>
      <c r="I395" s="107" t="s">
        <v>333</v>
      </c>
      <c r="J395" s="107"/>
      <c r="K395" s="107"/>
      <c r="L395" s="107"/>
      <c r="M395" s="107"/>
      <c r="N395" s="107"/>
      <c r="O395" s="107"/>
      <c r="P395" s="107"/>
      <c r="Q395" s="107"/>
      <c r="R395" s="107">
        <v>1</v>
      </c>
      <c r="S395" s="107">
        <v>1E-4</v>
      </c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>
        <v>40049</v>
      </c>
      <c r="AE395" s="107"/>
      <c r="AF395" s="107"/>
      <c r="AG395" s="107"/>
      <c r="AH395" s="107"/>
      <c r="AI395" s="107"/>
      <c r="AJ395" s="107"/>
      <c r="AK395" s="107"/>
      <c r="AL395" s="107" t="s">
        <v>292</v>
      </c>
      <c r="AM395" s="107"/>
      <c r="AN395" s="107" t="s">
        <v>292</v>
      </c>
      <c r="AO395" s="107" t="s">
        <v>293</v>
      </c>
      <c r="AP395" s="107" t="s">
        <v>28</v>
      </c>
      <c r="AQ395" s="107"/>
      <c r="AR395" s="107" t="s">
        <v>294</v>
      </c>
      <c r="AS395" s="107" t="s">
        <v>295</v>
      </c>
      <c r="AT395" s="107"/>
      <c r="AU395" s="107"/>
      <c r="AV395" s="107"/>
      <c r="AW395" s="107"/>
      <c r="AX395" s="107"/>
      <c r="AY395" s="107"/>
      <c r="AZ395" s="107"/>
      <c r="BA395" s="107" t="s">
        <v>28</v>
      </c>
      <c r="BB395" s="107"/>
      <c r="BC395" s="107"/>
      <c r="BD395" s="107"/>
      <c r="BE395" s="107"/>
      <c r="BF395" s="107"/>
      <c r="BG395" s="107"/>
      <c r="BH395" s="107"/>
      <c r="BI395" s="107"/>
      <c r="BJ395" s="107"/>
      <c r="BK395" s="107"/>
      <c r="BL395" s="107"/>
      <c r="BM395" s="107"/>
      <c r="BN395" s="107"/>
      <c r="BO395" s="107"/>
      <c r="BP395" s="107"/>
      <c r="BQ395" s="107"/>
      <c r="BR395" s="107"/>
      <c r="BS395" s="107"/>
      <c r="BT395" s="107"/>
      <c r="BU395" s="107"/>
      <c r="BV395" s="107"/>
      <c r="BW395" s="107"/>
      <c r="BX395" s="107"/>
      <c r="BY395" s="107"/>
      <c r="BZ395" s="107"/>
      <c r="CA395" s="107"/>
      <c r="CB395" s="107"/>
      <c r="CC395" s="107"/>
      <c r="CD395" s="107"/>
      <c r="CE395" s="107"/>
      <c r="CF395" s="107" t="s">
        <v>296</v>
      </c>
    </row>
    <row r="396" spans="1:84" ht="12.75">
      <c r="A396" s="109">
        <v>4020</v>
      </c>
      <c r="B396" s="108" t="s">
        <v>334</v>
      </c>
      <c r="C396" s="107" t="s">
        <v>335</v>
      </c>
      <c r="D396" s="107" t="s">
        <v>336</v>
      </c>
      <c r="E396" s="107" t="s">
        <v>289</v>
      </c>
      <c r="F396" s="107"/>
      <c r="G396" s="107" t="s">
        <v>63</v>
      </c>
      <c r="H396" s="107" t="s">
        <v>290</v>
      </c>
      <c r="I396" s="107" t="s">
        <v>291</v>
      </c>
      <c r="J396" s="107"/>
      <c r="K396" s="107"/>
      <c r="L396" s="107"/>
      <c r="M396" s="107"/>
      <c r="N396" s="107"/>
      <c r="O396" s="107"/>
      <c r="P396" s="107"/>
      <c r="Q396" s="107"/>
      <c r="R396" s="107">
        <v>1</v>
      </c>
      <c r="S396" s="107">
        <v>1E-4</v>
      </c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>
        <v>40163</v>
      </c>
      <c r="AE396" s="107"/>
      <c r="AF396" s="107"/>
      <c r="AG396" s="107"/>
      <c r="AH396" s="107"/>
      <c r="AI396" s="107"/>
      <c r="AJ396" s="107"/>
      <c r="AK396" s="107"/>
      <c r="AL396" s="107" t="s">
        <v>292</v>
      </c>
      <c r="AM396" s="107"/>
      <c r="AN396" s="107" t="s">
        <v>292</v>
      </c>
      <c r="AO396" s="107" t="s">
        <v>293</v>
      </c>
      <c r="AP396" s="107" t="s">
        <v>28</v>
      </c>
      <c r="AQ396" s="107"/>
      <c r="AR396" s="107" t="s">
        <v>294</v>
      </c>
      <c r="AS396" s="107" t="s">
        <v>295</v>
      </c>
      <c r="AT396" s="107"/>
      <c r="AU396" s="107"/>
      <c r="AV396" s="107"/>
      <c r="AW396" s="107"/>
      <c r="AX396" s="107"/>
      <c r="AY396" s="107"/>
      <c r="AZ396" s="107"/>
      <c r="BA396" s="107" t="s">
        <v>28</v>
      </c>
      <c r="BB396" s="107"/>
      <c r="BC396" s="107"/>
      <c r="BD396" s="107"/>
      <c r="BE396" s="107"/>
      <c r="BF396" s="107"/>
      <c r="BG396" s="107"/>
      <c r="BH396" s="107"/>
      <c r="BI396" s="107"/>
      <c r="BJ396" s="107"/>
      <c r="BK396" s="107"/>
      <c r="BL396" s="107"/>
      <c r="BM396" s="107"/>
      <c r="BN396" s="107"/>
      <c r="BO396" s="107"/>
      <c r="BP396" s="107"/>
      <c r="BQ396" s="107"/>
      <c r="BR396" s="107"/>
      <c r="BS396" s="107"/>
      <c r="BT396" s="107"/>
      <c r="BU396" s="107"/>
      <c r="BV396" s="107"/>
      <c r="BW396" s="107"/>
      <c r="BX396" s="107"/>
      <c r="BY396" s="107"/>
      <c r="BZ396" s="107"/>
      <c r="CA396" s="107"/>
      <c r="CB396" s="107"/>
      <c r="CC396" s="107"/>
      <c r="CD396" s="107"/>
      <c r="CE396" s="107"/>
      <c r="CF396" s="107" t="s">
        <v>296</v>
      </c>
    </row>
    <row r="397" spans="1:84" ht="12.75">
      <c r="A397" s="109">
        <v>3606</v>
      </c>
      <c r="B397" s="108" t="s">
        <v>337</v>
      </c>
      <c r="C397" s="107" t="s">
        <v>338</v>
      </c>
      <c r="D397" s="107" t="s">
        <v>339</v>
      </c>
      <c r="E397" s="107" t="s">
        <v>289</v>
      </c>
      <c r="F397" s="107"/>
      <c r="G397" s="107" t="s">
        <v>63</v>
      </c>
      <c r="H397" s="107" t="s">
        <v>290</v>
      </c>
      <c r="I397" s="107" t="s">
        <v>291</v>
      </c>
      <c r="J397" s="107"/>
      <c r="K397" s="107"/>
      <c r="L397" s="107"/>
      <c r="M397" s="107"/>
      <c r="N397" s="107"/>
      <c r="O397" s="107"/>
      <c r="P397" s="107"/>
      <c r="Q397" s="107"/>
      <c r="R397" s="107">
        <v>1</v>
      </c>
      <c r="S397" s="107">
        <v>1E-4</v>
      </c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>
        <v>40163</v>
      </c>
      <c r="AE397" s="107"/>
      <c r="AF397" s="107"/>
      <c r="AG397" s="107"/>
      <c r="AH397" s="107"/>
      <c r="AI397" s="107"/>
      <c r="AJ397" s="107"/>
      <c r="AK397" s="107"/>
      <c r="AL397" s="107" t="s">
        <v>292</v>
      </c>
      <c r="AM397" s="107"/>
      <c r="AN397" s="107" t="s">
        <v>292</v>
      </c>
      <c r="AO397" s="107" t="s">
        <v>293</v>
      </c>
      <c r="AP397" s="107" t="s">
        <v>28</v>
      </c>
      <c r="AQ397" s="107"/>
      <c r="AR397" s="107" t="s">
        <v>294</v>
      </c>
      <c r="AS397" s="107" t="s">
        <v>295</v>
      </c>
      <c r="AT397" s="107"/>
      <c r="AU397" s="107"/>
      <c r="AV397" s="107"/>
      <c r="AW397" s="107"/>
      <c r="AX397" s="107"/>
      <c r="AY397" s="107"/>
      <c r="AZ397" s="107"/>
      <c r="BA397" s="107" t="s">
        <v>28</v>
      </c>
      <c r="BB397" s="107"/>
      <c r="BC397" s="107"/>
      <c r="BD397" s="107"/>
      <c r="BE397" s="107"/>
      <c r="BF397" s="107"/>
      <c r="BG397" s="107"/>
      <c r="BH397" s="107"/>
      <c r="BI397" s="107"/>
      <c r="BJ397" s="107"/>
      <c r="BK397" s="107"/>
      <c r="BL397" s="107"/>
      <c r="BM397" s="107"/>
      <c r="BN397" s="107"/>
      <c r="BO397" s="107"/>
      <c r="BP397" s="107"/>
      <c r="BQ397" s="107"/>
      <c r="BR397" s="107"/>
      <c r="BS397" s="107"/>
      <c r="BT397" s="107"/>
      <c r="BU397" s="107"/>
      <c r="BV397" s="107"/>
      <c r="BW397" s="107"/>
      <c r="BX397" s="107"/>
      <c r="BY397" s="107"/>
      <c r="BZ397" s="107"/>
      <c r="CA397" s="107"/>
      <c r="CB397" s="107"/>
      <c r="CC397" s="107"/>
      <c r="CD397" s="107"/>
      <c r="CE397" s="107"/>
      <c r="CF397" s="107" t="s">
        <v>296</v>
      </c>
    </row>
    <row r="398" spans="1:84" ht="12.75">
      <c r="A398" s="109">
        <v>3608</v>
      </c>
      <c r="B398" s="107" t="s">
        <v>340</v>
      </c>
      <c r="C398" s="107" t="s">
        <v>341</v>
      </c>
      <c r="D398" s="107" t="s">
        <v>342</v>
      </c>
      <c r="E398" s="107" t="s">
        <v>289</v>
      </c>
      <c r="F398" s="107"/>
      <c r="G398" s="107" t="s">
        <v>63</v>
      </c>
      <c r="H398" s="107" t="s">
        <v>290</v>
      </c>
      <c r="I398" s="107" t="s">
        <v>291</v>
      </c>
      <c r="J398" s="107"/>
      <c r="K398" s="107"/>
      <c r="L398" s="107"/>
      <c r="M398" s="107"/>
      <c r="N398" s="107"/>
      <c r="O398" s="107"/>
      <c r="P398" s="107"/>
      <c r="Q398" s="107"/>
      <c r="R398" s="107">
        <v>1</v>
      </c>
      <c r="S398" s="107">
        <v>1E-4</v>
      </c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>
        <v>40163</v>
      </c>
      <c r="AE398" s="107"/>
      <c r="AF398" s="107"/>
      <c r="AG398" s="107"/>
      <c r="AH398" s="107"/>
      <c r="AI398" s="107"/>
      <c r="AJ398" s="107"/>
      <c r="AK398" s="107"/>
      <c r="AL398" s="107" t="s">
        <v>292</v>
      </c>
      <c r="AM398" s="107"/>
      <c r="AN398" s="107" t="s">
        <v>292</v>
      </c>
      <c r="AO398" s="107" t="s">
        <v>293</v>
      </c>
      <c r="AP398" s="107" t="s">
        <v>28</v>
      </c>
      <c r="AQ398" s="107"/>
      <c r="AR398" s="107" t="s">
        <v>294</v>
      </c>
      <c r="AS398" s="107" t="s">
        <v>295</v>
      </c>
      <c r="AT398" s="107"/>
      <c r="AU398" s="107"/>
      <c r="AV398" s="107"/>
      <c r="AW398" s="107"/>
      <c r="AX398" s="107"/>
      <c r="AY398" s="107"/>
      <c r="AZ398" s="107"/>
      <c r="BA398" s="107" t="s">
        <v>28</v>
      </c>
      <c r="BB398" s="107"/>
      <c r="BC398" s="107"/>
      <c r="BD398" s="107"/>
      <c r="BE398" s="107"/>
      <c r="BF398" s="107"/>
      <c r="BG398" s="107"/>
      <c r="BH398" s="107"/>
      <c r="BI398" s="107"/>
      <c r="BJ398" s="107"/>
      <c r="BK398" s="107"/>
      <c r="BL398" s="107"/>
      <c r="BM398" s="107"/>
      <c r="BN398" s="107"/>
      <c r="BO398" s="107"/>
      <c r="BP398" s="107"/>
      <c r="BQ398" s="107"/>
      <c r="BR398" s="107"/>
      <c r="BS398" s="107"/>
      <c r="BT398" s="107"/>
      <c r="BU398" s="107"/>
      <c r="BV398" s="107"/>
      <c r="BW398" s="107"/>
      <c r="BX398" s="107"/>
      <c r="BY398" s="107"/>
      <c r="BZ398" s="107"/>
      <c r="CA398" s="107"/>
      <c r="CB398" s="107"/>
      <c r="CC398" s="107"/>
      <c r="CD398" s="107"/>
      <c r="CE398" s="107"/>
      <c r="CF398" s="107" t="s">
        <v>296</v>
      </c>
    </row>
    <row r="399" spans="1:84" ht="12.75">
      <c r="A399" s="109">
        <v>3551</v>
      </c>
      <c r="B399" s="110" t="s">
        <v>343</v>
      </c>
      <c r="C399" s="107" t="s">
        <v>344</v>
      </c>
      <c r="D399" s="107" t="s">
        <v>345</v>
      </c>
      <c r="E399" s="107" t="s">
        <v>289</v>
      </c>
      <c r="F399" s="107"/>
      <c r="G399" s="107" t="s">
        <v>63</v>
      </c>
      <c r="H399" s="107" t="s">
        <v>290</v>
      </c>
      <c r="I399" s="107" t="s">
        <v>300</v>
      </c>
      <c r="J399" s="107"/>
      <c r="K399" s="107"/>
      <c r="L399" s="107"/>
      <c r="M399" s="107"/>
      <c r="N399" s="107"/>
      <c r="O399" s="107"/>
      <c r="P399" s="107"/>
      <c r="Q399" s="107"/>
      <c r="R399" s="107">
        <v>1</v>
      </c>
      <c r="S399" s="107">
        <v>1E-4</v>
      </c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>
        <v>40049</v>
      </c>
      <c r="AE399" s="107"/>
      <c r="AF399" s="107"/>
      <c r="AG399" s="107"/>
      <c r="AH399" s="107"/>
      <c r="AI399" s="107"/>
      <c r="AJ399" s="107"/>
      <c r="AK399" s="107"/>
      <c r="AL399" s="107" t="s">
        <v>292</v>
      </c>
      <c r="AM399" s="107"/>
      <c r="AN399" s="107" t="s">
        <v>292</v>
      </c>
      <c r="AO399" s="107" t="s">
        <v>293</v>
      </c>
      <c r="AP399" s="107" t="s">
        <v>28</v>
      </c>
      <c r="AQ399" s="107"/>
      <c r="AR399" s="107" t="s">
        <v>294</v>
      </c>
      <c r="AS399" s="107" t="s">
        <v>295</v>
      </c>
      <c r="AT399" s="107"/>
      <c r="AU399" s="107"/>
      <c r="AV399" s="107"/>
      <c r="AW399" s="107"/>
      <c r="AX399" s="107"/>
      <c r="AY399" s="107"/>
      <c r="AZ399" s="107"/>
      <c r="BA399" s="107" t="s">
        <v>28</v>
      </c>
      <c r="BB399" s="107"/>
      <c r="BC399" s="107"/>
      <c r="BD399" s="107"/>
      <c r="BE399" s="107"/>
      <c r="BF399" s="107"/>
      <c r="BG399" s="107"/>
      <c r="BH399" s="107"/>
      <c r="BI399" s="107"/>
      <c r="BJ399" s="107"/>
      <c r="BK399" s="107"/>
      <c r="BL399" s="107"/>
      <c r="BM399" s="107"/>
      <c r="BN399" s="107"/>
      <c r="BO399" s="107"/>
      <c r="BP399" s="107"/>
      <c r="BQ399" s="107"/>
      <c r="BR399" s="107"/>
      <c r="BS399" s="107"/>
      <c r="BT399" s="107"/>
      <c r="BU399" s="107"/>
      <c r="BV399" s="107"/>
      <c r="BW399" s="107"/>
      <c r="BX399" s="107"/>
      <c r="BY399" s="107"/>
      <c r="BZ399" s="107"/>
      <c r="CA399" s="107"/>
      <c r="CB399" s="107"/>
      <c r="CC399" s="107"/>
      <c r="CD399" s="107"/>
      <c r="CE399" s="107"/>
      <c r="CF399" s="107" t="s">
        <v>296</v>
      </c>
    </row>
    <row r="400" spans="1:84" ht="12.75">
      <c r="A400" s="109">
        <v>3555</v>
      </c>
      <c r="B400" s="110" t="s">
        <v>346</v>
      </c>
      <c r="C400" s="107" t="s">
        <v>347</v>
      </c>
      <c r="D400" s="107" t="s">
        <v>348</v>
      </c>
      <c r="E400" s="107" t="s">
        <v>289</v>
      </c>
      <c r="F400" s="107"/>
      <c r="G400" s="107" t="s">
        <v>63</v>
      </c>
      <c r="H400" s="107" t="s">
        <v>290</v>
      </c>
      <c r="I400" s="107" t="s">
        <v>304</v>
      </c>
      <c r="J400" s="107"/>
      <c r="K400" s="107"/>
      <c r="L400" s="107"/>
      <c r="M400" s="107"/>
      <c r="N400" s="107"/>
      <c r="O400" s="107"/>
      <c r="P400" s="107"/>
      <c r="Q400" s="107"/>
      <c r="R400" s="107">
        <v>1</v>
      </c>
      <c r="S400" s="107">
        <v>1E-4</v>
      </c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>
        <v>40163</v>
      </c>
      <c r="AE400" s="107"/>
      <c r="AF400" s="107"/>
      <c r="AG400" s="107"/>
      <c r="AH400" s="107"/>
      <c r="AI400" s="107"/>
      <c r="AJ400" s="107"/>
      <c r="AK400" s="107"/>
      <c r="AL400" s="107" t="s">
        <v>292</v>
      </c>
      <c r="AM400" s="107"/>
      <c r="AN400" s="107" t="s">
        <v>292</v>
      </c>
      <c r="AO400" s="107" t="s">
        <v>293</v>
      </c>
      <c r="AP400" s="107" t="s">
        <v>28</v>
      </c>
      <c r="AQ400" s="107"/>
      <c r="AR400" s="107" t="s">
        <v>294</v>
      </c>
      <c r="AS400" s="107" t="s">
        <v>295</v>
      </c>
      <c r="AT400" s="107"/>
      <c r="AU400" s="107"/>
      <c r="AV400" s="107"/>
      <c r="AW400" s="107"/>
      <c r="AX400" s="107"/>
      <c r="AY400" s="107"/>
      <c r="AZ400" s="107"/>
      <c r="BA400" s="107" t="s">
        <v>28</v>
      </c>
      <c r="BB400" s="107"/>
      <c r="BC400" s="107"/>
      <c r="BD400" s="107"/>
      <c r="BE400" s="107"/>
      <c r="BF400" s="107"/>
      <c r="BG400" s="107"/>
      <c r="BH400" s="107"/>
      <c r="BI400" s="107"/>
      <c r="BJ400" s="107"/>
      <c r="BK400" s="107"/>
      <c r="BL400" s="107"/>
      <c r="BM400" s="107"/>
      <c r="BN400" s="107"/>
      <c r="BO400" s="107"/>
      <c r="BP400" s="107"/>
      <c r="BQ400" s="107"/>
      <c r="BR400" s="107"/>
      <c r="BS400" s="107"/>
      <c r="BT400" s="107"/>
      <c r="BU400" s="107"/>
      <c r="BV400" s="107"/>
      <c r="BW400" s="107"/>
      <c r="BX400" s="107"/>
      <c r="BY400" s="107"/>
      <c r="BZ400" s="107"/>
      <c r="CA400" s="107"/>
      <c r="CB400" s="107"/>
      <c r="CC400" s="107"/>
      <c r="CD400" s="107"/>
      <c r="CE400" s="107"/>
      <c r="CF400" s="107" t="s">
        <v>296</v>
      </c>
    </row>
    <row r="401" spans="1:84" ht="12.75">
      <c r="A401" s="95">
        <v>3552</v>
      </c>
      <c r="B401" s="110" t="s">
        <v>349</v>
      </c>
      <c r="C401" s="107" t="s">
        <v>350</v>
      </c>
      <c r="D401" s="107" t="s">
        <v>351</v>
      </c>
      <c r="E401" s="107" t="s">
        <v>289</v>
      </c>
      <c r="F401" s="107"/>
      <c r="G401" s="107" t="s">
        <v>63</v>
      </c>
      <c r="H401" s="107" t="s">
        <v>290</v>
      </c>
      <c r="I401" s="107" t="s">
        <v>300</v>
      </c>
      <c r="J401" s="107"/>
      <c r="K401" s="107"/>
      <c r="L401" s="107"/>
      <c r="M401" s="107"/>
      <c r="N401" s="107"/>
      <c r="O401" s="107"/>
      <c r="P401" s="107"/>
      <c r="Q401" s="107"/>
      <c r="R401" s="107">
        <v>1</v>
      </c>
      <c r="S401" s="107">
        <v>1E-4</v>
      </c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>
        <v>40163</v>
      </c>
      <c r="AE401" s="107"/>
      <c r="AF401" s="107"/>
      <c r="AG401" s="107"/>
      <c r="AH401" s="107"/>
      <c r="AI401" s="107"/>
      <c r="AJ401" s="107"/>
      <c r="AK401" s="107"/>
      <c r="AL401" s="107" t="s">
        <v>292</v>
      </c>
      <c r="AM401" s="107"/>
      <c r="AN401" s="107" t="s">
        <v>292</v>
      </c>
      <c r="AO401" s="107" t="s">
        <v>293</v>
      </c>
      <c r="AP401" s="107" t="s">
        <v>28</v>
      </c>
      <c r="AQ401" s="107"/>
      <c r="AR401" s="107" t="s">
        <v>294</v>
      </c>
      <c r="AS401" s="107" t="s">
        <v>295</v>
      </c>
      <c r="AT401" s="107"/>
      <c r="AU401" s="107"/>
      <c r="AV401" s="107"/>
      <c r="AW401" s="107"/>
      <c r="AX401" s="107"/>
      <c r="AY401" s="107"/>
      <c r="AZ401" s="107"/>
      <c r="BA401" s="107" t="s">
        <v>28</v>
      </c>
      <c r="BB401" s="107"/>
      <c r="BC401" s="107"/>
      <c r="BD401" s="107"/>
      <c r="BE401" s="107"/>
      <c r="BF401" s="107"/>
      <c r="BG401" s="107"/>
      <c r="BH401" s="107"/>
      <c r="BI401" s="107"/>
      <c r="BJ401" s="107"/>
      <c r="BK401" s="107"/>
      <c r="BL401" s="107"/>
      <c r="BM401" s="107"/>
      <c r="BN401" s="107"/>
      <c r="BO401" s="107"/>
      <c r="BP401" s="107"/>
      <c r="BQ401" s="107"/>
      <c r="BR401" s="107"/>
      <c r="BS401" s="107"/>
      <c r="BT401" s="107"/>
      <c r="BU401" s="107"/>
      <c r="BV401" s="107"/>
      <c r="BW401" s="107"/>
      <c r="BX401" s="107"/>
      <c r="BY401" s="107"/>
      <c r="BZ401" s="107"/>
      <c r="CA401" s="107"/>
      <c r="CB401" s="107"/>
      <c r="CC401" s="107"/>
      <c r="CD401" s="107"/>
      <c r="CE401" s="107"/>
      <c r="CF401" s="107" t="s">
        <v>296</v>
      </c>
    </row>
    <row r="402" spans="1:84" ht="12.75">
      <c r="A402" s="109">
        <v>3575</v>
      </c>
      <c r="B402" s="111" t="s">
        <v>352</v>
      </c>
      <c r="C402" s="107" t="s">
        <v>353</v>
      </c>
      <c r="D402" s="107" t="s">
        <v>354</v>
      </c>
      <c r="E402" s="107" t="s">
        <v>289</v>
      </c>
      <c r="F402" s="107"/>
      <c r="G402" s="107" t="s">
        <v>63</v>
      </c>
      <c r="H402" s="107" t="s">
        <v>290</v>
      </c>
      <c r="I402" s="107" t="s">
        <v>355</v>
      </c>
      <c r="J402" s="107"/>
      <c r="K402" s="107"/>
      <c r="L402" s="107"/>
      <c r="M402" s="107"/>
      <c r="N402" s="107"/>
      <c r="O402" s="107"/>
      <c r="P402" s="107"/>
      <c r="Q402" s="107"/>
      <c r="R402" s="107">
        <v>1</v>
      </c>
      <c r="S402" s="107">
        <v>1E-4</v>
      </c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>
        <v>40049</v>
      </c>
      <c r="AE402" s="107"/>
      <c r="AF402" s="107"/>
      <c r="AG402" s="107"/>
      <c r="AH402" s="107"/>
      <c r="AI402" s="107"/>
      <c r="AJ402" s="107"/>
      <c r="AK402" s="107"/>
      <c r="AL402" s="107" t="s">
        <v>292</v>
      </c>
      <c r="AM402" s="107"/>
      <c r="AN402" s="107" t="s">
        <v>292</v>
      </c>
      <c r="AO402" s="107" t="s">
        <v>293</v>
      </c>
      <c r="AP402" s="107" t="s">
        <v>28</v>
      </c>
      <c r="AQ402" s="107"/>
      <c r="AR402" s="107" t="s">
        <v>294</v>
      </c>
      <c r="AS402" s="107" t="s">
        <v>295</v>
      </c>
      <c r="AT402" s="107"/>
      <c r="AU402" s="107"/>
      <c r="AV402" s="107"/>
      <c r="AW402" s="107"/>
      <c r="AX402" s="107"/>
      <c r="AY402" s="107"/>
      <c r="AZ402" s="107"/>
      <c r="BA402" s="107" t="s">
        <v>28</v>
      </c>
      <c r="BB402" s="107"/>
      <c r="BC402" s="107"/>
      <c r="BD402" s="107"/>
      <c r="BE402" s="107"/>
      <c r="BF402" s="107"/>
      <c r="BG402" s="107"/>
      <c r="BH402" s="107"/>
      <c r="BI402" s="107"/>
      <c r="BJ402" s="107"/>
      <c r="BK402" s="107"/>
      <c r="BL402" s="107"/>
      <c r="BM402" s="107"/>
      <c r="BN402" s="107"/>
      <c r="BO402" s="107"/>
      <c r="BP402" s="107"/>
      <c r="BQ402" s="107"/>
      <c r="BR402" s="107"/>
      <c r="BS402" s="107"/>
      <c r="BT402" s="107"/>
      <c r="BU402" s="107"/>
      <c r="BV402" s="107"/>
      <c r="BW402" s="107"/>
      <c r="BX402" s="107"/>
      <c r="BY402" s="107"/>
      <c r="BZ402" s="107"/>
      <c r="CA402" s="107"/>
      <c r="CB402" s="107"/>
      <c r="CC402" s="107"/>
      <c r="CD402" s="107"/>
      <c r="CE402" s="107"/>
      <c r="CF402" s="107" t="s">
        <v>296</v>
      </c>
    </row>
    <row r="403" spans="1:84" ht="12.75">
      <c r="A403" s="95">
        <v>3508</v>
      </c>
      <c r="B403" s="107" t="s">
        <v>356</v>
      </c>
      <c r="C403" s="107" t="s">
        <v>357</v>
      </c>
      <c r="D403" s="107" t="s">
        <v>358</v>
      </c>
      <c r="E403" s="107" t="s">
        <v>289</v>
      </c>
      <c r="F403" s="107"/>
      <c r="G403" s="107" t="s">
        <v>63</v>
      </c>
      <c r="H403" s="107" t="s">
        <v>290</v>
      </c>
      <c r="I403" s="107" t="s">
        <v>359</v>
      </c>
      <c r="J403" s="107"/>
      <c r="K403" s="107"/>
      <c r="L403" s="107"/>
      <c r="M403" s="107"/>
      <c r="N403" s="107"/>
      <c r="O403" s="107"/>
      <c r="P403" s="107"/>
      <c r="Q403" s="107"/>
      <c r="R403" s="107">
        <v>1</v>
      </c>
      <c r="S403" s="107">
        <v>1E-4</v>
      </c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>
        <v>43720</v>
      </c>
      <c r="AE403" s="107"/>
      <c r="AF403" s="107"/>
      <c r="AG403" s="107"/>
      <c r="AH403" s="107"/>
      <c r="AI403" s="107"/>
      <c r="AJ403" s="107"/>
      <c r="AK403" s="107"/>
      <c r="AL403" s="107" t="s">
        <v>292</v>
      </c>
      <c r="AM403" s="107"/>
      <c r="AN403" s="107" t="s">
        <v>292</v>
      </c>
      <c r="AO403" s="107" t="s">
        <v>293</v>
      </c>
      <c r="AP403" s="107" t="s">
        <v>28</v>
      </c>
      <c r="AQ403" s="107"/>
      <c r="AR403" s="107" t="s">
        <v>360</v>
      </c>
      <c r="AS403" s="107" t="s">
        <v>295</v>
      </c>
      <c r="AT403" s="107"/>
      <c r="AU403" s="107"/>
      <c r="AV403" s="107"/>
      <c r="AW403" s="107"/>
      <c r="AX403" s="107"/>
      <c r="AY403" s="107"/>
      <c r="AZ403" s="107"/>
      <c r="BA403" s="107" t="s">
        <v>28</v>
      </c>
      <c r="BB403" s="107"/>
      <c r="BC403" s="107" t="s">
        <v>292</v>
      </c>
      <c r="BD403" s="107"/>
      <c r="BE403" s="107" t="s">
        <v>361</v>
      </c>
      <c r="BF403" s="107"/>
      <c r="BG403" s="107"/>
      <c r="BH403" s="107"/>
      <c r="BI403" s="107"/>
      <c r="BJ403" s="107"/>
      <c r="BK403" s="107"/>
      <c r="BL403" s="107"/>
      <c r="BM403" s="107"/>
      <c r="BN403" s="107"/>
      <c r="BO403" s="107"/>
      <c r="BP403" s="107"/>
      <c r="BQ403" s="107"/>
      <c r="BR403" s="107"/>
      <c r="BS403" s="107"/>
      <c r="BT403" s="107"/>
      <c r="BU403" s="107"/>
      <c r="BV403" s="107"/>
      <c r="BW403" s="107"/>
      <c r="BX403" s="107"/>
      <c r="BY403" s="107"/>
      <c r="BZ403" s="107"/>
      <c r="CA403" s="107"/>
      <c r="CB403" s="107" t="s">
        <v>362</v>
      </c>
      <c r="CC403" s="107"/>
      <c r="CD403" s="107"/>
      <c r="CE403" s="107"/>
      <c r="CF403" s="107" t="s">
        <v>296</v>
      </c>
    </row>
    <row r="404" spans="1:84" ht="12.75">
      <c r="A404" s="109">
        <v>3516</v>
      </c>
      <c r="B404" s="107" t="s">
        <v>363</v>
      </c>
      <c r="C404" s="107" t="s">
        <v>364</v>
      </c>
      <c r="D404" s="107" t="s">
        <v>364</v>
      </c>
      <c r="E404" s="107" t="s">
        <v>289</v>
      </c>
      <c r="F404" s="107"/>
      <c r="G404" s="107" t="s">
        <v>63</v>
      </c>
      <c r="H404" s="107" t="s">
        <v>290</v>
      </c>
      <c r="I404" s="107" t="s">
        <v>359</v>
      </c>
      <c r="J404" s="107"/>
      <c r="K404" s="107"/>
      <c r="L404" s="107"/>
      <c r="M404" s="107"/>
      <c r="N404" s="107"/>
      <c r="O404" s="107"/>
      <c r="P404" s="107"/>
      <c r="Q404" s="107"/>
      <c r="R404" s="107">
        <v>1</v>
      </c>
      <c r="S404" s="107">
        <v>1E-4</v>
      </c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>
        <v>43720</v>
      </c>
      <c r="AE404" s="107"/>
      <c r="AF404" s="107"/>
      <c r="AG404" s="107"/>
      <c r="AH404" s="107"/>
      <c r="AI404" s="107"/>
      <c r="AJ404" s="107"/>
      <c r="AK404" s="107"/>
      <c r="AL404" s="107" t="s">
        <v>292</v>
      </c>
      <c r="AM404" s="107"/>
      <c r="AN404" s="107" t="s">
        <v>292</v>
      </c>
      <c r="AO404" s="107" t="s">
        <v>293</v>
      </c>
      <c r="AP404" s="107" t="s">
        <v>28</v>
      </c>
      <c r="AQ404" s="107"/>
      <c r="AR404" s="107" t="s">
        <v>360</v>
      </c>
      <c r="AS404" s="107" t="s">
        <v>295</v>
      </c>
      <c r="AT404" s="107"/>
      <c r="AU404" s="107"/>
      <c r="AV404" s="107"/>
      <c r="AW404" s="107"/>
      <c r="AX404" s="107"/>
      <c r="AY404" s="107"/>
      <c r="AZ404" s="107"/>
      <c r="BA404" s="107" t="s">
        <v>28</v>
      </c>
      <c r="BB404" s="107"/>
      <c r="BC404" s="107" t="s">
        <v>292</v>
      </c>
      <c r="BD404" s="107"/>
      <c r="BE404" s="107" t="s">
        <v>361</v>
      </c>
      <c r="BF404" s="107"/>
      <c r="BG404" s="107"/>
      <c r="BH404" s="107"/>
      <c r="BI404" s="107"/>
      <c r="BJ404" s="107"/>
      <c r="BK404" s="107"/>
      <c r="BL404" s="107"/>
      <c r="BM404" s="107"/>
      <c r="BN404" s="107"/>
      <c r="BO404" s="107"/>
      <c r="BP404" s="107"/>
      <c r="BQ404" s="107"/>
      <c r="BR404" s="107"/>
      <c r="BS404" s="107"/>
      <c r="BT404" s="107"/>
      <c r="BU404" s="107"/>
      <c r="BV404" s="107"/>
      <c r="BW404" s="107"/>
      <c r="BX404" s="107"/>
      <c r="BY404" s="107"/>
      <c r="BZ404" s="107"/>
      <c r="CA404" s="107"/>
      <c r="CB404" s="107" t="s">
        <v>362</v>
      </c>
      <c r="CC404" s="107"/>
      <c r="CD404" s="107"/>
      <c r="CE404" s="107"/>
      <c r="CF404" s="107" t="s">
        <v>296</v>
      </c>
    </row>
    <row r="405" spans="1:84" ht="12.75">
      <c r="A405" s="95">
        <v>4061</v>
      </c>
      <c r="B405" s="112" t="s">
        <v>365</v>
      </c>
      <c r="C405" s="107" t="s">
        <v>366</v>
      </c>
      <c r="D405" s="107" t="s">
        <v>367</v>
      </c>
      <c r="E405" s="107" t="s">
        <v>289</v>
      </c>
      <c r="F405" s="107"/>
      <c r="G405" s="107" t="s">
        <v>63</v>
      </c>
      <c r="H405" s="107" t="s">
        <v>290</v>
      </c>
      <c r="I405" s="107" t="s">
        <v>368</v>
      </c>
      <c r="J405" s="107"/>
      <c r="K405" s="107"/>
      <c r="L405" s="107"/>
      <c r="M405" s="107"/>
      <c r="N405" s="107"/>
      <c r="O405" s="107"/>
      <c r="P405" s="107"/>
      <c r="Q405" s="107"/>
      <c r="R405" s="107">
        <v>1</v>
      </c>
      <c r="S405" s="107">
        <v>1E-4</v>
      </c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>
        <v>40163</v>
      </c>
      <c r="AE405" s="107"/>
      <c r="AF405" s="107"/>
      <c r="AG405" s="107"/>
      <c r="AH405" s="107"/>
      <c r="AI405" s="107"/>
      <c r="AJ405" s="107"/>
      <c r="AK405" s="107"/>
      <c r="AL405" s="107" t="s">
        <v>292</v>
      </c>
      <c r="AM405" s="107"/>
      <c r="AN405" s="107" t="s">
        <v>292</v>
      </c>
      <c r="AO405" s="107" t="s">
        <v>293</v>
      </c>
      <c r="AP405" s="107" t="s">
        <v>28</v>
      </c>
      <c r="AQ405" s="107"/>
      <c r="AR405" s="107" t="s">
        <v>294</v>
      </c>
      <c r="AS405" s="107" t="s">
        <v>295</v>
      </c>
      <c r="AT405" s="107"/>
      <c r="AU405" s="107"/>
      <c r="AV405" s="107"/>
      <c r="AW405" s="107"/>
      <c r="AX405" s="107"/>
      <c r="AY405" s="107"/>
      <c r="AZ405" s="107"/>
      <c r="BA405" s="107" t="s">
        <v>28</v>
      </c>
      <c r="BB405" s="107"/>
      <c r="BC405" s="107"/>
      <c r="BD405" s="107"/>
      <c r="BE405" s="107"/>
      <c r="BF405" s="107"/>
      <c r="BG405" s="107"/>
      <c r="BH405" s="107"/>
      <c r="BI405" s="107"/>
      <c r="BJ405" s="107"/>
      <c r="BK405" s="107"/>
      <c r="BL405" s="107"/>
      <c r="BM405" s="107"/>
      <c r="BN405" s="107"/>
      <c r="BO405" s="107"/>
      <c r="BP405" s="107"/>
      <c r="BQ405" s="107"/>
      <c r="BR405" s="107"/>
      <c r="BS405" s="107"/>
      <c r="BT405" s="107"/>
      <c r="BU405" s="107"/>
      <c r="BV405" s="107"/>
      <c r="BW405" s="107"/>
      <c r="BX405" s="107"/>
      <c r="BY405" s="107"/>
      <c r="BZ405" s="107"/>
      <c r="CA405" s="107"/>
      <c r="CB405" s="107"/>
      <c r="CC405" s="107"/>
      <c r="CD405" s="107"/>
      <c r="CE405" s="107"/>
      <c r="CF405" s="107" t="s">
        <v>296</v>
      </c>
    </row>
    <row r="406" spans="1:84" ht="12.75">
      <c r="A406" s="95">
        <v>4015</v>
      </c>
      <c r="B406" s="107" t="s">
        <v>369</v>
      </c>
      <c r="C406" s="107" t="s">
        <v>370</v>
      </c>
      <c r="D406" s="107" t="s">
        <v>371</v>
      </c>
      <c r="E406" s="107" t="s">
        <v>289</v>
      </c>
      <c r="F406" s="107"/>
      <c r="G406" s="107" t="s">
        <v>63</v>
      </c>
      <c r="H406" s="107" t="s">
        <v>290</v>
      </c>
      <c r="I406" s="107" t="s">
        <v>291</v>
      </c>
      <c r="J406" s="107"/>
      <c r="K406" s="107"/>
      <c r="L406" s="107"/>
      <c r="M406" s="107"/>
      <c r="N406" s="107"/>
      <c r="O406" s="107"/>
      <c r="P406" s="107"/>
      <c r="Q406" s="107"/>
      <c r="R406" s="107">
        <v>1</v>
      </c>
      <c r="S406" s="107">
        <v>1E-4</v>
      </c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>
        <v>40163</v>
      </c>
      <c r="AE406" s="107"/>
      <c r="AF406" s="107"/>
      <c r="AG406" s="107"/>
      <c r="AH406" s="107"/>
      <c r="AI406" s="107"/>
      <c r="AJ406" s="107"/>
      <c r="AK406" s="107"/>
      <c r="AL406" s="107" t="s">
        <v>292</v>
      </c>
      <c r="AM406" s="107"/>
      <c r="AN406" s="107" t="s">
        <v>292</v>
      </c>
      <c r="AO406" s="107" t="s">
        <v>293</v>
      </c>
      <c r="AP406" s="107" t="s">
        <v>28</v>
      </c>
      <c r="AQ406" s="107"/>
      <c r="AR406" s="107" t="s">
        <v>294</v>
      </c>
      <c r="AS406" s="107" t="s">
        <v>295</v>
      </c>
      <c r="AT406" s="107"/>
      <c r="AU406" s="107"/>
      <c r="AV406" s="107"/>
      <c r="AW406" s="107"/>
      <c r="AX406" s="107"/>
      <c r="AY406" s="107"/>
      <c r="AZ406" s="107"/>
      <c r="BA406" s="107" t="s">
        <v>28</v>
      </c>
      <c r="BB406" s="107"/>
      <c r="BC406" s="107"/>
      <c r="BD406" s="107"/>
      <c r="BE406" s="107"/>
      <c r="BF406" s="107"/>
      <c r="BG406" s="107"/>
      <c r="BH406" s="107"/>
      <c r="BI406" s="107"/>
      <c r="BJ406" s="107"/>
      <c r="BK406" s="107"/>
      <c r="BL406" s="107"/>
      <c r="BM406" s="107"/>
      <c r="BN406" s="107"/>
      <c r="BO406" s="107"/>
      <c r="BP406" s="107"/>
      <c r="BQ406" s="107"/>
      <c r="BR406" s="107"/>
      <c r="BS406" s="107"/>
      <c r="BT406" s="107"/>
      <c r="BU406" s="107"/>
      <c r="BV406" s="107"/>
      <c r="BW406" s="107"/>
      <c r="BX406" s="107"/>
      <c r="BY406" s="107"/>
      <c r="BZ406" s="107"/>
      <c r="CA406" s="107"/>
      <c r="CB406" s="107"/>
      <c r="CC406" s="107"/>
      <c r="CD406" s="107"/>
      <c r="CE406" s="107"/>
      <c r="CF406" s="107" t="s">
        <v>296</v>
      </c>
    </row>
    <row r="407" spans="1:84" ht="12.75">
      <c r="A407" s="113">
        <v>3630</v>
      </c>
      <c r="B407" s="114" t="s">
        <v>372</v>
      </c>
      <c r="C407" s="107" t="s">
        <v>373</v>
      </c>
      <c r="D407" s="107" t="s">
        <v>374</v>
      </c>
      <c r="E407" s="107" t="s">
        <v>289</v>
      </c>
      <c r="F407" s="107"/>
      <c r="G407" s="107" t="s">
        <v>63</v>
      </c>
      <c r="H407" s="107" t="s">
        <v>290</v>
      </c>
      <c r="I407" s="107" t="s">
        <v>375</v>
      </c>
      <c r="J407" s="107"/>
      <c r="K407" s="107"/>
      <c r="L407" s="107"/>
      <c r="M407" s="107"/>
      <c r="N407" s="107"/>
      <c r="O407" s="107"/>
      <c r="P407" s="107"/>
      <c r="Q407" s="107"/>
      <c r="R407" s="107">
        <v>1</v>
      </c>
      <c r="S407" s="107">
        <v>1E-4</v>
      </c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>
        <v>40163</v>
      </c>
      <c r="AE407" s="107"/>
      <c r="AF407" s="107"/>
      <c r="AG407" s="107"/>
      <c r="AH407" s="107"/>
      <c r="AI407" s="107"/>
      <c r="AJ407" s="107"/>
      <c r="AK407" s="107"/>
      <c r="AL407" s="107" t="s">
        <v>292</v>
      </c>
      <c r="AM407" s="107"/>
      <c r="AN407" s="107" t="s">
        <v>292</v>
      </c>
      <c r="AO407" s="107" t="s">
        <v>293</v>
      </c>
      <c r="AP407" s="107" t="s">
        <v>28</v>
      </c>
      <c r="AQ407" s="107"/>
      <c r="AR407" s="107" t="s">
        <v>294</v>
      </c>
      <c r="AS407" s="107" t="s">
        <v>295</v>
      </c>
      <c r="AT407" s="107"/>
      <c r="AU407" s="107"/>
      <c r="AV407" s="107"/>
      <c r="AW407" s="107"/>
      <c r="AX407" s="107"/>
      <c r="AY407" s="107"/>
      <c r="AZ407" s="107"/>
      <c r="BA407" s="107" t="s">
        <v>28</v>
      </c>
      <c r="BB407" s="107"/>
      <c r="BC407" s="107"/>
      <c r="BD407" s="107"/>
      <c r="BE407" s="107"/>
      <c r="BF407" s="107"/>
      <c r="BG407" s="107"/>
      <c r="BH407" s="107"/>
      <c r="BI407" s="107"/>
      <c r="BJ407" s="107"/>
      <c r="BK407" s="107"/>
      <c r="BL407" s="107"/>
      <c r="BM407" s="107"/>
      <c r="BN407" s="107"/>
      <c r="BO407" s="107"/>
      <c r="BP407" s="107"/>
      <c r="BQ407" s="107"/>
      <c r="BR407" s="107"/>
      <c r="BS407" s="107"/>
      <c r="BT407" s="107"/>
      <c r="BU407" s="107"/>
      <c r="BV407" s="107"/>
      <c r="BW407" s="107"/>
      <c r="BX407" s="107"/>
      <c r="BY407" s="107"/>
      <c r="BZ407" s="107"/>
      <c r="CA407" s="107"/>
      <c r="CB407" s="107"/>
      <c r="CC407" s="107"/>
      <c r="CD407" s="107"/>
      <c r="CE407" s="107"/>
      <c r="CF407" s="107" t="s">
        <v>296</v>
      </c>
    </row>
    <row r="408" spans="1:84" ht="12.75">
      <c r="A408" s="113">
        <v>3588</v>
      </c>
      <c r="B408" s="115" t="s">
        <v>376</v>
      </c>
      <c r="C408" s="114" t="s">
        <v>377</v>
      </c>
      <c r="D408" s="114" t="s">
        <v>378</v>
      </c>
      <c r="E408" s="114" t="s">
        <v>289</v>
      </c>
      <c r="F408" s="114"/>
      <c r="G408" s="114" t="s">
        <v>63</v>
      </c>
      <c r="H408" s="114" t="s">
        <v>290</v>
      </c>
      <c r="I408" s="114" t="s">
        <v>375</v>
      </c>
      <c r="J408" s="114"/>
      <c r="K408" s="114"/>
      <c r="L408" s="114"/>
      <c r="M408" s="114"/>
      <c r="N408" s="114"/>
      <c r="O408" s="114"/>
      <c r="P408" s="114"/>
      <c r="Q408" s="114"/>
      <c r="R408" s="114">
        <v>1</v>
      </c>
      <c r="S408" s="114">
        <v>1E-4</v>
      </c>
      <c r="T408" s="114"/>
      <c r="U408" s="114"/>
      <c r="V408" s="114"/>
      <c r="W408" s="114"/>
      <c r="X408" s="114"/>
      <c r="Y408" s="114"/>
      <c r="Z408" s="114"/>
      <c r="AA408" s="114"/>
      <c r="AB408" s="114"/>
      <c r="AC408" s="114"/>
      <c r="AD408" s="114">
        <v>40163</v>
      </c>
      <c r="AE408" s="114"/>
      <c r="AF408" s="114"/>
      <c r="AG408" s="114"/>
      <c r="AH408" s="114"/>
      <c r="AI408" s="114"/>
      <c r="AJ408" s="114"/>
      <c r="AK408" s="114"/>
      <c r="AL408" s="114" t="s">
        <v>292</v>
      </c>
      <c r="AM408" s="114"/>
      <c r="AN408" s="114" t="s">
        <v>292</v>
      </c>
      <c r="AO408" s="114" t="s">
        <v>293</v>
      </c>
      <c r="AP408" s="114" t="s">
        <v>28</v>
      </c>
      <c r="AQ408" s="114"/>
      <c r="AR408" s="114" t="s">
        <v>294</v>
      </c>
      <c r="AS408" s="114" t="s">
        <v>295</v>
      </c>
      <c r="AT408" s="114"/>
      <c r="AU408" s="114"/>
      <c r="AV408" s="114"/>
      <c r="AW408" s="114"/>
      <c r="AX408" s="114"/>
      <c r="AY408" s="114"/>
      <c r="AZ408" s="114"/>
      <c r="BA408" s="114" t="s">
        <v>28</v>
      </c>
      <c r="BB408" s="114"/>
      <c r="BC408" s="114"/>
      <c r="BD408" s="114"/>
      <c r="BE408" s="114"/>
      <c r="BF408" s="114"/>
      <c r="BG408" s="114"/>
      <c r="BH408" s="114"/>
      <c r="BI408" s="114"/>
      <c r="BJ408" s="114"/>
      <c r="BK408" s="114"/>
      <c r="BL408" s="114"/>
      <c r="BM408" s="114"/>
      <c r="BN408" s="114"/>
      <c r="BO408" s="114"/>
      <c r="BP408" s="114"/>
      <c r="BQ408" s="114"/>
      <c r="BR408" s="114"/>
      <c r="BS408" s="114"/>
      <c r="BT408" s="114"/>
      <c r="BU408" s="114"/>
      <c r="BV408" s="114"/>
      <c r="BW408" s="114"/>
      <c r="BX408" s="114"/>
      <c r="BY408" s="114"/>
      <c r="BZ408" s="114"/>
      <c r="CA408" s="114"/>
      <c r="CB408" s="114"/>
      <c r="CC408" s="114"/>
      <c r="CD408" s="114"/>
      <c r="CE408" s="114"/>
      <c r="CF408" s="114" t="s">
        <v>296</v>
      </c>
    </row>
    <row r="409" spans="1:84" ht="12.75">
      <c r="A409" s="95">
        <v>3595</v>
      </c>
      <c r="B409" s="112" t="s">
        <v>379</v>
      </c>
      <c r="C409" s="107" t="s">
        <v>380</v>
      </c>
      <c r="D409" s="107" t="s">
        <v>381</v>
      </c>
      <c r="E409" s="107" t="s">
        <v>289</v>
      </c>
      <c r="F409" s="107"/>
      <c r="G409" s="107" t="s">
        <v>63</v>
      </c>
      <c r="H409" s="107" t="s">
        <v>290</v>
      </c>
      <c r="I409" s="107" t="s">
        <v>375</v>
      </c>
      <c r="J409" s="107"/>
      <c r="K409" s="107"/>
      <c r="L409" s="107"/>
      <c r="M409" s="107"/>
      <c r="N409" s="107"/>
      <c r="O409" s="107"/>
      <c r="P409" s="107"/>
      <c r="Q409" s="107"/>
      <c r="R409" s="107">
        <v>1</v>
      </c>
      <c r="S409" s="107">
        <v>1E-4</v>
      </c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>
        <v>40163</v>
      </c>
      <c r="AE409" s="107"/>
      <c r="AF409" s="107"/>
      <c r="AG409" s="107"/>
      <c r="AH409" s="107"/>
      <c r="AI409" s="107"/>
      <c r="AJ409" s="107"/>
      <c r="AK409" s="107"/>
      <c r="AL409" s="107" t="s">
        <v>292</v>
      </c>
      <c r="AM409" s="107"/>
      <c r="AN409" s="107" t="s">
        <v>292</v>
      </c>
      <c r="AO409" s="107" t="s">
        <v>293</v>
      </c>
      <c r="AP409" s="107" t="s">
        <v>28</v>
      </c>
      <c r="AQ409" s="107"/>
      <c r="AR409" s="107" t="s">
        <v>294</v>
      </c>
      <c r="AS409" s="107" t="s">
        <v>295</v>
      </c>
      <c r="AT409" s="107"/>
      <c r="AU409" s="107"/>
      <c r="AV409" s="107"/>
      <c r="AW409" s="107"/>
      <c r="AX409" s="107"/>
      <c r="AY409" s="107"/>
      <c r="AZ409" s="107"/>
      <c r="BA409" s="107" t="s">
        <v>28</v>
      </c>
      <c r="BB409" s="107"/>
      <c r="BC409" s="107"/>
      <c r="BD409" s="107"/>
      <c r="BE409" s="107"/>
      <c r="BF409" s="107"/>
      <c r="BG409" s="107"/>
      <c r="BH409" s="107"/>
      <c r="BI409" s="107"/>
      <c r="BJ409" s="107"/>
      <c r="BK409" s="107"/>
      <c r="BL409" s="107"/>
      <c r="BM409" s="107"/>
      <c r="BN409" s="107"/>
      <c r="BO409" s="107"/>
      <c r="BP409" s="107"/>
      <c r="BQ409" s="107"/>
      <c r="BR409" s="107"/>
      <c r="BS409" s="107"/>
      <c r="BT409" s="107"/>
      <c r="BU409" s="107"/>
      <c r="BV409" s="107"/>
      <c r="BW409" s="107"/>
      <c r="BX409" s="107"/>
      <c r="BY409" s="107"/>
      <c r="BZ409" s="107"/>
      <c r="CA409" s="107"/>
      <c r="CB409" s="107"/>
      <c r="CC409" s="107"/>
      <c r="CD409" s="107"/>
      <c r="CE409" s="107"/>
      <c r="CF409" s="107" t="s">
        <v>296</v>
      </c>
    </row>
    <row r="410" spans="1:84" ht="12.75">
      <c r="A410" s="95">
        <v>3587</v>
      </c>
      <c r="B410" s="112" t="s">
        <v>382</v>
      </c>
      <c r="C410" s="107" t="s">
        <v>128</v>
      </c>
      <c r="D410" s="107" t="s">
        <v>383</v>
      </c>
      <c r="E410" s="107" t="s">
        <v>289</v>
      </c>
      <c r="F410" s="107"/>
      <c r="G410" s="107" t="s">
        <v>63</v>
      </c>
      <c r="H410" s="107" t="s">
        <v>290</v>
      </c>
      <c r="I410" s="107" t="s">
        <v>384</v>
      </c>
      <c r="J410" s="107"/>
      <c r="K410" s="107"/>
      <c r="L410" s="107">
        <v>0</v>
      </c>
      <c r="M410" s="107">
        <v>0</v>
      </c>
      <c r="N410" s="107"/>
      <c r="O410" s="107">
        <v>0</v>
      </c>
      <c r="P410" s="107">
        <v>0</v>
      </c>
      <c r="Q410" s="107">
        <v>0</v>
      </c>
      <c r="R410" s="107">
        <v>1</v>
      </c>
      <c r="S410" s="107">
        <v>1E-4</v>
      </c>
      <c r="T410" s="107"/>
      <c r="U410" s="107">
        <v>0</v>
      </c>
      <c r="V410" s="107"/>
      <c r="W410" s="107"/>
      <c r="X410" s="107"/>
      <c r="Y410" s="107"/>
      <c r="Z410" s="107"/>
      <c r="AA410" s="107"/>
      <c r="AB410" s="107"/>
      <c r="AC410" s="107"/>
      <c r="AD410" s="107">
        <v>45587</v>
      </c>
      <c r="AE410" s="107"/>
      <c r="AF410" s="107"/>
      <c r="AG410" s="107"/>
      <c r="AH410" s="107"/>
      <c r="AI410" s="107"/>
      <c r="AJ410" s="107"/>
      <c r="AK410" s="107"/>
      <c r="AL410" s="107" t="s">
        <v>292</v>
      </c>
      <c r="AM410" s="107"/>
      <c r="AN410" s="107" t="s">
        <v>292</v>
      </c>
      <c r="AO410" s="107" t="s">
        <v>293</v>
      </c>
      <c r="AP410" s="107" t="s">
        <v>28</v>
      </c>
      <c r="AQ410" s="107"/>
      <c r="AR410" s="107" t="s">
        <v>385</v>
      </c>
      <c r="AS410" s="107" t="s">
        <v>295</v>
      </c>
      <c r="AT410" s="107"/>
      <c r="AU410" s="107">
        <v>0</v>
      </c>
      <c r="AV410" s="107"/>
      <c r="AW410" s="107"/>
      <c r="AX410" s="107">
        <v>0</v>
      </c>
      <c r="AY410" s="107"/>
      <c r="AZ410" s="107" t="s">
        <v>386</v>
      </c>
      <c r="BA410" s="107" t="s">
        <v>28</v>
      </c>
      <c r="BB410" s="107"/>
      <c r="BC410" s="107" t="s">
        <v>292</v>
      </c>
      <c r="BD410" s="107" t="s">
        <v>311</v>
      </c>
      <c r="BE410" s="107" t="s">
        <v>387</v>
      </c>
      <c r="BF410" s="107"/>
      <c r="BG410" s="107"/>
      <c r="BH410" s="107"/>
      <c r="BI410" s="107"/>
      <c r="BJ410" s="107"/>
      <c r="BK410" s="107"/>
      <c r="BL410" s="107"/>
      <c r="BM410" s="107"/>
      <c r="BN410" s="107"/>
      <c r="BO410" s="107"/>
      <c r="BP410" s="107"/>
      <c r="BQ410" s="107">
        <v>0</v>
      </c>
      <c r="BR410" s="107">
        <v>0</v>
      </c>
      <c r="BS410" s="107"/>
      <c r="BT410" s="107"/>
      <c r="BU410" s="107"/>
      <c r="BV410" s="107"/>
      <c r="BW410" s="107"/>
      <c r="BX410" s="107"/>
      <c r="BY410" s="107"/>
      <c r="BZ410" s="107"/>
      <c r="CA410" s="107"/>
      <c r="CB410" s="107" t="s">
        <v>312</v>
      </c>
      <c r="CC410" s="107"/>
      <c r="CD410" s="107"/>
      <c r="CE410" s="107"/>
      <c r="CF410" s="107"/>
    </row>
    <row r="411" spans="1:84" ht="12.75">
      <c r="A411" s="95">
        <v>3609</v>
      </c>
      <c r="B411" s="112" t="s">
        <v>388</v>
      </c>
      <c r="C411" s="107" t="s">
        <v>389</v>
      </c>
      <c r="D411" s="107" t="s">
        <v>390</v>
      </c>
      <c r="E411" s="107" t="s">
        <v>289</v>
      </c>
      <c r="F411" s="107"/>
      <c r="G411" s="107" t="s">
        <v>63</v>
      </c>
      <c r="H411" s="107" t="s">
        <v>290</v>
      </c>
      <c r="I411" s="107" t="s">
        <v>291</v>
      </c>
      <c r="J411" s="107"/>
      <c r="K411" s="107"/>
      <c r="L411" s="107"/>
      <c r="M411" s="107"/>
      <c r="N411" s="107"/>
      <c r="O411" s="107"/>
      <c r="P411" s="107"/>
      <c r="Q411" s="107"/>
      <c r="R411" s="107">
        <v>1</v>
      </c>
      <c r="S411" s="107">
        <v>1E-4</v>
      </c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>
        <v>40163</v>
      </c>
      <c r="AE411" s="107"/>
      <c r="AF411" s="107"/>
      <c r="AG411" s="107"/>
      <c r="AH411" s="107"/>
      <c r="AI411" s="107"/>
      <c r="AJ411" s="107"/>
      <c r="AK411" s="107"/>
      <c r="AL411" s="107" t="s">
        <v>292</v>
      </c>
      <c r="AM411" s="107"/>
      <c r="AN411" s="107" t="s">
        <v>292</v>
      </c>
      <c r="AO411" s="107" t="s">
        <v>293</v>
      </c>
      <c r="AP411" s="107" t="s">
        <v>28</v>
      </c>
      <c r="AQ411" s="107"/>
      <c r="AR411" s="107" t="s">
        <v>294</v>
      </c>
      <c r="AS411" s="107" t="s">
        <v>295</v>
      </c>
      <c r="AT411" s="107"/>
      <c r="AU411" s="107"/>
      <c r="AV411" s="107"/>
      <c r="AW411" s="107"/>
      <c r="AX411" s="107"/>
      <c r="AY411" s="107"/>
      <c r="AZ411" s="107"/>
      <c r="BA411" s="107" t="s">
        <v>28</v>
      </c>
      <c r="BB411" s="107"/>
      <c r="BC411" s="107"/>
      <c r="BD411" s="107"/>
      <c r="BE411" s="107"/>
      <c r="BF411" s="107"/>
      <c r="BG411" s="107"/>
      <c r="BH411" s="107"/>
      <c r="BI411" s="107"/>
      <c r="BJ411" s="107"/>
      <c r="BK411" s="107"/>
      <c r="BL411" s="107"/>
      <c r="BM411" s="107"/>
      <c r="BN411" s="107"/>
      <c r="BO411" s="107"/>
      <c r="BP411" s="107"/>
      <c r="BQ411" s="107"/>
      <c r="BR411" s="107"/>
      <c r="BS411" s="107"/>
      <c r="BT411" s="107"/>
      <c r="BU411" s="107"/>
      <c r="BV411" s="107"/>
      <c r="BW411" s="107"/>
      <c r="BX411" s="107"/>
      <c r="BY411" s="107"/>
      <c r="BZ411" s="107"/>
      <c r="CA411" s="107"/>
      <c r="CB411" s="107"/>
      <c r="CC411" s="107"/>
      <c r="CD411" s="107"/>
      <c r="CE411" s="107"/>
      <c r="CF411" s="107" t="s">
        <v>296</v>
      </c>
    </row>
    <row r="412" spans="1:84" ht="12.75">
      <c r="A412" s="95">
        <v>3622</v>
      </c>
      <c r="B412" s="110" t="s">
        <v>391</v>
      </c>
      <c r="C412" s="107" t="s">
        <v>392</v>
      </c>
      <c r="D412" s="107" t="s">
        <v>393</v>
      </c>
      <c r="E412" s="107" t="s">
        <v>289</v>
      </c>
      <c r="F412" s="107"/>
      <c r="G412" s="107" t="s">
        <v>63</v>
      </c>
      <c r="H412" s="107" t="s">
        <v>290</v>
      </c>
      <c r="I412" s="107" t="s">
        <v>375</v>
      </c>
      <c r="J412" s="107"/>
      <c r="K412" s="107"/>
      <c r="L412" s="107"/>
      <c r="M412" s="107"/>
      <c r="N412" s="107"/>
      <c r="O412" s="107"/>
      <c r="P412" s="107"/>
      <c r="Q412" s="107"/>
      <c r="R412" s="107">
        <v>1</v>
      </c>
      <c r="S412" s="107">
        <v>1E-4</v>
      </c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>
        <v>40163</v>
      </c>
      <c r="AE412" s="107"/>
      <c r="AF412" s="107"/>
      <c r="AG412" s="107"/>
      <c r="AH412" s="107"/>
      <c r="AI412" s="107"/>
      <c r="AJ412" s="107"/>
      <c r="AK412" s="107"/>
      <c r="AL412" s="107" t="s">
        <v>292</v>
      </c>
      <c r="AM412" s="107"/>
      <c r="AN412" s="107" t="s">
        <v>292</v>
      </c>
      <c r="AO412" s="107" t="s">
        <v>293</v>
      </c>
      <c r="AP412" s="107" t="s">
        <v>28</v>
      </c>
      <c r="AQ412" s="107"/>
      <c r="AR412" s="107" t="s">
        <v>294</v>
      </c>
      <c r="AS412" s="107" t="s">
        <v>295</v>
      </c>
      <c r="AT412" s="107"/>
      <c r="AU412" s="107"/>
      <c r="AV412" s="107"/>
      <c r="AW412" s="107"/>
      <c r="AX412" s="107"/>
      <c r="AY412" s="107"/>
      <c r="AZ412" s="107"/>
      <c r="BA412" s="107" t="s">
        <v>28</v>
      </c>
      <c r="BB412" s="107"/>
      <c r="BC412" s="107"/>
      <c r="BD412" s="107"/>
      <c r="BE412" s="107"/>
      <c r="BF412" s="107"/>
      <c r="BG412" s="107"/>
      <c r="BH412" s="107"/>
      <c r="BI412" s="107"/>
      <c r="BJ412" s="107"/>
      <c r="BK412" s="107"/>
      <c r="BL412" s="107"/>
      <c r="BM412" s="107"/>
      <c r="BN412" s="107"/>
      <c r="BO412" s="107"/>
      <c r="BP412" s="107"/>
      <c r="BQ412" s="107"/>
      <c r="BR412" s="107"/>
      <c r="BS412" s="107"/>
      <c r="BT412" s="107"/>
      <c r="BU412" s="107"/>
      <c r="BV412" s="107"/>
      <c r="BW412" s="107"/>
      <c r="BX412" s="107"/>
      <c r="BY412" s="107"/>
      <c r="BZ412" s="107"/>
      <c r="CA412" s="107"/>
      <c r="CB412" s="107"/>
      <c r="CC412" s="107"/>
      <c r="CD412" s="107"/>
      <c r="CE412" s="107"/>
      <c r="CF412" s="107" t="s">
        <v>296</v>
      </c>
    </row>
    <row r="413" spans="1:84" ht="12.75">
      <c r="A413" s="95">
        <v>3631</v>
      </c>
      <c r="B413" s="107" t="s">
        <v>394</v>
      </c>
      <c r="C413" s="107" t="s">
        <v>395</v>
      </c>
      <c r="D413" s="107" t="s">
        <v>396</v>
      </c>
      <c r="E413" s="107" t="s">
        <v>289</v>
      </c>
      <c r="F413" s="107"/>
      <c r="G413" s="107" t="s">
        <v>63</v>
      </c>
      <c r="H413" s="107" t="s">
        <v>290</v>
      </c>
      <c r="I413" s="107" t="s">
        <v>375</v>
      </c>
      <c r="J413" s="107"/>
      <c r="K413" s="107"/>
      <c r="L413" s="107"/>
      <c r="M413" s="107"/>
      <c r="N413" s="107"/>
      <c r="O413" s="107"/>
      <c r="P413" s="107"/>
      <c r="Q413" s="107"/>
      <c r="R413" s="107">
        <v>1</v>
      </c>
      <c r="S413" s="107">
        <v>1E-4</v>
      </c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>
        <v>40163</v>
      </c>
      <c r="AE413" s="107"/>
      <c r="AF413" s="107"/>
      <c r="AG413" s="107"/>
      <c r="AH413" s="107"/>
      <c r="AI413" s="107"/>
      <c r="AJ413" s="107"/>
      <c r="AK413" s="107"/>
      <c r="AL413" s="107" t="s">
        <v>292</v>
      </c>
      <c r="AM413" s="107"/>
      <c r="AN413" s="107" t="s">
        <v>292</v>
      </c>
      <c r="AO413" s="107" t="s">
        <v>293</v>
      </c>
      <c r="AP413" s="107" t="s">
        <v>28</v>
      </c>
      <c r="AQ413" s="107"/>
      <c r="AR413" s="107" t="s">
        <v>294</v>
      </c>
      <c r="AS413" s="107" t="s">
        <v>295</v>
      </c>
      <c r="AT413" s="107"/>
      <c r="AU413" s="107"/>
      <c r="AV413" s="107"/>
      <c r="AW413" s="107"/>
      <c r="AX413" s="107"/>
      <c r="AY413" s="107"/>
      <c r="AZ413" s="107"/>
      <c r="BA413" s="107" t="s">
        <v>28</v>
      </c>
      <c r="BB413" s="107"/>
      <c r="BC413" s="107"/>
      <c r="BD413" s="107"/>
      <c r="BE413" s="107"/>
      <c r="BF413" s="107"/>
      <c r="BG413" s="107"/>
      <c r="BH413" s="107"/>
      <c r="BI413" s="107"/>
      <c r="BJ413" s="107"/>
      <c r="BK413" s="107"/>
      <c r="BL413" s="107"/>
      <c r="BM413" s="107"/>
      <c r="BN413" s="107"/>
      <c r="BO413" s="107"/>
      <c r="BP413" s="107"/>
      <c r="BQ413" s="107"/>
      <c r="BR413" s="107"/>
      <c r="BS413" s="107"/>
      <c r="BT413" s="107"/>
      <c r="BU413" s="107"/>
      <c r="BV413" s="107"/>
      <c r="BW413" s="107"/>
      <c r="BX413" s="107"/>
      <c r="BY413" s="107"/>
      <c r="BZ413" s="107"/>
      <c r="CA413" s="107"/>
      <c r="CB413" s="107"/>
      <c r="CC413" s="107"/>
      <c r="CD413" s="107"/>
      <c r="CE413" s="107"/>
      <c r="CF413" s="107" t="s">
        <v>296</v>
      </c>
    </row>
    <row r="414" spans="1:84" ht="12.75">
      <c r="A414" s="95">
        <v>3550</v>
      </c>
      <c r="B414" s="107" t="s">
        <v>397</v>
      </c>
      <c r="C414" s="107" t="s">
        <v>398</v>
      </c>
      <c r="D414" s="107" t="s">
        <v>399</v>
      </c>
      <c r="E414" s="107" t="s">
        <v>289</v>
      </c>
      <c r="F414" s="107"/>
      <c r="G414" s="107" t="s">
        <v>63</v>
      </c>
      <c r="H414" s="107" t="s">
        <v>290</v>
      </c>
      <c r="I414" s="107" t="s">
        <v>300</v>
      </c>
      <c r="J414" s="107"/>
      <c r="K414" s="107"/>
      <c r="L414" s="107"/>
      <c r="M414" s="107"/>
      <c r="N414" s="107"/>
      <c r="O414" s="107"/>
      <c r="P414" s="107"/>
      <c r="Q414" s="107"/>
      <c r="R414" s="107">
        <v>1</v>
      </c>
      <c r="S414" s="107">
        <v>1E-4</v>
      </c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>
        <v>40049</v>
      </c>
      <c r="AE414" s="107"/>
      <c r="AF414" s="107"/>
      <c r="AG414" s="107"/>
      <c r="AH414" s="107"/>
      <c r="AI414" s="107"/>
      <c r="AJ414" s="107"/>
      <c r="AK414" s="107"/>
      <c r="AL414" s="107" t="s">
        <v>292</v>
      </c>
      <c r="AM414" s="107"/>
      <c r="AN414" s="107" t="s">
        <v>292</v>
      </c>
      <c r="AO414" s="107" t="s">
        <v>293</v>
      </c>
      <c r="AP414" s="107" t="s">
        <v>28</v>
      </c>
      <c r="AQ414" s="107"/>
      <c r="AR414" s="107" t="s">
        <v>294</v>
      </c>
      <c r="AS414" s="107" t="s">
        <v>295</v>
      </c>
      <c r="AT414" s="107"/>
      <c r="AU414" s="107"/>
      <c r="AV414" s="107"/>
      <c r="AW414" s="107"/>
      <c r="AX414" s="107"/>
      <c r="AY414" s="107"/>
      <c r="AZ414" s="107"/>
      <c r="BA414" s="107" t="s">
        <v>28</v>
      </c>
      <c r="BB414" s="107"/>
      <c r="BC414" s="107"/>
      <c r="BD414" s="107"/>
      <c r="BE414" s="107"/>
      <c r="BF414" s="107"/>
      <c r="BG414" s="107"/>
      <c r="BH414" s="107"/>
      <c r="BI414" s="107"/>
      <c r="BJ414" s="107"/>
      <c r="BK414" s="107"/>
      <c r="BL414" s="107"/>
      <c r="BM414" s="107"/>
      <c r="BN414" s="107"/>
      <c r="BO414" s="107"/>
      <c r="BP414" s="107"/>
      <c r="BQ414" s="107"/>
      <c r="BR414" s="107"/>
      <c r="BS414" s="107"/>
      <c r="BT414" s="107"/>
      <c r="BU414" s="107"/>
      <c r="BV414" s="107"/>
      <c r="BW414" s="107"/>
      <c r="BX414" s="107"/>
      <c r="BY414" s="107"/>
      <c r="BZ414" s="107"/>
      <c r="CA414" s="107"/>
      <c r="CB414" s="107"/>
      <c r="CC414" s="107"/>
      <c r="CD414" s="107"/>
      <c r="CE414" s="107"/>
      <c r="CF414" s="107" t="s">
        <v>296</v>
      </c>
    </row>
    <row r="415" spans="1:84" ht="12.75">
      <c r="A415" s="95">
        <v>3548</v>
      </c>
      <c r="B415" s="116" t="s">
        <v>400</v>
      </c>
      <c r="C415" s="107" t="s">
        <v>401</v>
      </c>
      <c r="D415" s="107" t="s">
        <v>402</v>
      </c>
      <c r="E415" s="107" t="s">
        <v>289</v>
      </c>
      <c r="F415" s="107"/>
      <c r="G415" s="107" t="s">
        <v>63</v>
      </c>
      <c r="H415" s="107" t="s">
        <v>290</v>
      </c>
      <c r="I415" s="107" t="s">
        <v>304</v>
      </c>
      <c r="J415" s="107"/>
      <c r="K415" s="107"/>
      <c r="L415" s="107"/>
      <c r="M415" s="107"/>
      <c r="N415" s="107"/>
      <c r="O415" s="107"/>
      <c r="P415" s="107"/>
      <c r="Q415" s="107"/>
      <c r="R415" s="107">
        <v>1</v>
      </c>
      <c r="S415" s="107">
        <v>1E-4</v>
      </c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>
        <v>40163</v>
      </c>
      <c r="AE415" s="107"/>
      <c r="AF415" s="107"/>
      <c r="AG415" s="107"/>
      <c r="AH415" s="107"/>
      <c r="AI415" s="107"/>
      <c r="AJ415" s="107"/>
      <c r="AK415" s="107"/>
      <c r="AL415" s="107" t="s">
        <v>292</v>
      </c>
      <c r="AM415" s="107"/>
      <c r="AN415" s="107" t="s">
        <v>292</v>
      </c>
      <c r="AO415" s="107" t="s">
        <v>293</v>
      </c>
      <c r="AP415" s="107" t="s">
        <v>28</v>
      </c>
      <c r="AQ415" s="107"/>
      <c r="AR415" s="107" t="s">
        <v>294</v>
      </c>
      <c r="AS415" s="107" t="s">
        <v>295</v>
      </c>
      <c r="AT415" s="107"/>
      <c r="AU415" s="107"/>
      <c r="AV415" s="107"/>
      <c r="AW415" s="107"/>
      <c r="AX415" s="107"/>
      <c r="AY415" s="107"/>
      <c r="AZ415" s="107"/>
      <c r="BA415" s="107" t="s">
        <v>28</v>
      </c>
      <c r="BB415" s="107"/>
      <c r="BC415" s="107"/>
      <c r="BD415" s="107"/>
      <c r="BE415" s="107"/>
      <c r="BF415" s="107"/>
      <c r="BG415" s="107"/>
      <c r="BH415" s="107"/>
      <c r="BI415" s="107"/>
      <c r="BJ415" s="107"/>
      <c r="BK415" s="107"/>
      <c r="BL415" s="107"/>
      <c r="BM415" s="107"/>
      <c r="BN415" s="107"/>
      <c r="BO415" s="107"/>
      <c r="BP415" s="107"/>
      <c r="BQ415" s="107"/>
      <c r="BR415" s="107"/>
      <c r="BS415" s="107"/>
      <c r="BT415" s="107"/>
      <c r="BU415" s="107"/>
      <c r="BV415" s="107"/>
      <c r="BW415" s="107"/>
      <c r="BX415" s="107"/>
      <c r="BY415" s="107"/>
      <c r="BZ415" s="107"/>
      <c r="CA415" s="107"/>
      <c r="CB415" s="107"/>
      <c r="CC415" s="107"/>
      <c r="CD415" s="107"/>
      <c r="CE415" s="107"/>
      <c r="CF415" s="107" t="s">
        <v>296</v>
      </c>
    </row>
    <row r="416" spans="1:84" ht="12.75">
      <c r="A416" s="95">
        <v>4053</v>
      </c>
      <c r="B416" s="107" t="s">
        <v>403</v>
      </c>
      <c r="C416" s="107" t="s">
        <v>404</v>
      </c>
      <c r="D416" s="107" t="s">
        <v>405</v>
      </c>
      <c r="E416" s="107" t="s">
        <v>289</v>
      </c>
      <c r="F416" s="107"/>
      <c r="G416" s="107" t="s">
        <v>63</v>
      </c>
      <c r="H416" s="107" t="s">
        <v>290</v>
      </c>
      <c r="I416" s="107" t="s">
        <v>304</v>
      </c>
      <c r="J416" s="107"/>
      <c r="K416" s="107"/>
      <c r="L416" s="107"/>
      <c r="M416" s="107"/>
      <c r="N416" s="107"/>
      <c r="O416" s="107"/>
      <c r="P416" s="107"/>
      <c r="Q416" s="107"/>
      <c r="R416" s="107">
        <v>1</v>
      </c>
      <c r="S416" s="107">
        <v>1E-4</v>
      </c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>
        <v>40163</v>
      </c>
      <c r="AE416" s="107"/>
      <c r="AF416" s="107"/>
      <c r="AG416" s="107"/>
      <c r="AH416" s="107"/>
      <c r="AI416" s="107"/>
      <c r="AJ416" s="107"/>
      <c r="AK416" s="107"/>
      <c r="AL416" s="107" t="s">
        <v>292</v>
      </c>
      <c r="AM416" s="107"/>
      <c r="AN416" s="107" t="s">
        <v>292</v>
      </c>
      <c r="AO416" s="107" t="s">
        <v>293</v>
      </c>
      <c r="AP416" s="107" t="s">
        <v>28</v>
      </c>
      <c r="AQ416" s="107"/>
      <c r="AR416" s="107" t="s">
        <v>294</v>
      </c>
      <c r="AS416" s="107" t="s">
        <v>295</v>
      </c>
      <c r="AT416" s="107"/>
      <c r="AU416" s="107"/>
      <c r="AV416" s="107"/>
      <c r="AW416" s="107"/>
      <c r="AX416" s="107"/>
      <c r="AY416" s="107"/>
      <c r="AZ416" s="107"/>
      <c r="BA416" s="107" t="s">
        <v>28</v>
      </c>
      <c r="BB416" s="107"/>
      <c r="BC416" s="107"/>
      <c r="BD416" s="107"/>
      <c r="BE416" s="107"/>
      <c r="BF416" s="107"/>
      <c r="BG416" s="107"/>
      <c r="BH416" s="107"/>
      <c r="BI416" s="107"/>
      <c r="BJ416" s="107"/>
      <c r="BK416" s="107"/>
      <c r="BL416" s="107"/>
      <c r="BM416" s="107"/>
      <c r="BN416" s="107"/>
      <c r="BO416" s="107"/>
      <c r="BP416" s="107"/>
      <c r="BQ416" s="107"/>
      <c r="BR416" s="107"/>
      <c r="BS416" s="107"/>
      <c r="BT416" s="107"/>
      <c r="BU416" s="107"/>
      <c r="BV416" s="107"/>
      <c r="BW416" s="107"/>
      <c r="BX416" s="107"/>
      <c r="BY416" s="107"/>
      <c r="BZ416" s="107"/>
      <c r="CA416" s="107"/>
      <c r="CB416" s="107"/>
      <c r="CC416" s="107"/>
      <c r="CD416" s="107"/>
      <c r="CE416" s="107"/>
      <c r="CF416" s="107" t="s">
        <v>296</v>
      </c>
    </row>
    <row r="417" spans="1:84" ht="12.75">
      <c r="A417" s="95">
        <v>3616</v>
      </c>
      <c r="B417" s="107" t="s">
        <v>406</v>
      </c>
      <c r="C417" s="107" t="s">
        <v>407</v>
      </c>
      <c r="D417" s="107" t="s">
        <v>408</v>
      </c>
      <c r="E417" s="107" t="s">
        <v>289</v>
      </c>
      <c r="F417" s="107"/>
      <c r="G417" s="107" t="s">
        <v>63</v>
      </c>
      <c r="H417" s="107" t="s">
        <v>290</v>
      </c>
      <c r="I417" s="107" t="s">
        <v>409</v>
      </c>
      <c r="J417" s="107"/>
      <c r="K417" s="107"/>
      <c r="L417" s="107"/>
      <c r="M417" s="107"/>
      <c r="N417" s="107"/>
      <c r="O417" s="107"/>
      <c r="P417" s="107"/>
      <c r="Q417" s="107"/>
      <c r="R417" s="107">
        <v>1</v>
      </c>
      <c r="S417" s="107">
        <v>1E-4</v>
      </c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>
        <v>40163</v>
      </c>
      <c r="AE417" s="107"/>
      <c r="AF417" s="107"/>
      <c r="AG417" s="107"/>
      <c r="AH417" s="107"/>
      <c r="AI417" s="107"/>
      <c r="AJ417" s="107"/>
      <c r="AK417" s="107"/>
      <c r="AL417" s="107" t="s">
        <v>292</v>
      </c>
      <c r="AM417" s="107"/>
      <c r="AN417" s="107" t="s">
        <v>292</v>
      </c>
      <c r="AO417" s="107" t="s">
        <v>293</v>
      </c>
      <c r="AP417" s="107" t="s">
        <v>28</v>
      </c>
      <c r="AQ417" s="107"/>
      <c r="AR417" s="107" t="s">
        <v>294</v>
      </c>
      <c r="AS417" s="107" t="s">
        <v>295</v>
      </c>
      <c r="AT417" s="107"/>
      <c r="AU417" s="107"/>
      <c r="AV417" s="107"/>
      <c r="AW417" s="107"/>
      <c r="AX417" s="107"/>
      <c r="AY417" s="107"/>
      <c r="AZ417" s="107"/>
      <c r="BA417" s="107" t="s">
        <v>28</v>
      </c>
      <c r="BB417" s="107"/>
      <c r="BC417" s="107"/>
      <c r="BD417" s="107"/>
      <c r="BE417" s="107"/>
      <c r="BF417" s="107"/>
      <c r="BG417" s="107"/>
      <c r="BH417" s="107"/>
      <c r="BI417" s="107"/>
      <c r="BJ417" s="107"/>
      <c r="BK417" s="107"/>
      <c r="BL417" s="107"/>
      <c r="BM417" s="107"/>
      <c r="BN417" s="107"/>
      <c r="BO417" s="107"/>
      <c r="BP417" s="107"/>
      <c r="BQ417" s="107"/>
      <c r="BR417" s="107"/>
      <c r="BS417" s="107"/>
      <c r="BT417" s="107"/>
      <c r="BU417" s="107"/>
      <c r="BV417" s="107"/>
      <c r="BW417" s="107"/>
      <c r="BX417" s="107"/>
      <c r="BY417" s="107"/>
      <c r="BZ417" s="107"/>
      <c r="CA417" s="107"/>
      <c r="CB417" s="107"/>
      <c r="CC417" s="107"/>
      <c r="CD417" s="107"/>
      <c r="CE417" s="107"/>
      <c r="CF417" s="107" t="s">
        <v>296</v>
      </c>
    </row>
    <row r="418" spans="1:84" ht="12.75">
      <c r="A418" s="95">
        <v>3576</v>
      </c>
      <c r="B418" s="107" t="s">
        <v>410</v>
      </c>
      <c r="C418" s="107" t="s">
        <v>411</v>
      </c>
      <c r="D418" s="107" t="s">
        <v>412</v>
      </c>
      <c r="E418" s="107" t="s">
        <v>289</v>
      </c>
      <c r="F418" s="107"/>
      <c r="G418" s="107" t="s">
        <v>63</v>
      </c>
      <c r="H418" s="107" t="s">
        <v>290</v>
      </c>
      <c r="I418" s="107" t="s">
        <v>355</v>
      </c>
      <c r="J418" s="107"/>
      <c r="K418" s="107"/>
      <c r="L418" s="107"/>
      <c r="M418" s="107"/>
      <c r="N418" s="107"/>
      <c r="O418" s="107"/>
      <c r="P418" s="107"/>
      <c r="Q418" s="107"/>
      <c r="R418" s="107">
        <v>1</v>
      </c>
      <c r="S418" s="107">
        <v>1E-4</v>
      </c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>
        <v>40049</v>
      </c>
      <c r="AE418" s="107"/>
      <c r="AF418" s="107"/>
      <c r="AG418" s="107"/>
      <c r="AH418" s="107"/>
      <c r="AI418" s="107"/>
      <c r="AJ418" s="107"/>
      <c r="AK418" s="107"/>
      <c r="AL418" s="107" t="s">
        <v>292</v>
      </c>
      <c r="AM418" s="107"/>
      <c r="AN418" s="107" t="s">
        <v>292</v>
      </c>
      <c r="AO418" s="107" t="s">
        <v>293</v>
      </c>
      <c r="AP418" s="107" t="s">
        <v>28</v>
      </c>
      <c r="AQ418" s="107"/>
      <c r="AR418" s="107" t="s">
        <v>294</v>
      </c>
      <c r="AS418" s="107" t="s">
        <v>295</v>
      </c>
      <c r="AT418" s="107"/>
      <c r="AU418" s="107"/>
      <c r="AV418" s="107"/>
      <c r="AW418" s="107"/>
      <c r="AX418" s="107"/>
      <c r="AY418" s="107"/>
      <c r="AZ418" s="107"/>
      <c r="BA418" s="107" t="s">
        <v>28</v>
      </c>
      <c r="BB418" s="107"/>
      <c r="BC418" s="107"/>
      <c r="BD418" s="107"/>
      <c r="BE418" s="107"/>
      <c r="BF418" s="107"/>
      <c r="BG418" s="107"/>
      <c r="BH418" s="107"/>
      <c r="BI418" s="107"/>
      <c r="BJ418" s="107"/>
      <c r="BK418" s="107"/>
      <c r="BL418" s="107"/>
      <c r="BM418" s="107"/>
      <c r="BN418" s="107"/>
      <c r="BO418" s="107"/>
      <c r="BP418" s="107"/>
      <c r="BQ418" s="107"/>
      <c r="BR418" s="107"/>
      <c r="BS418" s="107"/>
      <c r="BT418" s="107"/>
      <c r="BU418" s="107"/>
      <c r="BV418" s="107"/>
      <c r="BW418" s="107"/>
      <c r="BX418" s="107"/>
      <c r="BY418" s="107"/>
      <c r="BZ418" s="107"/>
      <c r="CA418" s="107"/>
      <c r="CB418" s="107"/>
      <c r="CC418" s="107"/>
      <c r="CD418" s="107"/>
      <c r="CE418" s="107"/>
      <c r="CF418" s="107" t="s">
        <v>296</v>
      </c>
    </row>
    <row r="419" spans="1:84" ht="12.75">
      <c r="A419" s="95">
        <v>3574</v>
      </c>
      <c r="B419" s="107" t="s">
        <v>413</v>
      </c>
      <c r="C419" s="107" t="s">
        <v>132</v>
      </c>
      <c r="D419" s="107" t="s">
        <v>414</v>
      </c>
      <c r="E419" s="107" t="s">
        <v>289</v>
      </c>
      <c r="F419" s="107"/>
      <c r="G419" s="107" t="s">
        <v>63</v>
      </c>
      <c r="H419" s="107" t="s">
        <v>290</v>
      </c>
      <c r="I419" s="107" t="s">
        <v>355</v>
      </c>
      <c r="J419" s="107"/>
      <c r="K419" s="107"/>
      <c r="L419" s="107"/>
      <c r="M419" s="107"/>
      <c r="N419" s="107"/>
      <c r="O419" s="107"/>
      <c r="P419" s="107"/>
      <c r="Q419" s="107"/>
      <c r="R419" s="107">
        <v>1</v>
      </c>
      <c r="S419" s="107">
        <v>1E-4</v>
      </c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>
        <v>40049</v>
      </c>
      <c r="AE419" s="107"/>
      <c r="AF419" s="107"/>
      <c r="AG419" s="107"/>
      <c r="AH419" s="107"/>
      <c r="AI419" s="107"/>
      <c r="AJ419" s="107"/>
      <c r="AK419" s="107"/>
      <c r="AL419" s="107" t="s">
        <v>292</v>
      </c>
      <c r="AM419" s="107"/>
      <c r="AN419" s="107" t="s">
        <v>292</v>
      </c>
      <c r="AO419" s="107" t="s">
        <v>293</v>
      </c>
      <c r="AP419" s="107" t="s">
        <v>28</v>
      </c>
      <c r="AQ419" s="107"/>
      <c r="AR419" s="107" t="s">
        <v>294</v>
      </c>
      <c r="AS419" s="107" t="s">
        <v>295</v>
      </c>
      <c r="AT419" s="107"/>
      <c r="AU419" s="107"/>
      <c r="AV419" s="107"/>
      <c r="AW419" s="107"/>
      <c r="AX419" s="107"/>
      <c r="AY419" s="107"/>
      <c r="AZ419" s="107"/>
      <c r="BA419" s="107" t="s">
        <v>28</v>
      </c>
      <c r="BB419" s="107"/>
      <c r="BC419" s="107"/>
      <c r="BD419" s="107"/>
      <c r="BE419" s="107"/>
      <c r="BF419" s="107"/>
      <c r="BG419" s="107"/>
      <c r="BH419" s="107"/>
      <c r="BI419" s="107"/>
      <c r="BJ419" s="107"/>
      <c r="BK419" s="107"/>
      <c r="BL419" s="107"/>
      <c r="BM419" s="107"/>
      <c r="BN419" s="107"/>
      <c r="BO419" s="107"/>
      <c r="BP419" s="107"/>
      <c r="BQ419" s="107"/>
      <c r="BR419" s="107"/>
      <c r="BS419" s="107"/>
      <c r="BT419" s="107"/>
      <c r="BU419" s="107"/>
      <c r="BV419" s="107"/>
      <c r="BW419" s="107"/>
      <c r="BX419" s="107"/>
      <c r="BY419" s="107"/>
      <c r="BZ419" s="107"/>
      <c r="CA419" s="107"/>
      <c r="CB419" s="107"/>
      <c r="CC419" s="107"/>
      <c r="CD419" s="107"/>
      <c r="CE419" s="107"/>
      <c r="CF419" s="107" t="s">
        <v>296</v>
      </c>
    </row>
    <row r="420" spans="1:84" ht="12.75">
      <c r="A420" s="95">
        <v>3578</v>
      </c>
      <c r="B420" s="107" t="s">
        <v>415</v>
      </c>
      <c r="C420" s="107" t="s">
        <v>416</v>
      </c>
      <c r="D420" s="107" t="s">
        <v>417</v>
      </c>
      <c r="E420" s="107" t="s">
        <v>289</v>
      </c>
      <c r="F420" s="107"/>
      <c r="G420" s="107" t="s">
        <v>63</v>
      </c>
      <c r="H420" s="107" t="s">
        <v>290</v>
      </c>
      <c r="I420" s="107" t="s">
        <v>355</v>
      </c>
      <c r="J420" s="107"/>
      <c r="K420" s="107"/>
      <c r="L420" s="107"/>
      <c r="M420" s="107"/>
      <c r="N420" s="107"/>
      <c r="O420" s="107"/>
      <c r="P420" s="107"/>
      <c r="Q420" s="107"/>
      <c r="R420" s="107">
        <v>1</v>
      </c>
      <c r="S420" s="107">
        <v>1E-4</v>
      </c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>
        <v>40049</v>
      </c>
      <c r="AE420" s="107"/>
      <c r="AF420" s="107"/>
      <c r="AG420" s="107"/>
      <c r="AH420" s="107"/>
      <c r="AI420" s="107"/>
      <c r="AJ420" s="107"/>
      <c r="AK420" s="107"/>
      <c r="AL420" s="107" t="s">
        <v>292</v>
      </c>
      <c r="AM420" s="107"/>
      <c r="AN420" s="107" t="s">
        <v>292</v>
      </c>
      <c r="AO420" s="107" t="s">
        <v>293</v>
      </c>
      <c r="AP420" s="107" t="s">
        <v>28</v>
      </c>
      <c r="AQ420" s="107"/>
      <c r="AR420" s="107" t="s">
        <v>294</v>
      </c>
      <c r="AS420" s="107" t="s">
        <v>295</v>
      </c>
      <c r="AT420" s="107"/>
      <c r="AU420" s="107"/>
      <c r="AV420" s="107"/>
      <c r="AW420" s="107"/>
      <c r="AX420" s="107"/>
      <c r="AY420" s="107"/>
      <c r="AZ420" s="107"/>
      <c r="BA420" s="107" t="s">
        <v>28</v>
      </c>
      <c r="BB420" s="107"/>
      <c r="BC420" s="107"/>
      <c r="BD420" s="107"/>
      <c r="BE420" s="107"/>
      <c r="BF420" s="107"/>
      <c r="BG420" s="107"/>
      <c r="BH420" s="107"/>
      <c r="BI420" s="107"/>
      <c r="BJ420" s="107"/>
      <c r="BK420" s="107"/>
      <c r="BL420" s="107"/>
      <c r="BM420" s="107"/>
      <c r="BN420" s="107"/>
      <c r="BO420" s="107"/>
      <c r="BP420" s="107"/>
      <c r="BQ420" s="107"/>
      <c r="BR420" s="107"/>
      <c r="BS420" s="107"/>
      <c r="BT420" s="107"/>
      <c r="BU420" s="107"/>
      <c r="BV420" s="107"/>
      <c r="BW420" s="107"/>
      <c r="BX420" s="107"/>
      <c r="BY420" s="107"/>
      <c r="BZ420" s="107"/>
      <c r="CA420" s="107"/>
      <c r="CB420" s="107"/>
      <c r="CC420" s="107"/>
      <c r="CD420" s="107"/>
      <c r="CE420" s="107"/>
      <c r="CF420" s="107" t="s">
        <v>296</v>
      </c>
    </row>
    <row r="421" spans="1:84" ht="12.75">
      <c r="A421" s="95">
        <v>3553</v>
      </c>
      <c r="B421" s="107" t="s">
        <v>418</v>
      </c>
      <c r="C421" s="107" t="s">
        <v>419</v>
      </c>
      <c r="D421" s="107" t="s">
        <v>420</v>
      </c>
      <c r="E421" s="107" t="s">
        <v>289</v>
      </c>
      <c r="F421" s="107"/>
      <c r="G421" s="107" t="s">
        <v>63</v>
      </c>
      <c r="H421" s="107" t="s">
        <v>290</v>
      </c>
      <c r="I421" s="107" t="s">
        <v>300</v>
      </c>
      <c r="J421" s="107"/>
      <c r="K421" s="107"/>
      <c r="L421" s="107"/>
      <c r="M421" s="107"/>
      <c r="N421" s="107"/>
      <c r="O421" s="107"/>
      <c r="P421" s="107"/>
      <c r="Q421" s="107"/>
      <c r="R421" s="107">
        <v>1</v>
      </c>
      <c r="S421" s="107">
        <v>1E-4</v>
      </c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>
        <v>40163</v>
      </c>
      <c r="AE421" s="107"/>
      <c r="AF421" s="107"/>
      <c r="AG421" s="107"/>
      <c r="AH421" s="107"/>
      <c r="AI421" s="107"/>
      <c r="AJ421" s="107"/>
      <c r="AK421" s="107"/>
      <c r="AL421" s="107" t="s">
        <v>292</v>
      </c>
      <c r="AM421" s="107"/>
      <c r="AN421" s="107" t="s">
        <v>292</v>
      </c>
      <c r="AO421" s="107" t="s">
        <v>293</v>
      </c>
      <c r="AP421" s="107" t="s">
        <v>28</v>
      </c>
      <c r="AQ421" s="107"/>
      <c r="AR421" s="107" t="s">
        <v>294</v>
      </c>
      <c r="AS421" s="107" t="s">
        <v>295</v>
      </c>
      <c r="AT421" s="107"/>
      <c r="AU421" s="107"/>
      <c r="AV421" s="107"/>
      <c r="AW421" s="107"/>
      <c r="AX421" s="107"/>
      <c r="AY421" s="107"/>
      <c r="AZ421" s="107"/>
      <c r="BA421" s="107" t="s">
        <v>28</v>
      </c>
      <c r="BB421" s="107"/>
      <c r="BC421" s="107"/>
      <c r="BD421" s="107"/>
      <c r="BE421" s="107"/>
      <c r="BF421" s="107"/>
      <c r="BG421" s="107"/>
      <c r="BH421" s="107"/>
      <c r="BI421" s="107"/>
      <c r="BJ421" s="107"/>
      <c r="BK421" s="107"/>
      <c r="BL421" s="107"/>
      <c r="BM421" s="107"/>
      <c r="BN421" s="107"/>
      <c r="BO421" s="107"/>
      <c r="BP421" s="107"/>
      <c r="BQ421" s="107"/>
      <c r="BR421" s="107"/>
      <c r="BS421" s="107"/>
      <c r="BT421" s="107"/>
      <c r="BU421" s="107"/>
      <c r="BV421" s="107"/>
      <c r="BW421" s="107"/>
      <c r="BX421" s="107"/>
      <c r="BY421" s="107"/>
      <c r="BZ421" s="107"/>
      <c r="CA421" s="107"/>
      <c r="CB421" s="107"/>
      <c r="CC421" s="107"/>
      <c r="CD421" s="107"/>
      <c r="CE421" s="107"/>
      <c r="CF421" s="107" t="s">
        <v>296</v>
      </c>
    </row>
    <row r="422" spans="1:84" ht="12.75">
      <c r="A422" s="95">
        <v>3733</v>
      </c>
      <c r="B422" s="107" t="s">
        <v>421</v>
      </c>
      <c r="C422" s="107" t="s">
        <v>64</v>
      </c>
      <c r="D422" s="107" t="s">
        <v>422</v>
      </c>
      <c r="E422" s="107" t="s">
        <v>289</v>
      </c>
      <c r="F422" s="107"/>
      <c r="G422" s="107" t="s">
        <v>63</v>
      </c>
      <c r="H422" s="107" t="s">
        <v>290</v>
      </c>
      <c r="I422" s="107" t="s">
        <v>423</v>
      </c>
      <c r="J422" s="107"/>
      <c r="K422" s="107"/>
      <c r="L422" s="107"/>
      <c r="M422" s="107"/>
      <c r="N422" s="107"/>
      <c r="O422" s="107"/>
      <c r="P422" s="107"/>
      <c r="Q422" s="107"/>
      <c r="R422" s="107">
        <v>1</v>
      </c>
      <c r="S422" s="107">
        <v>1E-4</v>
      </c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>
        <v>42039</v>
      </c>
      <c r="AE422" s="107"/>
      <c r="AF422" s="107"/>
      <c r="AG422" s="107"/>
      <c r="AH422" s="107"/>
      <c r="AI422" s="107"/>
      <c r="AJ422" s="107"/>
      <c r="AK422" s="107"/>
      <c r="AL422" s="107" t="s">
        <v>292</v>
      </c>
      <c r="AM422" s="107"/>
      <c r="AN422" s="107" t="s">
        <v>292</v>
      </c>
      <c r="AO422" s="107" t="s">
        <v>293</v>
      </c>
      <c r="AP422" s="107" t="s">
        <v>28</v>
      </c>
      <c r="AQ422" s="107"/>
      <c r="AR422" s="107" t="s">
        <v>294</v>
      </c>
      <c r="AS422" s="107" t="s">
        <v>295</v>
      </c>
      <c r="AT422" s="107"/>
      <c r="AU422" s="107"/>
      <c r="AV422" s="107"/>
      <c r="AW422" s="107"/>
      <c r="AX422" s="107"/>
      <c r="AY422" s="107"/>
      <c r="AZ422" s="107"/>
      <c r="BA422" s="107" t="s">
        <v>28</v>
      </c>
      <c r="BB422" s="107"/>
      <c r="BC422" s="107" t="s">
        <v>292</v>
      </c>
      <c r="BD422" s="107" t="s">
        <v>424</v>
      </c>
      <c r="BE422" s="107" t="s">
        <v>32</v>
      </c>
      <c r="BF422" s="107"/>
      <c r="BG422" s="107"/>
      <c r="BH422" s="107"/>
      <c r="BI422" s="107"/>
      <c r="BJ422" s="107"/>
      <c r="BK422" s="107"/>
      <c r="BL422" s="107"/>
      <c r="BM422" s="107"/>
      <c r="BN422" s="107"/>
      <c r="BO422" s="107"/>
      <c r="BP422" s="107"/>
      <c r="BQ422" s="107"/>
      <c r="BR422" s="107"/>
      <c r="BS422" s="107"/>
      <c r="BT422" s="107"/>
      <c r="BU422" s="107"/>
      <c r="BV422" s="107"/>
      <c r="BW422" s="107"/>
      <c r="BX422" s="107"/>
      <c r="BY422" s="107"/>
      <c r="BZ422" s="107"/>
      <c r="CA422" s="107"/>
      <c r="CB422" s="107" t="s">
        <v>425</v>
      </c>
      <c r="CC422" s="107"/>
      <c r="CD422" s="107"/>
      <c r="CE422" s="107"/>
      <c r="CF422" s="107" t="s">
        <v>296</v>
      </c>
    </row>
    <row r="423" spans="1:84" ht="12.75">
      <c r="A423" s="117">
        <v>4111</v>
      </c>
      <c r="B423" s="108" t="s">
        <v>426</v>
      </c>
      <c r="C423" s="107" t="s">
        <v>65</v>
      </c>
      <c r="D423" s="107" t="s">
        <v>427</v>
      </c>
      <c r="E423" s="107" t="s">
        <v>289</v>
      </c>
      <c r="F423" s="107"/>
      <c r="G423" s="107" t="s">
        <v>63</v>
      </c>
      <c r="H423" s="107" t="s">
        <v>290</v>
      </c>
      <c r="I423" s="107" t="s">
        <v>428</v>
      </c>
      <c r="J423" s="107"/>
      <c r="K423" s="107"/>
      <c r="L423" s="107"/>
      <c r="M423" s="107"/>
      <c r="N423" s="107"/>
      <c r="O423" s="107"/>
      <c r="P423" s="107"/>
      <c r="Q423" s="107"/>
      <c r="R423" s="107">
        <v>1</v>
      </c>
      <c r="S423" s="107">
        <v>1E-4</v>
      </c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>
        <v>42039</v>
      </c>
      <c r="AE423" s="107"/>
      <c r="AF423" s="107"/>
      <c r="AG423" s="107"/>
      <c r="AH423" s="107"/>
      <c r="AI423" s="107"/>
      <c r="AJ423" s="107"/>
      <c r="AK423" s="107"/>
      <c r="AL423" s="107" t="s">
        <v>292</v>
      </c>
      <c r="AM423" s="107"/>
      <c r="AN423" s="107" t="s">
        <v>292</v>
      </c>
      <c r="AO423" s="107" t="s">
        <v>293</v>
      </c>
      <c r="AP423" s="107" t="s">
        <v>28</v>
      </c>
      <c r="AQ423" s="107"/>
      <c r="AR423" s="107" t="s">
        <v>294</v>
      </c>
      <c r="AS423" s="107" t="s">
        <v>295</v>
      </c>
      <c r="AT423" s="107"/>
      <c r="AU423" s="107"/>
      <c r="AV423" s="107"/>
      <c r="AW423" s="107"/>
      <c r="AX423" s="107"/>
      <c r="AY423" s="107"/>
      <c r="AZ423" s="107"/>
      <c r="BA423" s="107" t="s">
        <v>28</v>
      </c>
      <c r="BB423" s="107"/>
      <c r="BC423" s="107" t="s">
        <v>292</v>
      </c>
      <c r="BD423" s="107" t="s">
        <v>424</v>
      </c>
      <c r="BE423" s="107" t="s">
        <v>37</v>
      </c>
      <c r="BF423" s="107"/>
      <c r="BG423" s="107"/>
      <c r="BH423" s="107"/>
      <c r="BI423" s="107"/>
      <c r="BJ423" s="107"/>
      <c r="BK423" s="107"/>
      <c r="BL423" s="107"/>
      <c r="BM423" s="107"/>
      <c r="BN423" s="107"/>
      <c r="BO423" s="107"/>
      <c r="BP423" s="107"/>
      <c r="BQ423" s="107"/>
      <c r="BR423" s="107"/>
      <c r="BS423" s="107"/>
      <c r="BT423" s="107"/>
      <c r="BU423" s="107"/>
      <c r="BV423" s="107"/>
      <c r="BW423" s="107"/>
      <c r="BX423" s="107"/>
      <c r="BY423" s="107"/>
      <c r="BZ423" s="107"/>
      <c r="CA423" s="107"/>
      <c r="CB423" s="107" t="s">
        <v>425</v>
      </c>
      <c r="CC423" s="107"/>
      <c r="CD423" s="107"/>
      <c r="CE423" s="107"/>
      <c r="CF423" s="107" t="s">
        <v>296</v>
      </c>
    </row>
    <row r="424" spans="1:84" ht="12.75">
      <c r="A424" s="117">
        <v>3821</v>
      </c>
      <c r="B424" s="108" t="s">
        <v>429</v>
      </c>
      <c r="C424" s="108" t="s">
        <v>66</v>
      </c>
      <c r="D424" s="108" t="s">
        <v>66</v>
      </c>
      <c r="E424" s="108" t="s">
        <v>289</v>
      </c>
      <c r="F424" s="108"/>
      <c r="G424" s="108" t="s">
        <v>63</v>
      </c>
      <c r="H424" s="108" t="s">
        <v>290</v>
      </c>
      <c r="I424" s="108" t="s">
        <v>430</v>
      </c>
      <c r="J424" s="108"/>
      <c r="K424" s="108"/>
      <c r="L424" s="108"/>
      <c r="M424" s="108"/>
      <c r="N424" s="108"/>
      <c r="O424" s="108"/>
      <c r="P424" s="108"/>
      <c r="Q424" s="108"/>
      <c r="R424" s="108">
        <v>1</v>
      </c>
      <c r="S424" s="108">
        <v>1E-4</v>
      </c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>
        <v>44190</v>
      </c>
      <c r="AE424" s="108"/>
      <c r="AF424" s="108"/>
      <c r="AG424" s="108"/>
      <c r="AH424" s="108"/>
      <c r="AI424" s="108"/>
      <c r="AJ424" s="108"/>
      <c r="AK424" s="108"/>
      <c r="AL424" s="108" t="s">
        <v>292</v>
      </c>
      <c r="AM424" s="108"/>
      <c r="AN424" s="108" t="s">
        <v>292</v>
      </c>
      <c r="AO424" s="108" t="s">
        <v>293</v>
      </c>
      <c r="AP424" s="108" t="s">
        <v>28</v>
      </c>
      <c r="AQ424" s="108"/>
      <c r="AR424" s="108" t="s">
        <v>431</v>
      </c>
      <c r="AS424" s="108" t="s">
        <v>295</v>
      </c>
      <c r="AT424" s="108"/>
      <c r="AU424" s="108"/>
      <c r="AV424" s="108"/>
      <c r="AW424" s="108"/>
      <c r="AX424" s="108"/>
      <c r="AY424" s="108"/>
      <c r="AZ424" s="108"/>
      <c r="BA424" s="108" t="s">
        <v>28</v>
      </c>
      <c r="BB424" s="108"/>
      <c r="BC424" s="108" t="s">
        <v>292</v>
      </c>
      <c r="BD424" s="108" t="s">
        <v>424</v>
      </c>
      <c r="BE424" s="108" t="s">
        <v>30</v>
      </c>
      <c r="BF424" s="108"/>
      <c r="BG424" s="108"/>
      <c r="BH424" s="108"/>
      <c r="BI424" s="108"/>
      <c r="BJ424" s="108"/>
      <c r="BK424" s="108"/>
      <c r="BL424" s="108"/>
      <c r="BM424" s="108"/>
      <c r="BN424" s="108"/>
      <c r="BO424" s="108"/>
      <c r="BP424" s="108"/>
      <c r="BQ424" s="108"/>
      <c r="BR424" s="108"/>
      <c r="BS424" s="108">
        <v>43637</v>
      </c>
      <c r="BT424" s="108"/>
      <c r="BU424" s="108"/>
      <c r="BV424" s="108"/>
      <c r="BW424" s="108"/>
      <c r="BX424" s="108"/>
      <c r="BY424" s="108"/>
      <c r="BZ424" s="108"/>
      <c r="CA424" s="108" t="s">
        <v>362</v>
      </c>
      <c r="CB424" s="108" t="s">
        <v>432</v>
      </c>
      <c r="CC424" s="108"/>
      <c r="CD424" s="108"/>
      <c r="CE424" s="108"/>
      <c r="CF424" s="108" t="s">
        <v>296</v>
      </c>
    </row>
    <row r="425" spans="1:84" ht="12.75">
      <c r="A425" s="95">
        <v>3603</v>
      </c>
      <c r="B425" s="107" t="s">
        <v>433</v>
      </c>
      <c r="C425" s="107" t="s">
        <v>434</v>
      </c>
      <c r="D425" s="107" t="s">
        <v>435</v>
      </c>
      <c r="E425" s="107" t="s">
        <v>289</v>
      </c>
      <c r="F425" s="107"/>
      <c r="G425" s="107" t="s">
        <v>63</v>
      </c>
      <c r="H425" s="107" t="s">
        <v>290</v>
      </c>
      <c r="I425" s="107" t="s">
        <v>333</v>
      </c>
      <c r="J425" s="107"/>
      <c r="K425" s="107"/>
      <c r="L425" s="107"/>
      <c r="M425" s="107"/>
      <c r="N425" s="107"/>
      <c r="O425" s="107"/>
      <c r="P425" s="107"/>
      <c r="Q425" s="107"/>
      <c r="R425" s="107">
        <v>1</v>
      </c>
      <c r="S425" s="107">
        <v>1E-4</v>
      </c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>
        <v>40049</v>
      </c>
      <c r="AE425" s="107"/>
      <c r="AF425" s="107"/>
      <c r="AG425" s="107"/>
      <c r="AH425" s="107"/>
      <c r="AI425" s="107"/>
      <c r="AJ425" s="107"/>
      <c r="AK425" s="107"/>
      <c r="AL425" s="107" t="s">
        <v>292</v>
      </c>
      <c r="AM425" s="107" t="s">
        <v>289</v>
      </c>
      <c r="AN425" s="107" t="s">
        <v>292</v>
      </c>
      <c r="AO425" s="107" t="s">
        <v>293</v>
      </c>
      <c r="AP425" s="107" t="s">
        <v>28</v>
      </c>
      <c r="AQ425" s="107"/>
      <c r="AR425" s="107" t="s">
        <v>436</v>
      </c>
      <c r="AS425" s="107" t="s">
        <v>295</v>
      </c>
      <c r="AT425" s="107"/>
      <c r="AU425" s="107"/>
      <c r="AV425" s="107"/>
      <c r="AW425" s="107"/>
      <c r="AX425" s="107"/>
      <c r="AY425" s="107"/>
      <c r="AZ425" s="107"/>
      <c r="BA425" s="107" t="s">
        <v>28</v>
      </c>
      <c r="BB425" s="107"/>
      <c r="BC425" s="107"/>
      <c r="BD425" s="107"/>
      <c r="BE425" s="107"/>
      <c r="BF425" s="107"/>
      <c r="BG425" s="107"/>
      <c r="BH425" s="107"/>
      <c r="BI425" s="107"/>
      <c r="BJ425" s="107"/>
      <c r="BK425" s="107"/>
      <c r="BL425" s="107"/>
      <c r="BM425" s="107"/>
      <c r="BN425" s="107"/>
      <c r="BO425" s="107"/>
      <c r="BP425" s="107"/>
      <c r="BQ425" s="107"/>
      <c r="BR425" s="107"/>
      <c r="BS425" s="107"/>
      <c r="BT425" s="107"/>
      <c r="BU425" s="107"/>
      <c r="BV425" s="107"/>
      <c r="BW425" s="107"/>
      <c r="BX425" s="107"/>
      <c r="BY425" s="107"/>
      <c r="BZ425" s="107"/>
      <c r="CA425" s="107"/>
      <c r="CB425" s="107"/>
      <c r="CC425" s="107"/>
      <c r="CD425" s="107"/>
      <c r="CE425" s="107"/>
      <c r="CF425" s="107" t="s">
        <v>296</v>
      </c>
    </row>
    <row r="426" spans="1:84" ht="12.75">
      <c r="A426" s="95">
        <v>3610</v>
      </c>
      <c r="B426" s="107" t="s">
        <v>437</v>
      </c>
      <c r="C426" s="107" t="s">
        <v>438</v>
      </c>
      <c r="D426" s="107" t="s">
        <v>439</v>
      </c>
      <c r="E426" s="107" t="s">
        <v>289</v>
      </c>
      <c r="F426" s="107"/>
      <c r="G426" s="107" t="s">
        <v>63</v>
      </c>
      <c r="H426" s="107" t="s">
        <v>290</v>
      </c>
      <c r="I426" s="107" t="s">
        <v>300</v>
      </c>
      <c r="J426" s="107"/>
      <c r="K426" s="107"/>
      <c r="L426" s="107"/>
      <c r="M426" s="107"/>
      <c r="N426" s="107"/>
      <c r="O426" s="107"/>
      <c r="P426" s="107"/>
      <c r="Q426" s="107"/>
      <c r="R426" s="107">
        <v>1</v>
      </c>
      <c r="S426" s="107">
        <v>1E-4</v>
      </c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>
        <v>40049</v>
      </c>
      <c r="AE426" s="107"/>
      <c r="AF426" s="107"/>
      <c r="AG426" s="107"/>
      <c r="AH426" s="107"/>
      <c r="AI426" s="107"/>
      <c r="AJ426" s="107"/>
      <c r="AK426" s="107"/>
      <c r="AL426" s="107" t="s">
        <v>292</v>
      </c>
      <c r="AM426" s="107" t="s">
        <v>289</v>
      </c>
      <c r="AN426" s="107" t="s">
        <v>292</v>
      </c>
      <c r="AO426" s="107" t="s">
        <v>293</v>
      </c>
      <c r="AP426" s="107" t="s">
        <v>28</v>
      </c>
      <c r="AQ426" s="107"/>
      <c r="AR426" s="107" t="s">
        <v>440</v>
      </c>
      <c r="AS426" s="107" t="s">
        <v>295</v>
      </c>
      <c r="AT426" s="107"/>
      <c r="AU426" s="107"/>
      <c r="AV426" s="107"/>
      <c r="AW426" s="107"/>
      <c r="AX426" s="107"/>
      <c r="AY426" s="107"/>
      <c r="AZ426" s="107"/>
      <c r="BA426" s="107" t="s">
        <v>28</v>
      </c>
      <c r="BB426" s="107"/>
      <c r="BC426" s="107"/>
      <c r="BD426" s="107"/>
      <c r="BE426" s="107"/>
      <c r="BF426" s="107"/>
      <c r="BG426" s="107"/>
      <c r="BH426" s="107"/>
      <c r="BI426" s="107"/>
      <c r="BJ426" s="107"/>
      <c r="BK426" s="107"/>
      <c r="BL426" s="107"/>
      <c r="BM426" s="107"/>
      <c r="BN426" s="107"/>
      <c r="BO426" s="107"/>
      <c r="BP426" s="107"/>
      <c r="BQ426" s="107"/>
      <c r="BR426" s="107"/>
      <c r="BS426" s="107"/>
      <c r="BT426" s="107"/>
      <c r="BU426" s="107"/>
      <c r="BV426" s="107"/>
      <c r="BW426" s="107"/>
      <c r="BX426" s="107"/>
      <c r="BY426" s="107"/>
      <c r="BZ426" s="107"/>
      <c r="CA426" s="107"/>
      <c r="CB426" s="107"/>
      <c r="CC426" s="107"/>
      <c r="CD426" s="107"/>
      <c r="CE426" s="107"/>
      <c r="CF426" s="107" t="s">
        <v>296</v>
      </c>
    </row>
    <row r="427" spans="1:84" ht="12.75">
      <c r="A427" s="95">
        <v>3637</v>
      </c>
      <c r="B427" s="110" t="s">
        <v>441</v>
      </c>
      <c r="C427" s="107" t="s">
        <v>442</v>
      </c>
      <c r="D427" s="107" t="s">
        <v>443</v>
      </c>
      <c r="E427" s="107" t="s">
        <v>289</v>
      </c>
      <c r="F427" s="107"/>
      <c r="G427" s="107" t="s">
        <v>63</v>
      </c>
      <c r="H427" s="107" t="s">
        <v>290</v>
      </c>
      <c r="I427" s="107" t="s">
        <v>355</v>
      </c>
      <c r="J427" s="107"/>
      <c r="K427" s="107"/>
      <c r="L427" s="107"/>
      <c r="M427" s="107"/>
      <c r="N427" s="107"/>
      <c r="O427" s="107"/>
      <c r="P427" s="107"/>
      <c r="Q427" s="107"/>
      <c r="R427" s="107">
        <v>1</v>
      </c>
      <c r="S427" s="107">
        <v>1E-4</v>
      </c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>
        <v>40049</v>
      </c>
      <c r="AE427" s="107"/>
      <c r="AF427" s="107"/>
      <c r="AG427" s="107"/>
      <c r="AH427" s="107"/>
      <c r="AI427" s="107"/>
      <c r="AJ427" s="107"/>
      <c r="AK427" s="107"/>
      <c r="AL427" s="107" t="s">
        <v>292</v>
      </c>
      <c r="AM427" s="107" t="s">
        <v>289</v>
      </c>
      <c r="AN427" s="107" t="s">
        <v>292</v>
      </c>
      <c r="AO427" s="107" t="s">
        <v>293</v>
      </c>
      <c r="AP427" s="107" t="s">
        <v>28</v>
      </c>
      <c r="AQ427" s="107"/>
      <c r="AR427" s="107" t="s">
        <v>444</v>
      </c>
      <c r="AS427" s="107" t="s">
        <v>295</v>
      </c>
      <c r="AT427" s="107"/>
      <c r="AU427" s="107"/>
      <c r="AV427" s="107"/>
      <c r="AW427" s="107"/>
      <c r="AX427" s="107"/>
      <c r="AY427" s="107"/>
      <c r="AZ427" s="107"/>
      <c r="BA427" s="107" t="s">
        <v>28</v>
      </c>
      <c r="BB427" s="107"/>
      <c r="BC427" s="107"/>
      <c r="BD427" s="107"/>
      <c r="BE427" s="107"/>
      <c r="BF427" s="107"/>
      <c r="BG427" s="107"/>
      <c r="BH427" s="107"/>
      <c r="BI427" s="107"/>
      <c r="BJ427" s="107"/>
      <c r="BK427" s="107"/>
      <c r="BL427" s="107"/>
      <c r="BM427" s="107"/>
      <c r="BN427" s="107"/>
      <c r="BO427" s="107"/>
      <c r="BP427" s="107"/>
      <c r="BQ427" s="107"/>
      <c r="BR427" s="107"/>
      <c r="BS427" s="107"/>
      <c r="BT427" s="107"/>
      <c r="BU427" s="107"/>
      <c r="BV427" s="107"/>
      <c r="BW427" s="107"/>
      <c r="BX427" s="107"/>
      <c r="BY427" s="107"/>
      <c r="BZ427" s="107"/>
      <c r="CA427" s="107"/>
      <c r="CB427" s="107"/>
      <c r="CC427" s="107"/>
      <c r="CD427" s="107"/>
      <c r="CE427" s="107"/>
      <c r="CF427" s="107" t="s">
        <v>296</v>
      </c>
    </row>
    <row r="428" spans="1:84" ht="12.75">
      <c r="A428" s="95">
        <v>3598</v>
      </c>
      <c r="B428" s="110" t="s">
        <v>445</v>
      </c>
      <c r="C428" s="107" t="s">
        <v>446</v>
      </c>
      <c r="D428" s="107" t="s">
        <v>447</v>
      </c>
      <c r="E428" s="107" t="s">
        <v>289</v>
      </c>
      <c r="F428" s="107"/>
      <c r="G428" s="107" t="s">
        <v>63</v>
      </c>
      <c r="H428" s="107" t="s">
        <v>290</v>
      </c>
      <c r="I428" s="107" t="s">
        <v>333</v>
      </c>
      <c r="J428" s="107"/>
      <c r="K428" s="107"/>
      <c r="L428" s="107"/>
      <c r="M428" s="107"/>
      <c r="N428" s="107"/>
      <c r="O428" s="107"/>
      <c r="P428" s="107"/>
      <c r="Q428" s="107"/>
      <c r="R428" s="107">
        <v>1</v>
      </c>
      <c r="S428" s="107">
        <v>1E-4</v>
      </c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>
        <v>40049</v>
      </c>
      <c r="AE428" s="107"/>
      <c r="AF428" s="107"/>
      <c r="AG428" s="107"/>
      <c r="AH428" s="107"/>
      <c r="AI428" s="107"/>
      <c r="AJ428" s="107"/>
      <c r="AK428" s="107"/>
      <c r="AL428" s="107" t="s">
        <v>292</v>
      </c>
      <c r="AM428" s="107"/>
      <c r="AN428" s="107" t="s">
        <v>292</v>
      </c>
      <c r="AO428" s="107" t="s">
        <v>293</v>
      </c>
      <c r="AP428" s="107" t="s">
        <v>28</v>
      </c>
      <c r="AQ428" s="107"/>
      <c r="AR428" s="107" t="s">
        <v>294</v>
      </c>
      <c r="AS428" s="107" t="s">
        <v>295</v>
      </c>
      <c r="AT428" s="107"/>
      <c r="AU428" s="107"/>
      <c r="AV428" s="107"/>
      <c r="AW428" s="107"/>
      <c r="AX428" s="107"/>
      <c r="AY428" s="107"/>
      <c r="AZ428" s="107"/>
      <c r="BA428" s="107" t="s">
        <v>28</v>
      </c>
      <c r="BB428" s="107"/>
      <c r="BC428" s="107"/>
      <c r="BD428" s="107"/>
      <c r="BE428" s="107"/>
      <c r="BF428" s="107"/>
      <c r="BG428" s="107"/>
      <c r="BH428" s="107"/>
      <c r="BI428" s="107"/>
      <c r="BJ428" s="107"/>
      <c r="BK428" s="107"/>
      <c r="BL428" s="107"/>
      <c r="BM428" s="107"/>
      <c r="BN428" s="107"/>
      <c r="BO428" s="107"/>
      <c r="BP428" s="107"/>
      <c r="BQ428" s="107"/>
      <c r="BR428" s="107"/>
      <c r="BS428" s="107"/>
      <c r="BT428" s="107"/>
      <c r="BU428" s="107"/>
      <c r="BV428" s="107"/>
      <c r="BW428" s="107"/>
      <c r="BX428" s="107"/>
      <c r="BY428" s="107"/>
      <c r="BZ428" s="107"/>
      <c r="CA428" s="107"/>
      <c r="CB428" s="107"/>
      <c r="CC428" s="107"/>
      <c r="CD428" s="107"/>
      <c r="CE428" s="107"/>
      <c r="CF428" s="107" t="s">
        <v>296</v>
      </c>
    </row>
    <row r="429" spans="1:84" ht="12.75">
      <c r="A429" s="95">
        <v>3620</v>
      </c>
      <c r="B429" s="110" t="s">
        <v>448</v>
      </c>
      <c r="C429" s="107" t="s">
        <v>449</v>
      </c>
      <c r="D429" s="107" t="s">
        <v>450</v>
      </c>
      <c r="E429" s="107" t="s">
        <v>289</v>
      </c>
      <c r="F429" s="107"/>
      <c r="G429" s="107" t="s">
        <v>63</v>
      </c>
      <c r="H429" s="107" t="s">
        <v>290</v>
      </c>
      <c r="I429" s="107" t="s">
        <v>355</v>
      </c>
      <c r="J429" s="107"/>
      <c r="K429" s="107"/>
      <c r="L429" s="107"/>
      <c r="M429" s="107"/>
      <c r="N429" s="107"/>
      <c r="O429" s="107"/>
      <c r="P429" s="107"/>
      <c r="Q429" s="107"/>
      <c r="R429" s="107">
        <v>1</v>
      </c>
      <c r="S429" s="107">
        <v>1E-4</v>
      </c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>
        <v>40049</v>
      </c>
      <c r="AE429" s="107"/>
      <c r="AF429" s="107"/>
      <c r="AG429" s="107"/>
      <c r="AH429" s="107"/>
      <c r="AI429" s="107"/>
      <c r="AJ429" s="107"/>
      <c r="AK429" s="107"/>
      <c r="AL429" s="107" t="s">
        <v>292</v>
      </c>
      <c r="AM429" s="107"/>
      <c r="AN429" s="107" t="s">
        <v>292</v>
      </c>
      <c r="AO429" s="107" t="s">
        <v>293</v>
      </c>
      <c r="AP429" s="107" t="s">
        <v>28</v>
      </c>
      <c r="AQ429" s="107"/>
      <c r="AR429" s="107" t="s">
        <v>294</v>
      </c>
      <c r="AS429" s="107" t="s">
        <v>295</v>
      </c>
      <c r="AT429" s="107"/>
      <c r="AU429" s="107"/>
      <c r="AV429" s="107"/>
      <c r="AW429" s="107"/>
      <c r="AX429" s="107"/>
      <c r="AY429" s="107"/>
      <c r="AZ429" s="107"/>
      <c r="BA429" s="107" t="s">
        <v>28</v>
      </c>
      <c r="BB429" s="107"/>
      <c r="BC429" s="107"/>
      <c r="BD429" s="107"/>
      <c r="BE429" s="107"/>
      <c r="BF429" s="107"/>
      <c r="BG429" s="107"/>
      <c r="BH429" s="107"/>
      <c r="BI429" s="107"/>
      <c r="BJ429" s="107"/>
      <c r="BK429" s="107"/>
      <c r="BL429" s="107"/>
      <c r="BM429" s="107"/>
      <c r="BN429" s="107"/>
      <c r="BO429" s="107"/>
      <c r="BP429" s="107"/>
      <c r="BQ429" s="107"/>
      <c r="BR429" s="107"/>
      <c r="BS429" s="107"/>
      <c r="BT429" s="107"/>
      <c r="BU429" s="107"/>
      <c r="BV429" s="107"/>
      <c r="BW429" s="107"/>
      <c r="BX429" s="107"/>
      <c r="BY429" s="107"/>
      <c r="BZ429" s="107"/>
      <c r="CA429" s="107"/>
      <c r="CB429" s="107"/>
      <c r="CC429" s="107"/>
      <c r="CD429" s="107"/>
      <c r="CE429" s="107"/>
      <c r="CF429" s="107" t="s">
        <v>296</v>
      </c>
    </row>
    <row r="430" spans="1:84" ht="12.75">
      <c r="A430" s="95">
        <v>3692</v>
      </c>
      <c r="B430" s="110" t="s">
        <v>451</v>
      </c>
      <c r="C430" s="107" t="s">
        <v>133</v>
      </c>
      <c r="D430" s="107" t="s">
        <v>452</v>
      </c>
      <c r="E430" s="107" t="s">
        <v>289</v>
      </c>
      <c r="F430" s="107"/>
      <c r="G430" s="107" t="s">
        <v>63</v>
      </c>
      <c r="H430" s="107" t="s">
        <v>290</v>
      </c>
      <c r="I430" s="107" t="s">
        <v>453</v>
      </c>
      <c r="J430" s="107" t="s">
        <v>454</v>
      </c>
      <c r="K430" s="107"/>
      <c r="L430" s="107"/>
      <c r="M430" s="107"/>
      <c r="N430" s="107"/>
      <c r="O430" s="107"/>
      <c r="P430" s="107"/>
      <c r="Q430" s="107"/>
      <c r="R430" s="107">
        <v>1</v>
      </c>
      <c r="S430" s="107">
        <v>1</v>
      </c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>
        <v>42086</v>
      </c>
      <c r="AE430" s="107"/>
      <c r="AF430" s="107"/>
      <c r="AG430" s="107"/>
      <c r="AH430" s="107"/>
      <c r="AI430" s="107"/>
      <c r="AJ430" s="107"/>
      <c r="AK430" s="107"/>
      <c r="AL430" s="107" t="s">
        <v>292</v>
      </c>
      <c r="AM430" s="107"/>
      <c r="AN430" s="107"/>
      <c r="AO430" s="107" t="s">
        <v>293</v>
      </c>
      <c r="AP430" s="107" t="s">
        <v>28</v>
      </c>
      <c r="AQ430" s="107"/>
      <c r="AR430" s="107" t="s">
        <v>455</v>
      </c>
      <c r="AS430" s="107" t="s">
        <v>295</v>
      </c>
      <c r="AT430" s="107"/>
      <c r="AU430" s="107"/>
      <c r="AV430" s="107"/>
      <c r="AW430" s="107"/>
      <c r="AX430" s="107"/>
      <c r="AY430" s="107"/>
      <c r="AZ430" s="107"/>
      <c r="BA430" s="107" t="s">
        <v>28</v>
      </c>
      <c r="BB430" s="107"/>
      <c r="BC430" s="107" t="s">
        <v>292</v>
      </c>
      <c r="BD430" s="107"/>
      <c r="BE430" s="107" t="s">
        <v>32</v>
      </c>
      <c r="BF430" s="107"/>
      <c r="BG430" s="107"/>
      <c r="BH430" s="107"/>
      <c r="BI430" s="107"/>
      <c r="BJ430" s="107"/>
      <c r="BK430" s="107"/>
      <c r="BL430" s="107"/>
      <c r="BM430" s="107"/>
      <c r="BN430" s="107"/>
      <c r="BO430" s="107"/>
      <c r="BP430" s="107"/>
      <c r="BQ430" s="107"/>
      <c r="BR430" s="107"/>
      <c r="BS430" s="107"/>
      <c r="BT430" s="107"/>
      <c r="BU430" s="107"/>
      <c r="BV430" s="107"/>
      <c r="BW430" s="107"/>
      <c r="BX430" s="107"/>
      <c r="BY430" s="107"/>
      <c r="BZ430" s="107"/>
      <c r="CA430" s="107"/>
      <c r="CB430" s="107" t="s">
        <v>456</v>
      </c>
      <c r="CC430" s="107"/>
      <c r="CD430" s="107"/>
      <c r="CE430" s="107"/>
      <c r="CF430" s="107" t="s">
        <v>296</v>
      </c>
    </row>
    <row r="431" spans="1:84" ht="12.75">
      <c r="A431" s="95">
        <v>4008</v>
      </c>
      <c r="B431" s="110" t="s">
        <v>457</v>
      </c>
      <c r="C431" s="107" t="s">
        <v>134</v>
      </c>
      <c r="D431" s="107" t="s">
        <v>458</v>
      </c>
      <c r="E431" s="107" t="s">
        <v>289</v>
      </c>
      <c r="F431" s="107"/>
      <c r="G431" s="107" t="s">
        <v>63</v>
      </c>
      <c r="H431" s="107" t="s">
        <v>290</v>
      </c>
      <c r="I431" s="107" t="s">
        <v>320</v>
      </c>
      <c r="J431" s="107"/>
      <c r="K431" s="107"/>
      <c r="L431" s="107">
        <v>0</v>
      </c>
      <c r="M431" s="107">
        <v>0</v>
      </c>
      <c r="N431" s="107"/>
      <c r="O431" s="107">
        <v>0</v>
      </c>
      <c r="P431" s="107">
        <v>0</v>
      </c>
      <c r="Q431" s="107">
        <v>0</v>
      </c>
      <c r="R431" s="107">
        <v>1</v>
      </c>
      <c r="S431" s="107">
        <v>1E-4</v>
      </c>
      <c r="T431" s="107"/>
      <c r="U431" s="107">
        <v>0</v>
      </c>
      <c r="V431" s="107"/>
      <c r="W431" s="107"/>
      <c r="X431" s="107"/>
      <c r="Y431" s="107"/>
      <c r="Z431" s="107"/>
      <c r="AA431" s="107"/>
      <c r="AB431" s="107"/>
      <c r="AC431" s="107"/>
      <c r="AD431" s="107">
        <v>45587</v>
      </c>
      <c r="AE431" s="107"/>
      <c r="AF431" s="107"/>
      <c r="AG431" s="107"/>
      <c r="AH431" s="107"/>
      <c r="AI431" s="107"/>
      <c r="AJ431" s="107"/>
      <c r="AK431" s="107"/>
      <c r="AL431" s="107" t="s">
        <v>292</v>
      </c>
      <c r="AM431" s="107"/>
      <c r="AN431" s="107" t="s">
        <v>292</v>
      </c>
      <c r="AO431" s="107" t="s">
        <v>293</v>
      </c>
      <c r="AP431" s="107" t="s">
        <v>28</v>
      </c>
      <c r="AQ431" s="107"/>
      <c r="AR431" s="107" t="s">
        <v>459</v>
      </c>
      <c r="AS431" s="107" t="s">
        <v>295</v>
      </c>
      <c r="AT431" s="107"/>
      <c r="AU431" s="107">
        <v>0</v>
      </c>
      <c r="AV431" s="107"/>
      <c r="AW431" s="107"/>
      <c r="AX431" s="107">
        <v>0</v>
      </c>
      <c r="AY431" s="107"/>
      <c r="AZ431" s="107"/>
      <c r="BA431" s="107" t="s">
        <v>28</v>
      </c>
      <c r="BB431" s="107"/>
      <c r="BC431" s="107" t="s">
        <v>292</v>
      </c>
      <c r="BD431" s="107" t="s">
        <v>311</v>
      </c>
      <c r="BE431" s="107" t="s">
        <v>30</v>
      </c>
      <c r="BF431" s="107"/>
      <c r="BG431" s="107"/>
      <c r="BH431" s="107"/>
      <c r="BI431" s="107"/>
      <c r="BJ431" s="107"/>
      <c r="BK431" s="107"/>
      <c r="BL431" s="107"/>
      <c r="BM431" s="107"/>
      <c r="BN431" s="107"/>
      <c r="BO431" s="107"/>
      <c r="BP431" s="107"/>
      <c r="BQ431" s="107">
        <v>0</v>
      </c>
      <c r="BR431" s="107">
        <v>0</v>
      </c>
      <c r="BS431" s="107"/>
      <c r="BT431" s="107"/>
      <c r="BU431" s="107"/>
      <c r="BV431" s="107"/>
      <c r="BW431" s="107"/>
      <c r="BX431" s="107"/>
      <c r="BY431" s="107"/>
      <c r="BZ431" s="107"/>
      <c r="CA431" s="107"/>
      <c r="CB431" s="107" t="s">
        <v>312</v>
      </c>
      <c r="CC431" s="107"/>
      <c r="CD431" s="107"/>
      <c r="CE431" s="107"/>
      <c r="CF431" s="107"/>
    </row>
    <row r="432" spans="1:84" ht="12.75">
      <c r="A432" s="95">
        <v>4034</v>
      </c>
      <c r="B432" s="110" t="s">
        <v>460</v>
      </c>
      <c r="C432" s="107" t="s">
        <v>461</v>
      </c>
      <c r="D432" s="107" t="s">
        <v>462</v>
      </c>
      <c r="E432" s="107" t="s">
        <v>289</v>
      </c>
      <c r="F432" s="107"/>
      <c r="G432" s="107" t="s">
        <v>63</v>
      </c>
      <c r="H432" s="107" t="s">
        <v>290</v>
      </c>
      <c r="I432" s="107" t="s">
        <v>291</v>
      </c>
      <c r="J432" s="107"/>
      <c r="K432" s="107"/>
      <c r="L432" s="107"/>
      <c r="M432" s="107"/>
      <c r="N432" s="107"/>
      <c r="O432" s="107"/>
      <c r="P432" s="107"/>
      <c r="Q432" s="107"/>
      <c r="R432" s="107">
        <v>1</v>
      </c>
      <c r="S432" s="107">
        <v>1E-4</v>
      </c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>
        <v>40163</v>
      </c>
      <c r="AE432" s="107"/>
      <c r="AF432" s="107"/>
      <c r="AG432" s="107"/>
      <c r="AH432" s="107"/>
      <c r="AI432" s="107"/>
      <c r="AJ432" s="107"/>
      <c r="AK432" s="107"/>
      <c r="AL432" s="107" t="s">
        <v>292</v>
      </c>
      <c r="AM432" s="107"/>
      <c r="AN432" s="107" t="s">
        <v>292</v>
      </c>
      <c r="AO432" s="107" t="s">
        <v>293</v>
      </c>
      <c r="AP432" s="107" t="s">
        <v>28</v>
      </c>
      <c r="AQ432" s="107"/>
      <c r="AR432" s="107" t="s">
        <v>294</v>
      </c>
      <c r="AS432" s="107" t="s">
        <v>295</v>
      </c>
      <c r="AT432" s="107"/>
      <c r="AU432" s="107"/>
      <c r="AV432" s="107"/>
      <c r="AW432" s="107"/>
      <c r="AX432" s="107"/>
      <c r="AY432" s="107"/>
      <c r="AZ432" s="107"/>
      <c r="BA432" s="107" t="s">
        <v>28</v>
      </c>
      <c r="BB432" s="107"/>
      <c r="BC432" s="107"/>
      <c r="BD432" s="107"/>
      <c r="BE432" s="107"/>
      <c r="BF432" s="107"/>
      <c r="BG432" s="107"/>
      <c r="BH432" s="107"/>
      <c r="BI432" s="107"/>
      <c r="BJ432" s="107"/>
      <c r="BK432" s="107"/>
      <c r="BL432" s="107"/>
      <c r="BM432" s="107"/>
      <c r="BN432" s="107"/>
      <c r="BO432" s="107"/>
      <c r="BP432" s="107"/>
      <c r="BQ432" s="107"/>
      <c r="BR432" s="107"/>
      <c r="BS432" s="107"/>
      <c r="BT432" s="107"/>
      <c r="BU432" s="107"/>
      <c r="BV432" s="107"/>
      <c r="BW432" s="107"/>
      <c r="BX432" s="107"/>
      <c r="BY432" s="107"/>
      <c r="BZ432" s="107"/>
      <c r="CA432" s="107"/>
      <c r="CB432" s="107"/>
      <c r="CC432" s="107"/>
      <c r="CD432" s="107"/>
      <c r="CE432" s="107"/>
      <c r="CF432" s="107" t="s">
        <v>296</v>
      </c>
    </row>
    <row r="433" spans="1:84" ht="12.75">
      <c r="A433" s="95">
        <v>4019</v>
      </c>
      <c r="B433" s="110" t="s">
        <v>463</v>
      </c>
      <c r="C433" s="107" t="s">
        <v>464</v>
      </c>
      <c r="D433" s="107" t="s">
        <v>465</v>
      </c>
      <c r="E433" s="107" t="s">
        <v>289</v>
      </c>
      <c r="F433" s="107"/>
      <c r="G433" s="107" t="s">
        <v>63</v>
      </c>
      <c r="H433" s="107" t="s">
        <v>290</v>
      </c>
      <c r="I433" s="107" t="s">
        <v>291</v>
      </c>
      <c r="J433" s="107"/>
      <c r="K433" s="107"/>
      <c r="L433" s="107"/>
      <c r="M433" s="107"/>
      <c r="N433" s="107"/>
      <c r="O433" s="107"/>
      <c r="P433" s="107"/>
      <c r="Q433" s="107"/>
      <c r="R433" s="107">
        <v>1</v>
      </c>
      <c r="S433" s="107">
        <v>1E-4</v>
      </c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>
        <v>40163</v>
      </c>
      <c r="AE433" s="107"/>
      <c r="AF433" s="107"/>
      <c r="AG433" s="107"/>
      <c r="AH433" s="107"/>
      <c r="AI433" s="107"/>
      <c r="AJ433" s="107"/>
      <c r="AK433" s="107"/>
      <c r="AL433" s="107" t="s">
        <v>292</v>
      </c>
      <c r="AM433" s="107"/>
      <c r="AN433" s="107" t="s">
        <v>292</v>
      </c>
      <c r="AO433" s="107" t="s">
        <v>293</v>
      </c>
      <c r="AP433" s="107" t="s">
        <v>28</v>
      </c>
      <c r="AQ433" s="107"/>
      <c r="AR433" s="107" t="s">
        <v>294</v>
      </c>
      <c r="AS433" s="107" t="s">
        <v>295</v>
      </c>
      <c r="AT433" s="107"/>
      <c r="AU433" s="107"/>
      <c r="AV433" s="107"/>
      <c r="AW433" s="107"/>
      <c r="AX433" s="107"/>
      <c r="AY433" s="107"/>
      <c r="AZ433" s="107"/>
      <c r="BA433" s="107" t="s">
        <v>28</v>
      </c>
      <c r="BB433" s="107"/>
      <c r="BC433" s="107"/>
      <c r="BD433" s="107"/>
      <c r="BE433" s="107"/>
      <c r="BF433" s="107"/>
      <c r="BG433" s="107"/>
      <c r="BH433" s="107"/>
      <c r="BI433" s="107"/>
      <c r="BJ433" s="107"/>
      <c r="BK433" s="107"/>
      <c r="BL433" s="107"/>
      <c r="BM433" s="107"/>
      <c r="BN433" s="107"/>
      <c r="BO433" s="107"/>
      <c r="BP433" s="107"/>
      <c r="BQ433" s="107"/>
      <c r="BR433" s="107"/>
      <c r="BS433" s="107"/>
      <c r="BT433" s="107"/>
      <c r="BU433" s="107"/>
      <c r="BV433" s="107"/>
      <c r="BW433" s="107"/>
      <c r="BX433" s="107"/>
      <c r="BY433" s="107"/>
      <c r="BZ433" s="107"/>
      <c r="CA433" s="107"/>
      <c r="CB433" s="107"/>
      <c r="CC433" s="107"/>
      <c r="CD433" s="107"/>
      <c r="CE433" s="107"/>
      <c r="CF433" s="107" t="s">
        <v>296</v>
      </c>
    </row>
    <row r="434" spans="1:84" ht="12.75">
      <c r="A434" s="95">
        <v>4025</v>
      </c>
      <c r="B434" s="110" t="s">
        <v>466</v>
      </c>
      <c r="C434" s="107" t="s">
        <v>467</v>
      </c>
      <c r="D434" s="107" t="s">
        <v>468</v>
      </c>
      <c r="E434" s="107" t="s">
        <v>289</v>
      </c>
      <c r="F434" s="107"/>
      <c r="G434" s="107" t="s">
        <v>63</v>
      </c>
      <c r="H434" s="107" t="s">
        <v>290</v>
      </c>
      <c r="I434" s="107" t="s">
        <v>291</v>
      </c>
      <c r="J434" s="107"/>
      <c r="K434" s="107"/>
      <c r="L434" s="107"/>
      <c r="M434" s="107"/>
      <c r="N434" s="107"/>
      <c r="O434" s="107"/>
      <c r="P434" s="107"/>
      <c r="Q434" s="107"/>
      <c r="R434" s="107">
        <v>1</v>
      </c>
      <c r="S434" s="107">
        <v>1E-4</v>
      </c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>
        <v>40163</v>
      </c>
      <c r="AE434" s="107"/>
      <c r="AF434" s="107"/>
      <c r="AG434" s="107"/>
      <c r="AH434" s="107"/>
      <c r="AI434" s="107"/>
      <c r="AJ434" s="107"/>
      <c r="AK434" s="107"/>
      <c r="AL434" s="107" t="s">
        <v>292</v>
      </c>
      <c r="AM434" s="107"/>
      <c r="AN434" s="107" t="s">
        <v>292</v>
      </c>
      <c r="AO434" s="107" t="s">
        <v>293</v>
      </c>
      <c r="AP434" s="107" t="s">
        <v>28</v>
      </c>
      <c r="AQ434" s="107"/>
      <c r="AR434" s="107" t="s">
        <v>294</v>
      </c>
      <c r="AS434" s="107" t="s">
        <v>295</v>
      </c>
      <c r="AT434" s="107"/>
      <c r="AU434" s="107"/>
      <c r="AV434" s="107"/>
      <c r="AW434" s="107"/>
      <c r="AX434" s="107"/>
      <c r="AY434" s="107"/>
      <c r="AZ434" s="107"/>
      <c r="BA434" s="107" t="s">
        <v>28</v>
      </c>
      <c r="BB434" s="107"/>
      <c r="BC434" s="107"/>
      <c r="BD434" s="107"/>
      <c r="BE434" s="107"/>
      <c r="BF434" s="107"/>
      <c r="BG434" s="107"/>
      <c r="BH434" s="107"/>
      <c r="BI434" s="107"/>
      <c r="BJ434" s="107"/>
      <c r="BK434" s="107"/>
      <c r="BL434" s="107"/>
      <c r="BM434" s="107"/>
      <c r="BN434" s="107"/>
      <c r="BO434" s="107"/>
      <c r="BP434" s="107"/>
      <c r="BQ434" s="107"/>
      <c r="BR434" s="107"/>
      <c r="BS434" s="107"/>
      <c r="BT434" s="107"/>
      <c r="BU434" s="107"/>
      <c r="BV434" s="107"/>
      <c r="BW434" s="107"/>
      <c r="BX434" s="107"/>
      <c r="BY434" s="107"/>
      <c r="BZ434" s="107"/>
      <c r="CA434" s="107"/>
      <c r="CB434" s="107"/>
      <c r="CC434" s="107"/>
      <c r="CD434" s="107"/>
      <c r="CE434" s="107"/>
      <c r="CF434" s="107" t="s">
        <v>296</v>
      </c>
    </row>
    <row r="435" spans="1:84" ht="12.75">
      <c r="A435" s="95">
        <v>4072</v>
      </c>
      <c r="B435" s="110" t="s">
        <v>469</v>
      </c>
      <c r="C435" s="107" t="s">
        <v>470</v>
      </c>
      <c r="D435" s="107">
        <v>4072</v>
      </c>
      <c r="E435" s="107" t="s">
        <v>289</v>
      </c>
      <c r="F435" s="107"/>
      <c r="G435" s="107" t="s">
        <v>63</v>
      </c>
      <c r="H435" s="107" t="s">
        <v>290</v>
      </c>
      <c r="I435" s="107" t="s">
        <v>471</v>
      </c>
      <c r="J435" s="107" t="s">
        <v>472</v>
      </c>
      <c r="K435" s="107"/>
      <c r="L435" s="107"/>
      <c r="M435" s="107" t="s">
        <v>473</v>
      </c>
      <c r="N435" s="107"/>
      <c r="O435" s="107"/>
      <c r="P435" s="107"/>
      <c r="Q435" s="107"/>
      <c r="R435" s="107">
        <v>1</v>
      </c>
      <c r="S435" s="107">
        <v>1</v>
      </c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  <c r="AE435" s="107"/>
      <c r="AF435" s="107"/>
      <c r="AG435" s="107"/>
      <c r="AH435" s="107"/>
      <c r="AI435" s="107" t="s">
        <v>292</v>
      </c>
      <c r="AJ435" s="107"/>
      <c r="AK435" s="107"/>
      <c r="AL435" s="107" t="s">
        <v>292</v>
      </c>
      <c r="AM435" s="107"/>
      <c r="AN435" s="107" t="s">
        <v>292</v>
      </c>
      <c r="AO435" s="107" t="s">
        <v>293</v>
      </c>
      <c r="AP435" s="107" t="s">
        <v>28</v>
      </c>
      <c r="AQ435" s="107"/>
      <c r="AR435" s="107"/>
      <c r="AS435" s="107" t="s">
        <v>295</v>
      </c>
      <c r="AT435" s="107"/>
      <c r="AU435" s="107"/>
      <c r="AV435" s="107"/>
      <c r="AW435" s="107"/>
      <c r="AX435" s="107"/>
      <c r="AY435" s="107"/>
      <c r="AZ435" s="107"/>
      <c r="BA435" s="107" t="s">
        <v>28</v>
      </c>
      <c r="BB435" s="107"/>
      <c r="BC435" s="107"/>
      <c r="BD435" s="107"/>
      <c r="BE435" s="107"/>
      <c r="BF435" s="107"/>
      <c r="BG435" s="107"/>
      <c r="BH435" s="107"/>
      <c r="BI435" s="107"/>
      <c r="BJ435" s="107"/>
      <c r="BK435" s="107"/>
      <c r="BL435" s="107"/>
      <c r="BM435" s="107"/>
      <c r="BN435" s="107"/>
      <c r="BO435" s="107"/>
      <c r="BP435" s="107"/>
      <c r="BQ435" s="107"/>
      <c r="BR435" s="107"/>
      <c r="BS435" s="107"/>
      <c r="BT435" s="107"/>
      <c r="BU435" s="107"/>
      <c r="BV435" s="107"/>
      <c r="BW435" s="107"/>
      <c r="BX435" s="107"/>
      <c r="BY435" s="107"/>
      <c r="BZ435" s="107"/>
      <c r="CA435" s="107"/>
      <c r="CB435" s="107"/>
      <c r="CC435" s="107"/>
      <c r="CD435" s="107"/>
      <c r="CE435" s="107"/>
      <c r="CF435" s="107" t="s">
        <v>296</v>
      </c>
    </row>
    <row r="436" spans="1:84" ht="12.75">
      <c r="A436" s="95">
        <v>3545</v>
      </c>
      <c r="B436" s="110" t="s">
        <v>474</v>
      </c>
      <c r="C436" s="107" t="s">
        <v>475</v>
      </c>
      <c r="D436" s="107" t="s">
        <v>476</v>
      </c>
      <c r="E436" s="107" t="s">
        <v>289</v>
      </c>
      <c r="F436" s="107"/>
      <c r="G436" s="107" t="s">
        <v>63</v>
      </c>
      <c r="H436" s="107" t="s">
        <v>290</v>
      </c>
      <c r="I436" s="107" t="s">
        <v>304</v>
      </c>
      <c r="J436" s="107"/>
      <c r="K436" s="107"/>
      <c r="L436" s="107"/>
      <c r="M436" s="107"/>
      <c r="N436" s="107"/>
      <c r="O436" s="107"/>
      <c r="P436" s="107"/>
      <c r="Q436" s="107"/>
      <c r="R436" s="107">
        <v>1</v>
      </c>
      <c r="S436" s="107">
        <v>1E-4</v>
      </c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>
        <v>40163</v>
      </c>
      <c r="AE436" s="107"/>
      <c r="AF436" s="107"/>
      <c r="AG436" s="107"/>
      <c r="AH436" s="107"/>
      <c r="AI436" s="107"/>
      <c r="AJ436" s="107"/>
      <c r="AK436" s="107"/>
      <c r="AL436" s="107" t="s">
        <v>292</v>
      </c>
      <c r="AM436" s="107"/>
      <c r="AN436" s="107" t="s">
        <v>292</v>
      </c>
      <c r="AO436" s="107" t="s">
        <v>293</v>
      </c>
      <c r="AP436" s="107" t="s">
        <v>28</v>
      </c>
      <c r="AQ436" s="107"/>
      <c r="AR436" s="107" t="s">
        <v>294</v>
      </c>
      <c r="AS436" s="107" t="s">
        <v>295</v>
      </c>
      <c r="AT436" s="107"/>
      <c r="AU436" s="107"/>
      <c r="AV436" s="107"/>
      <c r="AW436" s="107"/>
      <c r="AX436" s="107"/>
      <c r="AY436" s="107"/>
      <c r="AZ436" s="107"/>
      <c r="BA436" s="107" t="s">
        <v>28</v>
      </c>
      <c r="BB436" s="107"/>
      <c r="BC436" s="107"/>
      <c r="BD436" s="107"/>
      <c r="BE436" s="107"/>
      <c r="BF436" s="107"/>
      <c r="BG436" s="107"/>
      <c r="BH436" s="107"/>
      <c r="BI436" s="107"/>
      <c r="BJ436" s="107"/>
      <c r="BK436" s="107"/>
      <c r="BL436" s="107"/>
      <c r="BM436" s="107"/>
      <c r="BN436" s="107"/>
      <c r="BO436" s="107"/>
      <c r="BP436" s="107"/>
      <c r="BQ436" s="107"/>
      <c r="BR436" s="107"/>
      <c r="BS436" s="107"/>
      <c r="BT436" s="107"/>
      <c r="BU436" s="107"/>
      <c r="BV436" s="107"/>
      <c r="BW436" s="107"/>
      <c r="BX436" s="107"/>
      <c r="BY436" s="107"/>
      <c r="BZ436" s="107"/>
      <c r="CA436" s="107"/>
      <c r="CB436" s="107"/>
      <c r="CC436" s="107"/>
      <c r="CD436" s="107"/>
      <c r="CE436" s="107"/>
      <c r="CF436" s="107" t="s">
        <v>296</v>
      </c>
    </row>
    <row r="437" spans="1:84" ht="12.75">
      <c r="A437" s="95">
        <v>3558</v>
      </c>
      <c r="B437" s="110" t="s">
        <v>477</v>
      </c>
      <c r="C437" s="107" t="s">
        <v>478</v>
      </c>
      <c r="D437" s="107" t="s">
        <v>479</v>
      </c>
      <c r="E437" s="107" t="s">
        <v>289</v>
      </c>
      <c r="F437" s="107"/>
      <c r="G437" s="107" t="s">
        <v>63</v>
      </c>
      <c r="H437" s="107" t="s">
        <v>290</v>
      </c>
      <c r="I437" s="107" t="s">
        <v>316</v>
      </c>
      <c r="J437" s="107"/>
      <c r="K437" s="107"/>
      <c r="L437" s="107"/>
      <c r="M437" s="107"/>
      <c r="N437" s="107"/>
      <c r="O437" s="107"/>
      <c r="P437" s="107"/>
      <c r="Q437" s="107"/>
      <c r="R437" s="107">
        <v>1</v>
      </c>
      <c r="S437" s="107">
        <v>1E-4</v>
      </c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>
        <v>40049</v>
      </c>
      <c r="AE437" s="107"/>
      <c r="AF437" s="107"/>
      <c r="AG437" s="107"/>
      <c r="AH437" s="107"/>
      <c r="AI437" s="107"/>
      <c r="AJ437" s="107"/>
      <c r="AK437" s="107"/>
      <c r="AL437" s="107" t="s">
        <v>292</v>
      </c>
      <c r="AM437" s="107"/>
      <c r="AN437" s="107" t="s">
        <v>292</v>
      </c>
      <c r="AO437" s="107" t="s">
        <v>293</v>
      </c>
      <c r="AP437" s="107" t="s">
        <v>28</v>
      </c>
      <c r="AQ437" s="107"/>
      <c r="AR437" s="107" t="s">
        <v>294</v>
      </c>
      <c r="AS437" s="107" t="s">
        <v>295</v>
      </c>
      <c r="AT437" s="107"/>
      <c r="AU437" s="107"/>
      <c r="AV437" s="107"/>
      <c r="AW437" s="107"/>
      <c r="AX437" s="107"/>
      <c r="AY437" s="107"/>
      <c r="AZ437" s="107"/>
      <c r="BA437" s="107" t="s">
        <v>28</v>
      </c>
      <c r="BB437" s="107"/>
      <c r="BC437" s="107"/>
      <c r="BD437" s="107"/>
      <c r="BE437" s="107"/>
      <c r="BF437" s="107"/>
      <c r="BG437" s="107"/>
      <c r="BH437" s="107"/>
      <c r="BI437" s="107"/>
      <c r="BJ437" s="107"/>
      <c r="BK437" s="107"/>
      <c r="BL437" s="107"/>
      <c r="BM437" s="107"/>
      <c r="BN437" s="107"/>
      <c r="BO437" s="107"/>
      <c r="BP437" s="107"/>
      <c r="BQ437" s="107"/>
      <c r="BR437" s="107"/>
      <c r="BS437" s="107"/>
      <c r="BT437" s="107"/>
      <c r="BU437" s="107"/>
      <c r="BV437" s="107"/>
      <c r="BW437" s="107"/>
      <c r="BX437" s="107"/>
      <c r="BY437" s="107"/>
      <c r="BZ437" s="107"/>
      <c r="CA437" s="107"/>
      <c r="CB437" s="107"/>
      <c r="CC437" s="107"/>
      <c r="CD437" s="107"/>
      <c r="CE437" s="107"/>
      <c r="CF437" s="107" t="s">
        <v>296</v>
      </c>
    </row>
    <row r="438" spans="1:84" ht="12.75">
      <c r="A438" s="95">
        <v>3573</v>
      </c>
      <c r="B438" s="110" t="s">
        <v>480</v>
      </c>
      <c r="C438" s="107" t="s">
        <v>481</v>
      </c>
      <c r="D438" s="107" t="s">
        <v>482</v>
      </c>
      <c r="E438" s="107" t="s">
        <v>289</v>
      </c>
      <c r="F438" s="107"/>
      <c r="G438" s="107" t="s">
        <v>63</v>
      </c>
      <c r="H438" s="107" t="s">
        <v>290</v>
      </c>
      <c r="I438" s="107" t="s">
        <v>355</v>
      </c>
      <c r="J438" s="107"/>
      <c r="K438" s="107"/>
      <c r="L438" s="107"/>
      <c r="M438" s="107"/>
      <c r="N438" s="107"/>
      <c r="O438" s="107"/>
      <c r="P438" s="107"/>
      <c r="Q438" s="107"/>
      <c r="R438" s="107">
        <v>1</v>
      </c>
      <c r="S438" s="107">
        <v>1E-4</v>
      </c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>
        <v>40049</v>
      </c>
      <c r="AE438" s="107"/>
      <c r="AF438" s="107"/>
      <c r="AG438" s="107"/>
      <c r="AH438" s="107"/>
      <c r="AI438" s="107"/>
      <c r="AJ438" s="107"/>
      <c r="AK438" s="107"/>
      <c r="AL438" s="107" t="s">
        <v>292</v>
      </c>
      <c r="AM438" s="107"/>
      <c r="AN438" s="107" t="s">
        <v>292</v>
      </c>
      <c r="AO438" s="107" t="s">
        <v>293</v>
      </c>
      <c r="AP438" s="107" t="s">
        <v>28</v>
      </c>
      <c r="AQ438" s="107"/>
      <c r="AR438" s="107" t="s">
        <v>294</v>
      </c>
      <c r="AS438" s="107" t="s">
        <v>295</v>
      </c>
      <c r="AT438" s="107"/>
      <c r="AU438" s="107"/>
      <c r="AV438" s="107"/>
      <c r="AW438" s="107"/>
      <c r="AX438" s="107"/>
      <c r="AY438" s="107"/>
      <c r="AZ438" s="107"/>
      <c r="BA438" s="107" t="s">
        <v>28</v>
      </c>
      <c r="BB438" s="107"/>
      <c r="BC438" s="107"/>
      <c r="BD438" s="107"/>
      <c r="BE438" s="107"/>
      <c r="BF438" s="107"/>
      <c r="BG438" s="107"/>
      <c r="BH438" s="107"/>
      <c r="BI438" s="107"/>
      <c r="BJ438" s="107"/>
      <c r="BK438" s="107"/>
      <c r="BL438" s="107"/>
      <c r="BM438" s="107"/>
      <c r="BN438" s="107"/>
      <c r="BO438" s="107"/>
      <c r="BP438" s="107"/>
      <c r="BQ438" s="107"/>
      <c r="BR438" s="107"/>
      <c r="BS438" s="107"/>
      <c r="BT438" s="107"/>
      <c r="BU438" s="107"/>
      <c r="BV438" s="107"/>
      <c r="BW438" s="107"/>
      <c r="BX438" s="107"/>
      <c r="BY438" s="107"/>
      <c r="BZ438" s="107"/>
      <c r="CA438" s="107"/>
      <c r="CB438" s="107"/>
      <c r="CC438" s="107"/>
      <c r="CD438" s="107"/>
      <c r="CE438" s="107"/>
      <c r="CF438" s="107" t="s">
        <v>296</v>
      </c>
    </row>
    <row r="439" spans="1:84" ht="12.75">
      <c r="A439" s="95">
        <v>4004</v>
      </c>
      <c r="B439" s="110" t="s">
        <v>483</v>
      </c>
      <c r="C439" s="107" t="s">
        <v>484</v>
      </c>
      <c r="D439" s="107" t="s">
        <v>485</v>
      </c>
      <c r="E439" s="107" t="s">
        <v>289</v>
      </c>
      <c r="F439" s="107"/>
      <c r="G439" s="107" t="s">
        <v>63</v>
      </c>
      <c r="H439" s="107" t="s">
        <v>290</v>
      </c>
      <c r="I439" s="107" t="s">
        <v>333</v>
      </c>
      <c r="J439" s="107"/>
      <c r="K439" s="107"/>
      <c r="L439" s="107"/>
      <c r="M439" s="107"/>
      <c r="N439" s="107"/>
      <c r="O439" s="107"/>
      <c r="P439" s="107"/>
      <c r="Q439" s="107"/>
      <c r="R439" s="107">
        <v>1</v>
      </c>
      <c r="S439" s="107">
        <v>1E-4</v>
      </c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>
        <v>40049</v>
      </c>
      <c r="AE439" s="107"/>
      <c r="AF439" s="107"/>
      <c r="AG439" s="107"/>
      <c r="AH439" s="107"/>
      <c r="AI439" s="107"/>
      <c r="AJ439" s="107"/>
      <c r="AK439" s="107"/>
      <c r="AL439" s="107" t="s">
        <v>292</v>
      </c>
      <c r="AM439" s="107"/>
      <c r="AN439" s="107" t="s">
        <v>292</v>
      </c>
      <c r="AO439" s="107" t="s">
        <v>293</v>
      </c>
      <c r="AP439" s="107" t="s">
        <v>28</v>
      </c>
      <c r="AQ439" s="107"/>
      <c r="AR439" s="107" t="s">
        <v>294</v>
      </c>
      <c r="AS439" s="107" t="s">
        <v>295</v>
      </c>
      <c r="AT439" s="107"/>
      <c r="AU439" s="107"/>
      <c r="AV439" s="107"/>
      <c r="AW439" s="107"/>
      <c r="AX439" s="107"/>
      <c r="AY439" s="107"/>
      <c r="AZ439" s="107"/>
      <c r="BA439" s="107" t="s">
        <v>28</v>
      </c>
      <c r="BB439" s="107"/>
      <c r="BC439" s="107"/>
      <c r="BD439" s="107"/>
      <c r="BE439" s="107"/>
      <c r="BF439" s="107"/>
      <c r="BG439" s="107"/>
      <c r="BH439" s="107"/>
      <c r="BI439" s="107"/>
      <c r="BJ439" s="107"/>
      <c r="BK439" s="107"/>
      <c r="BL439" s="107"/>
      <c r="BM439" s="107"/>
      <c r="BN439" s="107"/>
      <c r="BO439" s="107"/>
      <c r="BP439" s="107"/>
      <c r="BQ439" s="107"/>
      <c r="BR439" s="107"/>
      <c r="BS439" s="107"/>
      <c r="BT439" s="107"/>
      <c r="BU439" s="107"/>
      <c r="BV439" s="107"/>
      <c r="BW439" s="107"/>
      <c r="BX439" s="107"/>
      <c r="BY439" s="107"/>
      <c r="BZ439" s="107"/>
      <c r="CA439" s="107"/>
      <c r="CB439" s="107"/>
      <c r="CC439" s="107"/>
      <c r="CD439" s="107"/>
      <c r="CE439" s="107"/>
      <c r="CF439" s="107" t="s">
        <v>296</v>
      </c>
    </row>
    <row r="440" spans="1:84" ht="12.75">
      <c r="A440" s="95">
        <v>4037</v>
      </c>
      <c r="B440" s="110" t="s">
        <v>486</v>
      </c>
      <c r="C440" s="107" t="s">
        <v>487</v>
      </c>
      <c r="D440" s="107" t="s">
        <v>488</v>
      </c>
      <c r="E440" s="107" t="s">
        <v>289</v>
      </c>
      <c r="F440" s="107"/>
      <c r="G440" s="107" t="s">
        <v>63</v>
      </c>
      <c r="H440" s="107" t="s">
        <v>290</v>
      </c>
      <c r="I440" s="107" t="s">
        <v>291</v>
      </c>
      <c r="J440" s="107"/>
      <c r="K440" s="107"/>
      <c r="L440" s="107"/>
      <c r="M440" s="107"/>
      <c r="N440" s="107"/>
      <c r="O440" s="107"/>
      <c r="P440" s="107"/>
      <c r="Q440" s="107"/>
      <c r="R440" s="107">
        <v>1</v>
      </c>
      <c r="S440" s="107">
        <v>1E-4</v>
      </c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>
        <v>40163</v>
      </c>
      <c r="AE440" s="107"/>
      <c r="AF440" s="107"/>
      <c r="AG440" s="107"/>
      <c r="AH440" s="107"/>
      <c r="AI440" s="107"/>
      <c r="AJ440" s="107"/>
      <c r="AK440" s="107"/>
      <c r="AL440" s="107" t="s">
        <v>292</v>
      </c>
      <c r="AM440" s="107"/>
      <c r="AN440" s="107" t="s">
        <v>292</v>
      </c>
      <c r="AO440" s="107" t="s">
        <v>293</v>
      </c>
      <c r="AP440" s="107" t="s">
        <v>28</v>
      </c>
      <c r="AQ440" s="107"/>
      <c r="AR440" s="107" t="s">
        <v>294</v>
      </c>
      <c r="AS440" s="107" t="s">
        <v>295</v>
      </c>
      <c r="AT440" s="107"/>
      <c r="AU440" s="107"/>
      <c r="AV440" s="107"/>
      <c r="AW440" s="107"/>
      <c r="AX440" s="107"/>
      <c r="AY440" s="107"/>
      <c r="AZ440" s="107"/>
      <c r="BA440" s="107" t="s">
        <v>28</v>
      </c>
      <c r="BB440" s="107"/>
      <c r="BC440" s="107"/>
      <c r="BD440" s="107"/>
      <c r="BE440" s="107"/>
      <c r="BF440" s="107"/>
      <c r="BG440" s="107"/>
      <c r="BH440" s="107"/>
      <c r="BI440" s="107"/>
      <c r="BJ440" s="107"/>
      <c r="BK440" s="107"/>
      <c r="BL440" s="107"/>
      <c r="BM440" s="107"/>
      <c r="BN440" s="107"/>
      <c r="BO440" s="107"/>
      <c r="BP440" s="107"/>
      <c r="BQ440" s="107"/>
      <c r="BR440" s="107"/>
      <c r="BS440" s="107"/>
      <c r="BT440" s="107"/>
      <c r="BU440" s="107"/>
      <c r="BV440" s="107"/>
      <c r="BW440" s="107"/>
      <c r="BX440" s="107"/>
      <c r="BY440" s="107"/>
      <c r="BZ440" s="107"/>
      <c r="CA440" s="107"/>
      <c r="CB440" s="107"/>
      <c r="CC440" s="107"/>
      <c r="CD440" s="107"/>
      <c r="CE440" s="107"/>
      <c r="CF440" s="107" t="s">
        <v>296</v>
      </c>
    </row>
    <row r="441" spans="1:84" ht="12.75">
      <c r="A441" s="95">
        <v>4029</v>
      </c>
      <c r="B441" s="110" t="s">
        <v>489</v>
      </c>
      <c r="C441" s="107" t="s">
        <v>490</v>
      </c>
      <c r="D441" s="107" t="s">
        <v>491</v>
      </c>
      <c r="E441" s="107" t="s">
        <v>289</v>
      </c>
      <c r="F441" s="107"/>
      <c r="G441" s="107" t="s">
        <v>63</v>
      </c>
      <c r="H441" s="107" t="s">
        <v>290</v>
      </c>
      <c r="I441" s="107" t="s">
        <v>291</v>
      </c>
      <c r="J441" s="107"/>
      <c r="K441" s="107"/>
      <c r="L441" s="107"/>
      <c r="M441" s="107"/>
      <c r="N441" s="107"/>
      <c r="O441" s="107"/>
      <c r="P441" s="107"/>
      <c r="Q441" s="107"/>
      <c r="R441" s="107">
        <v>1</v>
      </c>
      <c r="S441" s="107">
        <v>1E-4</v>
      </c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>
        <v>40163</v>
      </c>
      <c r="AE441" s="107"/>
      <c r="AF441" s="107"/>
      <c r="AG441" s="107"/>
      <c r="AH441" s="107"/>
      <c r="AI441" s="107"/>
      <c r="AJ441" s="107"/>
      <c r="AK441" s="107"/>
      <c r="AL441" s="107" t="s">
        <v>292</v>
      </c>
      <c r="AM441" s="107"/>
      <c r="AN441" s="107" t="s">
        <v>292</v>
      </c>
      <c r="AO441" s="107" t="s">
        <v>293</v>
      </c>
      <c r="AP441" s="107" t="s">
        <v>28</v>
      </c>
      <c r="AQ441" s="107"/>
      <c r="AR441" s="107" t="s">
        <v>294</v>
      </c>
      <c r="AS441" s="107" t="s">
        <v>295</v>
      </c>
      <c r="AT441" s="107"/>
      <c r="AU441" s="107"/>
      <c r="AV441" s="107"/>
      <c r="AW441" s="107"/>
      <c r="AX441" s="107"/>
      <c r="AY441" s="107"/>
      <c r="AZ441" s="107"/>
      <c r="BA441" s="107" t="s">
        <v>28</v>
      </c>
      <c r="BB441" s="107"/>
      <c r="BC441" s="107"/>
      <c r="BD441" s="107"/>
      <c r="BE441" s="107"/>
      <c r="BF441" s="107"/>
      <c r="BG441" s="107"/>
      <c r="BH441" s="107"/>
      <c r="BI441" s="107"/>
      <c r="BJ441" s="107"/>
      <c r="BK441" s="107"/>
      <c r="BL441" s="107"/>
      <c r="BM441" s="107"/>
      <c r="BN441" s="107"/>
      <c r="BO441" s="107"/>
      <c r="BP441" s="107"/>
      <c r="BQ441" s="107"/>
      <c r="BR441" s="107"/>
      <c r="BS441" s="107"/>
      <c r="BT441" s="107"/>
      <c r="BU441" s="107"/>
      <c r="BV441" s="107"/>
      <c r="BW441" s="107"/>
      <c r="BX441" s="107"/>
      <c r="BY441" s="107"/>
      <c r="BZ441" s="107"/>
      <c r="CA441" s="107"/>
      <c r="CB441" s="107"/>
      <c r="CC441" s="107"/>
      <c r="CD441" s="107"/>
      <c r="CE441" s="107"/>
      <c r="CF441" s="107" t="s">
        <v>296</v>
      </c>
    </row>
    <row r="442" spans="1:84" ht="12.75">
      <c r="A442" s="95">
        <v>3046</v>
      </c>
      <c r="B442" s="110" t="s">
        <v>492</v>
      </c>
      <c r="C442" s="107" t="s">
        <v>493</v>
      </c>
      <c r="D442" s="107" t="s">
        <v>494</v>
      </c>
      <c r="E442" s="107" t="s">
        <v>289</v>
      </c>
      <c r="F442" s="107"/>
      <c r="G442" s="107" t="s">
        <v>63</v>
      </c>
      <c r="H442" s="107" t="s">
        <v>290</v>
      </c>
      <c r="I442" s="107" t="s">
        <v>355</v>
      </c>
      <c r="J442" s="107"/>
      <c r="K442" s="107"/>
      <c r="L442" s="107"/>
      <c r="M442" s="107"/>
      <c r="N442" s="107"/>
      <c r="O442" s="107"/>
      <c r="P442" s="107"/>
      <c r="Q442" s="107"/>
      <c r="R442" s="107">
        <v>1</v>
      </c>
      <c r="S442" s="107">
        <v>1E-4</v>
      </c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>
        <v>40163</v>
      </c>
      <c r="AE442" s="107"/>
      <c r="AF442" s="107"/>
      <c r="AG442" s="107"/>
      <c r="AH442" s="107"/>
      <c r="AI442" s="107"/>
      <c r="AJ442" s="107"/>
      <c r="AK442" s="107"/>
      <c r="AL442" s="107" t="s">
        <v>292</v>
      </c>
      <c r="AM442" s="107"/>
      <c r="AN442" s="107" t="s">
        <v>292</v>
      </c>
      <c r="AO442" s="107" t="s">
        <v>293</v>
      </c>
      <c r="AP442" s="107" t="s">
        <v>28</v>
      </c>
      <c r="AQ442" s="107"/>
      <c r="AR442" s="107" t="s">
        <v>294</v>
      </c>
      <c r="AS442" s="107" t="s">
        <v>295</v>
      </c>
      <c r="AT442" s="107"/>
      <c r="AU442" s="107"/>
      <c r="AV442" s="107"/>
      <c r="AW442" s="107"/>
      <c r="AX442" s="107"/>
      <c r="AY442" s="107"/>
      <c r="AZ442" s="107"/>
      <c r="BA442" s="107" t="s">
        <v>28</v>
      </c>
      <c r="BB442" s="107"/>
      <c r="BC442" s="107"/>
      <c r="BD442" s="107"/>
      <c r="BE442" s="107"/>
      <c r="BF442" s="107"/>
      <c r="BG442" s="107"/>
      <c r="BH442" s="107"/>
      <c r="BI442" s="107"/>
      <c r="BJ442" s="107"/>
      <c r="BK442" s="107"/>
      <c r="BL442" s="107"/>
      <c r="BM442" s="107"/>
      <c r="BN442" s="107"/>
      <c r="BO442" s="107"/>
      <c r="BP442" s="107"/>
      <c r="BQ442" s="107"/>
      <c r="BR442" s="107"/>
      <c r="BS442" s="107"/>
      <c r="BT442" s="107"/>
      <c r="BU442" s="107"/>
      <c r="BV442" s="107"/>
      <c r="BW442" s="107"/>
      <c r="BX442" s="107"/>
      <c r="BY442" s="107"/>
      <c r="BZ442" s="107"/>
      <c r="CA442" s="107"/>
      <c r="CB442" s="107"/>
      <c r="CC442" s="107"/>
      <c r="CD442" s="107"/>
      <c r="CE442" s="107"/>
      <c r="CF442" s="107" t="s">
        <v>296</v>
      </c>
    </row>
    <row r="443" spans="1:84" ht="12.75">
      <c r="A443" s="95">
        <v>3050</v>
      </c>
      <c r="B443" s="110" t="s">
        <v>495</v>
      </c>
      <c r="C443" s="107" t="s">
        <v>496</v>
      </c>
      <c r="D443" s="107" t="s">
        <v>497</v>
      </c>
      <c r="E443" s="107" t="s">
        <v>289</v>
      </c>
      <c r="F443" s="107"/>
      <c r="G443" s="107" t="s">
        <v>63</v>
      </c>
      <c r="H443" s="107" t="s">
        <v>290</v>
      </c>
      <c r="I443" s="107" t="s">
        <v>375</v>
      </c>
      <c r="J443" s="107"/>
      <c r="K443" s="107"/>
      <c r="L443" s="107"/>
      <c r="M443" s="107"/>
      <c r="N443" s="107"/>
      <c r="O443" s="107"/>
      <c r="P443" s="107"/>
      <c r="Q443" s="107"/>
      <c r="R443" s="107">
        <v>1</v>
      </c>
      <c r="S443" s="107">
        <v>1E-4</v>
      </c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>
        <v>40163</v>
      </c>
      <c r="AE443" s="107"/>
      <c r="AF443" s="107"/>
      <c r="AG443" s="107"/>
      <c r="AH443" s="107"/>
      <c r="AI443" s="107"/>
      <c r="AJ443" s="107"/>
      <c r="AK443" s="107"/>
      <c r="AL443" s="107" t="s">
        <v>292</v>
      </c>
      <c r="AM443" s="107"/>
      <c r="AN443" s="107" t="s">
        <v>292</v>
      </c>
      <c r="AO443" s="107" t="s">
        <v>293</v>
      </c>
      <c r="AP443" s="107" t="s">
        <v>28</v>
      </c>
      <c r="AQ443" s="107"/>
      <c r="AR443" s="107" t="s">
        <v>294</v>
      </c>
      <c r="AS443" s="107" t="s">
        <v>295</v>
      </c>
      <c r="AT443" s="107"/>
      <c r="AU443" s="107"/>
      <c r="AV443" s="107"/>
      <c r="AW443" s="107"/>
      <c r="AX443" s="107"/>
      <c r="AY443" s="107"/>
      <c r="AZ443" s="107"/>
      <c r="BA443" s="107" t="s">
        <v>28</v>
      </c>
      <c r="BB443" s="107"/>
      <c r="BC443" s="107"/>
      <c r="BD443" s="107"/>
      <c r="BE443" s="107"/>
      <c r="BF443" s="107"/>
      <c r="BG443" s="107"/>
      <c r="BH443" s="107"/>
      <c r="BI443" s="107"/>
      <c r="BJ443" s="107"/>
      <c r="BK443" s="107"/>
      <c r="BL443" s="107"/>
      <c r="BM443" s="107"/>
      <c r="BN443" s="107"/>
      <c r="BO443" s="107"/>
      <c r="BP443" s="107"/>
      <c r="BQ443" s="107"/>
      <c r="BR443" s="107"/>
      <c r="BS443" s="107"/>
      <c r="BT443" s="107"/>
      <c r="BU443" s="107"/>
      <c r="BV443" s="107"/>
      <c r="BW443" s="107"/>
      <c r="BX443" s="107"/>
      <c r="BY443" s="107"/>
      <c r="BZ443" s="107"/>
      <c r="CA443" s="107"/>
      <c r="CB443" s="107"/>
      <c r="CC443" s="107"/>
      <c r="CD443" s="107"/>
      <c r="CE443" s="107"/>
      <c r="CF443" s="107" t="s">
        <v>296</v>
      </c>
    </row>
    <row r="444" spans="1:84" ht="12.75">
      <c r="A444" s="95">
        <v>3044</v>
      </c>
      <c r="B444" s="110" t="s">
        <v>498</v>
      </c>
      <c r="C444" s="107" t="s">
        <v>499</v>
      </c>
      <c r="D444" s="107" t="s">
        <v>500</v>
      </c>
      <c r="E444" s="107" t="s">
        <v>289</v>
      </c>
      <c r="F444" s="107"/>
      <c r="G444" s="107" t="s">
        <v>63</v>
      </c>
      <c r="H444" s="107" t="s">
        <v>290</v>
      </c>
      <c r="I444" s="107" t="s">
        <v>316</v>
      </c>
      <c r="J444" s="107"/>
      <c r="K444" s="107"/>
      <c r="L444" s="107"/>
      <c r="M444" s="107"/>
      <c r="N444" s="107"/>
      <c r="O444" s="107"/>
      <c r="P444" s="107"/>
      <c r="Q444" s="107"/>
      <c r="R444" s="107">
        <v>1</v>
      </c>
      <c r="S444" s="107">
        <v>1E-4</v>
      </c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>
        <v>40163</v>
      </c>
      <c r="AE444" s="107"/>
      <c r="AF444" s="107"/>
      <c r="AG444" s="107"/>
      <c r="AH444" s="107"/>
      <c r="AI444" s="107"/>
      <c r="AJ444" s="107"/>
      <c r="AK444" s="107"/>
      <c r="AL444" s="107" t="s">
        <v>292</v>
      </c>
      <c r="AM444" s="107"/>
      <c r="AN444" s="107" t="s">
        <v>292</v>
      </c>
      <c r="AO444" s="107" t="s">
        <v>293</v>
      </c>
      <c r="AP444" s="107" t="s">
        <v>28</v>
      </c>
      <c r="AQ444" s="107"/>
      <c r="AR444" s="107" t="s">
        <v>294</v>
      </c>
      <c r="AS444" s="107" t="s">
        <v>295</v>
      </c>
      <c r="AT444" s="107"/>
      <c r="AU444" s="107"/>
      <c r="AV444" s="107"/>
      <c r="AW444" s="107"/>
      <c r="AX444" s="107"/>
      <c r="AY444" s="107"/>
      <c r="AZ444" s="107"/>
      <c r="BA444" s="107" t="s">
        <v>28</v>
      </c>
      <c r="BB444" s="107"/>
      <c r="BC444" s="107"/>
      <c r="BD444" s="107"/>
      <c r="BE444" s="107"/>
      <c r="BF444" s="107"/>
      <c r="BG444" s="107"/>
      <c r="BH444" s="107"/>
      <c r="BI444" s="107"/>
      <c r="BJ444" s="107"/>
      <c r="BK444" s="107"/>
      <c r="BL444" s="107"/>
      <c r="BM444" s="107"/>
      <c r="BN444" s="107"/>
      <c r="BO444" s="107"/>
      <c r="BP444" s="107"/>
      <c r="BQ444" s="107"/>
      <c r="BR444" s="107"/>
      <c r="BS444" s="107"/>
      <c r="BT444" s="107"/>
      <c r="BU444" s="107"/>
      <c r="BV444" s="107"/>
      <c r="BW444" s="107"/>
      <c r="BX444" s="107"/>
      <c r="BY444" s="107"/>
      <c r="BZ444" s="107"/>
      <c r="CA444" s="107"/>
      <c r="CB444" s="107"/>
      <c r="CC444" s="107"/>
      <c r="CD444" s="107"/>
      <c r="CE444" s="107"/>
      <c r="CF444" s="107" t="s">
        <v>296</v>
      </c>
    </row>
    <row r="445" spans="1:84" ht="12.75">
      <c r="A445" s="95">
        <v>3074</v>
      </c>
      <c r="B445" s="110" t="s">
        <v>501</v>
      </c>
      <c r="C445" s="107" t="s">
        <v>502</v>
      </c>
      <c r="D445" s="107" t="s">
        <v>503</v>
      </c>
      <c r="E445" s="107" t="s">
        <v>289</v>
      </c>
      <c r="F445" s="107"/>
      <c r="G445" s="107" t="s">
        <v>63</v>
      </c>
      <c r="H445" s="107" t="s">
        <v>290</v>
      </c>
      <c r="I445" s="107" t="s">
        <v>304</v>
      </c>
      <c r="J445" s="107"/>
      <c r="K445" s="107"/>
      <c r="L445" s="107"/>
      <c r="M445" s="107"/>
      <c r="N445" s="107"/>
      <c r="O445" s="107"/>
      <c r="P445" s="107"/>
      <c r="Q445" s="107"/>
      <c r="R445" s="107">
        <v>1</v>
      </c>
      <c r="S445" s="107">
        <v>1E-4</v>
      </c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>
        <v>40163</v>
      </c>
      <c r="AE445" s="107"/>
      <c r="AF445" s="107"/>
      <c r="AG445" s="107"/>
      <c r="AH445" s="107"/>
      <c r="AI445" s="107"/>
      <c r="AJ445" s="107"/>
      <c r="AK445" s="107"/>
      <c r="AL445" s="107" t="s">
        <v>292</v>
      </c>
      <c r="AM445" s="107"/>
      <c r="AN445" s="107" t="s">
        <v>292</v>
      </c>
      <c r="AO445" s="107" t="s">
        <v>293</v>
      </c>
      <c r="AP445" s="107" t="s">
        <v>28</v>
      </c>
      <c r="AQ445" s="107"/>
      <c r="AR445" s="107">
        <v>1</v>
      </c>
      <c r="AS445" s="107" t="s">
        <v>295</v>
      </c>
      <c r="AT445" s="107"/>
      <c r="AU445" s="107"/>
      <c r="AV445" s="107"/>
      <c r="AW445" s="107"/>
      <c r="AX445" s="107"/>
      <c r="AY445" s="107"/>
      <c r="AZ445" s="107"/>
      <c r="BA445" s="107" t="s">
        <v>28</v>
      </c>
      <c r="BB445" s="107"/>
      <c r="BC445" s="107"/>
      <c r="BD445" s="107"/>
      <c r="BE445" s="107"/>
      <c r="BF445" s="107"/>
      <c r="BG445" s="107"/>
      <c r="BH445" s="107"/>
      <c r="BI445" s="107"/>
      <c r="BJ445" s="107"/>
      <c r="BK445" s="107"/>
      <c r="BL445" s="107"/>
      <c r="BM445" s="107"/>
      <c r="BN445" s="107"/>
      <c r="BO445" s="107"/>
      <c r="BP445" s="107"/>
      <c r="BQ445" s="107"/>
      <c r="BR445" s="107"/>
      <c r="BS445" s="107"/>
      <c r="BT445" s="107"/>
      <c r="BU445" s="107"/>
      <c r="BV445" s="107"/>
      <c r="BW445" s="107"/>
      <c r="BX445" s="107"/>
      <c r="BY445" s="107"/>
      <c r="BZ445" s="107"/>
      <c r="CA445" s="107"/>
      <c r="CB445" s="107"/>
      <c r="CC445" s="107"/>
      <c r="CD445" s="107"/>
      <c r="CE445" s="107"/>
      <c r="CF445" s="107" t="s">
        <v>296</v>
      </c>
    </row>
    <row r="446" spans="1:84" ht="12.75">
      <c r="A446" s="95">
        <v>3061</v>
      </c>
      <c r="B446" s="110" t="s">
        <v>504</v>
      </c>
      <c r="C446" s="107" t="s">
        <v>505</v>
      </c>
      <c r="D446" s="107" t="s">
        <v>506</v>
      </c>
      <c r="E446" s="107" t="s">
        <v>289</v>
      </c>
      <c r="F446" s="107"/>
      <c r="G446" s="107" t="s">
        <v>63</v>
      </c>
      <c r="H446" s="107" t="s">
        <v>290</v>
      </c>
      <c r="I446" s="107" t="s">
        <v>409</v>
      </c>
      <c r="J446" s="107"/>
      <c r="K446" s="107"/>
      <c r="L446" s="107"/>
      <c r="M446" s="107"/>
      <c r="N446" s="107"/>
      <c r="O446" s="107"/>
      <c r="P446" s="107"/>
      <c r="Q446" s="107"/>
      <c r="R446" s="107">
        <v>1</v>
      </c>
      <c r="S446" s="107">
        <v>1E-4</v>
      </c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>
        <v>40163</v>
      </c>
      <c r="AE446" s="107"/>
      <c r="AF446" s="107"/>
      <c r="AG446" s="107"/>
      <c r="AH446" s="107"/>
      <c r="AI446" s="107"/>
      <c r="AJ446" s="107"/>
      <c r="AK446" s="107"/>
      <c r="AL446" s="107" t="s">
        <v>292</v>
      </c>
      <c r="AM446" s="107"/>
      <c r="AN446" s="107" t="s">
        <v>292</v>
      </c>
      <c r="AO446" s="107" t="s">
        <v>293</v>
      </c>
      <c r="AP446" s="107" t="s">
        <v>28</v>
      </c>
      <c r="AQ446" s="107"/>
      <c r="AR446" s="107" t="s">
        <v>294</v>
      </c>
      <c r="AS446" s="107" t="s">
        <v>295</v>
      </c>
      <c r="AT446" s="107"/>
      <c r="AU446" s="107"/>
      <c r="AV446" s="107"/>
      <c r="AW446" s="107"/>
      <c r="AX446" s="107"/>
      <c r="AY446" s="107"/>
      <c r="AZ446" s="107"/>
      <c r="BA446" s="107" t="s">
        <v>28</v>
      </c>
      <c r="BB446" s="107"/>
      <c r="BC446" s="107"/>
      <c r="BD446" s="107"/>
      <c r="BE446" s="107"/>
      <c r="BF446" s="107"/>
      <c r="BG446" s="107"/>
      <c r="BH446" s="107"/>
      <c r="BI446" s="107"/>
      <c r="BJ446" s="107"/>
      <c r="BK446" s="107"/>
      <c r="BL446" s="107"/>
      <c r="BM446" s="107"/>
      <c r="BN446" s="107"/>
      <c r="BO446" s="107"/>
      <c r="BP446" s="107"/>
      <c r="BQ446" s="107"/>
      <c r="BR446" s="107"/>
      <c r="BS446" s="107"/>
      <c r="BT446" s="107"/>
      <c r="BU446" s="107"/>
      <c r="BV446" s="107"/>
      <c r="BW446" s="107"/>
      <c r="BX446" s="107"/>
      <c r="BY446" s="107"/>
      <c r="BZ446" s="107"/>
      <c r="CA446" s="107"/>
      <c r="CB446" s="107"/>
      <c r="CC446" s="107"/>
      <c r="CD446" s="107"/>
      <c r="CE446" s="107"/>
      <c r="CF446" s="107" t="s">
        <v>296</v>
      </c>
    </row>
    <row r="447" spans="1:84" ht="12.75">
      <c r="A447" s="95">
        <v>3067</v>
      </c>
      <c r="B447" s="110" t="s">
        <v>507</v>
      </c>
      <c r="C447" s="107" t="s">
        <v>508</v>
      </c>
      <c r="D447" s="107" t="s">
        <v>509</v>
      </c>
      <c r="E447" s="107" t="s">
        <v>289</v>
      </c>
      <c r="F447" s="107"/>
      <c r="G447" s="107" t="s">
        <v>63</v>
      </c>
      <c r="H447" s="107" t="s">
        <v>290</v>
      </c>
      <c r="I447" s="107" t="s">
        <v>291</v>
      </c>
      <c r="J447" s="107"/>
      <c r="K447" s="107"/>
      <c r="L447" s="107"/>
      <c r="M447" s="107"/>
      <c r="N447" s="107"/>
      <c r="O447" s="107"/>
      <c r="P447" s="107"/>
      <c r="Q447" s="107"/>
      <c r="R447" s="107">
        <v>1</v>
      </c>
      <c r="S447" s="107">
        <v>1E-4</v>
      </c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>
        <v>40163</v>
      </c>
      <c r="AE447" s="107"/>
      <c r="AF447" s="107"/>
      <c r="AG447" s="107"/>
      <c r="AH447" s="107"/>
      <c r="AI447" s="107"/>
      <c r="AJ447" s="107"/>
      <c r="AK447" s="107"/>
      <c r="AL447" s="107" t="s">
        <v>292</v>
      </c>
      <c r="AM447" s="107"/>
      <c r="AN447" s="107" t="s">
        <v>292</v>
      </c>
      <c r="AO447" s="107" t="s">
        <v>293</v>
      </c>
      <c r="AP447" s="107" t="s">
        <v>28</v>
      </c>
      <c r="AQ447" s="107"/>
      <c r="AR447" s="107" t="s">
        <v>294</v>
      </c>
      <c r="AS447" s="107" t="s">
        <v>295</v>
      </c>
      <c r="AT447" s="107"/>
      <c r="AU447" s="107"/>
      <c r="AV447" s="107"/>
      <c r="AW447" s="107"/>
      <c r="AX447" s="107"/>
      <c r="AY447" s="107"/>
      <c r="AZ447" s="107"/>
      <c r="BA447" s="107" t="s">
        <v>28</v>
      </c>
      <c r="BB447" s="107"/>
      <c r="BC447" s="107"/>
      <c r="BD447" s="107"/>
      <c r="BE447" s="107"/>
      <c r="BF447" s="107"/>
      <c r="BG447" s="107"/>
      <c r="BH447" s="107"/>
      <c r="BI447" s="107"/>
      <c r="BJ447" s="107"/>
      <c r="BK447" s="107"/>
      <c r="BL447" s="107"/>
      <c r="BM447" s="107"/>
      <c r="BN447" s="107"/>
      <c r="BO447" s="107"/>
      <c r="BP447" s="107"/>
      <c r="BQ447" s="107"/>
      <c r="BR447" s="107"/>
      <c r="BS447" s="107"/>
      <c r="BT447" s="107"/>
      <c r="BU447" s="107"/>
      <c r="BV447" s="107"/>
      <c r="BW447" s="107"/>
      <c r="BX447" s="107"/>
      <c r="BY447" s="107"/>
      <c r="BZ447" s="107"/>
      <c r="CA447" s="107"/>
      <c r="CB447" s="107"/>
      <c r="CC447" s="107"/>
      <c r="CD447" s="107"/>
      <c r="CE447" s="107"/>
      <c r="CF447" s="107" t="s">
        <v>296</v>
      </c>
    </row>
    <row r="448" spans="1:84" ht="12.75">
      <c r="A448" s="95">
        <v>3560</v>
      </c>
      <c r="B448" s="110" t="s">
        <v>510</v>
      </c>
      <c r="C448" s="107" t="s">
        <v>511</v>
      </c>
      <c r="D448" s="107" t="s">
        <v>512</v>
      </c>
      <c r="E448" s="107" t="s">
        <v>289</v>
      </c>
      <c r="F448" s="107"/>
      <c r="G448" s="107" t="s">
        <v>63</v>
      </c>
      <c r="H448" s="107" t="s">
        <v>513</v>
      </c>
      <c r="I448" s="107" t="s">
        <v>333</v>
      </c>
      <c r="J448" s="107"/>
      <c r="K448" s="107"/>
      <c r="L448" s="107"/>
      <c r="M448" s="107"/>
      <c r="N448" s="107"/>
      <c r="O448" s="107"/>
      <c r="P448" s="107"/>
      <c r="Q448" s="107"/>
      <c r="R448" s="107">
        <v>1</v>
      </c>
      <c r="S448" s="107">
        <v>1E-4</v>
      </c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>
        <v>40049</v>
      </c>
      <c r="AE448" s="107"/>
      <c r="AF448" s="107"/>
      <c r="AG448" s="107"/>
      <c r="AH448" s="107"/>
      <c r="AI448" s="107"/>
      <c r="AJ448" s="107"/>
      <c r="AK448" s="107"/>
      <c r="AL448" s="107" t="s">
        <v>292</v>
      </c>
      <c r="AM448" s="107"/>
      <c r="AN448" s="107" t="s">
        <v>292</v>
      </c>
      <c r="AO448" s="107" t="s">
        <v>293</v>
      </c>
      <c r="AP448" s="107" t="s">
        <v>28</v>
      </c>
      <c r="AQ448" s="107"/>
      <c r="AR448" s="107" t="s">
        <v>294</v>
      </c>
      <c r="AS448" s="107" t="s">
        <v>514</v>
      </c>
      <c r="AT448" s="107"/>
      <c r="AU448" s="107"/>
      <c r="AV448" s="107"/>
      <c r="AW448" s="107"/>
      <c r="AX448" s="107"/>
      <c r="AY448" s="107"/>
      <c r="AZ448" s="107"/>
      <c r="BA448" s="107" t="s">
        <v>28</v>
      </c>
      <c r="BB448" s="107"/>
      <c r="BC448" s="107"/>
      <c r="BD448" s="107"/>
      <c r="BE448" s="107"/>
      <c r="BF448" s="107"/>
      <c r="BG448" s="107"/>
      <c r="BH448" s="107"/>
      <c r="BI448" s="107"/>
      <c r="BJ448" s="107"/>
      <c r="BK448" s="107"/>
      <c r="BL448" s="107"/>
      <c r="BM448" s="107"/>
      <c r="BN448" s="107"/>
      <c r="BO448" s="107"/>
      <c r="BP448" s="107"/>
      <c r="BQ448" s="107"/>
      <c r="BR448" s="107"/>
      <c r="BS448" s="107"/>
      <c r="BT448" s="107"/>
      <c r="BU448" s="107"/>
      <c r="BV448" s="107"/>
      <c r="BW448" s="107"/>
      <c r="BX448" s="107"/>
      <c r="BY448" s="107"/>
      <c r="BZ448" s="107"/>
      <c r="CA448" s="107"/>
      <c r="CB448" s="107"/>
      <c r="CC448" s="107"/>
      <c r="CD448" s="107"/>
      <c r="CE448" s="107"/>
      <c r="CF448" s="107" t="s">
        <v>296</v>
      </c>
    </row>
    <row r="449" spans="1:84" ht="12.75">
      <c r="A449" s="95">
        <v>3709</v>
      </c>
      <c r="B449" s="110" t="s">
        <v>515</v>
      </c>
      <c r="C449" s="107" t="s">
        <v>516</v>
      </c>
      <c r="D449" s="107" t="s">
        <v>516</v>
      </c>
      <c r="E449" s="107" t="s">
        <v>289</v>
      </c>
      <c r="F449" s="107"/>
      <c r="G449" s="107" t="s">
        <v>63</v>
      </c>
      <c r="H449" s="107" t="s">
        <v>513</v>
      </c>
      <c r="I449" s="107" t="s">
        <v>308</v>
      </c>
      <c r="J449" s="107" t="s">
        <v>454</v>
      </c>
      <c r="K449" s="107"/>
      <c r="L449" s="107">
        <v>0</v>
      </c>
      <c r="M449" s="107">
        <v>0</v>
      </c>
      <c r="N449" s="107"/>
      <c r="O449" s="107">
        <v>0</v>
      </c>
      <c r="P449" s="107">
        <v>0</v>
      </c>
      <c r="Q449" s="107">
        <v>0</v>
      </c>
      <c r="R449" s="107">
        <v>1</v>
      </c>
      <c r="S449" s="107">
        <v>1</v>
      </c>
      <c r="T449" s="107"/>
      <c r="U449" s="107">
        <v>0</v>
      </c>
      <c r="V449" s="107"/>
      <c r="W449" s="107"/>
      <c r="X449" s="107"/>
      <c r="Y449" s="107"/>
      <c r="Z449" s="107"/>
      <c r="AA449" s="107"/>
      <c r="AB449" s="107"/>
      <c r="AC449" s="107"/>
      <c r="AD449" s="107">
        <v>44959</v>
      </c>
      <c r="AE449" s="107"/>
      <c r="AF449" s="107"/>
      <c r="AG449" s="107"/>
      <c r="AH449" s="107"/>
      <c r="AI449" s="107"/>
      <c r="AJ449" s="107"/>
      <c r="AK449" s="107"/>
      <c r="AL449" s="107" t="s">
        <v>292</v>
      </c>
      <c r="AM449" s="107"/>
      <c r="AN449" s="107"/>
      <c r="AO449" s="107" t="s">
        <v>293</v>
      </c>
      <c r="AP449" s="107" t="s">
        <v>28</v>
      </c>
      <c r="AQ449" s="107"/>
      <c r="AR449" s="107" t="s">
        <v>309</v>
      </c>
      <c r="AS449" s="107" t="s">
        <v>514</v>
      </c>
      <c r="AT449" s="107"/>
      <c r="AU449" s="107">
        <v>0</v>
      </c>
      <c r="AV449" s="107"/>
      <c r="AW449" s="107"/>
      <c r="AX449" s="107">
        <v>0</v>
      </c>
      <c r="AY449" s="107"/>
      <c r="AZ449" s="107"/>
      <c r="BA449" s="107" t="s">
        <v>28</v>
      </c>
      <c r="BB449" s="107"/>
      <c r="BC449" s="107" t="s">
        <v>292</v>
      </c>
      <c r="BD449" s="107"/>
      <c r="BE449" s="107" t="s">
        <v>32</v>
      </c>
      <c r="BF449" s="107"/>
      <c r="BG449" s="107"/>
      <c r="BH449" s="107"/>
      <c r="BI449" s="107"/>
      <c r="BJ449" s="107"/>
      <c r="BK449" s="107"/>
      <c r="BL449" s="107"/>
      <c r="BM449" s="107"/>
      <c r="BN449" s="107"/>
      <c r="BO449" s="107"/>
      <c r="BP449" s="107"/>
      <c r="BQ449" s="107">
        <v>0</v>
      </c>
      <c r="BR449" s="107">
        <v>0</v>
      </c>
      <c r="BS449" s="107"/>
      <c r="BT449" s="107"/>
      <c r="BU449" s="107"/>
      <c r="BV449" s="107"/>
      <c r="BW449" s="107"/>
      <c r="BX449" s="107"/>
      <c r="BY449" s="107"/>
      <c r="BZ449" s="107"/>
      <c r="CA449" s="107"/>
      <c r="CB449" s="107" t="s">
        <v>517</v>
      </c>
      <c r="CC449" s="107"/>
      <c r="CD449" s="107"/>
      <c r="CE449" s="107"/>
      <c r="CF449" s="107"/>
    </row>
    <row r="450" spans="1:84" ht="12.75">
      <c r="A450" s="95">
        <v>3763</v>
      </c>
      <c r="B450" s="110" t="s">
        <v>518</v>
      </c>
      <c r="C450" s="107" t="s">
        <v>519</v>
      </c>
      <c r="D450" s="107" t="s">
        <v>520</v>
      </c>
      <c r="E450" s="107" t="s">
        <v>289</v>
      </c>
      <c r="F450" s="107"/>
      <c r="G450" s="107" t="s">
        <v>63</v>
      </c>
      <c r="H450" s="107" t="s">
        <v>513</v>
      </c>
      <c r="I450" s="107" t="s">
        <v>308</v>
      </c>
      <c r="J450" s="107" t="s">
        <v>454</v>
      </c>
      <c r="K450" s="107"/>
      <c r="L450" s="107"/>
      <c r="M450" s="107"/>
      <c r="N450" s="107"/>
      <c r="O450" s="107"/>
      <c r="P450" s="107"/>
      <c r="Q450" s="107"/>
      <c r="R450" s="107">
        <v>1</v>
      </c>
      <c r="S450" s="107">
        <v>1</v>
      </c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  <c r="AE450" s="107"/>
      <c r="AF450" s="107"/>
      <c r="AG450" s="107"/>
      <c r="AH450" s="107"/>
      <c r="AI450" s="107"/>
      <c r="AJ450" s="107"/>
      <c r="AK450" s="107"/>
      <c r="AL450" s="107" t="s">
        <v>292</v>
      </c>
      <c r="AM450" s="107"/>
      <c r="AN450" s="107"/>
      <c r="AO450" s="107"/>
      <c r="AP450" s="107" t="s">
        <v>28</v>
      </c>
      <c r="AQ450" s="107"/>
      <c r="AR450" s="107" t="s">
        <v>309</v>
      </c>
      <c r="AS450" s="107" t="s">
        <v>514</v>
      </c>
      <c r="AT450" s="107"/>
      <c r="AU450" s="107"/>
      <c r="AV450" s="107"/>
      <c r="AW450" s="107"/>
      <c r="AX450" s="107"/>
      <c r="AY450" s="107"/>
      <c r="AZ450" s="107"/>
      <c r="BA450" s="107" t="s">
        <v>28</v>
      </c>
      <c r="BB450" s="107"/>
      <c r="BC450" s="107" t="s">
        <v>292</v>
      </c>
      <c r="BD450" s="107"/>
      <c r="BE450" s="107" t="s">
        <v>521</v>
      </c>
      <c r="BF450" s="107"/>
      <c r="BG450" s="107"/>
      <c r="BH450" s="107"/>
      <c r="BI450" s="107"/>
      <c r="BJ450" s="107"/>
      <c r="BK450" s="107"/>
      <c r="BL450" s="107"/>
      <c r="BM450" s="107"/>
      <c r="BN450" s="107"/>
      <c r="BO450" s="107"/>
      <c r="BP450" s="107"/>
      <c r="BQ450" s="107"/>
      <c r="BR450" s="107"/>
      <c r="BS450" s="107">
        <v>42556</v>
      </c>
      <c r="BT450" s="107"/>
      <c r="BU450" s="107"/>
      <c r="BV450" s="107"/>
      <c r="BW450" s="107"/>
      <c r="BX450" s="107"/>
      <c r="BY450" s="107"/>
      <c r="BZ450" s="107"/>
      <c r="CA450" s="107" t="s">
        <v>522</v>
      </c>
      <c r="CB450" s="107"/>
      <c r="CC450" s="107"/>
      <c r="CD450" s="107"/>
      <c r="CE450" s="107"/>
      <c r="CF450" s="107" t="s">
        <v>296</v>
      </c>
    </row>
    <row r="451" spans="1:84" ht="12.75">
      <c r="A451" s="95">
        <v>4102</v>
      </c>
      <c r="B451" s="110" t="s">
        <v>523</v>
      </c>
      <c r="C451" s="107" t="s">
        <v>524</v>
      </c>
      <c r="D451" s="107" t="s">
        <v>525</v>
      </c>
      <c r="E451" s="107" t="s">
        <v>289</v>
      </c>
      <c r="F451" s="107"/>
      <c r="G451" s="107" t="s">
        <v>63</v>
      </c>
      <c r="H451" s="107" t="s">
        <v>513</v>
      </c>
      <c r="I451" s="107" t="s">
        <v>323</v>
      </c>
      <c r="J451" s="107" t="s">
        <v>454</v>
      </c>
      <c r="K451" s="107"/>
      <c r="L451" s="107">
        <v>0</v>
      </c>
      <c r="M451" s="107">
        <v>100</v>
      </c>
      <c r="N451" s="107"/>
      <c r="O451" s="107">
        <v>0</v>
      </c>
      <c r="P451" s="107">
        <v>0</v>
      </c>
      <c r="Q451" s="107">
        <v>0</v>
      </c>
      <c r="R451" s="107">
        <v>1</v>
      </c>
      <c r="S451" s="107">
        <v>1</v>
      </c>
      <c r="T451" s="107"/>
      <c r="U451" s="107">
        <v>0</v>
      </c>
      <c r="V451" s="107"/>
      <c r="W451" s="107"/>
      <c r="X451" s="107"/>
      <c r="Y451" s="107"/>
      <c r="Z451" s="107"/>
      <c r="AA451" s="107"/>
      <c r="AB451" s="107"/>
      <c r="AC451" s="107"/>
      <c r="AD451" s="107">
        <v>44746</v>
      </c>
      <c r="AE451" s="107"/>
      <c r="AF451" s="107"/>
      <c r="AG451" s="107"/>
      <c r="AH451" s="107"/>
      <c r="AI451" s="107"/>
      <c r="AJ451" s="107"/>
      <c r="AK451" s="107"/>
      <c r="AL451" s="107" t="s">
        <v>292</v>
      </c>
      <c r="AM451" s="107"/>
      <c r="AN451" s="107"/>
      <c r="AO451" s="107" t="s">
        <v>293</v>
      </c>
      <c r="AP451" s="107" t="s">
        <v>28</v>
      </c>
      <c r="AQ451" s="107"/>
      <c r="AR451" s="107" t="s">
        <v>526</v>
      </c>
      <c r="AS451" s="107" t="s">
        <v>514</v>
      </c>
      <c r="AT451" s="107"/>
      <c r="AU451" s="107">
        <v>0</v>
      </c>
      <c r="AV451" s="107"/>
      <c r="AW451" s="107"/>
      <c r="AX451" s="107">
        <v>0</v>
      </c>
      <c r="AY451" s="107"/>
      <c r="AZ451" s="107"/>
      <c r="BA451" s="107" t="s">
        <v>28</v>
      </c>
      <c r="BB451" s="107"/>
      <c r="BC451" s="107" t="s">
        <v>292</v>
      </c>
      <c r="BD451" s="107"/>
      <c r="BE451" s="107" t="s">
        <v>326</v>
      </c>
      <c r="BF451" s="107"/>
      <c r="BG451" s="107"/>
      <c r="BH451" s="107"/>
      <c r="BI451" s="107"/>
      <c r="BJ451" s="107"/>
      <c r="BK451" s="107"/>
      <c r="BL451" s="107"/>
      <c r="BM451" s="107"/>
      <c r="BN451" s="107"/>
      <c r="BO451" s="107"/>
      <c r="BP451" s="107"/>
      <c r="BQ451" s="107">
        <v>0</v>
      </c>
      <c r="BR451" s="107">
        <v>0</v>
      </c>
      <c r="BS451" s="107"/>
      <c r="BT451" s="107"/>
      <c r="BU451" s="107"/>
      <c r="BV451" s="107"/>
      <c r="BW451" s="107"/>
      <c r="BX451" s="107"/>
      <c r="BY451" s="107"/>
      <c r="BZ451" s="107"/>
      <c r="CA451" s="107"/>
      <c r="CB451" s="107" t="s">
        <v>527</v>
      </c>
      <c r="CC451" s="107"/>
      <c r="CD451" s="107"/>
      <c r="CE451" s="107"/>
      <c r="CF451" s="107"/>
    </row>
    <row r="452" spans="1:84" ht="12.75">
      <c r="A452" s="95">
        <v>4214</v>
      </c>
      <c r="B452" s="110" t="s">
        <v>528</v>
      </c>
      <c r="C452" s="107" t="s">
        <v>529</v>
      </c>
      <c r="D452" s="107" t="s">
        <v>530</v>
      </c>
      <c r="E452" s="107" t="s">
        <v>289</v>
      </c>
      <c r="F452" s="107"/>
      <c r="G452" s="107" t="s">
        <v>63</v>
      </c>
      <c r="H452" s="107" t="s">
        <v>513</v>
      </c>
      <c r="I452" s="107" t="s">
        <v>423</v>
      </c>
      <c r="J452" s="107"/>
      <c r="K452" s="107"/>
      <c r="L452" s="107">
        <v>0</v>
      </c>
      <c r="M452" s="107">
        <v>0</v>
      </c>
      <c r="N452" s="107"/>
      <c r="O452" s="107">
        <v>0</v>
      </c>
      <c r="P452" s="107">
        <v>0</v>
      </c>
      <c r="Q452" s="107">
        <v>0</v>
      </c>
      <c r="R452" s="107">
        <v>1</v>
      </c>
      <c r="S452" s="107">
        <v>1E-4</v>
      </c>
      <c r="T452" s="107"/>
      <c r="U452" s="107">
        <v>0</v>
      </c>
      <c r="V452" s="107"/>
      <c r="W452" s="107"/>
      <c r="X452" s="107"/>
      <c r="Y452" s="107"/>
      <c r="Z452" s="107"/>
      <c r="AA452" s="107"/>
      <c r="AB452" s="107"/>
      <c r="AC452" s="107"/>
      <c r="AD452" s="107">
        <v>44887</v>
      </c>
      <c r="AE452" s="107"/>
      <c r="AF452" s="107"/>
      <c r="AG452" s="107"/>
      <c r="AH452" s="107"/>
      <c r="AI452" s="107"/>
      <c r="AJ452" s="107"/>
      <c r="AK452" s="107"/>
      <c r="AL452" s="107" t="s">
        <v>292</v>
      </c>
      <c r="AM452" s="107"/>
      <c r="AN452" s="107" t="s">
        <v>292</v>
      </c>
      <c r="AO452" s="107" t="s">
        <v>293</v>
      </c>
      <c r="AP452" s="107" t="s">
        <v>28</v>
      </c>
      <c r="AQ452" s="107"/>
      <c r="AR452" s="107" t="s">
        <v>531</v>
      </c>
      <c r="AS452" s="107" t="s">
        <v>514</v>
      </c>
      <c r="AT452" s="107"/>
      <c r="AU452" s="107">
        <v>0</v>
      </c>
      <c r="AV452" s="107"/>
      <c r="AW452" s="107"/>
      <c r="AX452" s="107">
        <v>0</v>
      </c>
      <c r="AY452" s="107"/>
      <c r="AZ452" s="107"/>
      <c r="BA452" s="107" t="s">
        <v>28</v>
      </c>
      <c r="BB452" s="107"/>
      <c r="BC452" s="107" t="s">
        <v>292</v>
      </c>
      <c r="BD452" s="107"/>
      <c r="BE452" s="107" t="s">
        <v>32</v>
      </c>
      <c r="BF452" s="107"/>
      <c r="BG452" s="107"/>
      <c r="BH452" s="107"/>
      <c r="BI452" s="107"/>
      <c r="BJ452" s="107"/>
      <c r="BK452" s="107"/>
      <c r="BL452" s="107"/>
      <c r="BM452" s="107"/>
      <c r="BN452" s="107"/>
      <c r="BO452" s="107"/>
      <c r="BP452" s="107"/>
      <c r="BQ452" s="107">
        <v>0</v>
      </c>
      <c r="BR452" s="107">
        <v>0</v>
      </c>
      <c r="BS452" s="107">
        <v>44887</v>
      </c>
      <c r="BT452" s="107"/>
      <c r="BU452" s="107"/>
      <c r="BV452" s="107"/>
      <c r="BW452" s="107"/>
      <c r="BX452" s="107"/>
      <c r="BY452" s="107"/>
      <c r="BZ452" s="107"/>
      <c r="CA452" s="107" t="s">
        <v>532</v>
      </c>
      <c r="CB452" s="107" t="s">
        <v>532</v>
      </c>
      <c r="CC452" s="107"/>
      <c r="CD452" s="107"/>
      <c r="CE452" s="107"/>
      <c r="CF452" s="107"/>
    </row>
    <row r="453" spans="1:84" ht="12.75">
      <c r="A453" s="95">
        <v>3665</v>
      </c>
      <c r="B453" s="110" t="s">
        <v>533</v>
      </c>
      <c r="C453" s="107" t="s">
        <v>534</v>
      </c>
      <c r="D453" s="107" t="s">
        <v>535</v>
      </c>
      <c r="E453" s="107" t="s">
        <v>289</v>
      </c>
      <c r="F453" s="107"/>
      <c r="G453" s="107" t="s">
        <v>63</v>
      </c>
      <c r="H453" s="107" t="s">
        <v>513</v>
      </c>
      <c r="I453" s="107" t="s">
        <v>291</v>
      </c>
      <c r="J453" s="107"/>
      <c r="K453" s="107"/>
      <c r="L453" s="107"/>
      <c r="M453" s="107"/>
      <c r="N453" s="107"/>
      <c r="O453" s="107"/>
      <c r="P453" s="107"/>
      <c r="Q453" s="107"/>
      <c r="R453" s="107">
        <v>1</v>
      </c>
      <c r="S453" s="107">
        <v>1E-4</v>
      </c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>
        <v>41421</v>
      </c>
      <c r="AE453" s="107"/>
      <c r="AF453" s="107"/>
      <c r="AG453" s="107"/>
      <c r="AH453" s="107"/>
      <c r="AI453" s="107"/>
      <c r="AJ453" s="107"/>
      <c r="AK453" s="107"/>
      <c r="AL453" s="107" t="s">
        <v>292</v>
      </c>
      <c r="AM453" s="107"/>
      <c r="AN453" s="107" t="s">
        <v>289</v>
      </c>
      <c r="AO453" s="107" t="s">
        <v>293</v>
      </c>
      <c r="AP453" s="107" t="s">
        <v>28</v>
      </c>
      <c r="AQ453" s="107"/>
      <c r="AR453" s="107" t="s">
        <v>294</v>
      </c>
      <c r="AS453" s="107" t="s">
        <v>514</v>
      </c>
      <c r="AT453" s="107"/>
      <c r="AU453" s="107"/>
      <c r="AV453" s="107"/>
      <c r="AW453" s="107"/>
      <c r="AX453" s="107"/>
      <c r="AY453" s="107"/>
      <c r="AZ453" s="107"/>
      <c r="BA453" s="107" t="s">
        <v>28</v>
      </c>
      <c r="BB453" s="107"/>
      <c r="BC453" s="107" t="s">
        <v>292</v>
      </c>
      <c r="BD453" s="107"/>
      <c r="BE453" s="107"/>
      <c r="BF453" s="107"/>
      <c r="BG453" s="107"/>
      <c r="BH453" s="107"/>
      <c r="BI453" s="107"/>
      <c r="BJ453" s="107"/>
      <c r="BK453" s="107"/>
      <c r="BL453" s="107"/>
      <c r="BM453" s="107"/>
      <c r="BN453" s="107"/>
      <c r="BO453" s="107"/>
      <c r="BP453" s="107"/>
      <c r="BQ453" s="107"/>
      <c r="BR453" s="107"/>
      <c r="BS453" s="107"/>
      <c r="BT453" s="107"/>
      <c r="BU453" s="107"/>
      <c r="BV453" s="107"/>
      <c r="BW453" s="107"/>
      <c r="BX453" s="107"/>
      <c r="BY453" s="107"/>
      <c r="BZ453" s="107"/>
      <c r="CA453" s="107"/>
      <c r="CB453" s="107"/>
      <c r="CC453" s="107"/>
      <c r="CD453" s="107"/>
      <c r="CE453" s="107"/>
      <c r="CF453" s="107" t="s">
        <v>296</v>
      </c>
    </row>
    <row r="454" spans="1:84" ht="12.75">
      <c r="A454" s="95">
        <v>4033</v>
      </c>
      <c r="B454" s="110" t="s">
        <v>536</v>
      </c>
      <c r="C454" s="107" t="s">
        <v>537</v>
      </c>
      <c r="D454" s="107" t="s">
        <v>538</v>
      </c>
      <c r="E454" s="107" t="s">
        <v>289</v>
      </c>
      <c r="F454" s="107"/>
      <c r="G454" s="107" t="s">
        <v>63</v>
      </c>
      <c r="H454" s="107" t="s">
        <v>513</v>
      </c>
      <c r="I454" s="107" t="s">
        <v>423</v>
      </c>
      <c r="J454" s="107"/>
      <c r="K454" s="107"/>
      <c r="L454" s="107"/>
      <c r="M454" s="107"/>
      <c r="N454" s="107"/>
      <c r="O454" s="107"/>
      <c r="P454" s="107"/>
      <c r="Q454" s="107"/>
      <c r="R454" s="107">
        <v>1</v>
      </c>
      <c r="S454" s="107">
        <v>1E-4</v>
      </c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>
        <v>42548</v>
      </c>
      <c r="AE454" s="107"/>
      <c r="AF454" s="107"/>
      <c r="AG454" s="107"/>
      <c r="AH454" s="107"/>
      <c r="AI454" s="107"/>
      <c r="AJ454" s="107"/>
      <c r="AK454" s="107"/>
      <c r="AL454" s="107" t="s">
        <v>292</v>
      </c>
      <c r="AM454" s="107"/>
      <c r="AN454" s="107" t="s">
        <v>292</v>
      </c>
      <c r="AO454" s="107" t="s">
        <v>293</v>
      </c>
      <c r="AP454" s="107" t="s">
        <v>28</v>
      </c>
      <c r="AQ454" s="107"/>
      <c r="AR454" s="107" t="s">
        <v>294</v>
      </c>
      <c r="AS454" s="107" t="s">
        <v>514</v>
      </c>
      <c r="AT454" s="107"/>
      <c r="AU454" s="107"/>
      <c r="AV454" s="107"/>
      <c r="AW454" s="107"/>
      <c r="AX454" s="107"/>
      <c r="AY454" s="107"/>
      <c r="AZ454" s="107"/>
      <c r="BA454" s="107" t="s">
        <v>28</v>
      </c>
      <c r="BB454" s="107"/>
      <c r="BC454" s="107" t="s">
        <v>292</v>
      </c>
      <c r="BD454" s="107"/>
      <c r="BE454" s="107" t="s">
        <v>32</v>
      </c>
      <c r="BF454" s="107"/>
      <c r="BG454" s="107"/>
      <c r="BH454" s="107"/>
      <c r="BI454" s="107"/>
      <c r="BJ454" s="107"/>
      <c r="BK454" s="107"/>
      <c r="BL454" s="107"/>
      <c r="BM454" s="107"/>
      <c r="BN454" s="107"/>
      <c r="BO454" s="107"/>
      <c r="BP454" s="107"/>
      <c r="BQ454" s="107"/>
      <c r="BR454" s="107"/>
      <c r="BS454" s="107"/>
      <c r="BT454" s="107"/>
      <c r="BU454" s="107"/>
      <c r="BV454" s="107"/>
      <c r="BW454" s="107"/>
      <c r="BX454" s="107"/>
      <c r="BY454" s="107"/>
      <c r="BZ454" s="107"/>
      <c r="CA454" s="107"/>
      <c r="CB454" s="107" t="s">
        <v>522</v>
      </c>
      <c r="CC454" s="107"/>
      <c r="CD454" s="107"/>
      <c r="CE454" s="107"/>
      <c r="CF454" s="107" t="s">
        <v>296</v>
      </c>
    </row>
    <row r="455" spans="1:84" ht="12.75">
      <c r="A455" s="95">
        <v>3701</v>
      </c>
      <c r="B455" s="110" t="s">
        <v>539</v>
      </c>
      <c r="C455" s="107" t="s">
        <v>540</v>
      </c>
      <c r="D455" s="107" t="s">
        <v>541</v>
      </c>
      <c r="E455" s="107" t="s">
        <v>289</v>
      </c>
      <c r="F455" s="107"/>
      <c r="G455" s="107" t="s">
        <v>63</v>
      </c>
      <c r="H455" s="107" t="s">
        <v>513</v>
      </c>
      <c r="I455" s="107" t="s">
        <v>300</v>
      </c>
      <c r="J455" s="107"/>
      <c r="K455" s="107"/>
      <c r="L455" s="107"/>
      <c r="M455" s="107"/>
      <c r="N455" s="107"/>
      <c r="O455" s="107"/>
      <c r="P455" s="107"/>
      <c r="Q455" s="107"/>
      <c r="R455" s="107">
        <v>1</v>
      </c>
      <c r="S455" s="107">
        <v>1E-4</v>
      </c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>
        <v>40639</v>
      </c>
      <c r="AE455" s="107"/>
      <c r="AF455" s="107"/>
      <c r="AG455" s="107"/>
      <c r="AH455" s="107"/>
      <c r="AI455" s="107"/>
      <c r="AJ455" s="107"/>
      <c r="AK455" s="107"/>
      <c r="AL455" s="107" t="s">
        <v>292</v>
      </c>
      <c r="AM455" s="107"/>
      <c r="AN455" s="107" t="s">
        <v>292</v>
      </c>
      <c r="AO455" s="107" t="s">
        <v>293</v>
      </c>
      <c r="AP455" s="107" t="s">
        <v>28</v>
      </c>
      <c r="AQ455" s="107"/>
      <c r="AR455" s="107" t="s">
        <v>294</v>
      </c>
      <c r="AS455" s="107" t="s">
        <v>514</v>
      </c>
      <c r="AT455" s="107"/>
      <c r="AU455" s="107"/>
      <c r="AV455" s="107"/>
      <c r="AW455" s="107"/>
      <c r="AX455" s="107"/>
      <c r="AY455" s="107"/>
      <c r="AZ455" s="107"/>
      <c r="BA455" s="107" t="s">
        <v>28</v>
      </c>
      <c r="BB455" s="107"/>
      <c r="BC455" s="107" t="s">
        <v>292</v>
      </c>
      <c r="BD455" s="107"/>
      <c r="BE455" s="107"/>
      <c r="BF455" s="107"/>
      <c r="BG455" s="107"/>
      <c r="BH455" s="107"/>
      <c r="BI455" s="107"/>
      <c r="BJ455" s="107"/>
      <c r="BK455" s="107"/>
      <c r="BL455" s="107"/>
      <c r="BM455" s="107"/>
      <c r="BN455" s="107"/>
      <c r="BO455" s="107"/>
      <c r="BP455" s="107"/>
      <c r="BQ455" s="107"/>
      <c r="BR455" s="107"/>
      <c r="BS455" s="107"/>
      <c r="BT455" s="107"/>
      <c r="BU455" s="107"/>
      <c r="BV455" s="107"/>
      <c r="BW455" s="107"/>
      <c r="BX455" s="107"/>
      <c r="BY455" s="107"/>
      <c r="BZ455" s="107"/>
      <c r="CA455" s="107"/>
      <c r="CB455" s="107"/>
      <c r="CC455" s="107"/>
      <c r="CD455" s="107"/>
      <c r="CE455" s="107"/>
      <c r="CF455" s="107" t="s">
        <v>296</v>
      </c>
    </row>
    <row r="456" spans="1:84" ht="12.75">
      <c r="A456" s="95">
        <v>3013</v>
      </c>
      <c r="B456" s="110" t="s">
        <v>542</v>
      </c>
      <c r="C456" s="107" t="s">
        <v>543</v>
      </c>
      <c r="D456" s="107" t="s">
        <v>544</v>
      </c>
      <c r="E456" s="107" t="s">
        <v>289</v>
      </c>
      <c r="F456" s="107"/>
      <c r="G456" s="107" t="s">
        <v>63</v>
      </c>
      <c r="H456" s="107" t="s">
        <v>513</v>
      </c>
      <c r="I456" s="107" t="s">
        <v>300</v>
      </c>
      <c r="J456" s="107"/>
      <c r="K456" s="107"/>
      <c r="L456" s="107"/>
      <c r="M456" s="107"/>
      <c r="N456" s="107"/>
      <c r="O456" s="107"/>
      <c r="P456" s="107"/>
      <c r="Q456" s="107"/>
      <c r="R456" s="107">
        <v>1</v>
      </c>
      <c r="S456" s="107">
        <v>1E-4</v>
      </c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>
        <v>40049</v>
      </c>
      <c r="AE456" s="107"/>
      <c r="AF456" s="107"/>
      <c r="AG456" s="107"/>
      <c r="AH456" s="107"/>
      <c r="AI456" s="107"/>
      <c r="AJ456" s="107"/>
      <c r="AK456" s="107"/>
      <c r="AL456" s="107" t="s">
        <v>292</v>
      </c>
      <c r="AM456" s="107"/>
      <c r="AN456" s="107" t="s">
        <v>292</v>
      </c>
      <c r="AO456" s="107" t="s">
        <v>293</v>
      </c>
      <c r="AP456" s="107" t="s">
        <v>28</v>
      </c>
      <c r="AQ456" s="107"/>
      <c r="AR456" s="107" t="s">
        <v>294</v>
      </c>
      <c r="AS456" s="107" t="s">
        <v>514</v>
      </c>
      <c r="AT456" s="107"/>
      <c r="AU456" s="107"/>
      <c r="AV456" s="107"/>
      <c r="AW456" s="107"/>
      <c r="AX456" s="107"/>
      <c r="AY456" s="107"/>
      <c r="AZ456" s="107"/>
      <c r="BA456" s="107" t="s">
        <v>28</v>
      </c>
      <c r="BB456" s="107"/>
      <c r="BC456" s="107"/>
      <c r="BD456" s="107"/>
      <c r="BE456" s="107"/>
      <c r="BF456" s="107"/>
      <c r="BG456" s="107"/>
      <c r="BH456" s="107"/>
      <c r="BI456" s="107"/>
      <c r="BJ456" s="107"/>
      <c r="BK456" s="107"/>
      <c r="BL456" s="107"/>
      <c r="BM456" s="107"/>
      <c r="BN456" s="107"/>
      <c r="BO456" s="107"/>
      <c r="BP456" s="107"/>
      <c r="BQ456" s="107"/>
      <c r="BR456" s="107"/>
      <c r="BS456" s="107"/>
      <c r="BT456" s="107"/>
      <c r="BU456" s="107"/>
      <c r="BV456" s="107"/>
      <c r="BW456" s="107"/>
      <c r="BX456" s="107"/>
      <c r="BY456" s="107"/>
      <c r="BZ456" s="107"/>
      <c r="CA456" s="107"/>
      <c r="CB456" s="107"/>
      <c r="CC456" s="107"/>
      <c r="CD456" s="107"/>
      <c r="CE456" s="107"/>
      <c r="CF456" s="107" t="s">
        <v>296</v>
      </c>
    </row>
    <row r="457" spans="1:84" ht="12.75">
      <c r="A457" s="109">
        <v>3732</v>
      </c>
      <c r="B457" s="110" t="s">
        <v>545</v>
      </c>
      <c r="C457" s="107" t="s">
        <v>546</v>
      </c>
      <c r="D457" s="107" t="s">
        <v>547</v>
      </c>
      <c r="E457" s="107" t="s">
        <v>289</v>
      </c>
      <c r="F457" s="107"/>
      <c r="G457" s="107" t="s">
        <v>63</v>
      </c>
      <c r="H457" s="107" t="s">
        <v>513</v>
      </c>
      <c r="I457" s="107" t="s">
        <v>548</v>
      </c>
      <c r="J457" s="107" t="s">
        <v>454</v>
      </c>
      <c r="K457" s="107"/>
      <c r="L457" s="107">
        <v>0</v>
      </c>
      <c r="M457" s="107">
        <v>0</v>
      </c>
      <c r="N457" s="107"/>
      <c r="O457" s="107">
        <v>0</v>
      </c>
      <c r="P457" s="107">
        <v>0</v>
      </c>
      <c r="Q457" s="107">
        <v>0</v>
      </c>
      <c r="R457" s="107">
        <v>1</v>
      </c>
      <c r="S457" s="107">
        <v>1</v>
      </c>
      <c r="T457" s="107"/>
      <c r="U457" s="107">
        <v>0</v>
      </c>
      <c r="V457" s="107"/>
      <c r="W457" s="107"/>
      <c r="X457" s="107"/>
      <c r="Y457" s="107"/>
      <c r="Z457" s="107"/>
      <c r="AA457" s="107"/>
      <c r="AB457" s="107"/>
      <c r="AC457" s="107"/>
      <c r="AD457" s="107">
        <v>44838</v>
      </c>
      <c r="AE457" s="107"/>
      <c r="AF457" s="107"/>
      <c r="AG457" s="107"/>
      <c r="AH457" s="107"/>
      <c r="AI457" s="107"/>
      <c r="AJ457" s="107"/>
      <c r="AK457" s="107"/>
      <c r="AL457" s="107" t="s">
        <v>292</v>
      </c>
      <c r="AM457" s="107"/>
      <c r="AN457" s="107"/>
      <c r="AO457" s="107" t="s">
        <v>293</v>
      </c>
      <c r="AP457" s="107" t="s">
        <v>28</v>
      </c>
      <c r="AQ457" s="107"/>
      <c r="AR457" s="107" t="s">
        <v>549</v>
      </c>
      <c r="AS457" s="107" t="s">
        <v>514</v>
      </c>
      <c r="AT457" s="107"/>
      <c r="AU457" s="107">
        <v>0</v>
      </c>
      <c r="AV457" s="107"/>
      <c r="AW457" s="107"/>
      <c r="AX457" s="107">
        <v>0</v>
      </c>
      <c r="AY457" s="107"/>
      <c r="AZ457" s="107"/>
      <c r="BA457" s="107" t="s">
        <v>28</v>
      </c>
      <c r="BB457" s="107"/>
      <c r="BC457" s="107" t="s">
        <v>292</v>
      </c>
      <c r="BD457" s="107"/>
      <c r="BE457" s="107" t="s">
        <v>550</v>
      </c>
      <c r="BF457" s="107"/>
      <c r="BG457" s="107"/>
      <c r="BH457" s="107"/>
      <c r="BI457" s="107"/>
      <c r="BJ457" s="107"/>
      <c r="BK457" s="107"/>
      <c r="BL457" s="107"/>
      <c r="BM457" s="107"/>
      <c r="BN457" s="107"/>
      <c r="BO457" s="107"/>
      <c r="BP457" s="107"/>
      <c r="BQ457" s="107">
        <v>0</v>
      </c>
      <c r="BR457" s="107">
        <v>0</v>
      </c>
      <c r="BS457" s="107"/>
      <c r="BT457" s="107"/>
      <c r="BU457" s="107"/>
      <c r="BV457" s="107"/>
      <c r="BW457" s="107"/>
      <c r="BX457" s="107"/>
      <c r="BY457" s="107"/>
      <c r="BZ457" s="107"/>
      <c r="CA457" s="107"/>
      <c r="CB457" s="107" t="s">
        <v>527</v>
      </c>
      <c r="CC457" s="107"/>
      <c r="CD457" s="107"/>
      <c r="CE457" s="107"/>
      <c r="CF457" s="107"/>
    </row>
    <row r="458" spans="1:84" ht="12.75">
      <c r="A458" s="95">
        <v>3795</v>
      </c>
      <c r="B458" s="110" t="s">
        <v>551</v>
      </c>
      <c r="C458" s="107" t="s">
        <v>552</v>
      </c>
      <c r="D458" s="107" t="s">
        <v>553</v>
      </c>
      <c r="E458" s="107" t="s">
        <v>289</v>
      </c>
      <c r="F458" s="107"/>
      <c r="G458" s="107" t="s">
        <v>63</v>
      </c>
      <c r="H458" s="107" t="s">
        <v>513</v>
      </c>
      <c r="I458" s="107" t="s">
        <v>548</v>
      </c>
      <c r="J458" s="107" t="s">
        <v>454</v>
      </c>
      <c r="K458" s="107"/>
      <c r="L458" s="107">
        <v>0</v>
      </c>
      <c r="M458" s="107">
        <v>0</v>
      </c>
      <c r="N458" s="107"/>
      <c r="O458" s="107">
        <v>0</v>
      </c>
      <c r="P458" s="107">
        <v>0</v>
      </c>
      <c r="Q458" s="107">
        <v>0</v>
      </c>
      <c r="R458" s="107">
        <v>1</v>
      </c>
      <c r="S458" s="107">
        <v>1</v>
      </c>
      <c r="T458" s="107"/>
      <c r="U458" s="107">
        <v>0</v>
      </c>
      <c r="V458" s="107"/>
      <c r="W458" s="107"/>
      <c r="X458" s="107"/>
      <c r="Y458" s="107"/>
      <c r="Z458" s="107"/>
      <c r="AA458" s="107"/>
      <c r="AB458" s="107"/>
      <c r="AC458" s="107"/>
      <c r="AD458" s="107"/>
      <c r="AE458" s="107"/>
      <c r="AF458" s="107"/>
      <c r="AG458" s="107"/>
      <c r="AH458" s="107"/>
      <c r="AI458" s="107"/>
      <c r="AJ458" s="107"/>
      <c r="AK458" s="107"/>
      <c r="AL458" s="107" t="s">
        <v>292</v>
      </c>
      <c r="AM458" s="107"/>
      <c r="AN458" s="107"/>
      <c r="AO458" s="107" t="s">
        <v>293</v>
      </c>
      <c r="AP458" s="107" t="s">
        <v>28</v>
      </c>
      <c r="AQ458" s="107"/>
      <c r="AR458" s="107" t="s">
        <v>549</v>
      </c>
      <c r="AS458" s="107" t="s">
        <v>514</v>
      </c>
      <c r="AT458" s="107"/>
      <c r="AU458" s="107">
        <v>0</v>
      </c>
      <c r="AV458" s="107"/>
      <c r="AW458" s="107"/>
      <c r="AX458" s="107">
        <v>0</v>
      </c>
      <c r="AY458" s="107"/>
      <c r="AZ458" s="107"/>
      <c r="BA458" s="107" t="s">
        <v>28</v>
      </c>
      <c r="BB458" s="107"/>
      <c r="BC458" s="107" t="s">
        <v>292</v>
      </c>
      <c r="BD458" s="107"/>
      <c r="BE458" s="107" t="s">
        <v>32</v>
      </c>
      <c r="BF458" s="107"/>
      <c r="BG458" s="107"/>
      <c r="BH458" s="107"/>
      <c r="BI458" s="107"/>
      <c r="BJ458" s="107"/>
      <c r="BK458" s="107"/>
      <c r="BL458" s="107"/>
      <c r="BM458" s="107"/>
      <c r="BN458" s="107"/>
      <c r="BO458" s="107"/>
      <c r="BP458" s="107"/>
      <c r="BQ458" s="107">
        <v>0</v>
      </c>
      <c r="BR458" s="107">
        <v>0</v>
      </c>
      <c r="BS458" s="107">
        <v>45050</v>
      </c>
      <c r="BT458" s="107"/>
      <c r="BU458" s="107"/>
      <c r="BV458" s="107"/>
      <c r="BW458" s="107"/>
      <c r="BX458" s="107"/>
      <c r="BY458" s="107"/>
      <c r="BZ458" s="107"/>
      <c r="CA458" s="107" t="s">
        <v>517</v>
      </c>
      <c r="CB458" s="107"/>
      <c r="CC458" s="107"/>
      <c r="CD458" s="107"/>
      <c r="CE458" s="107"/>
      <c r="CF458" s="107"/>
    </row>
    <row r="459" spans="1:84" ht="12.75">
      <c r="A459" s="95">
        <v>4044</v>
      </c>
      <c r="B459" s="110" t="s">
        <v>554</v>
      </c>
      <c r="C459" s="107" t="s">
        <v>555</v>
      </c>
      <c r="D459" s="107" t="s">
        <v>556</v>
      </c>
      <c r="E459" s="107" t="s">
        <v>289</v>
      </c>
      <c r="F459" s="107"/>
      <c r="G459" s="107" t="s">
        <v>63</v>
      </c>
      <c r="H459" s="107" t="s">
        <v>513</v>
      </c>
      <c r="I459" s="107" t="s">
        <v>304</v>
      </c>
      <c r="J459" s="107"/>
      <c r="K459" s="107"/>
      <c r="L459" s="107"/>
      <c r="M459" s="107"/>
      <c r="N459" s="107"/>
      <c r="O459" s="107"/>
      <c r="P459" s="107"/>
      <c r="Q459" s="107"/>
      <c r="R459" s="107">
        <v>1</v>
      </c>
      <c r="S459" s="107">
        <v>1E-4</v>
      </c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>
        <v>40156</v>
      </c>
      <c r="AE459" s="107"/>
      <c r="AF459" s="107"/>
      <c r="AG459" s="107"/>
      <c r="AH459" s="107"/>
      <c r="AI459" s="107"/>
      <c r="AJ459" s="107"/>
      <c r="AK459" s="107"/>
      <c r="AL459" s="107" t="s">
        <v>292</v>
      </c>
      <c r="AM459" s="107"/>
      <c r="AN459" s="107" t="s">
        <v>292</v>
      </c>
      <c r="AO459" s="107" t="s">
        <v>293</v>
      </c>
      <c r="AP459" s="107" t="s">
        <v>28</v>
      </c>
      <c r="AQ459" s="107"/>
      <c r="AR459" s="107" t="s">
        <v>294</v>
      </c>
      <c r="AS459" s="107" t="s">
        <v>514</v>
      </c>
      <c r="AT459" s="107"/>
      <c r="AU459" s="107"/>
      <c r="AV459" s="107"/>
      <c r="AW459" s="107"/>
      <c r="AX459" s="107"/>
      <c r="AY459" s="107"/>
      <c r="AZ459" s="107"/>
      <c r="BA459" s="107" t="s">
        <v>28</v>
      </c>
      <c r="BB459" s="107"/>
      <c r="BC459" s="107"/>
      <c r="BD459" s="107"/>
      <c r="BE459" s="107"/>
      <c r="BF459" s="107"/>
      <c r="BG459" s="107"/>
      <c r="BH459" s="107"/>
      <c r="BI459" s="107"/>
      <c r="BJ459" s="107"/>
      <c r="BK459" s="107"/>
      <c r="BL459" s="107"/>
      <c r="BM459" s="107"/>
      <c r="BN459" s="107"/>
      <c r="BO459" s="107"/>
      <c r="BP459" s="107"/>
      <c r="BQ459" s="107"/>
      <c r="BR459" s="107"/>
      <c r="BS459" s="107"/>
      <c r="BT459" s="107"/>
      <c r="BU459" s="107"/>
      <c r="BV459" s="107"/>
      <c r="BW459" s="107"/>
      <c r="BX459" s="107"/>
      <c r="BY459" s="107"/>
      <c r="BZ459" s="107"/>
      <c r="CA459" s="107"/>
      <c r="CB459" s="107"/>
      <c r="CC459" s="107"/>
      <c r="CD459" s="107"/>
      <c r="CE459" s="107"/>
      <c r="CF459" s="107" t="s">
        <v>296</v>
      </c>
    </row>
    <row r="460" spans="1:84" ht="12.75">
      <c r="A460" s="95">
        <v>4119</v>
      </c>
      <c r="B460" s="110" t="s">
        <v>557</v>
      </c>
      <c r="C460" s="107" t="s">
        <v>558</v>
      </c>
      <c r="D460" s="107" t="s">
        <v>558</v>
      </c>
      <c r="E460" s="107" t="s">
        <v>289</v>
      </c>
      <c r="F460" s="107"/>
      <c r="G460" s="107" t="s">
        <v>63</v>
      </c>
      <c r="H460" s="107" t="s">
        <v>513</v>
      </c>
      <c r="I460" s="107" t="s">
        <v>428</v>
      </c>
      <c r="J460" s="107"/>
      <c r="K460" s="107"/>
      <c r="L460" s="107">
        <v>0</v>
      </c>
      <c r="M460" s="107">
        <v>0</v>
      </c>
      <c r="N460" s="107"/>
      <c r="O460" s="107">
        <v>0</v>
      </c>
      <c r="P460" s="107">
        <v>0</v>
      </c>
      <c r="Q460" s="107">
        <v>0</v>
      </c>
      <c r="R460" s="107">
        <v>1</v>
      </c>
      <c r="S460" s="107">
        <v>1</v>
      </c>
      <c r="T460" s="107"/>
      <c r="U460" s="107">
        <v>0</v>
      </c>
      <c r="V460" s="107"/>
      <c r="W460" s="107"/>
      <c r="X460" s="107"/>
      <c r="Y460" s="107"/>
      <c r="Z460" s="107"/>
      <c r="AA460" s="107"/>
      <c r="AB460" s="107"/>
      <c r="AC460" s="107"/>
      <c r="AD460" s="107">
        <v>44881</v>
      </c>
      <c r="AE460" s="107"/>
      <c r="AF460" s="107"/>
      <c r="AG460" s="107"/>
      <c r="AH460" s="107"/>
      <c r="AI460" s="107"/>
      <c r="AJ460" s="107"/>
      <c r="AK460" s="107"/>
      <c r="AL460" s="107" t="s">
        <v>292</v>
      </c>
      <c r="AM460" s="107"/>
      <c r="AN460" s="107" t="s">
        <v>292</v>
      </c>
      <c r="AO460" s="107" t="s">
        <v>293</v>
      </c>
      <c r="AP460" s="107" t="s">
        <v>28</v>
      </c>
      <c r="AQ460" s="107"/>
      <c r="AR460" s="107" t="s">
        <v>559</v>
      </c>
      <c r="AS460" s="107" t="s">
        <v>514</v>
      </c>
      <c r="AT460" s="107"/>
      <c r="AU460" s="107">
        <v>0</v>
      </c>
      <c r="AV460" s="107"/>
      <c r="AW460" s="107"/>
      <c r="AX460" s="107">
        <v>0</v>
      </c>
      <c r="AY460" s="107"/>
      <c r="AZ460" s="107"/>
      <c r="BA460" s="107" t="s">
        <v>28</v>
      </c>
      <c r="BB460" s="107"/>
      <c r="BC460" s="107" t="s">
        <v>292</v>
      </c>
      <c r="BD460" s="107"/>
      <c r="BE460" s="107" t="s">
        <v>37</v>
      </c>
      <c r="BF460" s="107"/>
      <c r="BG460" s="107"/>
      <c r="BH460" s="107"/>
      <c r="BI460" s="107"/>
      <c r="BJ460" s="107"/>
      <c r="BK460" s="107"/>
      <c r="BL460" s="107"/>
      <c r="BM460" s="107"/>
      <c r="BN460" s="107"/>
      <c r="BO460" s="107"/>
      <c r="BP460" s="107"/>
      <c r="BQ460" s="107">
        <v>0</v>
      </c>
      <c r="BR460" s="107">
        <v>0</v>
      </c>
      <c r="BS460" s="107">
        <v>44881</v>
      </c>
      <c r="BT460" s="107"/>
      <c r="BU460" s="107"/>
      <c r="BV460" s="107"/>
      <c r="BW460" s="107"/>
      <c r="BX460" s="107"/>
      <c r="BY460" s="107"/>
      <c r="BZ460" s="107"/>
      <c r="CA460" s="107" t="s">
        <v>532</v>
      </c>
      <c r="CB460" s="107" t="s">
        <v>532</v>
      </c>
      <c r="CC460" s="107"/>
      <c r="CD460" s="107"/>
      <c r="CE460" s="107"/>
      <c r="CF460" s="107"/>
    </row>
    <row r="461" spans="1:84" ht="12.75">
      <c r="A461" s="95">
        <v>3030</v>
      </c>
      <c r="B461" s="110" t="s">
        <v>560</v>
      </c>
      <c r="C461" s="107" t="s">
        <v>561</v>
      </c>
      <c r="D461" s="107" t="s">
        <v>562</v>
      </c>
      <c r="E461" s="107" t="s">
        <v>289</v>
      </c>
      <c r="F461" s="107"/>
      <c r="G461" s="107" t="s">
        <v>63</v>
      </c>
      <c r="H461" s="107" t="s">
        <v>513</v>
      </c>
      <c r="I461" s="107" t="s">
        <v>333</v>
      </c>
      <c r="J461" s="107"/>
      <c r="K461" s="107"/>
      <c r="L461" s="107"/>
      <c r="M461" s="107"/>
      <c r="N461" s="107"/>
      <c r="O461" s="107"/>
      <c r="P461" s="107"/>
      <c r="Q461" s="107"/>
      <c r="R461" s="107">
        <v>1</v>
      </c>
      <c r="S461" s="107">
        <v>1E-4</v>
      </c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>
        <v>40049</v>
      </c>
      <c r="AE461" s="107"/>
      <c r="AF461" s="107"/>
      <c r="AG461" s="107"/>
      <c r="AH461" s="107"/>
      <c r="AI461" s="107"/>
      <c r="AJ461" s="107"/>
      <c r="AK461" s="107"/>
      <c r="AL461" s="107" t="s">
        <v>292</v>
      </c>
      <c r="AM461" s="107"/>
      <c r="AN461" s="107" t="s">
        <v>292</v>
      </c>
      <c r="AO461" s="107" t="s">
        <v>293</v>
      </c>
      <c r="AP461" s="107" t="s">
        <v>28</v>
      </c>
      <c r="AQ461" s="107"/>
      <c r="AR461" s="107" t="s">
        <v>294</v>
      </c>
      <c r="AS461" s="107" t="s">
        <v>514</v>
      </c>
      <c r="AT461" s="107"/>
      <c r="AU461" s="107"/>
      <c r="AV461" s="107"/>
      <c r="AW461" s="107"/>
      <c r="AX461" s="107"/>
      <c r="AY461" s="107"/>
      <c r="AZ461" s="107"/>
      <c r="BA461" s="107" t="s">
        <v>28</v>
      </c>
      <c r="BB461" s="107"/>
      <c r="BC461" s="107"/>
      <c r="BD461" s="107"/>
      <c r="BE461" s="107"/>
      <c r="BF461" s="107"/>
      <c r="BG461" s="107"/>
      <c r="BH461" s="107"/>
      <c r="BI461" s="107"/>
      <c r="BJ461" s="107"/>
      <c r="BK461" s="107"/>
      <c r="BL461" s="107"/>
      <c r="BM461" s="107"/>
      <c r="BN461" s="107"/>
      <c r="BO461" s="107"/>
      <c r="BP461" s="107"/>
      <c r="BQ461" s="107"/>
      <c r="BR461" s="107"/>
      <c r="BS461" s="107"/>
      <c r="BT461" s="107"/>
      <c r="BU461" s="107"/>
      <c r="BV461" s="107"/>
      <c r="BW461" s="107"/>
      <c r="BX461" s="107"/>
      <c r="BY461" s="107"/>
      <c r="BZ461" s="107"/>
      <c r="CA461" s="107"/>
      <c r="CB461" s="107"/>
      <c r="CC461" s="107"/>
      <c r="CD461" s="107"/>
      <c r="CE461" s="107"/>
      <c r="CF461" s="107" t="s">
        <v>296</v>
      </c>
    </row>
    <row r="462" spans="1:84" ht="12.75">
      <c r="A462" s="109">
        <v>4130</v>
      </c>
      <c r="B462" s="118" t="s">
        <v>563</v>
      </c>
      <c r="C462" s="107" t="s">
        <v>564</v>
      </c>
      <c r="D462" s="107" t="s">
        <v>564</v>
      </c>
      <c r="E462" s="107" t="s">
        <v>289</v>
      </c>
      <c r="F462" s="107"/>
      <c r="G462" s="107" t="s">
        <v>63</v>
      </c>
      <c r="H462" s="107" t="s">
        <v>513</v>
      </c>
      <c r="I462" s="107" t="s">
        <v>423</v>
      </c>
      <c r="J462" s="107"/>
      <c r="K462" s="107"/>
      <c r="L462" s="107" t="s">
        <v>565</v>
      </c>
      <c r="M462" s="107" t="s">
        <v>566</v>
      </c>
      <c r="N462" s="107"/>
      <c r="O462" s="107">
        <v>0</v>
      </c>
      <c r="P462" s="107">
        <v>0</v>
      </c>
      <c r="Q462" s="107">
        <v>0</v>
      </c>
      <c r="R462" s="107">
        <v>1</v>
      </c>
      <c r="S462" s="107">
        <v>1E-4</v>
      </c>
      <c r="T462" s="107"/>
      <c r="U462" s="107">
        <v>0</v>
      </c>
      <c r="V462" s="107"/>
      <c r="W462" s="107"/>
      <c r="X462" s="107"/>
      <c r="Y462" s="107"/>
      <c r="Z462" s="107"/>
      <c r="AA462" s="107"/>
      <c r="AB462" s="107"/>
      <c r="AC462" s="107"/>
      <c r="AD462" s="107">
        <v>45384</v>
      </c>
      <c r="AE462" s="107"/>
      <c r="AF462" s="107"/>
      <c r="AG462" s="107"/>
      <c r="AH462" s="107"/>
      <c r="AI462" s="107"/>
      <c r="AJ462" s="107"/>
      <c r="AK462" s="107"/>
      <c r="AL462" s="107" t="s">
        <v>292</v>
      </c>
      <c r="AM462" s="107"/>
      <c r="AN462" s="107" t="s">
        <v>292</v>
      </c>
      <c r="AO462" s="107" t="s">
        <v>293</v>
      </c>
      <c r="AP462" s="107" t="s">
        <v>28</v>
      </c>
      <c r="AQ462" s="107"/>
      <c r="AR462" s="107" t="s">
        <v>567</v>
      </c>
      <c r="AS462" s="107" t="s">
        <v>514</v>
      </c>
      <c r="AT462" s="107"/>
      <c r="AU462" s="107">
        <v>0</v>
      </c>
      <c r="AV462" s="107"/>
      <c r="AW462" s="107"/>
      <c r="AX462" s="107">
        <v>0</v>
      </c>
      <c r="AY462" s="107"/>
      <c r="AZ462" s="107"/>
      <c r="BA462" s="107" t="s">
        <v>28</v>
      </c>
      <c r="BB462" s="107"/>
      <c r="BC462" s="107" t="s">
        <v>292</v>
      </c>
      <c r="BD462" s="107"/>
      <c r="BE462" s="107" t="s">
        <v>326</v>
      </c>
      <c r="BF462" s="107"/>
      <c r="BG462" s="107"/>
      <c r="BH462" s="107"/>
      <c r="BI462" s="107"/>
      <c r="BJ462" s="107"/>
      <c r="BK462" s="107"/>
      <c r="BL462" s="107"/>
      <c r="BM462" s="107"/>
      <c r="BN462" s="107"/>
      <c r="BO462" s="107"/>
      <c r="BP462" s="107"/>
      <c r="BQ462" s="107">
        <v>0</v>
      </c>
      <c r="BR462" s="107">
        <v>0</v>
      </c>
      <c r="BS462" s="107">
        <v>44593</v>
      </c>
      <c r="BT462" s="107"/>
      <c r="BU462" s="107"/>
      <c r="BV462" s="107"/>
      <c r="BW462" s="107"/>
      <c r="BX462" s="107"/>
      <c r="BY462" s="107"/>
      <c r="BZ462" s="107"/>
      <c r="CA462" s="107" t="s">
        <v>527</v>
      </c>
      <c r="CB462" s="107" t="s">
        <v>517</v>
      </c>
      <c r="CC462" s="107"/>
      <c r="CD462" s="107"/>
      <c r="CE462" s="107"/>
      <c r="CF462" s="107"/>
    </row>
    <row r="463" spans="1:84" ht="12.75">
      <c r="A463" s="109">
        <v>3614</v>
      </c>
      <c r="B463" s="118" t="s">
        <v>568</v>
      </c>
      <c r="C463" s="107" t="s">
        <v>569</v>
      </c>
      <c r="D463" s="107" t="s">
        <v>570</v>
      </c>
      <c r="E463" s="107" t="s">
        <v>289</v>
      </c>
      <c r="F463" s="107"/>
      <c r="G463" s="107" t="s">
        <v>63</v>
      </c>
      <c r="H463" s="107" t="s">
        <v>513</v>
      </c>
      <c r="I463" s="107" t="s">
        <v>333</v>
      </c>
      <c r="J463" s="107"/>
      <c r="K463" s="107"/>
      <c r="L463" s="107"/>
      <c r="M463" s="107"/>
      <c r="N463" s="107"/>
      <c r="O463" s="107"/>
      <c r="P463" s="107"/>
      <c r="Q463" s="107"/>
      <c r="R463" s="107">
        <v>1</v>
      </c>
      <c r="S463" s="107">
        <v>1E-4</v>
      </c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>
        <v>40184</v>
      </c>
      <c r="AE463" s="107"/>
      <c r="AF463" s="107"/>
      <c r="AG463" s="107"/>
      <c r="AH463" s="107"/>
      <c r="AI463" s="107"/>
      <c r="AJ463" s="107"/>
      <c r="AK463" s="107"/>
      <c r="AL463" s="107" t="s">
        <v>292</v>
      </c>
      <c r="AM463" s="107"/>
      <c r="AN463" s="107" t="s">
        <v>292</v>
      </c>
      <c r="AO463" s="107" t="s">
        <v>293</v>
      </c>
      <c r="AP463" s="107" t="s">
        <v>28</v>
      </c>
      <c r="AQ463" s="107"/>
      <c r="AR463" s="107" t="s">
        <v>294</v>
      </c>
      <c r="AS463" s="107" t="s">
        <v>514</v>
      </c>
      <c r="AT463" s="107"/>
      <c r="AU463" s="107"/>
      <c r="AV463" s="107"/>
      <c r="AW463" s="107"/>
      <c r="AX463" s="107"/>
      <c r="AY463" s="107"/>
      <c r="AZ463" s="107"/>
      <c r="BA463" s="107" t="s">
        <v>28</v>
      </c>
      <c r="BB463" s="107"/>
      <c r="BC463" s="107"/>
      <c r="BD463" s="107"/>
      <c r="BE463" s="107"/>
      <c r="BF463" s="107"/>
      <c r="BG463" s="107"/>
      <c r="BH463" s="107"/>
      <c r="BI463" s="107"/>
      <c r="BJ463" s="107"/>
      <c r="BK463" s="107"/>
      <c r="BL463" s="107"/>
      <c r="BM463" s="107"/>
      <c r="BN463" s="107"/>
      <c r="BO463" s="107"/>
      <c r="BP463" s="107"/>
      <c r="BQ463" s="107"/>
      <c r="BR463" s="107"/>
      <c r="BS463" s="107"/>
      <c r="BT463" s="107"/>
      <c r="BU463" s="107"/>
      <c r="BV463" s="107"/>
      <c r="BW463" s="107"/>
      <c r="BX463" s="107"/>
      <c r="BY463" s="107"/>
      <c r="BZ463" s="107"/>
      <c r="CA463" s="107"/>
      <c r="CB463" s="107"/>
      <c r="CC463" s="107"/>
      <c r="CD463" s="107"/>
      <c r="CE463" s="107"/>
      <c r="CF463" s="107" t="s">
        <v>296</v>
      </c>
    </row>
    <row r="464" spans="1:84" ht="12.75">
      <c r="A464" s="109">
        <v>3889</v>
      </c>
      <c r="B464" s="110" t="s">
        <v>571</v>
      </c>
      <c r="C464" s="107" t="s">
        <v>572</v>
      </c>
      <c r="D464" s="107" t="s">
        <v>572</v>
      </c>
      <c r="E464" s="107" t="s">
        <v>289</v>
      </c>
      <c r="F464" s="107"/>
      <c r="G464" s="107" t="s">
        <v>63</v>
      </c>
      <c r="H464" s="107" t="s">
        <v>513</v>
      </c>
      <c r="I464" s="107" t="s">
        <v>355</v>
      </c>
      <c r="J464" s="107"/>
      <c r="K464" s="107"/>
      <c r="L464" s="107">
        <v>0</v>
      </c>
      <c r="M464" s="107" t="s">
        <v>566</v>
      </c>
      <c r="N464" s="107"/>
      <c r="O464" s="107">
        <v>0</v>
      </c>
      <c r="P464" s="107">
        <v>0</v>
      </c>
      <c r="Q464" s="107">
        <v>0</v>
      </c>
      <c r="R464" s="107">
        <v>1</v>
      </c>
      <c r="S464" s="107">
        <v>1</v>
      </c>
      <c r="T464" s="107"/>
      <c r="U464" s="107">
        <v>0</v>
      </c>
      <c r="V464" s="107"/>
      <c r="W464" s="107"/>
      <c r="X464" s="107"/>
      <c r="Y464" s="107"/>
      <c r="Z464" s="107"/>
      <c r="AA464" s="107"/>
      <c r="AB464" s="107"/>
      <c r="AC464" s="107"/>
      <c r="AD464" s="107">
        <v>45352</v>
      </c>
      <c r="AE464" s="107"/>
      <c r="AF464" s="107"/>
      <c r="AG464" s="107"/>
      <c r="AH464" s="107"/>
      <c r="AI464" s="107"/>
      <c r="AJ464" s="107"/>
      <c r="AK464" s="107"/>
      <c r="AL464" s="107" t="s">
        <v>292</v>
      </c>
      <c r="AM464" s="107"/>
      <c r="AN464" s="107" t="s">
        <v>292</v>
      </c>
      <c r="AO464" s="107" t="s">
        <v>293</v>
      </c>
      <c r="AP464" s="107" t="s">
        <v>28</v>
      </c>
      <c r="AQ464" s="107"/>
      <c r="AR464" s="107" t="s">
        <v>573</v>
      </c>
      <c r="AS464" s="107" t="s">
        <v>514</v>
      </c>
      <c r="AT464" s="107"/>
      <c r="AU464" s="107">
        <v>0</v>
      </c>
      <c r="AV464" s="107"/>
      <c r="AW464" s="107"/>
      <c r="AX464" s="107">
        <v>0</v>
      </c>
      <c r="AY464" s="107"/>
      <c r="AZ464" s="107"/>
      <c r="BA464" s="107" t="s">
        <v>28</v>
      </c>
      <c r="BB464" s="107"/>
      <c r="BC464" s="107" t="s">
        <v>292</v>
      </c>
      <c r="BD464" s="107"/>
      <c r="BE464" s="107" t="s">
        <v>574</v>
      </c>
      <c r="BF464" s="107"/>
      <c r="BG464" s="107"/>
      <c r="BH464" s="107"/>
      <c r="BI464" s="107"/>
      <c r="BJ464" s="107"/>
      <c r="BK464" s="107"/>
      <c r="BL464" s="107"/>
      <c r="BM464" s="107"/>
      <c r="BN464" s="107"/>
      <c r="BO464" s="107"/>
      <c r="BP464" s="107"/>
      <c r="BQ464" s="107">
        <v>0</v>
      </c>
      <c r="BR464" s="107">
        <v>0</v>
      </c>
      <c r="BS464" s="107">
        <v>45352</v>
      </c>
      <c r="BT464" s="107"/>
      <c r="BU464" s="107"/>
      <c r="BV464" s="107"/>
      <c r="BW464" s="107"/>
      <c r="BX464" s="107"/>
      <c r="BY464" s="107"/>
      <c r="BZ464" s="107"/>
      <c r="CA464" s="107" t="s">
        <v>517</v>
      </c>
      <c r="CB464" s="107" t="s">
        <v>517</v>
      </c>
      <c r="CC464" s="107"/>
      <c r="CD464" s="107"/>
      <c r="CE464" s="107"/>
      <c r="CF464" s="107"/>
    </row>
    <row r="465" spans="1:84" ht="12.75">
      <c r="A465" s="109">
        <v>4217</v>
      </c>
      <c r="B465" s="110" t="s">
        <v>575</v>
      </c>
      <c r="C465" s="107" t="s">
        <v>115</v>
      </c>
      <c r="D465" s="107" t="s">
        <v>115</v>
      </c>
      <c r="E465" s="107" t="s">
        <v>289</v>
      </c>
      <c r="F465" s="107"/>
      <c r="G465" s="107" t="s">
        <v>63</v>
      </c>
      <c r="H465" s="107" t="s">
        <v>513</v>
      </c>
      <c r="I465" s="107" t="s">
        <v>430</v>
      </c>
      <c r="J465" s="107" t="s">
        <v>454</v>
      </c>
      <c r="K465" s="107"/>
      <c r="L465" s="107">
        <v>0</v>
      </c>
      <c r="M465" s="107">
        <v>0</v>
      </c>
      <c r="N465" s="107"/>
      <c r="O465" s="107">
        <v>0</v>
      </c>
      <c r="P465" s="107">
        <v>0</v>
      </c>
      <c r="Q465" s="107">
        <v>0</v>
      </c>
      <c r="R465" s="107">
        <v>1</v>
      </c>
      <c r="S465" s="107">
        <v>1.0000000000000001E-5</v>
      </c>
      <c r="T465" s="107"/>
      <c r="U465" s="107">
        <v>0</v>
      </c>
      <c r="V465" s="107"/>
      <c r="W465" s="107"/>
      <c r="X465" s="107"/>
      <c r="Y465" s="107"/>
      <c r="Z465" s="107"/>
      <c r="AA465" s="107"/>
      <c r="AB465" s="107"/>
      <c r="AC465" s="107"/>
      <c r="AD465" s="107">
        <v>45056</v>
      </c>
      <c r="AE465" s="107"/>
      <c r="AF465" s="107"/>
      <c r="AG465" s="107"/>
      <c r="AH465" s="107"/>
      <c r="AI465" s="107"/>
      <c r="AJ465" s="107"/>
      <c r="AK465" s="107"/>
      <c r="AL465" s="107" t="s">
        <v>292</v>
      </c>
      <c r="AM465" s="107"/>
      <c r="AN465" s="107"/>
      <c r="AO465" s="107" t="s">
        <v>293</v>
      </c>
      <c r="AP465" s="107" t="s">
        <v>28</v>
      </c>
      <c r="AQ465" s="107"/>
      <c r="AR465" s="107" t="s">
        <v>576</v>
      </c>
      <c r="AS465" s="107" t="s">
        <v>514</v>
      </c>
      <c r="AT465" s="107"/>
      <c r="AU465" s="107">
        <v>0</v>
      </c>
      <c r="AV465" s="107"/>
      <c r="AW465" s="107"/>
      <c r="AX465" s="107">
        <v>0</v>
      </c>
      <c r="AY465" s="107"/>
      <c r="AZ465" s="107"/>
      <c r="BA465" s="107" t="s">
        <v>28</v>
      </c>
      <c r="BB465" s="107"/>
      <c r="BC465" s="107" t="s">
        <v>292</v>
      </c>
      <c r="BD465" s="107"/>
      <c r="BE465" s="107" t="s">
        <v>521</v>
      </c>
      <c r="BF465" s="107"/>
      <c r="BG465" s="107"/>
      <c r="BH465" s="107"/>
      <c r="BI465" s="107"/>
      <c r="BJ465" s="107"/>
      <c r="BK465" s="107"/>
      <c r="BL465" s="107"/>
      <c r="BM465" s="107"/>
      <c r="BN465" s="107"/>
      <c r="BO465" s="107"/>
      <c r="BP465" s="107"/>
      <c r="BQ465" s="107">
        <v>0</v>
      </c>
      <c r="BR465" s="107">
        <v>0</v>
      </c>
      <c r="BS465" s="107">
        <v>45055</v>
      </c>
      <c r="BT465" s="107"/>
      <c r="BU465" s="107"/>
      <c r="BV465" s="107"/>
      <c r="BW465" s="107"/>
      <c r="BX465" s="107"/>
      <c r="BY465" s="107"/>
      <c r="BZ465" s="107"/>
      <c r="CA465" s="107" t="s">
        <v>517</v>
      </c>
      <c r="CB465" s="107" t="s">
        <v>517</v>
      </c>
      <c r="CC465" s="107"/>
      <c r="CD465" s="107"/>
      <c r="CE465" s="107"/>
      <c r="CF465" s="107"/>
    </row>
    <row r="466" spans="1:84" ht="12.75">
      <c r="A466" s="109">
        <v>3786</v>
      </c>
      <c r="B466" s="110" t="s">
        <v>577</v>
      </c>
      <c r="C466" s="107" t="s">
        <v>115</v>
      </c>
      <c r="D466" s="107" t="s">
        <v>115</v>
      </c>
      <c r="E466" s="107" t="s">
        <v>292</v>
      </c>
      <c r="F466" s="107"/>
      <c r="G466" s="107" t="s">
        <v>63</v>
      </c>
      <c r="H466" s="107" t="s">
        <v>513</v>
      </c>
      <c r="I466" s="107" t="s">
        <v>430</v>
      </c>
      <c r="J466" s="107" t="s">
        <v>454</v>
      </c>
      <c r="K466" s="107"/>
      <c r="L466" s="107">
        <v>0</v>
      </c>
      <c r="M466" s="107">
        <v>0</v>
      </c>
      <c r="N466" s="107"/>
      <c r="O466" s="107">
        <v>0</v>
      </c>
      <c r="P466" s="107">
        <v>0</v>
      </c>
      <c r="Q466" s="107">
        <v>0</v>
      </c>
      <c r="R466" s="107">
        <v>1</v>
      </c>
      <c r="S466" s="107">
        <v>1</v>
      </c>
      <c r="T466" s="107"/>
      <c r="U466" s="107">
        <v>0</v>
      </c>
      <c r="V466" s="107"/>
      <c r="W466" s="107"/>
      <c r="X466" s="107"/>
      <c r="Y466" s="107"/>
      <c r="Z466" s="107"/>
      <c r="AA466" s="107"/>
      <c r="AB466" s="107"/>
      <c r="AC466" s="107"/>
      <c r="AD466" s="107">
        <v>45055</v>
      </c>
      <c r="AE466" s="107"/>
      <c r="AF466" s="107"/>
      <c r="AG466" s="107"/>
      <c r="AH466" s="107"/>
      <c r="AI466" s="107"/>
      <c r="AJ466" s="107"/>
      <c r="AK466" s="107"/>
      <c r="AL466" s="107" t="s">
        <v>292</v>
      </c>
      <c r="AM466" s="107"/>
      <c r="AN466" s="107"/>
      <c r="AO466" s="107" t="s">
        <v>293</v>
      </c>
      <c r="AP466" s="107" t="s">
        <v>28</v>
      </c>
      <c r="AQ466" s="107"/>
      <c r="AR466" s="107" t="s">
        <v>576</v>
      </c>
      <c r="AS466" s="107" t="s">
        <v>514</v>
      </c>
      <c r="AT466" s="107"/>
      <c r="AU466" s="107">
        <v>0</v>
      </c>
      <c r="AV466" s="107"/>
      <c r="AW466" s="107"/>
      <c r="AX466" s="107">
        <v>0</v>
      </c>
      <c r="AY466" s="107"/>
      <c r="AZ466" s="107"/>
      <c r="BA466" s="107" t="s">
        <v>28</v>
      </c>
      <c r="BB466" s="107"/>
      <c r="BC466" s="107" t="s">
        <v>292</v>
      </c>
      <c r="BD466" s="107"/>
      <c r="BE466" s="107" t="s">
        <v>521</v>
      </c>
      <c r="BF466" s="107"/>
      <c r="BG466" s="107"/>
      <c r="BH466" s="107"/>
      <c r="BI466" s="107"/>
      <c r="BJ466" s="107"/>
      <c r="BK466" s="107"/>
      <c r="BL466" s="107"/>
      <c r="BM466" s="107"/>
      <c r="BN466" s="107"/>
      <c r="BO466" s="107"/>
      <c r="BP466" s="107"/>
      <c r="BQ466" s="107">
        <v>0</v>
      </c>
      <c r="BR466" s="107">
        <v>0</v>
      </c>
      <c r="BS466" s="107">
        <v>43027</v>
      </c>
      <c r="BT466" s="107"/>
      <c r="BU466" s="107"/>
      <c r="BV466" s="107"/>
      <c r="BW466" s="107"/>
      <c r="BX466" s="107"/>
      <c r="BY466" s="107"/>
      <c r="BZ466" s="107"/>
      <c r="CA466" s="107" t="s">
        <v>522</v>
      </c>
      <c r="CB466" s="107" t="s">
        <v>517</v>
      </c>
      <c r="CC466" s="107"/>
      <c r="CD466" s="107"/>
      <c r="CE466" s="107"/>
      <c r="CF466" s="107"/>
    </row>
    <row r="467" spans="1:84" ht="12.75">
      <c r="A467" s="109">
        <v>3812</v>
      </c>
      <c r="B467" s="110" t="s">
        <v>578</v>
      </c>
      <c r="C467" s="107" t="s">
        <v>579</v>
      </c>
      <c r="D467" s="107" t="s">
        <v>580</v>
      </c>
      <c r="E467" s="107" t="s">
        <v>289</v>
      </c>
      <c r="F467" s="107"/>
      <c r="G467" s="107" t="s">
        <v>63</v>
      </c>
      <c r="H467" s="107" t="s">
        <v>513</v>
      </c>
      <c r="I467" s="107" t="s">
        <v>430</v>
      </c>
      <c r="J467" s="107" t="s">
        <v>454</v>
      </c>
      <c r="K467" s="107"/>
      <c r="L467" s="107" t="s">
        <v>581</v>
      </c>
      <c r="M467" s="107">
        <v>0</v>
      </c>
      <c r="N467" s="107"/>
      <c r="O467" s="107">
        <v>0</v>
      </c>
      <c r="P467" s="107">
        <v>0</v>
      </c>
      <c r="Q467" s="107">
        <v>0</v>
      </c>
      <c r="R467" s="107">
        <v>1</v>
      </c>
      <c r="S467" s="107">
        <v>1</v>
      </c>
      <c r="T467" s="107"/>
      <c r="U467" s="107">
        <v>0</v>
      </c>
      <c r="V467" s="107"/>
      <c r="W467" s="107"/>
      <c r="X467" s="107"/>
      <c r="Y467" s="107"/>
      <c r="Z467" s="107"/>
      <c r="AA467" s="107"/>
      <c r="AB467" s="107"/>
      <c r="AC467" s="107"/>
      <c r="AD467" s="107">
        <v>45023</v>
      </c>
      <c r="AE467" s="107"/>
      <c r="AF467" s="107"/>
      <c r="AG467" s="107"/>
      <c r="AH467" s="107"/>
      <c r="AI467" s="107"/>
      <c r="AJ467" s="107"/>
      <c r="AK467" s="107"/>
      <c r="AL467" s="107" t="s">
        <v>292</v>
      </c>
      <c r="AM467" s="107"/>
      <c r="AN467" s="107"/>
      <c r="AO467" s="107" t="s">
        <v>293</v>
      </c>
      <c r="AP467" s="107" t="s">
        <v>28</v>
      </c>
      <c r="AQ467" s="107"/>
      <c r="AR467" s="107" t="s">
        <v>576</v>
      </c>
      <c r="AS467" s="107" t="s">
        <v>514</v>
      </c>
      <c r="AT467" s="107"/>
      <c r="AU467" s="107">
        <v>0</v>
      </c>
      <c r="AV467" s="107"/>
      <c r="AW467" s="107"/>
      <c r="AX467" s="107">
        <v>0</v>
      </c>
      <c r="AY467" s="107"/>
      <c r="AZ467" s="107"/>
      <c r="BA467" s="107" t="s">
        <v>28</v>
      </c>
      <c r="BB467" s="107"/>
      <c r="BC467" s="107" t="s">
        <v>292</v>
      </c>
      <c r="BD467" s="107"/>
      <c r="BE467" s="107" t="s">
        <v>30</v>
      </c>
      <c r="BF467" s="107"/>
      <c r="BG467" s="107"/>
      <c r="BH467" s="107"/>
      <c r="BI467" s="107"/>
      <c r="BJ467" s="107"/>
      <c r="BK467" s="107"/>
      <c r="BL467" s="107"/>
      <c r="BM467" s="107"/>
      <c r="BN467" s="107"/>
      <c r="BO467" s="107"/>
      <c r="BP467" s="107"/>
      <c r="BQ467" s="107">
        <v>0</v>
      </c>
      <c r="BR467" s="107">
        <v>0</v>
      </c>
      <c r="BS467" s="107">
        <v>45023</v>
      </c>
      <c r="BT467" s="107"/>
      <c r="BU467" s="107"/>
      <c r="BV467" s="107"/>
      <c r="BW467" s="107"/>
      <c r="BX467" s="107"/>
      <c r="BY467" s="107"/>
      <c r="BZ467" s="107"/>
      <c r="CA467" s="107" t="s">
        <v>517</v>
      </c>
      <c r="CB467" s="107" t="s">
        <v>517</v>
      </c>
      <c r="CC467" s="107"/>
      <c r="CD467" s="107"/>
      <c r="CE467" s="107"/>
      <c r="CF467" s="107"/>
    </row>
    <row r="468" spans="1:84" ht="12.75">
      <c r="A468" s="109">
        <v>3895</v>
      </c>
      <c r="B468" s="110" t="s">
        <v>582</v>
      </c>
      <c r="C468" s="107" t="s">
        <v>117</v>
      </c>
      <c r="D468" s="107" t="s">
        <v>117</v>
      </c>
      <c r="E468" s="107" t="s">
        <v>289</v>
      </c>
      <c r="F468" s="107"/>
      <c r="G468" s="107" t="s">
        <v>63</v>
      </c>
      <c r="H468" s="107" t="s">
        <v>513</v>
      </c>
      <c r="I468" s="107" t="s">
        <v>583</v>
      </c>
      <c r="J468" s="107"/>
      <c r="K468" s="107"/>
      <c r="L468" s="107"/>
      <c r="M468" s="107" t="s">
        <v>566</v>
      </c>
      <c r="N468" s="107"/>
      <c r="O468" s="107"/>
      <c r="P468" s="107"/>
      <c r="Q468" s="107"/>
      <c r="R468" s="107">
        <v>1</v>
      </c>
      <c r="S468" s="107">
        <v>1</v>
      </c>
      <c r="T468" s="107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>
        <v>44375</v>
      </c>
      <c r="AE468" s="107"/>
      <c r="AF468" s="107"/>
      <c r="AG468" s="107"/>
      <c r="AH468" s="107"/>
      <c r="AI468" s="107"/>
      <c r="AJ468" s="107"/>
      <c r="AK468" s="107"/>
      <c r="AL468" s="107" t="s">
        <v>292</v>
      </c>
      <c r="AM468" s="107"/>
      <c r="AN468" s="107" t="s">
        <v>292</v>
      </c>
      <c r="AO468" s="107" t="s">
        <v>293</v>
      </c>
      <c r="AP468" s="107" t="s">
        <v>28</v>
      </c>
      <c r="AQ468" s="107"/>
      <c r="AR468" s="107" t="s">
        <v>584</v>
      </c>
      <c r="AS468" s="107" t="s">
        <v>514</v>
      </c>
      <c r="AT468" s="107"/>
      <c r="AU468" s="107"/>
      <c r="AV468" s="107"/>
      <c r="AW468" s="107"/>
      <c r="AX468" s="107"/>
      <c r="AY468" s="107"/>
      <c r="AZ468" s="107"/>
      <c r="BA468" s="107" t="s">
        <v>28</v>
      </c>
      <c r="BB468" s="107"/>
      <c r="BC468" s="107" t="s">
        <v>292</v>
      </c>
      <c r="BD468" s="107"/>
      <c r="BE468" s="107" t="s">
        <v>585</v>
      </c>
      <c r="BF468" s="107"/>
      <c r="BG468" s="107"/>
      <c r="BH468" s="107"/>
      <c r="BI468" s="107"/>
      <c r="BJ468" s="107"/>
      <c r="BK468" s="107"/>
      <c r="BL468" s="107"/>
      <c r="BM468" s="107"/>
      <c r="BN468" s="107"/>
      <c r="BO468" s="107"/>
      <c r="BP468" s="107"/>
      <c r="BQ468" s="107"/>
      <c r="BR468" s="107"/>
      <c r="BS468" s="107">
        <v>44375</v>
      </c>
      <c r="BT468" s="107"/>
      <c r="BU468" s="107"/>
      <c r="BV468" s="107"/>
      <c r="BW468" s="107"/>
      <c r="BX468" s="107"/>
      <c r="BY468" s="107"/>
      <c r="BZ468" s="107"/>
      <c r="CA468" s="107" t="s">
        <v>527</v>
      </c>
      <c r="CB468" s="107" t="s">
        <v>527</v>
      </c>
      <c r="CC468" s="107"/>
      <c r="CD468" s="107"/>
      <c r="CE468" s="107"/>
      <c r="CF468" s="107" t="s">
        <v>296</v>
      </c>
    </row>
    <row r="469" spans="1:84" ht="12.75">
      <c r="A469" s="109">
        <v>3677</v>
      </c>
      <c r="B469" s="110" t="s">
        <v>586</v>
      </c>
      <c r="C469" s="107" t="s">
        <v>587</v>
      </c>
      <c r="D469" s="107" t="s">
        <v>587</v>
      </c>
      <c r="E469" s="107" t="s">
        <v>289</v>
      </c>
      <c r="F469" s="107"/>
      <c r="G469" s="107" t="s">
        <v>63</v>
      </c>
      <c r="H469" s="107" t="s">
        <v>513</v>
      </c>
      <c r="I469" s="107" t="s">
        <v>588</v>
      </c>
      <c r="J469" s="107" t="s">
        <v>454</v>
      </c>
      <c r="K469" s="107"/>
      <c r="L469" s="107"/>
      <c r="M469" s="107" t="s">
        <v>566</v>
      </c>
      <c r="N469" s="107"/>
      <c r="O469" s="107"/>
      <c r="P469" s="107"/>
      <c r="Q469" s="107"/>
      <c r="R469" s="107">
        <v>1</v>
      </c>
      <c r="S469" s="107">
        <v>1</v>
      </c>
      <c r="T469" s="107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>
        <v>44287</v>
      </c>
      <c r="AE469" s="107"/>
      <c r="AF469" s="107"/>
      <c r="AG469" s="107"/>
      <c r="AH469" s="107"/>
      <c r="AI469" s="107"/>
      <c r="AJ469" s="107"/>
      <c r="AK469" s="107"/>
      <c r="AL469" s="107" t="s">
        <v>292</v>
      </c>
      <c r="AM469" s="107"/>
      <c r="AN469" s="107"/>
      <c r="AO469" s="107" t="s">
        <v>293</v>
      </c>
      <c r="AP469" s="107" t="s">
        <v>28</v>
      </c>
      <c r="AQ469" s="107"/>
      <c r="AR469" s="107" t="s">
        <v>589</v>
      </c>
      <c r="AS469" s="107" t="s">
        <v>514</v>
      </c>
      <c r="AT469" s="107"/>
      <c r="AU469" s="107"/>
      <c r="AV469" s="107"/>
      <c r="AW469" s="107"/>
      <c r="AX469" s="107"/>
      <c r="AY469" s="107"/>
      <c r="AZ469" s="107"/>
      <c r="BA469" s="107" t="s">
        <v>28</v>
      </c>
      <c r="BB469" s="107"/>
      <c r="BC469" s="107" t="s">
        <v>292</v>
      </c>
      <c r="BD469" s="107"/>
      <c r="BE469" s="107" t="s">
        <v>32</v>
      </c>
      <c r="BF469" s="107"/>
      <c r="BG469" s="107"/>
      <c r="BH469" s="107"/>
      <c r="BI469" s="107"/>
      <c r="BJ469" s="107"/>
      <c r="BK469" s="107"/>
      <c r="BL469" s="107"/>
      <c r="BM469" s="107"/>
      <c r="BN469" s="107"/>
      <c r="BO469" s="107"/>
      <c r="BP469" s="107"/>
      <c r="BQ469" s="107"/>
      <c r="BR469" s="107"/>
      <c r="BS469" s="107"/>
      <c r="BT469" s="107"/>
      <c r="BU469" s="107"/>
      <c r="BV469" s="107"/>
      <c r="BW469" s="107"/>
      <c r="BX469" s="107"/>
      <c r="BY469" s="107"/>
      <c r="BZ469" s="107"/>
      <c r="CA469" s="107"/>
      <c r="CB469" s="107" t="s">
        <v>527</v>
      </c>
      <c r="CC469" s="107"/>
      <c r="CD469" s="107"/>
      <c r="CE469" s="107"/>
      <c r="CF469" s="107" t="s">
        <v>296</v>
      </c>
    </row>
    <row r="470" spans="1:84" ht="12.75">
      <c r="A470" s="109">
        <v>4012</v>
      </c>
      <c r="B470" s="110" t="s">
        <v>590</v>
      </c>
      <c r="C470" s="107" t="s">
        <v>591</v>
      </c>
      <c r="D470" s="107" t="s">
        <v>592</v>
      </c>
      <c r="E470" s="107" t="s">
        <v>289</v>
      </c>
      <c r="F470" s="107"/>
      <c r="G470" s="107" t="s">
        <v>63</v>
      </c>
      <c r="H470" s="107" t="s">
        <v>513</v>
      </c>
      <c r="I470" s="107" t="s">
        <v>593</v>
      </c>
      <c r="J470" s="107"/>
      <c r="K470" s="107"/>
      <c r="L470" s="107"/>
      <c r="M470" s="107"/>
      <c r="N470" s="107"/>
      <c r="O470" s="107"/>
      <c r="P470" s="107"/>
      <c r="Q470" s="107"/>
      <c r="R470" s="107">
        <v>1</v>
      </c>
      <c r="S470" s="107">
        <v>1E-4</v>
      </c>
      <c r="T470" s="107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>
        <v>40156</v>
      </c>
      <c r="AE470" s="107"/>
      <c r="AF470" s="107"/>
      <c r="AG470" s="107"/>
      <c r="AH470" s="107"/>
      <c r="AI470" s="107"/>
      <c r="AJ470" s="107"/>
      <c r="AK470" s="107"/>
      <c r="AL470" s="107" t="s">
        <v>292</v>
      </c>
      <c r="AM470" s="107"/>
      <c r="AN470" s="107" t="s">
        <v>292</v>
      </c>
      <c r="AO470" s="107" t="s">
        <v>293</v>
      </c>
      <c r="AP470" s="107" t="s">
        <v>28</v>
      </c>
      <c r="AQ470" s="107"/>
      <c r="AR470" s="107" t="s">
        <v>294</v>
      </c>
      <c r="AS470" s="107" t="s">
        <v>514</v>
      </c>
      <c r="AT470" s="107"/>
      <c r="AU470" s="107"/>
      <c r="AV470" s="107"/>
      <c r="AW470" s="107"/>
      <c r="AX470" s="107"/>
      <c r="AY470" s="107"/>
      <c r="AZ470" s="107"/>
      <c r="BA470" s="107" t="s">
        <v>28</v>
      </c>
      <c r="BB470" s="107"/>
      <c r="BC470" s="107"/>
      <c r="BD470" s="107"/>
      <c r="BE470" s="107"/>
      <c r="BF470" s="107"/>
      <c r="BG470" s="107"/>
      <c r="BH470" s="107"/>
      <c r="BI470" s="107"/>
      <c r="BJ470" s="107"/>
      <c r="BK470" s="107"/>
      <c r="BL470" s="107"/>
      <c r="BM470" s="107"/>
      <c r="BN470" s="107"/>
      <c r="BO470" s="107"/>
      <c r="BP470" s="107"/>
      <c r="BQ470" s="107"/>
      <c r="BR470" s="107"/>
      <c r="BS470" s="107"/>
      <c r="BT470" s="107"/>
      <c r="BU470" s="107"/>
      <c r="BV470" s="107"/>
      <c r="BW470" s="107"/>
      <c r="BX470" s="107"/>
      <c r="BY470" s="107"/>
      <c r="BZ470" s="107"/>
      <c r="CA470" s="107"/>
      <c r="CB470" s="107"/>
      <c r="CC470" s="107"/>
      <c r="CD470" s="107"/>
      <c r="CE470" s="107"/>
      <c r="CF470" s="107" t="s">
        <v>296</v>
      </c>
    </row>
    <row r="471" spans="1:84" ht="12.75">
      <c r="A471" s="109">
        <v>3844</v>
      </c>
      <c r="B471" s="110" t="s">
        <v>594</v>
      </c>
      <c r="C471" s="107" t="s">
        <v>122</v>
      </c>
      <c r="D471" s="107" t="s">
        <v>595</v>
      </c>
      <c r="E471" s="107" t="s">
        <v>289</v>
      </c>
      <c r="F471" s="107"/>
      <c r="G471" s="107" t="s">
        <v>63</v>
      </c>
      <c r="H471" s="107" t="s">
        <v>513</v>
      </c>
      <c r="I471" s="107" t="s">
        <v>323</v>
      </c>
      <c r="J471" s="107" t="s">
        <v>454</v>
      </c>
      <c r="K471" s="107"/>
      <c r="L471" s="107" t="s">
        <v>566</v>
      </c>
      <c r="M471" s="107" t="s">
        <v>566</v>
      </c>
      <c r="N471" s="107"/>
      <c r="O471" s="107">
        <v>0</v>
      </c>
      <c r="P471" s="107">
        <v>0</v>
      </c>
      <c r="Q471" s="107">
        <v>0</v>
      </c>
      <c r="R471" s="107">
        <v>1</v>
      </c>
      <c r="S471" s="107">
        <v>1</v>
      </c>
      <c r="T471" s="107"/>
      <c r="U471" s="107">
        <v>0</v>
      </c>
      <c r="V471" s="107"/>
      <c r="W471" s="107"/>
      <c r="X471" s="107"/>
      <c r="Y471" s="107"/>
      <c r="Z471" s="107"/>
      <c r="AA471" s="107"/>
      <c r="AB471" s="107"/>
      <c r="AC471" s="107"/>
      <c r="AD471" s="107"/>
      <c r="AE471" s="107"/>
      <c r="AF471" s="107"/>
      <c r="AG471" s="107"/>
      <c r="AH471" s="107"/>
      <c r="AI471" s="107"/>
      <c r="AJ471" s="107"/>
      <c r="AK471" s="107"/>
      <c r="AL471" s="107" t="s">
        <v>292</v>
      </c>
      <c r="AM471" s="107"/>
      <c r="AN471" s="107"/>
      <c r="AO471" s="107" t="s">
        <v>293</v>
      </c>
      <c r="AP471" s="107" t="s">
        <v>28</v>
      </c>
      <c r="AQ471" s="107"/>
      <c r="AR471" s="107" t="s">
        <v>596</v>
      </c>
      <c r="AS471" s="107" t="s">
        <v>514</v>
      </c>
      <c r="AT471" s="107"/>
      <c r="AU471" s="107">
        <v>0</v>
      </c>
      <c r="AV471" s="107"/>
      <c r="AW471" s="107"/>
      <c r="AX471" s="107">
        <v>0</v>
      </c>
      <c r="AY471" s="107"/>
      <c r="AZ471" s="107"/>
      <c r="BA471" s="107" t="s">
        <v>28</v>
      </c>
      <c r="BB471" s="107"/>
      <c r="BC471" s="107" t="s">
        <v>292</v>
      </c>
      <c r="BD471" s="107"/>
      <c r="BE471" s="107" t="s">
        <v>30</v>
      </c>
      <c r="BF471" s="107"/>
      <c r="BG471" s="107"/>
      <c r="BH471" s="107"/>
      <c r="BI471" s="107"/>
      <c r="BJ471" s="107"/>
      <c r="BK471" s="107"/>
      <c r="BL471" s="107"/>
      <c r="BM471" s="107"/>
      <c r="BN471" s="107"/>
      <c r="BO471" s="107"/>
      <c r="BP471" s="107"/>
      <c r="BQ471" s="107">
        <v>0</v>
      </c>
      <c r="BR471" s="107">
        <v>0</v>
      </c>
      <c r="BS471" s="107">
        <v>44916</v>
      </c>
      <c r="BT471" s="107"/>
      <c r="BU471" s="107"/>
      <c r="BV471" s="107"/>
      <c r="BW471" s="107"/>
      <c r="BX471" s="107"/>
      <c r="BY471" s="107"/>
      <c r="BZ471" s="107"/>
      <c r="CA471" s="107" t="s">
        <v>532</v>
      </c>
      <c r="CB471" s="107"/>
      <c r="CC471" s="107"/>
      <c r="CD471" s="107"/>
      <c r="CE471" s="107"/>
      <c r="CF471" s="107"/>
    </row>
    <row r="472" spans="1:84" ht="12.75">
      <c r="A472" s="109">
        <v>3673</v>
      </c>
      <c r="B472" s="110" t="s">
        <v>597</v>
      </c>
      <c r="C472" s="107" t="s">
        <v>598</v>
      </c>
      <c r="D472" s="107" t="s">
        <v>599</v>
      </c>
      <c r="E472" s="107" t="s">
        <v>289</v>
      </c>
      <c r="F472" s="107"/>
      <c r="G472" s="107" t="s">
        <v>63</v>
      </c>
      <c r="H472" s="107" t="s">
        <v>513</v>
      </c>
      <c r="I472" s="107" t="s">
        <v>600</v>
      </c>
      <c r="J472" s="107"/>
      <c r="K472" s="107"/>
      <c r="L472" s="107"/>
      <c r="M472" s="107"/>
      <c r="N472" s="107"/>
      <c r="O472" s="107"/>
      <c r="P472" s="107"/>
      <c r="Q472" s="107"/>
      <c r="R472" s="107">
        <v>1</v>
      </c>
      <c r="S472" s="107">
        <v>1E-4</v>
      </c>
      <c r="T472" s="107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>
        <v>42258</v>
      </c>
      <c r="AE472" s="107"/>
      <c r="AF472" s="107"/>
      <c r="AG472" s="107"/>
      <c r="AH472" s="107"/>
      <c r="AI472" s="107"/>
      <c r="AJ472" s="107"/>
      <c r="AK472" s="107"/>
      <c r="AL472" s="107" t="s">
        <v>292</v>
      </c>
      <c r="AM472" s="107"/>
      <c r="AN472" s="107" t="s">
        <v>292</v>
      </c>
      <c r="AO472" s="107" t="s">
        <v>293</v>
      </c>
      <c r="AP472" s="107" t="s">
        <v>28</v>
      </c>
      <c r="AQ472" s="107"/>
      <c r="AR472" s="107" t="s">
        <v>601</v>
      </c>
      <c r="AS472" s="107" t="s">
        <v>514</v>
      </c>
      <c r="AT472" s="107"/>
      <c r="AU472" s="107"/>
      <c r="AV472" s="107"/>
      <c r="AW472" s="107"/>
      <c r="AX472" s="107"/>
      <c r="AY472" s="107"/>
      <c r="AZ472" s="107"/>
      <c r="BA472" s="107" t="s">
        <v>28</v>
      </c>
      <c r="BB472" s="107"/>
      <c r="BC472" s="107" t="s">
        <v>292</v>
      </c>
      <c r="BD472" s="107"/>
      <c r="BE472" s="107" t="s">
        <v>521</v>
      </c>
      <c r="BF472" s="107"/>
      <c r="BG472" s="107"/>
      <c r="BH472" s="107"/>
      <c r="BI472" s="107"/>
      <c r="BJ472" s="107"/>
      <c r="BK472" s="107"/>
      <c r="BL472" s="107"/>
      <c r="BM472" s="107"/>
      <c r="BN472" s="107"/>
      <c r="BO472" s="107"/>
      <c r="BP472" s="107"/>
      <c r="BQ472" s="107"/>
      <c r="BR472" s="107"/>
      <c r="BS472" s="107"/>
      <c r="BT472" s="107"/>
      <c r="BU472" s="107"/>
      <c r="BV472" s="107"/>
      <c r="BW472" s="107"/>
      <c r="BX472" s="107"/>
      <c r="BY472" s="107"/>
      <c r="BZ472" s="107"/>
      <c r="CA472" s="107"/>
      <c r="CB472" s="107" t="s">
        <v>456</v>
      </c>
      <c r="CC472" s="107"/>
      <c r="CD472" s="107"/>
      <c r="CE472" s="107"/>
      <c r="CF472" s="107" t="s">
        <v>296</v>
      </c>
    </row>
    <row r="473" spans="1:84" ht="12.75">
      <c r="A473" s="109">
        <v>4205</v>
      </c>
      <c r="B473" s="110" t="s">
        <v>602</v>
      </c>
      <c r="C473" s="107" t="s">
        <v>603</v>
      </c>
      <c r="D473" s="107" t="s">
        <v>603</v>
      </c>
      <c r="E473" s="107" t="s">
        <v>289</v>
      </c>
      <c r="F473" s="107"/>
      <c r="G473" s="107" t="s">
        <v>63</v>
      </c>
      <c r="H473" s="107" t="s">
        <v>513</v>
      </c>
      <c r="I473" s="107" t="s">
        <v>600</v>
      </c>
      <c r="J473" s="107"/>
      <c r="K473" s="107"/>
      <c r="L473" s="107">
        <v>0</v>
      </c>
      <c r="M473" s="107">
        <v>0</v>
      </c>
      <c r="N473" s="107"/>
      <c r="O473" s="107">
        <v>0</v>
      </c>
      <c r="P473" s="107">
        <v>0</v>
      </c>
      <c r="Q473" s="107">
        <v>0</v>
      </c>
      <c r="R473" s="107">
        <v>1</v>
      </c>
      <c r="S473" s="107">
        <v>1E-4</v>
      </c>
      <c r="T473" s="107"/>
      <c r="U473" s="107">
        <v>0</v>
      </c>
      <c r="V473" s="107"/>
      <c r="W473" s="107"/>
      <c r="X473" s="107"/>
      <c r="Y473" s="107"/>
      <c r="Z473" s="107"/>
      <c r="AA473" s="107"/>
      <c r="AB473" s="107"/>
      <c r="AC473" s="107"/>
      <c r="AD473" s="107"/>
      <c r="AE473" s="107"/>
      <c r="AF473" s="107"/>
      <c r="AG473" s="107"/>
      <c r="AH473" s="107"/>
      <c r="AI473" s="107"/>
      <c r="AJ473" s="107"/>
      <c r="AK473" s="107"/>
      <c r="AL473" s="107" t="s">
        <v>292</v>
      </c>
      <c r="AM473" s="107"/>
      <c r="AN473" s="107" t="s">
        <v>292</v>
      </c>
      <c r="AO473" s="107" t="s">
        <v>293</v>
      </c>
      <c r="AP473" s="107" t="s">
        <v>28</v>
      </c>
      <c r="AQ473" s="107"/>
      <c r="AR473" s="107" t="s">
        <v>601</v>
      </c>
      <c r="AS473" s="107" t="s">
        <v>514</v>
      </c>
      <c r="AT473" s="107"/>
      <c r="AU473" s="107">
        <v>0</v>
      </c>
      <c r="AV473" s="107"/>
      <c r="AW473" s="107"/>
      <c r="AX473" s="107">
        <v>0</v>
      </c>
      <c r="AY473" s="107"/>
      <c r="AZ473" s="107"/>
      <c r="BA473" s="107" t="s">
        <v>28</v>
      </c>
      <c r="BB473" s="107"/>
      <c r="BC473" s="107" t="s">
        <v>292</v>
      </c>
      <c r="BD473" s="107"/>
      <c r="BE473" s="107" t="s">
        <v>361</v>
      </c>
      <c r="BF473" s="107"/>
      <c r="BG473" s="107"/>
      <c r="BH473" s="107"/>
      <c r="BI473" s="107"/>
      <c r="BJ473" s="107"/>
      <c r="BK473" s="107"/>
      <c r="BL473" s="107"/>
      <c r="BM473" s="107"/>
      <c r="BN473" s="107"/>
      <c r="BO473" s="107"/>
      <c r="BP473" s="107"/>
      <c r="BQ473" s="107">
        <v>0</v>
      </c>
      <c r="BR473" s="107">
        <v>0</v>
      </c>
      <c r="BS473" s="107">
        <v>44631</v>
      </c>
      <c r="BT473" s="107"/>
      <c r="BU473" s="107"/>
      <c r="BV473" s="107"/>
      <c r="BW473" s="107"/>
      <c r="BX473" s="107"/>
      <c r="BY473" s="107"/>
      <c r="BZ473" s="107"/>
      <c r="CA473" s="107" t="s">
        <v>527</v>
      </c>
      <c r="CB473" s="107"/>
      <c r="CC473" s="107"/>
      <c r="CD473" s="107"/>
      <c r="CE473" s="107"/>
      <c r="CF473" s="107"/>
    </row>
    <row r="474" spans="1:84" ht="12.75">
      <c r="A474" s="109">
        <v>3801</v>
      </c>
      <c r="B474" s="110" t="s">
        <v>604</v>
      </c>
      <c r="C474" s="107" t="s">
        <v>603</v>
      </c>
      <c r="D474" s="107" t="s">
        <v>603</v>
      </c>
      <c r="E474" s="107" t="s">
        <v>289</v>
      </c>
      <c r="F474" s="107"/>
      <c r="G474" s="107" t="s">
        <v>63</v>
      </c>
      <c r="H474" s="107" t="s">
        <v>513</v>
      </c>
      <c r="I474" s="107" t="s">
        <v>600</v>
      </c>
      <c r="J474" s="107"/>
      <c r="K474" s="107"/>
      <c r="L474" s="107"/>
      <c r="M474" s="107"/>
      <c r="N474" s="107"/>
      <c r="O474" s="107"/>
      <c r="P474" s="107"/>
      <c r="Q474" s="107"/>
      <c r="R474" s="107">
        <v>1</v>
      </c>
      <c r="S474" s="107">
        <v>1E-4</v>
      </c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  <c r="AE474" s="107"/>
      <c r="AF474" s="107"/>
      <c r="AG474" s="107"/>
      <c r="AH474" s="107"/>
      <c r="AI474" s="107"/>
      <c r="AJ474" s="107"/>
      <c r="AK474" s="107"/>
      <c r="AL474" s="107" t="s">
        <v>292</v>
      </c>
      <c r="AM474" s="107"/>
      <c r="AN474" s="107" t="s">
        <v>292</v>
      </c>
      <c r="AO474" s="107" t="s">
        <v>293</v>
      </c>
      <c r="AP474" s="107" t="s">
        <v>28</v>
      </c>
      <c r="AQ474" s="107"/>
      <c r="AR474" s="107" t="s">
        <v>601</v>
      </c>
      <c r="AS474" s="107" t="s">
        <v>514</v>
      </c>
      <c r="AT474" s="107"/>
      <c r="AU474" s="107"/>
      <c r="AV474" s="107"/>
      <c r="AW474" s="107"/>
      <c r="AX474" s="107"/>
      <c r="AY474" s="107"/>
      <c r="AZ474" s="107"/>
      <c r="BA474" s="107" t="s">
        <v>28</v>
      </c>
      <c r="BB474" s="107"/>
      <c r="BC474" s="107" t="s">
        <v>292</v>
      </c>
      <c r="BD474" s="107"/>
      <c r="BE474" s="107" t="s">
        <v>361</v>
      </c>
      <c r="BF474" s="107"/>
      <c r="BG474" s="107"/>
      <c r="BH474" s="107"/>
      <c r="BI474" s="107"/>
      <c r="BJ474" s="107"/>
      <c r="BK474" s="107"/>
      <c r="BL474" s="107"/>
      <c r="BM474" s="107"/>
      <c r="BN474" s="107"/>
      <c r="BO474" s="107"/>
      <c r="BP474" s="107"/>
      <c r="BQ474" s="107"/>
      <c r="BR474" s="107"/>
      <c r="BS474" s="107">
        <v>43376</v>
      </c>
      <c r="BT474" s="107"/>
      <c r="BU474" s="107"/>
      <c r="BV474" s="107"/>
      <c r="BW474" s="107"/>
      <c r="BX474" s="107"/>
      <c r="BY474" s="107"/>
      <c r="BZ474" s="107"/>
      <c r="CA474" s="107" t="s">
        <v>522</v>
      </c>
      <c r="CB474" s="107"/>
      <c r="CC474" s="107"/>
      <c r="CD474" s="107"/>
      <c r="CE474" s="107"/>
      <c r="CF474" s="107" t="s">
        <v>296</v>
      </c>
    </row>
    <row r="475" spans="1:84" ht="12.75">
      <c r="A475" s="109">
        <v>4204</v>
      </c>
      <c r="B475" s="110" t="s">
        <v>605</v>
      </c>
      <c r="C475" s="107" t="s">
        <v>606</v>
      </c>
      <c r="D475" s="107" t="s">
        <v>606</v>
      </c>
      <c r="E475" s="107" t="s">
        <v>289</v>
      </c>
      <c r="F475" s="107"/>
      <c r="G475" s="107" t="s">
        <v>63</v>
      </c>
      <c r="H475" s="107" t="s">
        <v>513</v>
      </c>
      <c r="I475" s="107" t="s">
        <v>600</v>
      </c>
      <c r="J475" s="107"/>
      <c r="K475" s="107"/>
      <c r="L475" s="107">
        <v>0</v>
      </c>
      <c r="M475" s="107">
        <v>0</v>
      </c>
      <c r="N475" s="107"/>
      <c r="O475" s="107">
        <v>0</v>
      </c>
      <c r="P475" s="107">
        <v>0</v>
      </c>
      <c r="Q475" s="107">
        <v>0</v>
      </c>
      <c r="R475" s="107">
        <v>1</v>
      </c>
      <c r="S475" s="107">
        <v>1E-4</v>
      </c>
      <c r="T475" s="107"/>
      <c r="U475" s="107">
        <v>0</v>
      </c>
      <c r="V475" s="107"/>
      <c r="W475" s="107"/>
      <c r="X475" s="107"/>
      <c r="Y475" s="107"/>
      <c r="Z475" s="107"/>
      <c r="AA475" s="107"/>
      <c r="AB475" s="107"/>
      <c r="AC475" s="107"/>
      <c r="AD475" s="107">
        <v>44631</v>
      </c>
      <c r="AE475" s="107"/>
      <c r="AF475" s="107"/>
      <c r="AG475" s="107"/>
      <c r="AH475" s="107"/>
      <c r="AI475" s="107"/>
      <c r="AJ475" s="107"/>
      <c r="AK475" s="107"/>
      <c r="AL475" s="107" t="s">
        <v>292</v>
      </c>
      <c r="AM475" s="107"/>
      <c r="AN475" s="107" t="s">
        <v>292</v>
      </c>
      <c r="AO475" s="107" t="s">
        <v>293</v>
      </c>
      <c r="AP475" s="107" t="s">
        <v>28</v>
      </c>
      <c r="AQ475" s="107"/>
      <c r="AR475" s="107" t="s">
        <v>601</v>
      </c>
      <c r="AS475" s="107" t="s">
        <v>514</v>
      </c>
      <c r="AT475" s="107"/>
      <c r="AU475" s="107">
        <v>0</v>
      </c>
      <c r="AV475" s="107"/>
      <c r="AW475" s="107"/>
      <c r="AX475" s="107">
        <v>0</v>
      </c>
      <c r="AY475" s="107"/>
      <c r="AZ475" s="107"/>
      <c r="BA475" s="107" t="s">
        <v>28</v>
      </c>
      <c r="BB475" s="107"/>
      <c r="BC475" s="107" t="s">
        <v>292</v>
      </c>
      <c r="BD475" s="107"/>
      <c r="BE475" s="107" t="s">
        <v>361</v>
      </c>
      <c r="BF475" s="107"/>
      <c r="BG475" s="107"/>
      <c r="BH475" s="107"/>
      <c r="BI475" s="107"/>
      <c r="BJ475" s="107"/>
      <c r="BK475" s="107"/>
      <c r="BL475" s="107"/>
      <c r="BM475" s="107"/>
      <c r="BN475" s="107"/>
      <c r="BO475" s="107"/>
      <c r="BP475" s="107"/>
      <c r="BQ475" s="107">
        <v>0</v>
      </c>
      <c r="BR475" s="107">
        <v>0</v>
      </c>
      <c r="BS475" s="107">
        <v>44631</v>
      </c>
      <c r="BT475" s="107"/>
      <c r="BU475" s="107"/>
      <c r="BV475" s="107"/>
      <c r="BW475" s="107"/>
      <c r="BX475" s="107"/>
      <c r="BY475" s="107"/>
      <c r="BZ475" s="107"/>
      <c r="CA475" s="107" t="s">
        <v>527</v>
      </c>
      <c r="CB475" s="107" t="s">
        <v>527</v>
      </c>
      <c r="CC475" s="107"/>
      <c r="CD475" s="107"/>
      <c r="CE475" s="107"/>
      <c r="CF475" s="107"/>
    </row>
    <row r="476" spans="1:84" ht="12.75">
      <c r="A476" s="109">
        <v>3791</v>
      </c>
      <c r="B476" s="110" t="s">
        <v>607</v>
      </c>
      <c r="C476" s="107" t="s">
        <v>606</v>
      </c>
      <c r="D476" s="107" t="s">
        <v>606</v>
      </c>
      <c r="E476" s="107" t="s">
        <v>289</v>
      </c>
      <c r="F476" s="107"/>
      <c r="G476" s="107" t="s">
        <v>63</v>
      </c>
      <c r="H476" s="107" t="s">
        <v>513</v>
      </c>
      <c r="I476" s="107" t="s">
        <v>600</v>
      </c>
      <c r="J476" s="107"/>
      <c r="K476" s="107"/>
      <c r="L476" s="107"/>
      <c r="M476" s="107"/>
      <c r="N476" s="107"/>
      <c r="O476" s="107"/>
      <c r="P476" s="107"/>
      <c r="Q476" s="107"/>
      <c r="R476" s="107">
        <v>1</v>
      </c>
      <c r="S476" s="107">
        <v>1E-4</v>
      </c>
      <c r="T476" s="107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  <c r="AE476" s="107"/>
      <c r="AF476" s="107"/>
      <c r="AG476" s="107"/>
      <c r="AH476" s="107"/>
      <c r="AI476" s="107"/>
      <c r="AJ476" s="107"/>
      <c r="AK476" s="107"/>
      <c r="AL476" s="107" t="s">
        <v>292</v>
      </c>
      <c r="AM476" s="107"/>
      <c r="AN476" s="107" t="s">
        <v>292</v>
      </c>
      <c r="AO476" s="107" t="s">
        <v>293</v>
      </c>
      <c r="AP476" s="107" t="s">
        <v>28</v>
      </c>
      <c r="AQ476" s="107"/>
      <c r="AR476" s="107" t="s">
        <v>601</v>
      </c>
      <c r="AS476" s="107" t="s">
        <v>514</v>
      </c>
      <c r="AT476" s="107"/>
      <c r="AU476" s="107"/>
      <c r="AV476" s="107"/>
      <c r="AW476" s="107"/>
      <c r="AX476" s="107"/>
      <c r="AY476" s="107"/>
      <c r="AZ476" s="107"/>
      <c r="BA476" s="107" t="s">
        <v>28</v>
      </c>
      <c r="BB476" s="107"/>
      <c r="BC476" s="107" t="s">
        <v>292</v>
      </c>
      <c r="BD476" s="107"/>
      <c r="BE476" s="107" t="s">
        <v>361</v>
      </c>
      <c r="BF476" s="107"/>
      <c r="BG476" s="107"/>
      <c r="BH476" s="107"/>
      <c r="BI476" s="107"/>
      <c r="BJ476" s="107"/>
      <c r="BK476" s="107"/>
      <c r="BL476" s="107"/>
      <c r="BM476" s="107"/>
      <c r="BN476" s="107"/>
      <c r="BO476" s="107"/>
      <c r="BP476" s="107"/>
      <c r="BQ476" s="107"/>
      <c r="BR476" s="107"/>
      <c r="BS476" s="107">
        <v>42773</v>
      </c>
      <c r="BT476" s="107"/>
      <c r="BU476" s="107"/>
      <c r="BV476" s="107"/>
      <c r="BW476" s="107"/>
      <c r="BX476" s="107"/>
      <c r="BY476" s="107"/>
      <c r="BZ476" s="107"/>
      <c r="CA476" s="107" t="s">
        <v>522</v>
      </c>
      <c r="CB476" s="107"/>
      <c r="CC476" s="107"/>
      <c r="CD476" s="107"/>
      <c r="CE476" s="107"/>
      <c r="CF476" s="107" t="s">
        <v>296</v>
      </c>
    </row>
    <row r="477" spans="1:84" ht="12.75">
      <c r="A477" s="109">
        <v>3619</v>
      </c>
      <c r="B477" s="110" t="s">
        <v>608</v>
      </c>
      <c r="C477" s="107" t="s">
        <v>609</v>
      </c>
      <c r="D477" s="107" t="s">
        <v>609</v>
      </c>
      <c r="E477" s="107" t="s">
        <v>289</v>
      </c>
      <c r="F477" s="107"/>
      <c r="G477" s="107" t="s">
        <v>63</v>
      </c>
      <c r="H477" s="107" t="s">
        <v>513</v>
      </c>
      <c r="I477" s="107" t="s">
        <v>359</v>
      </c>
      <c r="J477" s="107"/>
      <c r="K477" s="107"/>
      <c r="L477" s="107"/>
      <c r="M477" s="107"/>
      <c r="N477" s="107"/>
      <c r="O477" s="107"/>
      <c r="P477" s="107"/>
      <c r="Q477" s="107"/>
      <c r="R477" s="107">
        <v>1</v>
      </c>
      <c r="S477" s="107">
        <v>1E-4</v>
      </c>
      <c r="T477" s="107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>
        <v>43720</v>
      </c>
      <c r="AE477" s="107"/>
      <c r="AF477" s="107"/>
      <c r="AG477" s="107"/>
      <c r="AH477" s="107"/>
      <c r="AI477" s="107"/>
      <c r="AJ477" s="107"/>
      <c r="AK477" s="107"/>
      <c r="AL477" s="107" t="s">
        <v>292</v>
      </c>
      <c r="AM477" s="107"/>
      <c r="AN477" s="107" t="s">
        <v>292</v>
      </c>
      <c r="AO477" s="107" t="s">
        <v>293</v>
      </c>
      <c r="AP477" s="107" t="s">
        <v>28</v>
      </c>
      <c r="AQ477" s="107"/>
      <c r="AR477" s="107" t="s">
        <v>360</v>
      </c>
      <c r="AS477" s="107" t="s">
        <v>514</v>
      </c>
      <c r="AT477" s="107"/>
      <c r="AU477" s="107"/>
      <c r="AV477" s="107"/>
      <c r="AW477" s="107"/>
      <c r="AX477" s="107"/>
      <c r="AY477" s="107"/>
      <c r="AZ477" s="107"/>
      <c r="BA477" s="107" t="s">
        <v>28</v>
      </c>
      <c r="BB477" s="107"/>
      <c r="BC477" s="107" t="s">
        <v>292</v>
      </c>
      <c r="BD477" s="107"/>
      <c r="BE477" s="107" t="s">
        <v>361</v>
      </c>
      <c r="BF477" s="107"/>
      <c r="BG477" s="107"/>
      <c r="BH477" s="107"/>
      <c r="BI477" s="107"/>
      <c r="BJ477" s="107"/>
      <c r="BK477" s="107"/>
      <c r="BL477" s="107"/>
      <c r="BM477" s="107"/>
      <c r="BN477" s="107"/>
      <c r="BO477" s="107"/>
      <c r="BP477" s="107"/>
      <c r="BQ477" s="107"/>
      <c r="BR477" s="107"/>
      <c r="BS477" s="107"/>
      <c r="BT477" s="107"/>
      <c r="BU477" s="107"/>
      <c r="BV477" s="107"/>
      <c r="BW477" s="107"/>
      <c r="BX477" s="107"/>
      <c r="BY477" s="107"/>
      <c r="BZ477" s="107"/>
      <c r="CA477" s="107"/>
      <c r="CB477" s="107" t="s">
        <v>362</v>
      </c>
      <c r="CC477" s="107"/>
      <c r="CD477" s="107"/>
      <c r="CE477" s="107"/>
      <c r="CF477" s="107" t="s">
        <v>296</v>
      </c>
    </row>
    <row r="478" spans="1:84" ht="12.75">
      <c r="A478" s="109">
        <v>4131</v>
      </c>
      <c r="B478" s="111" t="s">
        <v>610</v>
      </c>
      <c r="C478" s="107" t="s">
        <v>611</v>
      </c>
      <c r="D478" s="107" t="s">
        <v>612</v>
      </c>
      <c r="E478" s="107" t="s">
        <v>289</v>
      </c>
      <c r="F478" s="107"/>
      <c r="G478" s="107" t="s">
        <v>63</v>
      </c>
      <c r="H478" s="107" t="s">
        <v>513</v>
      </c>
      <c r="I478" s="107" t="s">
        <v>359</v>
      </c>
      <c r="J478" s="107" t="s">
        <v>454</v>
      </c>
      <c r="K478" s="107"/>
      <c r="L478" s="107"/>
      <c r="M478" s="107"/>
      <c r="N478" s="107"/>
      <c r="O478" s="107"/>
      <c r="P478" s="107"/>
      <c r="Q478" s="107"/>
      <c r="R478" s="107">
        <v>1</v>
      </c>
      <c r="S478" s="107">
        <v>1</v>
      </c>
      <c r="T478" s="107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  <c r="AE478" s="107"/>
      <c r="AF478" s="107"/>
      <c r="AG478" s="107"/>
      <c r="AH478" s="107"/>
      <c r="AI478" s="107"/>
      <c r="AJ478" s="107"/>
      <c r="AK478" s="107"/>
      <c r="AL478" s="107" t="s">
        <v>292</v>
      </c>
      <c r="AM478" s="107"/>
      <c r="AN478" s="107"/>
      <c r="AO478" s="107" t="s">
        <v>293</v>
      </c>
      <c r="AP478" s="107" t="s">
        <v>28</v>
      </c>
      <c r="AQ478" s="107"/>
      <c r="AR478" s="107" t="s">
        <v>613</v>
      </c>
      <c r="AS478" s="107" t="s">
        <v>514</v>
      </c>
      <c r="AT478" s="107"/>
      <c r="AU478" s="107"/>
      <c r="AV478" s="107"/>
      <c r="AW478" s="107"/>
      <c r="AX478" s="107"/>
      <c r="AY478" s="107"/>
      <c r="AZ478" s="107"/>
      <c r="BA478" s="107" t="s">
        <v>28</v>
      </c>
      <c r="BB478" s="107"/>
      <c r="BC478" s="107" t="s">
        <v>292</v>
      </c>
      <c r="BD478" s="107"/>
      <c r="BE478" s="107" t="s">
        <v>37</v>
      </c>
      <c r="BF478" s="107"/>
      <c r="BG478" s="107"/>
      <c r="BH478" s="107"/>
      <c r="BI478" s="107"/>
      <c r="BJ478" s="107"/>
      <c r="BK478" s="107"/>
      <c r="BL478" s="107"/>
      <c r="BM478" s="107"/>
      <c r="BN478" s="107"/>
      <c r="BO478" s="107"/>
      <c r="BP478" s="107"/>
      <c r="BQ478" s="107"/>
      <c r="BR478" s="107"/>
      <c r="BS478" s="107">
        <v>43027</v>
      </c>
      <c r="BT478" s="107"/>
      <c r="BU478" s="107"/>
      <c r="BV478" s="107"/>
      <c r="BW478" s="107"/>
      <c r="BX478" s="107"/>
      <c r="BY478" s="107"/>
      <c r="BZ478" s="107"/>
      <c r="CA478" s="107" t="s">
        <v>522</v>
      </c>
      <c r="CB478" s="107"/>
      <c r="CC478" s="107"/>
      <c r="CD478" s="107"/>
      <c r="CE478" s="107"/>
      <c r="CF478" s="107" t="s">
        <v>296</v>
      </c>
    </row>
    <row r="479" spans="1:84" ht="12.75">
      <c r="A479" s="95">
        <v>4027</v>
      </c>
      <c r="B479" s="110" t="s">
        <v>614</v>
      </c>
      <c r="C479" s="107" t="s">
        <v>615</v>
      </c>
      <c r="D479" s="107" t="s">
        <v>616</v>
      </c>
      <c r="E479" s="107" t="s">
        <v>289</v>
      </c>
      <c r="F479" s="107"/>
      <c r="G479" s="107" t="s">
        <v>63</v>
      </c>
      <c r="H479" s="107" t="s">
        <v>513</v>
      </c>
      <c r="I479" s="107" t="s">
        <v>423</v>
      </c>
      <c r="J479" s="107"/>
      <c r="K479" s="107"/>
      <c r="L479" s="107"/>
      <c r="M479" s="107"/>
      <c r="N479" s="107"/>
      <c r="O479" s="107"/>
      <c r="P479" s="107"/>
      <c r="Q479" s="107"/>
      <c r="R479" s="107">
        <v>1</v>
      </c>
      <c r="S479" s="107">
        <v>1E-4</v>
      </c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>
        <v>43846</v>
      </c>
      <c r="AE479" s="107"/>
      <c r="AF479" s="107"/>
      <c r="AG479" s="107"/>
      <c r="AH479" s="107"/>
      <c r="AI479" s="107"/>
      <c r="AJ479" s="107"/>
      <c r="AK479" s="107"/>
      <c r="AL479" s="107" t="s">
        <v>292</v>
      </c>
      <c r="AM479" s="107"/>
      <c r="AN479" s="107" t="s">
        <v>292</v>
      </c>
      <c r="AO479" s="107" t="s">
        <v>293</v>
      </c>
      <c r="AP479" s="107" t="s">
        <v>28</v>
      </c>
      <c r="AQ479" s="107"/>
      <c r="AR479" s="107" t="s">
        <v>294</v>
      </c>
      <c r="AS479" s="107" t="s">
        <v>514</v>
      </c>
      <c r="AT479" s="107"/>
      <c r="AU479" s="107"/>
      <c r="AV479" s="107"/>
      <c r="AW479" s="107"/>
      <c r="AX479" s="107"/>
      <c r="AY479" s="107"/>
      <c r="AZ479" s="107"/>
      <c r="BA479" s="107" t="s">
        <v>28</v>
      </c>
      <c r="BB479" s="107"/>
      <c r="BC479" s="107" t="s">
        <v>292</v>
      </c>
      <c r="BD479" s="107"/>
      <c r="BE479" s="107" t="s">
        <v>32</v>
      </c>
      <c r="BF479" s="107"/>
      <c r="BG479" s="107"/>
      <c r="BH479" s="107"/>
      <c r="BI479" s="107"/>
      <c r="BJ479" s="107"/>
      <c r="BK479" s="107"/>
      <c r="BL479" s="107"/>
      <c r="BM479" s="107"/>
      <c r="BN479" s="107"/>
      <c r="BO479" s="107"/>
      <c r="BP479" s="107"/>
      <c r="BQ479" s="107"/>
      <c r="BR479" s="107"/>
      <c r="BS479" s="107"/>
      <c r="BT479" s="107"/>
      <c r="BU479" s="107"/>
      <c r="BV479" s="107"/>
      <c r="BW479" s="107"/>
      <c r="BX479" s="107"/>
      <c r="BY479" s="107"/>
      <c r="BZ479" s="107"/>
      <c r="CA479" s="107"/>
      <c r="CB479" s="107" t="s">
        <v>432</v>
      </c>
      <c r="CC479" s="107"/>
      <c r="CD479" s="107"/>
      <c r="CE479" s="107"/>
      <c r="CF479" s="107" t="s">
        <v>296</v>
      </c>
    </row>
    <row r="480" spans="1:84" ht="12.75">
      <c r="A480" s="109">
        <v>3744</v>
      </c>
      <c r="B480" s="110" t="s">
        <v>617</v>
      </c>
      <c r="C480" s="107" t="s">
        <v>127</v>
      </c>
      <c r="D480" s="107" t="s">
        <v>618</v>
      </c>
      <c r="E480" s="107" t="s">
        <v>289</v>
      </c>
      <c r="F480" s="107"/>
      <c r="G480" s="107" t="s">
        <v>63</v>
      </c>
      <c r="H480" s="107" t="s">
        <v>513</v>
      </c>
      <c r="I480" s="107" t="s">
        <v>368</v>
      </c>
      <c r="J480" s="107" t="s">
        <v>454</v>
      </c>
      <c r="K480" s="107"/>
      <c r="L480" s="107"/>
      <c r="M480" s="107"/>
      <c r="N480" s="107"/>
      <c r="O480" s="107"/>
      <c r="P480" s="107"/>
      <c r="Q480" s="107"/>
      <c r="R480" s="107">
        <v>1</v>
      </c>
      <c r="S480" s="107">
        <v>1</v>
      </c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>
        <v>42304</v>
      </c>
      <c r="AE480" s="107"/>
      <c r="AF480" s="107"/>
      <c r="AG480" s="107"/>
      <c r="AH480" s="107"/>
      <c r="AI480" s="107"/>
      <c r="AJ480" s="107"/>
      <c r="AK480" s="107"/>
      <c r="AL480" s="107" t="s">
        <v>292</v>
      </c>
      <c r="AM480" s="107"/>
      <c r="AN480" s="107"/>
      <c r="AO480" s="107" t="s">
        <v>293</v>
      </c>
      <c r="AP480" s="107" t="s">
        <v>28</v>
      </c>
      <c r="AQ480" s="107"/>
      <c r="AR480" s="107" t="s">
        <v>619</v>
      </c>
      <c r="AS480" s="107" t="s">
        <v>514</v>
      </c>
      <c r="AT480" s="107"/>
      <c r="AU480" s="107"/>
      <c r="AV480" s="107"/>
      <c r="AW480" s="107"/>
      <c r="AX480" s="107"/>
      <c r="AY480" s="107"/>
      <c r="AZ480" s="107"/>
      <c r="BA480" s="107" t="s">
        <v>28</v>
      </c>
      <c r="BB480" s="107"/>
      <c r="BC480" s="107" t="s">
        <v>292</v>
      </c>
      <c r="BD480" s="107"/>
      <c r="BE480" s="107" t="s">
        <v>521</v>
      </c>
      <c r="BF480" s="107"/>
      <c r="BG480" s="107"/>
      <c r="BH480" s="107"/>
      <c r="BI480" s="107"/>
      <c r="BJ480" s="107"/>
      <c r="BK480" s="107"/>
      <c r="BL480" s="107"/>
      <c r="BM480" s="107"/>
      <c r="BN480" s="107"/>
      <c r="BO480" s="107"/>
      <c r="BP480" s="107"/>
      <c r="BQ480" s="107"/>
      <c r="BR480" s="107"/>
      <c r="BS480" s="107">
        <v>42068</v>
      </c>
      <c r="BT480" s="107"/>
      <c r="BU480" s="107"/>
      <c r="BV480" s="107"/>
      <c r="BW480" s="107"/>
      <c r="BX480" s="107"/>
      <c r="BY480" s="107"/>
      <c r="BZ480" s="107"/>
      <c r="CA480" s="107" t="s">
        <v>620</v>
      </c>
      <c r="CB480" s="107" t="s">
        <v>456</v>
      </c>
      <c r="CC480" s="107"/>
      <c r="CD480" s="107"/>
      <c r="CE480" s="107"/>
      <c r="CF480" s="107" t="s">
        <v>296</v>
      </c>
    </row>
    <row r="481" spans="1:84" ht="12.75">
      <c r="A481" s="95">
        <v>3623</v>
      </c>
      <c r="B481" s="107" t="s">
        <v>621</v>
      </c>
      <c r="C481" s="107" t="s">
        <v>622</v>
      </c>
      <c r="D481" s="107" t="s">
        <v>623</v>
      </c>
      <c r="E481" s="107" t="s">
        <v>289</v>
      </c>
      <c r="F481" s="107"/>
      <c r="G481" s="107" t="s">
        <v>63</v>
      </c>
      <c r="H481" s="107" t="s">
        <v>513</v>
      </c>
      <c r="I481" s="107" t="s">
        <v>333</v>
      </c>
      <c r="J481" s="107"/>
      <c r="K481" s="107"/>
      <c r="L481" s="107"/>
      <c r="M481" s="107"/>
      <c r="N481" s="107"/>
      <c r="O481" s="107"/>
      <c r="P481" s="107"/>
      <c r="Q481" s="107"/>
      <c r="R481" s="107">
        <v>1</v>
      </c>
      <c r="S481" s="107">
        <v>1E-4</v>
      </c>
      <c r="T481" s="107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>
        <v>40049</v>
      </c>
      <c r="AE481" s="107"/>
      <c r="AF481" s="107"/>
      <c r="AG481" s="107"/>
      <c r="AH481" s="107"/>
      <c r="AI481" s="107"/>
      <c r="AJ481" s="107"/>
      <c r="AK481" s="107"/>
      <c r="AL481" s="107" t="s">
        <v>292</v>
      </c>
      <c r="AM481" s="107"/>
      <c r="AN481" s="107" t="s">
        <v>292</v>
      </c>
      <c r="AO481" s="107" t="s">
        <v>293</v>
      </c>
      <c r="AP481" s="107" t="s">
        <v>28</v>
      </c>
      <c r="AQ481" s="107"/>
      <c r="AR481" s="107" t="s">
        <v>294</v>
      </c>
      <c r="AS481" s="107" t="s">
        <v>514</v>
      </c>
      <c r="AT481" s="107"/>
      <c r="AU481" s="107"/>
      <c r="AV481" s="107"/>
      <c r="AW481" s="107"/>
      <c r="AX481" s="107"/>
      <c r="AY481" s="107"/>
      <c r="AZ481" s="107"/>
      <c r="BA481" s="107" t="s">
        <v>28</v>
      </c>
      <c r="BB481" s="107"/>
      <c r="BC481" s="107"/>
      <c r="BD481" s="107"/>
      <c r="BE481" s="107"/>
      <c r="BF481" s="107"/>
      <c r="BG481" s="107"/>
      <c r="BH481" s="107"/>
      <c r="BI481" s="107"/>
      <c r="BJ481" s="107"/>
      <c r="BK481" s="107"/>
      <c r="BL481" s="107"/>
      <c r="BM481" s="107"/>
      <c r="BN481" s="107"/>
      <c r="BO481" s="107"/>
      <c r="BP481" s="107"/>
      <c r="BQ481" s="107"/>
      <c r="BR481" s="107"/>
      <c r="BS481" s="107"/>
      <c r="BT481" s="107"/>
      <c r="BU481" s="107"/>
      <c r="BV481" s="107"/>
      <c r="BW481" s="107"/>
      <c r="BX481" s="107"/>
      <c r="BY481" s="107"/>
      <c r="BZ481" s="107"/>
      <c r="CA481" s="107"/>
      <c r="CB481" s="107"/>
      <c r="CC481" s="107"/>
      <c r="CD481" s="107"/>
      <c r="CE481" s="107"/>
      <c r="CF481" s="107" t="s">
        <v>296</v>
      </c>
    </row>
    <row r="482" spans="1:84" ht="12.75">
      <c r="A482" s="95">
        <v>3767</v>
      </c>
      <c r="B482" s="107" t="s">
        <v>624</v>
      </c>
      <c r="C482" s="107" t="s">
        <v>625</v>
      </c>
      <c r="D482" s="107" t="s">
        <v>626</v>
      </c>
      <c r="E482" s="107" t="s">
        <v>289</v>
      </c>
      <c r="F482" s="107"/>
      <c r="G482" s="107" t="s">
        <v>63</v>
      </c>
      <c r="H482" s="107" t="s">
        <v>513</v>
      </c>
      <c r="I482" s="107" t="s">
        <v>384</v>
      </c>
      <c r="J482" s="107"/>
      <c r="K482" s="107"/>
      <c r="L482" s="107" t="s">
        <v>566</v>
      </c>
      <c r="M482" s="107">
        <v>0</v>
      </c>
      <c r="N482" s="107"/>
      <c r="O482" s="107">
        <v>0</v>
      </c>
      <c r="P482" s="107">
        <v>0</v>
      </c>
      <c r="Q482" s="107">
        <v>0</v>
      </c>
      <c r="R482" s="107">
        <v>1</v>
      </c>
      <c r="S482" s="107">
        <v>1E-4</v>
      </c>
      <c r="T482" s="107"/>
      <c r="U482" s="107">
        <v>0</v>
      </c>
      <c r="V482" s="107"/>
      <c r="W482" s="107"/>
      <c r="X482" s="107"/>
      <c r="Y482" s="107"/>
      <c r="Z482" s="107"/>
      <c r="AA482" s="107"/>
      <c r="AB482" s="107"/>
      <c r="AC482" s="107"/>
      <c r="AD482" s="107">
        <v>44896</v>
      </c>
      <c r="AE482" s="107"/>
      <c r="AF482" s="107"/>
      <c r="AG482" s="107"/>
      <c r="AH482" s="107"/>
      <c r="AI482" s="107"/>
      <c r="AJ482" s="107"/>
      <c r="AK482" s="107"/>
      <c r="AL482" s="107" t="s">
        <v>292</v>
      </c>
      <c r="AM482" s="107"/>
      <c r="AN482" s="107" t="s">
        <v>292</v>
      </c>
      <c r="AO482" s="107" t="s">
        <v>293</v>
      </c>
      <c r="AP482" s="107" t="s">
        <v>28</v>
      </c>
      <c r="AQ482" s="107"/>
      <c r="AR482" s="107" t="s">
        <v>385</v>
      </c>
      <c r="AS482" s="107" t="s">
        <v>514</v>
      </c>
      <c r="AT482" s="107"/>
      <c r="AU482" s="107">
        <v>0</v>
      </c>
      <c r="AV482" s="107"/>
      <c r="AW482" s="107"/>
      <c r="AX482" s="107">
        <v>0</v>
      </c>
      <c r="AY482" s="107"/>
      <c r="AZ482" s="107"/>
      <c r="BA482" s="107" t="s">
        <v>28</v>
      </c>
      <c r="BB482" s="107"/>
      <c r="BC482" s="107" t="s">
        <v>292</v>
      </c>
      <c r="BD482" s="107"/>
      <c r="BE482" s="107" t="s">
        <v>521</v>
      </c>
      <c r="BF482" s="107"/>
      <c r="BG482" s="107"/>
      <c r="BH482" s="107"/>
      <c r="BI482" s="107"/>
      <c r="BJ482" s="107"/>
      <c r="BK482" s="107"/>
      <c r="BL482" s="107"/>
      <c r="BM482" s="107"/>
      <c r="BN482" s="107"/>
      <c r="BO482" s="107"/>
      <c r="BP482" s="107"/>
      <c r="BQ482" s="107">
        <v>0</v>
      </c>
      <c r="BR482" s="107">
        <v>0</v>
      </c>
      <c r="BS482" s="107">
        <v>44896</v>
      </c>
      <c r="BT482" s="107"/>
      <c r="BU482" s="107"/>
      <c r="BV482" s="107"/>
      <c r="BW482" s="107"/>
      <c r="BX482" s="107"/>
      <c r="BY482" s="107"/>
      <c r="BZ482" s="107"/>
      <c r="CA482" s="107" t="s">
        <v>532</v>
      </c>
      <c r="CB482" s="107" t="s">
        <v>532</v>
      </c>
      <c r="CC482" s="107"/>
      <c r="CD482" s="107"/>
      <c r="CE482" s="107"/>
      <c r="CF482" s="107"/>
    </row>
    <row r="483" spans="1:84" ht="12.75">
      <c r="A483" s="95">
        <v>4063</v>
      </c>
      <c r="B483" s="110" t="s">
        <v>627</v>
      </c>
      <c r="C483" s="107" t="s">
        <v>131</v>
      </c>
      <c r="D483" s="107" t="s">
        <v>131</v>
      </c>
      <c r="E483" s="107" t="s">
        <v>289</v>
      </c>
      <c r="F483" s="107"/>
      <c r="G483" s="107" t="s">
        <v>63</v>
      </c>
      <c r="H483" s="107" t="s">
        <v>513</v>
      </c>
      <c r="I483" s="107" t="s">
        <v>428</v>
      </c>
      <c r="J483" s="107"/>
      <c r="K483" s="107"/>
      <c r="L483" s="107"/>
      <c r="M483" s="107"/>
      <c r="N483" s="107"/>
      <c r="O483" s="107"/>
      <c r="P483" s="107"/>
      <c r="Q483" s="107"/>
      <c r="R483" s="107">
        <v>1</v>
      </c>
      <c r="S483" s="107">
        <v>1E-4</v>
      </c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>
        <v>43740</v>
      </c>
      <c r="AE483" s="107"/>
      <c r="AF483" s="107"/>
      <c r="AG483" s="107"/>
      <c r="AH483" s="107"/>
      <c r="AI483" s="107"/>
      <c r="AJ483" s="107"/>
      <c r="AK483" s="107"/>
      <c r="AL483" s="107" t="s">
        <v>292</v>
      </c>
      <c r="AM483" s="107"/>
      <c r="AN483" s="107" t="s">
        <v>292</v>
      </c>
      <c r="AO483" s="107" t="s">
        <v>293</v>
      </c>
      <c r="AP483" s="107" t="s">
        <v>28</v>
      </c>
      <c r="AQ483" s="107"/>
      <c r="AR483" s="107" t="s">
        <v>628</v>
      </c>
      <c r="AS483" s="107" t="s">
        <v>514</v>
      </c>
      <c r="AT483" s="107"/>
      <c r="AU483" s="107"/>
      <c r="AV483" s="107"/>
      <c r="AW483" s="107"/>
      <c r="AX483" s="107"/>
      <c r="AY483" s="107"/>
      <c r="AZ483" s="107"/>
      <c r="BA483" s="107" t="s">
        <v>28</v>
      </c>
      <c r="BB483" s="107"/>
      <c r="BC483" s="107" t="s">
        <v>292</v>
      </c>
      <c r="BD483" s="107"/>
      <c r="BE483" s="107" t="s">
        <v>37</v>
      </c>
      <c r="BF483" s="107"/>
      <c r="BG483" s="107"/>
      <c r="BH483" s="107"/>
      <c r="BI483" s="107"/>
      <c r="BJ483" s="107"/>
      <c r="BK483" s="107"/>
      <c r="BL483" s="107"/>
      <c r="BM483" s="107"/>
      <c r="BN483" s="107"/>
      <c r="BO483" s="107"/>
      <c r="BP483" s="107"/>
      <c r="BQ483" s="107"/>
      <c r="BR483" s="107"/>
      <c r="BS483" s="107"/>
      <c r="BT483" s="107"/>
      <c r="BU483" s="107"/>
      <c r="BV483" s="107"/>
      <c r="BW483" s="107"/>
      <c r="BX483" s="107"/>
      <c r="BY483" s="107"/>
      <c r="BZ483" s="107"/>
      <c r="CA483" s="107"/>
      <c r="CB483" s="107" t="s">
        <v>362</v>
      </c>
      <c r="CC483" s="107"/>
      <c r="CD483" s="107"/>
      <c r="CE483" s="107"/>
      <c r="CF483" s="107" t="s">
        <v>296</v>
      </c>
    </row>
    <row r="484" spans="1:84" ht="12.75">
      <c r="A484" s="95">
        <v>3583</v>
      </c>
      <c r="B484" s="107" t="s">
        <v>629</v>
      </c>
      <c r="C484" s="107" t="s">
        <v>630</v>
      </c>
      <c r="D484" s="107" t="s">
        <v>630</v>
      </c>
      <c r="E484" s="107" t="s">
        <v>289</v>
      </c>
      <c r="F484" s="107"/>
      <c r="G484" s="107" t="s">
        <v>63</v>
      </c>
      <c r="H484" s="107" t="s">
        <v>513</v>
      </c>
      <c r="I484" s="107" t="s">
        <v>355</v>
      </c>
      <c r="J484" s="107"/>
      <c r="K484" s="107"/>
      <c r="L484" s="107">
        <v>0</v>
      </c>
      <c r="M484" s="107">
        <v>0</v>
      </c>
      <c r="N484" s="107"/>
      <c r="O484" s="107">
        <v>0</v>
      </c>
      <c r="P484" s="107">
        <v>0</v>
      </c>
      <c r="Q484" s="107">
        <v>0</v>
      </c>
      <c r="R484" s="107">
        <v>1</v>
      </c>
      <c r="S484" s="107">
        <v>1E-4</v>
      </c>
      <c r="T484" s="107"/>
      <c r="U484" s="107">
        <v>0</v>
      </c>
      <c r="V484" s="107"/>
      <c r="W484" s="107"/>
      <c r="X484" s="107"/>
      <c r="Y484" s="107"/>
      <c r="Z484" s="107"/>
      <c r="AA484" s="107"/>
      <c r="AB484" s="107"/>
      <c r="AC484" s="107"/>
      <c r="AD484" s="107">
        <v>44838</v>
      </c>
      <c r="AE484" s="107"/>
      <c r="AF484" s="107"/>
      <c r="AG484" s="107"/>
      <c r="AH484" s="107"/>
      <c r="AI484" s="107"/>
      <c r="AJ484" s="107"/>
      <c r="AK484" s="107"/>
      <c r="AL484" s="107" t="s">
        <v>292</v>
      </c>
      <c r="AM484" s="107"/>
      <c r="AN484" s="107" t="s">
        <v>292</v>
      </c>
      <c r="AO484" s="107" t="s">
        <v>293</v>
      </c>
      <c r="AP484" s="107" t="s">
        <v>28</v>
      </c>
      <c r="AQ484" s="107"/>
      <c r="AR484" s="107" t="s">
        <v>631</v>
      </c>
      <c r="AS484" s="107" t="s">
        <v>514</v>
      </c>
      <c r="AT484" s="107"/>
      <c r="AU484" s="107">
        <v>0</v>
      </c>
      <c r="AV484" s="107"/>
      <c r="AW484" s="107"/>
      <c r="AX484" s="107">
        <v>0</v>
      </c>
      <c r="AY484" s="107"/>
      <c r="AZ484" s="107"/>
      <c r="BA484" s="107" t="s">
        <v>28</v>
      </c>
      <c r="BB484" s="107"/>
      <c r="BC484" s="107" t="s">
        <v>292</v>
      </c>
      <c r="BD484" s="107"/>
      <c r="BE484" s="107" t="s">
        <v>574</v>
      </c>
      <c r="BF484" s="107"/>
      <c r="BG484" s="107"/>
      <c r="BH484" s="107"/>
      <c r="BI484" s="107"/>
      <c r="BJ484" s="107"/>
      <c r="BK484" s="107"/>
      <c r="BL484" s="107"/>
      <c r="BM484" s="107"/>
      <c r="BN484" s="107"/>
      <c r="BO484" s="107"/>
      <c r="BP484" s="107"/>
      <c r="BQ484" s="107">
        <v>0</v>
      </c>
      <c r="BR484" s="107">
        <v>0</v>
      </c>
      <c r="BS484" s="107"/>
      <c r="BT484" s="107"/>
      <c r="BU484" s="107"/>
      <c r="BV484" s="107"/>
      <c r="BW484" s="107"/>
      <c r="BX484" s="107"/>
      <c r="BY484" s="107"/>
      <c r="BZ484" s="107"/>
      <c r="CA484" s="107"/>
      <c r="CB484" s="107" t="s">
        <v>527</v>
      </c>
      <c r="CC484" s="107"/>
      <c r="CD484" s="107"/>
      <c r="CE484" s="107"/>
      <c r="CF484" s="107"/>
    </row>
    <row r="485" spans="1:84" ht="12.75">
      <c r="A485" s="95">
        <v>3751</v>
      </c>
      <c r="B485" s="107" t="s">
        <v>632</v>
      </c>
      <c r="C485" s="107" t="s">
        <v>633</v>
      </c>
      <c r="D485" s="107" t="s">
        <v>634</v>
      </c>
      <c r="E485" s="107" t="s">
        <v>289</v>
      </c>
      <c r="F485" s="107"/>
      <c r="G485" s="107" t="s">
        <v>63</v>
      </c>
      <c r="H485" s="107" t="s">
        <v>513</v>
      </c>
      <c r="I485" s="107" t="s">
        <v>355</v>
      </c>
      <c r="J485" s="107" t="s">
        <v>454</v>
      </c>
      <c r="K485" s="107"/>
      <c r="L485" s="107">
        <v>0</v>
      </c>
      <c r="M485" s="107">
        <v>0</v>
      </c>
      <c r="N485" s="107"/>
      <c r="O485" s="107">
        <v>0</v>
      </c>
      <c r="P485" s="107">
        <v>0</v>
      </c>
      <c r="Q485" s="107">
        <v>0</v>
      </c>
      <c r="R485" s="107">
        <v>1</v>
      </c>
      <c r="S485" s="107">
        <v>1</v>
      </c>
      <c r="T485" s="107"/>
      <c r="U485" s="107">
        <v>0</v>
      </c>
      <c r="V485" s="107"/>
      <c r="W485" s="107"/>
      <c r="X485" s="107"/>
      <c r="Y485" s="107"/>
      <c r="Z485" s="107"/>
      <c r="AA485" s="107"/>
      <c r="AB485" s="107"/>
      <c r="AC485" s="107"/>
      <c r="AD485" s="107">
        <v>44609</v>
      </c>
      <c r="AE485" s="107"/>
      <c r="AF485" s="107"/>
      <c r="AG485" s="107"/>
      <c r="AH485" s="107"/>
      <c r="AI485" s="107"/>
      <c r="AJ485" s="107"/>
      <c r="AK485" s="107"/>
      <c r="AL485" s="107" t="s">
        <v>292</v>
      </c>
      <c r="AM485" s="107"/>
      <c r="AN485" s="107"/>
      <c r="AO485" s="107" t="s">
        <v>293</v>
      </c>
      <c r="AP485" s="107" t="s">
        <v>28</v>
      </c>
      <c r="AQ485" s="107"/>
      <c r="AR485" s="107" t="s">
        <v>619</v>
      </c>
      <c r="AS485" s="107" t="s">
        <v>514</v>
      </c>
      <c r="AT485" s="107"/>
      <c r="AU485" s="107">
        <v>0</v>
      </c>
      <c r="AV485" s="107"/>
      <c r="AW485" s="107"/>
      <c r="AX485" s="107">
        <v>0</v>
      </c>
      <c r="AY485" s="107"/>
      <c r="AZ485" s="107"/>
      <c r="BA485" s="107" t="s">
        <v>28</v>
      </c>
      <c r="BB485" s="107"/>
      <c r="BC485" s="107" t="s">
        <v>292</v>
      </c>
      <c r="BD485" s="107"/>
      <c r="BE485" s="107" t="s">
        <v>574</v>
      </c>
      <c r="BF485" s="107"/>
      <c r="BG485" s="107"/>
      <c r="BH485" s="107"/>
      <c r="BI485" s="107"/>
      <c r="BJ485" s="107"/>
      <c r="BK485" s="107"/>
      <c r="BL485" s="107"/>
      <c r="BM485" s="107"/>
      <c r="BN485" s="107"/>
      <c r="BO485" s="107"/>
      <c r="BP485" s="107"/>
      <c r="BQ485" s="107">
        <v>0</v>
      </c>
      <c r="BR485" s="107">
        <v>0</v>
      </c>
      <c r="BS485" s="107">
        <v>41892</v>
      </c>
      <c r="BT485" s="107"/>
      <c r="BU485" s="107"/>
      <c r="BV485" s="107"/>
      <c r="BW485" s="107"/>
      <c r="BX485" s="107"/>
      <c r="BY485" s="107"/>
      <c r="BZ485" s="107"/>
      <c r="CA485" s="107" t="s">
        <v>425</v>
      </c>
      <c r="CB485" s="107" t="s">
        <v>527</v>
      </c>
      <c r="CC485" s="107"/>
      <c r="CD485" s="107"/>
      <c r="CE485" s="107"/>
      <c r="CF485" s="107"/>
    </row>
    <row r="486" spans="1:84" ht="12.75">
      <c r="A486" s="95">
        <v>3597</v>
      </c>
      <c r="B486" s="107" t="s">
        <v>635</v>
      </c>
      <c r="C486" s="107" t="s">
        <v>636</v>
      </c>
      <c r="D486" s="107" t="s">
        <v>637</v>
      </c>
      <c r="E486" s="107" t="s">
        <v>289</v>
      </c>
      <c r="F486" s="107"/>
      <c r="G486" s="107" t="s">
        <v>63</v>
      </c>
      <c r="H486" s="107" t="s">
        <v>513</v>
      </c>
      <c r="I486" s="107" t="s">
        <v>333</v>
      </c>
      <c r="J486" s="107"/>
      <c r="K486" s="107"/>
      <c r="L486" s="107"/>
      <c r="M486" s="107"/>
      <c r="N486" s="107"/>
      <c r="O486" s="107"/>
      <c r="P486" s="107"/>
      <c r="Q486" s="107"/>
      <c r="R486" s="107">
        <v>1</v>
      </c>
      <c r="S486" s="107">
        <v>1E-4</v>
      </c>
      <c r="T486" s="107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>
        <v>40049</v>
      </c>
      <c r="AE486" s="107"/>
      <c r="AF486" s="107"/>
      <c r="AG486" s="107"/>
      <c r="AH486" s="107"/>
      <c r="AI486" s="107"/>
      <c r="AJ486" s="107"/>
      <c r="AK486" s="107"/>
      <c r="AL486" s="107" t="s">
        <v>292</v>
      </c>
      <c r="AM486" s="107"/>
      <c r="AN486" s="107" t="s">
        <v>292</v>
      </c>
      <c r="AO486" s="107" t="s">
        <v>293</v>
      </c>
      <c r="AP486" s="107" t="s">
        <v>28</v>
      </c>
      <c r="AQ486" s="107"/>
      <c r="AR486" s="107" t="s">
        <v>294</v>
      </c>
      <c r="AS486" s="107" t="s">
        <v>514</v>
      </c>
      <c r="AT486" s="107"/>
      <c r="AU486" s="107"/>
      <c r="AV486" s="107"/>
      <c r="AW486" s="107"/>
      <c r="AX486" s="107"/>
      <c r="AY486" s="107"/>
      <c r="AZ486" s="107"/>
      <c r="BA486" s="107" t="s">
        <v>28</v>
      </c>
      <c r="BB486" s="107"/>
      <c r="BC486" s="107"/>
      <c r="BD486" s="107"/>
      <c r="BE486" s="107"/>
      <c r="BF486" s="107"/>
      <c r="BG486" s="107"/>
      <c r="BH486" s="107"/>
      <c r="BI486" s="107"/>
      <c r="BJ486" s="107"/>
      <c r="BK486" s="107"/>
      <c r="BL486" s="107"/>
      <c r="BM486" s="107"/>
      <c r="BN486" s="107"/>
      <c r="BO486" s="107"/>
      <c r="BP486" s="107"/>
      <c r="BQ486" s="107"/>
      <c r="BR486" s="107"/>
      <c r="BS486" s="107"/>
      <c r="BT486" s="107"/>
      <c r="BU486" s="107"/>
      <c r="BV486" s="107"/>
      <c r="BW486" s="107"/>
      <c r="BX486" s="107"/>
      <c r="BY486" s="107"/>
      <c r="BZ486" s="107"/>
      <c r="CA486" s="107"/>
      <c r="CB486" s="107"/>
      <c r="CC486" s="107"/>
      <c r="CD486" s="107"/>
      <c r="CE486" s="107"/>
      <c r="CF486" s="107" t="s">
        <v>296</v>
      </c>
    </row>
    <row r="487" spans="1:84" ht="12.75">
      <c r="A487" s="95">
        <v>3876</v>
      </c>
      <c r="B487" s="107" t="s">
        <v>638</v>
      </c>
      <c r="C487" s="107" t="s">
        <v>639</v>
      </c>
      <c r="D487" s="107" t="s">
        <v>640</v>
      </c>
      <c r="E487" s="107" t="s">
        <v>289</v>
      </c>
      <c r="F487" s="107"/>
      <c r="G487" s="107" t="s">
        <v>63</v>
      </c>
      <c r="H487" s="107" t="s">
        <v>513</v>
      </c>
      <c r="I487" s="107" t="s">
        <v>430</v>
      </c>
      <c r="J487" s="107" t="s">
        <v>454</v>
      </c>
      <c r="K487" s="107"/>
      <c r="L487" s="107">
        <v>0</v>
      </c>
      <c r="M487" s="107" t="s">
        <v>566</v>
      </c>
      <c r="N487" s="107"/>
      <c r="O487" s="107">
        <v>0</v>
      </c>
      <c r="P487" s="107">
        <v>0</v>
      </c>
      <c r="Q487" s="107">
        <v>0</v>
      </c>
      <c r="R487" s="107">
        <v>1</v>
      </c>
      <c r="S487" s="107">
        <v>1</v>
      </c>
      <c r="T487" s="107"/>
      <c r="U487" s="107">
        <v>0</v>
      </c>
      <c r="V487" s="107"/>
      <c r="W487" s="107"/>
      <c r="X487" s="107"/>
      <c r="Y487" s="107"/>
      <c r="Z487" s="107"/>
      <c r="AA487" s="107"/>
      <c r="AB487" s="107"/>
      <c r="AC487" s="107"/>
      <c r="AD487" s="107"/>
      <c r="AE487" s="107"/>
      <c r="AF487" s="107"/>
      <c r="AG487" s="107"/>
      <c r="AH487" s="107"/>
      <c r="AI487" s="107"/>
      <c r="AJ487" s="107"/>
      <c r="AK487" s="107"/>
      <c r="AL487" s="107" t="s">
        <v>292</v>
      </c>
      <c r="AM487" s="107"/>
      <c r="AN487" s="107"/>
      <c r="AO487" s="107" t="s">
        <v>293</v>
      </c>
      <c r="AP487" s="107" t="s">
        <v>28</v>
      </c>
      <c r="AQ487" s="107"/>
      <c r="AR487" s="107" t="s">
        <v>431</v>
      </c>
      <c r="AS487" s="107" t="s">
        <v>514</v>
      </c>
      <c r="AT487" s="107"/>
      <c r="AU487" s="107">
        <v>0</v>
      </c>
      <c r="AV487" s="107"/>
      <c r="AW487" s="107"/>
      <c r="AX487" s="107">
        <v>0</v>
      </c>
      <c r="AY487" s="107"/>
      <c r="AZ487" s="107"/>
      <c r="BA487" s="107" t="s">
        <v>28</v>
      </c>
      <c r="BB487" s="107"/>
      <c r="BC487" s="107" t="s">
        <v>292</v>
      </c>
      <c r="BD487" s="107"/>
      <c r="BE487" s="107" t="s">
        <v>37</v>
      </c>
      <c r="BF487" s="107"/>
      <c r="BG487" s="107"/>
      <c r="BH487" s="107"/>
      <c r="BI487" s="107"/>
      <c r="BJ487" s="107"/>
      <c r="BK487" s="107"/>
      <c r="BL487" s="107"/>
      <c r="BM487" s="107"/>
      <c r="BN487" s="107"/>
      <c r="BO487" s="107"/>
      <c r="BP487" s="107"/>
      <c r="BQ487" s="107">
        <v>0</v>
      </c>
      <c r="BR487" s="107">
        <v>0</v>
      </c>
      <c r="BS487" s="107">
        <v>44866</v>
      </c>
      <c r="BT487" s="107"/>
      <c r="BU487" s="107"/>
      <c r="BV487" s="107"/>
      <c r="BW487" s="107"/>
      <c r="BX487" s="107"/>
      <c r="BY487" s="107"/>
      <c r="BZ487" s="107"/>
      <c r="CA487" s="107" t="s">
        <v>641</v>
      </c>
      <c r="CB487" s="107"/>
      <c r="CC487" s="107"/>
      <c r="CD487" s="107"/>
      <c r="CE487" s="107"/>
      <c r="CF487" s="107"/>
    </row>
    <row r="488" spans="1:84" ht="12.75">
      <c r="A488" s="95">
        <v>4174</v>
      </c>
      <c r="B488" s="107" t="s">
        <v>642</v>
      </c>
      <c r="C488" s="107" t="s">
        <v>643</v>
      </c>
      <c r="D488" s="107" t="s">
        <v>644</v>
      </c>
      <c r="E488" s="107" t="s">
        <v>289</v>
      </c>
      <c r="F488" s="107"/>
      <c r="G488" s="107" t="s">
        <v>63</v>
      </c>
      <c r="H488" s="107" t="s">
        <v>513</v>
      </c>
      <c r="I488" s="107" t="s">
        <v>316</v>
      </c>
      <c r="J488" s="107"/>
      <c r="K488" s="107"/>
      <c r="L488" s="107"/>
      <c r="M488" s="107"/>
      <c r="N488" s="107"/>
      <c r="O488" s="107"/>
      <c r="P488" s="107"/>
      <c r="Q488" s="107"/>
      <c r="R488" s="107">
        <v>1</v>
      </c>
      <c r="S488" s="107">
        <v>1E-4</v>
      </c>
      <c r="T488" s="107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  <c r="AE488" s="107"/>
      <c r="AF488" s="107"/>
      <c r="AG488" s="107"/>
      <c r="AH488" s="107"/>
      <c r="AI488" s="107"/>
      <c r="AJ488" s="107"/>
      <c r="AK488" s="107"/>
      <c r="AL488" s="107" t="s">
        <v>292</v>
      </c>
      <c r="AM488" s="107"/>
      <c r="AN488" s="107" t="s">
        <v>292</v>
      </c>
      <c r="AO488" s="107" t="s">
        <v>293</v>
      </c>
      <c r="AP488" s="107" t="s">
        <v>28</v>
      </c>
      <c r="AQ488" s="107"/>
      <c r="AR488" s="107" t="s">
        <v>645</v>
      </c>
      <c r="AS488" s="107" t="s">
        <v>514</v>
      </c>
      <c r="AT488" s="107"/>
      <c r="AU488" s="107"/>
      <c r="AV488" s="107"/>
      <c r="AW488" s="107"/>
      <c r="AX488" s="107"/>
      <c r="AY488" s="107"/>
      <c r="AZ488" s="107"/>
      <c r="BA488" s="107" t="s">
        <v>28</v>
      </c>
      <c r="BB488" s="107"/>
      <c r="BC488" s="107" t="s">
        <v>292</v>
      </c>
      <c r="BD488" s="107"/>
      <c r="BE488" s="107" t="s">
        <v>585</v>
      </c>
      <c r="BF488" s="107"/>
      <c r="BG488" s="107"/>
      <c r="BH488" s="107"/>
      <c r="BI488" s="107"/>
      <c r="BJ488" s="107"/>
      <c r="BK488" s="107"/>
      <c r="BL488" s="107"/>
      <c r="BM488" s="107"/>
      <c r="BN488" s="107"/>
      <c r="BO488" s="107"/>
      <c r="BP488" s="107"/>
      <c r="BQ488" s="107"/>
      <c r="BR488" s="107"/>
      <c r="BS488" s="107">
        <v>44385</v>
      </c>
      <c r="BT488" s="107"/>
      <c r="BU488" s="107"/>
      <c r="BV488" s="107"/>
      <c r="BW488" s="107"/>
      <c r="BX488" s="107"/>
      <c r="BY488" s="107"/>
      <c r="BZ488" s="107"/>
      <c r="CA488" s="107" t="s">
        <v>527</v>
      </c>
      <c r="CB488" s="107"/>
      <c r="CC488" s="107"/>
      <c r="CD488" s="107"/>
      <c r="CE488" s="107"/>
      <c r="CF488" s="107" t="s">
        <v>296</v>
      </c>
    </row>
    <row r="489" spans="1:84" ht="12.75">
      <c r="A489" s="95">
        <v>3832</v>
      </c>
      <c r="B489" s="108" t="s">
        <v>646</v>
      </c>
      <c r="C489" s="107" t="s">
        <v>643</v>
      </c>
      <c r="D489" s="107" t="s">
        <v>644</v>
      </c>
      <c r="E489" s="107" t="s">
        <v>289</v>
      </c>
      <c r="F489" s="107"/>
      <c r="G489" s="107" t="s">
        <v>63</v>
      </c>
      <c r="H489" s="107" t="s">
        <v>513</v>
      </c>
      <c r="I489" s="107" t="s">
        <v>316</v>
      </c>
      <c r="J489" s="107"/>
      <c r="K489" s="107"/>
      <c r="L489" s="107"/>
      <c r="M489" s="107"/>
      <c r="N489" s="107"/>
      <c r="O489" s="107"/>
      <c r="P489" s="107"/>
      <c r="Q489" s="107"/>
      <c r="R489" s="107">
        <v>1</v>
      </c>
      <c r="S489" s="107">
        <v>1E-4</v>
      </c>
      <c r="T489" s="107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  <c r="AE489" s="107"/>
      <c r="AF489" s="107"/>
      <c r="AG489" s="107"/>
      <c r="AH489" s="107"/>
      <c r="AI489" s="107"/>
      <c r="AJ489" s="107"/>
      <c r="AK489" s="107"/>
      <c r="AL489" s="107" t="s">
        <v>292</v>
      </c>
      <c r="AM489" s="107"/>
      <c r="AN489" s="107" t="s">
        <v>292</v>
      </c>
      <c r="AO489" s="107" t="s">
        <v>293</v>
      </c>
      <c r="AP489" s="107" t="s">
        <v>28</v>
      </c>
      <c r="AQ489" s="107"/>
      <c r="AR489" s="107" t="s">
        <v>645</v>
      </c>
      <c r="AS489" s="107" t="s">
        <v>514</v>
      </c>
      <c r="AT489" s="107"/>
      <c r="AU489" s="107"/>
      <c r="AV489" s="107"/>
      <c r="AW489" s="107"/>
      <c r="AX489" s="107"/>
      <c r="AY489" s="107"/>
      <c r="AZ489" s="107"/>
      <c r="BA489" s="107" t="s">
        <v>28</v>
      </c>
      <c r="BB489" s="107"/>
      <c r="BC489" s="107" t="s">
        <v>292</v>
      </c>
      <c r="BD489" s="107"/>
      <c r="BE489" s="107" t="s">
        <v>585</v>
      </c>
      <c r="BF489" s="107"/>
      <c r="BG489" s="107"/>
      <c r="BH489" s="107"/>
      <c r="BI489" s="107"/>
      <c r="BJ489" s="107"/>
      <c r="BK489" s="107"/>
      <c r="BL489" s="107"/>
      <c r="BM489" s="107"/>
      <c r="BN489" s="107"/>
      <c r="BO489" s="107"/>
      <c r="BP489" s="107"/>
      <c r="BQ489" s="107"/>
      <c r="BR489" s="107"/>
      <c r="BS489" s="107">
        <v>43642</v>
      </c>
      <c r="BT489" s="107"/>
      <c r="BU489" s="107"/>
      <c r="BV489" s="107"/>
      <c r="BW489" s="107"/>
      <c r="BX489" s="107"/>
      <c r="BY489" s="107"/>
      <c r="BZ489" s="107"/>
      <c r="CA489" s="107" t="s">
        <v>362</v>
      </c>
      <c r="CB489" s="107"/>
      <c r="CC489" s="107"/>
      <c r="CD489" s="107"/>
      <c r="CE489" s="107"/>
      <c r="CF489" s="107" t="s">
        <v>296</v>
      </c>
    </row>
    <row r="490" spans="1:84" ht="12.75">
      <c r="A490" s="95">
        <v>3729</v>
      </c>
      <c r="B490" s="107" t="s">
        <v>647</v>
      </c>
      <c r="C490" s="107" t="s">
        <v>648</v>
      </c>
      <c r="D490" s="107" t="s">
        <v>649</v>
      </c>
      <c r="E490" s="107" t="s">
        <v>289</v>
      </c>
      <c r="F490" s="107"/>
      <c r="G490" s="107" t="s">
        <v>63</v>
      </c>
      <c r="H490" s="107" t="s">
        <v>513</v>
      </c>
      <c r="I490" s="107" t="s">
        <v>650</v>
      </c>
      <c r="J490" s="107"/>
      <c r="K490" s="107"/>
      <c r="L490" s="107"/>
      <c r="M490" s="107"/>
      <c r="N490" s="107"/>
      <c r="O490" s="107"/>
      <c r="P490" s="107"/>
      <c r="Q490" s="107"/>
      <c r="R490" s="107">
        <v>1</v>
      </c>
      <c r="S490" s="107">
        <v>1E-4</v>
      </c>
      <c r="T490" s="107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>
        <v>41243</v>
      </c>
      <c r="AE490" s="107"/>
      <c r="AF490" s="107"/>
      <c r="AG490" s="107"/>
      <c r="AH490" s="107"/>
      <c r="AI490" s="107"/>
      <c r="AJ490" s="107"/>
      <c r="AK490" s="107"/>
      <c r="AL490" s="107" t="s">
        <v>292</v>
      </c>
      <c r="AM490" s="107"/>
      <c r="AN490" s="107" t="s">
        <v>292</v>
      </c>
      <c r="AO490" s="107" t="s">
        <v>293</v>
      </c>
      <c r="AP490" s="107" t="s">
        <v>28</v>
      </c>
      <c r="AQ490" s="107"/>
      <c r="AR490" s="107" t="s">
        <v>294</v>
      </c>
      <c r="AS490" s="107" t="s">
        <v>295</v>
      </c>
      <c r="AT490" s="107"/>
      <c r="AU490" s="107"/>
      <c r="AV490" s="107"/>
      <c r="AW490" s="107"/>
      <c r="AX490" s="107"/>
      <c r="AY490" s="107"/>
      <c r="AZ490" s="107"/>
      <c r="BA490" s="107" t="s">
        <v>28</v>
      </c>
      <c r="BB490" s="107"/>
      <c r="BC490" s="107" t="s">
        <v>292</v>
      </c>
      <c r="BD490" s="107"/>
      <c r="BE490" s="107"/>
      <c r="BF490" s="107"/>
      <c r="BG490" s="107"/>
      <c r="BH490" s="107"/>
      <c r="BI490" s="107"/>
      <c r="BJ490" s="107"/>
      <c r="BK490" s="107"/>
      <c r="BL490" s="107"/>
      <c r="BM490" s="107"/>
      <c r="BN490" s="107"/>
      <c r="BO490" s="107"/>
      <c r="BP490" s="107"/>
      <c r="BQ490" s="107"/>
      <c r="BR490" s="107"/>
      <c r="BS490" s="107">
        <v>41243</v>
      </c>
      <c r="BT490" s="107"/>
      <c r="BU490" s="107"/>
      <c r="BV490" s="107"/>
      <c r="BW490" s="107"/>
      <c r="BX490" s="107"/>
      <c r="BY490" s="107"/>
      <c r="BZ490" s="107"/>
      <c r="CA490" s="107"/>
      <c r="CB490" s="107"/>
      <c r="CC490" s="107"/>
      <c r="CD490" s="107"/>
      <c r="CE490" s="107"/>
      <c r="CF490" s="107" t="s">
        <v>296</v>
      </c>
    </row>
    <row r="491" spans="1:84" ht="12.75">
      <c r="A491" s="95">
        <v>3690</v>
      </c>
      <c r="B491" s="110" t="s">
        <v>651</v>
      </c>
      <c r="C491" s="107" t="s">
        <v>652</v>
      </c>
      <c r="D491" s="107" t="s">
        <v>653</v>
      </c>
      <c r="E491" s="107" t="s">
        <v>289</v>
      </c>
      <c r="F491" s="107"/>
      <c r="G491" s="107" t="s">
        <v>63</v>
      </c>
      <c r="H491" s="107" t="s">
        <v>513</v>
      </c>
      <c r="I491" s="107" t="s">
        <v>654</v>
      </c>
      <c r="J491" s="107" t="s">
        <v>454</v>
      </c>
      <c r="K491" s="107"/>
      <c r="L491" s="107"/>
      <c r="M491" s="107"/>
      <c r="N491" s="107"/>
      <c r="O491" s="107"/>
      <c r="P491" s="107"/>
      <c r="Q491" s="107"/>
      <c r="R491" s="107">
        <v>1</v>
      </c>
      <c r="S491" s="107">
        <v>1</v>
      </c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>
        <v>42593</v>
      </c>
      <c r="AE491" s="107"/>
      <c r="AF491" s="107"/>
      <c r="AG491" s="107"/>
      <c r="AH491" s="107"/>
      <c r="AI491" s="107"/>
      <c r="AJ491" s="107"/>
      <c r="AK491" s="107"/>
      <c r="AL491" s="107" t="s">
        <v>292</v>
      </c>
      <c r="AM491" s="107"/>
      <c r="AN491" s="107"/>
      <c r="AO491" s="107" t="s">
        <v>293</v>
      </c>
      <c r="AP491" s="107" t="s">
        <v>28</v>
      </c>
      <c r="AQ491" s="107"/>
      <c r="AR491" s="107" t="s">
        <v>655</v>
      </c>
      <c r="AS491" s="107" t="s">
        <v>514</v>
      </c>
      <c r="AT491" s="107"/>
      <c r="AU491" s="107"/>
      <c r="AV491" s="107"/>
      <c r="AW491" s="107"/>
      <c r="AX491" s="107"/>
      <c r="AY491" s="107"/>
      <c r="AZ491" s="107"/>
      <c r="BA491" s="107" t="s">
        <v>28</v>
      </c>
      <c r="BB491" s="107"/>
      <c r="BC491" s="107" t="s">
        <v>292</v>
      </c>
      <c r="BD491" s="107"/>
      <c r="BE491" s="107" t="s">
        <v>32</v>
      </c>
      <c r="BF491" s="107"/>
      <c r="BG491" s="107"/>
      <c r="BH491" s="107"/>
      <c r="BI491" s="107"/>
      <c r="BJ491" s="107"/>
      <c r="BK491" s="107"/>
      <c r="BL491" s="107"/>
      <c r="BM491" s="107"/>
      <c r="BN491" s="107"/>
      <c r="BO491" s="107"/>
      <c r="BP491" s="107"/>
      <c r="BQ491" s="107"/>
      <c r="BR491" s="107"/>
      <c r="BS491" s="107"/>
      <c r="BT491" s="107"/>
      <c r="BU491" s="107"/>
      <c r="BV491" s="107"/>
      <c r="BW491" s="107"/>
      <c r="BX491" s="107"/>
      <c r="BY491" s="107"/>
      <c r="BZ491" s="107"/>
      <c r="CA491" s="107"/>
      <c r="CB491" s="107" t="s">
        <v>522</v>
      </c>
      <c r="CC491" s="107"/>
      <c r="CD491" s="107"/>
      <c r="CE491" s="107"/>
      <c r="CF491" s="107" t="s">
        <v>296</v>
      </c>
    </row>
    <row r="492" spans="1:84" ht="12.75">
      <c r="A492" s="95">
        <v>4014</v>
      </c>
      <c r="B492" s="107" t="s">
        <v>656</v>
      </c>
      <c r="C492" s="107" t="s">
        <v>657</v>
      </c>
      <c r="D492" s="107" t="s">
        <v>658</v>
      </c>
      <c r="E492" s="107" t="s">
        <v>289</v>
      </c>
      <c r="F492" s="107"/>
      <c r="G492" s="107" t="s">
        <v>63</v>
      </c>
      <c r="H492" s="107" t="s">
        <v>513</v>
      </c>
      <c r="I492" s="107" t="s">
        <v>659</v>
      </c>
      <c r="J492" s="107"/>
      <c r="K492" s="107"/>
      <c r="L492" s="107"/>
      <c r="M492" s="107"/>
      <c r="N492" s="107"/>
      <c r="O492" s="107"/>
      <c r="P492" s="107"/>
      <c r="Q492" s="107"/>
      <c r="R492" s="107">
        <v>1</v>
      </c>
      <c r="S492" s="107">
        <v>1E-4</v>
      </c>
      <c r="T492" s="107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>
        <v>42615</v>
      </c>
      <c r="AE492" s="107"/>
      <c r="AF492" s="107"/>
      <c r="AG492" s="107"/>
      <c r="AH492" s="107"/>
      <c r="AI492" s="107"/>
      <c r="AJ492" s="107"/>
      <c r="AK492" s="107"/>
      <c r="AL492" s="107" t="s">
        <v>292</v>
      </c>
      <c r="AM492" s="107"/>
      <c r="AN492" s="107" t="s">
        <v>292</v>
      </c>
      <c r="AO492" s="107" t="s">
        <v>293</v>
      </c>
      <c r="AP492" s="107" t="s">
        <v>28</v>
      </c>
      <c r="AQ492" s="107"/>
      <c r="AR492" s="107" t="s">
        <v>294</v>
      </c>
      <c r="AS492" s="107" t="s">
        <v>514</v>
      </c>
      <c r="AT492" s="107"/>
      <c r="AU492" s="107"/>
      <c r="AV492" s="107"/>
      <c r="AW492" s="107"/>
      <c r="AX492" s="107"/>
      <c r="AY492" s="107"/>
      <c r="AZ492" s="107"/>
      <c r="BA492" s="107" t="s">
        <v>28</v>
      </c>
      <c r="BB492" s="107"/>
      <c r="BC492" s="107" t="s">
        <v>292</v>
      </c>
      <c r="BD492" s="107"/>
      <c r="BE492" s="107" t="s">
        <v>30</v>
      </c>
      <c r="BF492" s="107"/>
      <c r="BG492" s="107"/>
      <c r="BH492" s="107"/>
      <c r="BI492" s="107"/>
      <c r="BJ492" s="107"/>
      <c r="BK492" s="107"/>
      <c r="BL492" s="107"/>
      <c r="BM492" s="107"/>
      <c r="BN492" s="107"/>
      <c r="BO492" s="107"/>
      <c r="BP492" s="107"/>
      <c r="BQ492" s="107"/>
      <c r="BR492" s="107"/>
      <c r="BS492" s="107"/>
      <c r="BT492" s="107"/>
      <c r="BU492" s="107"/>
      <c r="BV492" s="107"/>
      <c r="BW492" s="107"/>
      <c r="BX492" s="107"/>
      <c r="BY492" s="107"/>
      <c r="BZ492" s="107"/>
      <c r="CA492" s="107"/>
      <c r="CB492" s="107" t="s">
        <v>522</v>
      </c>
      <c r="CC492" s="107"/>
      <c r="CD492" s="107"/>
      <c r="CE492" s="107"/>
      <c r="CF492" s="107" t="s">
        <v>296</v>
      </c>
    </row>
    <row r="493" spans="1:84" ht="12.75">
      <c r="A493" s="95">
        <v>4160</v>
      </c>
      <c r="B493" s="107" t="s">
        <v>660</v>
      </c>
      <c r="C493" s="107" t="s">
        <v>135</v>
      </c>
      <c r="D493" s="107" t="s">
        <v>661</v>
      </c>
      <c r="E493" s="107" t="s">
        <v>289</v>
      </c>
      <c r="F493" s="107"/>
      <c r="G493" s="107" t="s">
        <v>63</v>
      </c>
      <c r="H493" s="107" t="s">
        <v>513</v>
      </c>
      <c r="I493" s="107" t="s">
        <v>304</v>
      </c>
      <c r="J493" s="107"/>
      <c r="K493" s="107"/>
      <c r="L493" s="107">
        <v>0</v>
      </c>
      <c r="M493" s="107">
        <v>0</v>
      </c>
      <c r="N493" s="107"/>
      <c r="O493" s="107">
        <v>0</v>
      </c>
      <c r="P493" s="107">
        <v>0</v>
      </c>
      <c r="Q493" s="107">
        <v>0</v>
      </c>
      <c r="R493" s="107">
        <v>1</v>
      </c>
      <c r="S493" s="107">
        <v>1E-4</v>
      </c>
      <c r="T493" s="107"/>
      <c r="U493" s="107">
        <v>0</v>
      </c>
      <c r="V493" s="107"/>
      <c r="W493" s="107"/>
      <c r="X493" s="107"/>
      <c r="Y493" s="107"/>
      <c r="Z493" s="107"/>
      <c r="AA493" s="107"/>
      <c r="AB493" s="107"/>
      <c r="AC493" s="107"/>
      <c r="AD493" s="107">
        <v>45566</v>
      </c>
      <c r="AE493" s="107"/>
      <c r="AF493" s="107"/>
      <c r="AG493" s="107"/>
      <c r="AH493" s="107"/>
      <c r="AI493" s="107"/>
      <c r="AJ493" s="107"/>
      <c r="AK493" s="107"/>
      <c r="AL493" s="107" t="s">
        <v>292</v>
      </c>
      <c r="AM493" s="107"/>
      <c r="AN493" s="107" t="s">
        <v>292</v>
      </c>
      <c r="AO493" s="107" t="s">
        <v>293</v>
      </c>
      <c r="AP493" s="107" t="s">
        <v>28</v>
      </c>
      <c r="AQ493" s="107"/>
      <c r="AR493" s="107" t="s">
        <v>662</v>
      </c>
      <c r="AS493" s="107" t="s">
        <v>514</v>
      </c>
      <c r="AT493" s="107"/>
      <c r="AU493" s="107">
        <v>0</v>
      </c>
      <c r="AV493" s="107"/>
      <c r="AW493" s="107"/>
      <c r="AX493" s="107">
        <v>0</v>
      </c>
      <c r="AY493" s="107"/>
      <c r="AZ493" s="107"/>
      <c r="BA493" s="107" t="s">
        <v>28</v>
      </c>
      <c r="BB493" s="107"/>
      <c r="BC493" s="107" t="s">
        <v>292</v>
      </c>
      <c r="BD493" s="107"/>
      <c r="BE493" s="107" t="s">
        <v>30</v>
      </c>
      <c r="BF493" s="107"/>
      <c r="BG493" s="107"/>
      <c r="BH493" s="107"/>
      <c r="BI493" s="107"/>
      <c r="BJ493" s="107"/>
      <c r="BK493" s="107"/>
      <c r="BL493" s="107"/>
      <c r="BM493" s="107"/>
      <c r="BN493" s="107"/>
      <c r="BO493" s="107"/>
      <c r="BP493" s="107"/>
      <c r="BQ493" s="107">
        <v>0</v>
      </c>
      <c r="BR493" s="107">
        <v>0</v>
      </c>
      <c r="BS493" s="107">
        <v>45566</v>
      </c>
      <c r="BT493" s="107"/>
      <c r="BU493" s="107"/>
      <c r="BV493" s="107"/>
      <c r="BW493" s="107"/>
      <c r="BX493" s="107"/>
      <c r="BY493" s="107"/>
      <c r="BZ493" s="107"/>
      <c r="CA493" s="107" t="s">
        <v>312</v>
      </c>
      <c r="CB493" s="107" t="s">
        <v>312</v>
      </c>
      <c r="CC493" s="107"/>
      <c r="CD493" s="107"/>
      <c r="CE493" s="107"/>
      <c r="CF493" s="107"/>
    </row>
    <row r="494" spans="1:84" ht="12.75">
      <c r="A494" s="95">
        <v>4109</v>
      </c>
      <c r="B494" s="107" t="s">
        <v>663</v>
      </c>
      <c r="C494" s="107" t="s">
        <v>664</v>
      </c>
      <c r="D494" s="107">
        <v>4109</v>
      </c>
      <c r="E494" s="107" t="s">
        <v>289</v>
      </c>
      <c r="F494" s="107"/>
      <c r="G494" s="107" t="s">
        <v>63</v>
      </c>
      <c r="H494" s="107" t="s">
        <v>513</v>
      </c>
      <c r="I494" s="107" t="s">
        <v>471</v>
      </c>
      <c r="J494" s="107" t="s">
        <v>472</v>
      </c>
      <c r="K494" s="107"/>
      <c r="L494" s="107"/>
      <c r="M494" s="107">
        <v>100</v>
      </c>
      <c r="N494" s="107"/>
      <c r="O494" s="107"/>
      <c r="P494" s="107"/>
      <c r="Q494" s="107"/>
      <c r="R494" s="107">
        <v>1</v>
      </c>
      <c r="S494" s="107">
        <v>1</v>
      </c>
      <c r="T494" s="107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>
        <v>42305</v>
      </c>
      <c r="AE494" s="107"/>
      <c r="AF494" s="107"/>
      <c r="AG494" s="107"/>
      <c r="AH494" s="107"/>
      <c r="AI494" s="107" t="s">
        <v>292</v>
      </c>
      <c r="AJ494" s="107"/>
      <c r="AK494" s="107"/>
      <c r="AL494" s="107" t="s">
        <v>292</v>
      </c>
      <c r="AM494" s="107"/>
      <c r="AN494" s="107" t="s">
        <v>292</v>
      </c>
      <c r="AO494" s="107" t="s">
        <v>293</v>
      </c>
      <c r="AP494" s="107" t="s">
        <v>28</v>
      </c>
      <c r="AQ494" s="107"/>
      <c r="AR494" s="107" t="s">
        <v>665</v>
      </c>
      <c r="AS494" s="107" t="s">
        <v>514</v>
      </c>
      <c r="AT494" s="107"/>
      <c r="AU494" s="107"/>
      <c r="AV494" s="107"/>
      <c r="AW494" s="107"/>
      <c r="AX494" s="107"/>
      <c r="AY494" s="107"/>
      <c r="AZ494" s="107"/>
      <c r="BA494" s="107" t="s">
        <v>28</v>
      </c>
      <c r="BB494" s="107"/>
      <c r="BC494" s="107" t="s">
        <v>289</v>
      </c>
      <c r="BD494" s="107"/>
      <c r="BE494" s="107" t="s">
        <v>521</v>
      </c>
      <c r="BF494" s="107"/>
      <c r="BG494" s="107"/>
      <c r="BH494" s="107"/>
      <c r="BI494" s="107"/>
      <c r="BJ494" s="107"/>
      <c r="BK494" s="107"/>
      <c r="BL494" s="107"/>
      <c r="BM494" s="107"/>
      <c r="BN494" s="107"/>
      <c r="BO494" s="107"/>
      <c r="BP494" s="107"/>
      <c r="BQ494" s="107"/>
      <c r="BR494" s="107"/>
      <c r="BS494" s="107">
        <v>41711</v>
      </c>
      <c r="BT494" s="107"/>
      <c r="BU494" s="107"/>
      <c r="BV494" s="107"/>
      <c r="BW494" s="107"/>
      <c r="BX494" s="107"/>
      <c r="BY494" s="107"/>
      <c r="BZ494" s="107"/>
      <c r="CA494" s="107"/>
      <c r="CB494" s="107" t="s">
        <v>456</v>
      </c>
      <c r="CC494" s="107"/>
      <c r="CD494" s="107"/>
      <c r="CE494" s="107"/>
      <c r="CF494" s="107" t="s">
        <v>296</v>
      </c>
    </row>
    <row r="495" spans="1:84" ht="12.75">
      <c r="A495" s="95">
        <v>3860</v>
      </c>
      <c r="B495" s="107" t="s">
        <v>666</v>
      </c>
      <c r="C495" s="107" t="s">
        <v>667</v>
      </c>
      <c r="D495" s="107" t="s">
        <v>667</v>
      </c>
      <c r="E495" s="107" t="s">
        <v>289</v>
      </c>
      <c r="F495" s="107"/>
      <c r="G495" s="107" t="s">
        <v>63</v>
      </c>
      <c r="H495" s="107" t="s">
        <v>513</v>
      </c>
      <c r="I495" s="107" t="s">
        <v>668</v>
      </c>
      <c r="J495" s="107"/>
      <c r="K495" s="107"/>
      <c r="L495" s="107" t="s">
        <v>566</v>
      </c>
      <c r="M495" s="107" t="s">
        <v>566</v>
      </c>
      <c r="N495" s="107"/>
      <c r="O495" s="107"/>
      <c r="P495" s="107"/>
      <c r="Q495" s="107"/>
      <c r="R495" s="107">
        <v>1</v>
      </c>
      <c r="S495" s="107">
        <v>1E-4</v>
      </c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  <c r="AE495" s="107"/>
      <c r="AF495" s="107"/>
      <c r="AG495" s="107"/>
      <c r="AH495" s="107"/>
      <c r="AI495" s="107"/>
      <c r="AJ495" s="107"/>
      <c r="AK495" s="107"/>
      <c r="AL495" s="107" t="s">
        <v>292</v>
      </c>
      <c r="AM495" s="107"/>
      <c r="AN495" s="107" t="s">
        <v>292</v>
      </c>
      <c r="AO495" s="107" t="s">
        <v>293</v>
      </c>
      <c r="AP495" s="107" t="s">
        <v>28</v>
      </c>
      <c r="AQ495" s="107"/>
      <c r="AR495" s="107" t="s">
        <v>669</v>
      </c>
      <c r="AS495" s="107" t="s">
        <v>514</v>
      </c>
      <c r="AT495" s="107"/>
      <c r="AU495" s="107"/>
      <c r="AV495" s="107"/>
      <c r="AW495" s="107"/>
      <c r="AX495" s="107"/>
      <c r="AY495" s="107"/>
      <c r="AZ495" s="107"/>
      <c r="BA495" s="107" t="s">
        <v>28</v>
      </c>
      <c r="BB495" s="107"/>
      <c r="BC495" s="107" t="s">
        <v>292</v>
      </c>
      <c r="BD495" s="107"/>
      <c r="BE495" s="107" t="s">
        <v>574</v>
      </c>
      <c r="BF495" s="107"/>
      <c r="BG495" s="107"/>
      <c r="BH495" s="107"/>
      <c r="BI495" s="107"/>
      <c r="BJ495" s="107"/>
      <c r="BK495" s="107"/>
      <c r="BL495" s="107"/>
      <c r="BM495" s="107"/>
      <c r="BN495" s="107"/>
      <c r="BO495" s="107"/>
      <c r="BP495" s="107"/>
      <c r="BQ495" s="107"/>
      <c r="BR495" s="107"/>
      <c r="BS495" s="107">
        <v>44004</v>
      </c>
      <c r="BT495" s="107"/>
      <c r="BU495" s="107"/>
      <c r="BV495" s="107"/>
      <c r="BW495" s="107"/>
      <c r="BX495" s="107"/>
      <c r="BY495" s="107"/>
      <c r="BZ495" s="107"/>
      <c r="CA495" s="107" t="s">
        <v>641</v>
      </c>
      <c r="CB495" s="107"/>
      <c r="CC495" s="107"/>
      <c r="CD495" s="107"/>
      <c r="CE495" s="107"/>
      <c r="CF495" s="107" t="s">
        <v>296</v>
      </c>
    </row>
    <row r="496" spans="1:84" ht="12.75">
      <c r="A496" s="95">
        <v>3735</v>
      </c>
      <c r="B496" s="107" t="s">
        <v>670</v>
      </c>
      <c r="C496" s="107" t="s">
        <v>671</v>
      </c>
      <c r="D496" s="107" t="s">
        <v>672</v>
      </c>
      <c r="E496" s="107" t="s">
        <v>289</v>
      </c>
      <c r="F496" s="107"/>
      <c r="G496" s="107" t="s">
        <v>63</v>
      </c>
      <c r="H496" s="107" t="s">
        <v>513</v>
      </c>
      <c r="I496" s="107" t="s">
        <v>659</v>
      </c>
      <c r="J496" s="107"/>
      <c r="K496" s="107"/>
      <c r="L496" s="107"/>
      <c r="M496" s="107"/>
      <c r="N496" s="107"/>
      <c r="O496" s="107"/>
      <c r="P496" s="107"/>
      <c r="Q496" s="107"/>
      <c r="R496" s="107">
        <v>1</v>
      </c>
      <c r="S496" s="107">
        <v>1E-4</v>
      </c>
      <c r="T496" s="107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>
        <v>42593</v>
      </c>
      <c r="AE496" s="107"/>
      <c r="AF496" s="107"/>
      <c r="AG496" s="107"/>
      <c r="AH496" s="107"/>
      <c r="AI496" s="107"/>
      <c r="AJ496" s="107"/>
      <c r="AK496" s="107"/>
      <c r="AL496" s="107" t="s">
        <v>292</v>
      </c>
      <c r="AM496" s="107"/>
      <c r="AN496" s="107" t="s">
        <v>292</v>
      </c>
      <c r="AO496" s="107"/>
      <c r="AP496" s="107" t="s">
        <v>28</v>
      </c>
      <c r="AQ496" s="107"/>
      <c r="AR496" s="107" t="s">
        <v>673</v>
      </c>
      <c r="AS496" s="107" t="s">
        <v>514</v>
      </c>
      <c r="AT496" s="107"/>
      <c r="AU496" s="107"/>
      <c r="AV496" s="107"/>
      <c r="AW496" s="107"/>
      <c r="AX496" s="107"/>
      <c r="AY496" s="107"/>
      <c r="AZ496" s="107"/>
      <c r="BA496" s="107" t="s">
        <v>28</v>
      </c>
      <c r="BB496" s="107"/>
      <c r="BC496" s="107" t="s">
        <v>292</v>
      </c>
      <c r="BD496" s="107"/>
      <c r="BE496" s="107" t="s">
        <v>30</v>
      </c>
      <c r="BF496" s="107"/>
      <c r="BG496" s="107"/>
      <c r="BH496" s="107"/>
      <c r="BI496" s="107"/>
      <c r="BJ496" s="107"/>
      <c r="BK496" s="107"/>
      <c r="BL496" s="107"/>
      <c r="BM496" s="107"/>
      <c r="BN496" s="107"/>
      <c r="BO496" s="107"/>
      <c r="BP496" s="107"/>
      <c r="BQ496" s="107"/>
      <c r="BR496" s="107"/>
      <c r="BS496" s="107">
        <v>42571</v>
      </c>
      <c r="BT496" s="107"/>
      <c r="BU496" s="107"/>
      <c r="BV496" s="107"/>
      <c r="BW496" s="107"/>
      <c r="BX496" s="107"/>
      <c r="BY496" s="107"/>
      <c r="BZ496" s="107"/>
      <c r="CA496" s="107" t="s">
        <v>522</v>
      </c>
      <c r="CB496" s="107" t="s">
        <v>522</v>
      </c>
      <c r="CC496" s="107"/>
      <c r="CD496" s="107"/>
      <c r="CE496" s="107"/>
      <c r="CF496" s="107" t="s">
        <v>296</v>
      </c>
    </row>
    <row r="497" spans="1:84" ht="12.75">
      <c r="A497" s="95">
        <v>3601</v>
      </c>
      <c r="B497" s="107" t="s">
        <v>674</v>
      </c>
      <c r="C497" s="107" t="s">
        <v>675</v>
      </c>
      <c r="D497" s="107" t="s">
        <v>676</v>
      </c>
      <c r="E497" s="107" t="s">
        <v>289</v>
      </c>
      <c r="F497" s="107"/>
      <c r="G497" s="107" t="s">
        <v>63</v>
      </c>
      <c r="H497" s="107" t="s">
        <v>513</v>
      </c>
      <c r="I497" s="107" t="s">
        <v>333</v>
      </c>
      <c r="J497" s="107"/>
      <c r="K497" s="107"/>
      <c r="L497" s="107"/>
      <c r="M497" s="107"/>
      <c r="N497" s="107"/>
      <c r="O497" s="107"/>
      <c r="P497" s="107"/>
      <c r="Q497" s="107"/>
      <c r="R497" s="107">
        <v>1</v>
      </c>
      <c r="S497" s="107">
        <v>1E-4</v>
      </c>
      <c r="T497" s="107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>
        <v>40049</v>
      </c>
      <c r="AE497" s="107"/>
      <c r="AF497" s="107"/>
      <c r="AG497" s="107"/>
      <c r="AH497" s="107"/>
      <c r="AI497" s="107"/>
      <c r="AJ497" s="107"/>
      <c r="AK497" s="107"/>
      <c r="AL497" s="107" t="s">
        <v>292</v>
      </c>
      <c r="AM497" s="107"/>
      <c r="AN497" s="107" t="s">
        <v>292</v>
      </c>
      <c r="AO497" s="107" t="s">
        <v>293</v>
      </c>
      <c r="AP497" s="107" t="s">
        <v>28</v>
      </c>
      <c r="AQ497" s="107"/>
      <c r="AR497" s="107" t="s">
        <v>294</v>
      </c>
      <c r="AS497" s="107" t="s">
        <v>514</v>
      </c>
      <c r="AT497" s="107"/>
      <c r="AU497" s="107"/>
      <c r="AV497" s="107"/>
      <c r="AW497" s="107"/>
      <c r="AX497" s="107"/>
      <c r="AY497" s="107"/>
      <c r="AZ497" s="107"/>
      <c r="BA497" s="107" t="s">
        <v>28</v>
      </c>
      <c r="BB497" s="107"/>
      <c r="BC497" s="107"/>
      <c r="BD497" s="107"/>
      <c r="BE497" s="107"/>
      <c r="BF497" s="107"/>
      <c r="BG497" s="107"/>
      <c r="BH497" s="107"/>
      <c r="BI497" s="107"/>
      <c r="BJ497" s="107"/>
      <c r="BK497" s="107"/>
      <c r="BL497" s="107"/>
      <c r="BM497" s="107"/>
      <c r="BN497" s="107"/>
      <c r="BO497" s="107"/>
      <c r="BP497" s="107"/>
      <c r="BQ497" s="107"/>
      <c r="BR497" s="107"/>
      <c r="BS497" s="107"/>
      <c r="BT497" s="107"/>
      <c r="BU497" s="107"/>
      <c r="BV497" s="107"/>
      <c r="BW497" s="107"/>
      <c r="BX497" s="107"/>
      <c r="BY497" s="107"/>
      <c r="BZ497" s="107"/>
      <c r="CA497" s="107"/>
      <c r="CB497" s="107"/>
      <c r="CC497" s="107"/>
      <c r="CD497" s="107"/>
      <c r="CE497" s="107"/>
      <c r="CF497" s="107" t="s">
        <v>296</v>
      </c>
    </row>
    <row r="498" spans="1:84" ht="12.75">
      <c r="A498" s="95">
        <v>3661</v>
      </c>
      <c r="B498" s="108" t="s">
        <v>677</v>
      </c>
      <c r="C498" s="107" t="s">
        <v>139</v>
      </c>
      <c r="D498" s="107" t="s">
        <v>678</v>
      </c>
      <c r="E498" s="107" t="s">
        <v>289</v>
      </c>
      <c r="F498" s="107"/>
      <c r="G498" s="107" t="s">
        <v>63</v>
      </c>
      <c r="H498" s="107" t="s">
        <v>513</v>
      </c>
      <c r="I498" s="107" t="s">
        <v>659</v>
      </c>
      <c r="J498" s="107"/>
      <c r="K498" s="107"/>
      <c r="L498" s="107" t="s">
        <v>679</v>
      </c>
      <c r="M498" s="107" t="s">
        <v>566</v>
      </c>
      <c r="N498" s="107"/>
      <c r="O498" s="107">
        <v>0</v>
      </c>
      <c r="P498" s="107">
        <v>0</v>
      </c>
      <c r="Q498" s="107">
        <v>0</v>
      </c>
      <c r="R498" s="107">
        <v>1</v>
      </c>
      <c r="S498" s="107">
        <v>1E-4</v>
      </c>
      <c r="T498" s="107"/>
      <c r="U498" s="107">
        <v>0</v>
      </c>
      <c r="V498" s="107"/>
      <c r="W498" s="107"/>
      <c r="X498" s="107"/>
      <c r="Y498" s="107"/>
      <c r="Z498" s="107"/>
      <c r="AA498" s="107"/>
      <c r="AB498" s="107"/>
      <c r="AC498" s="107"/>
      <c r="AD498" s="107">
        <v>44622</v>
      </c>
      <c r="AE498" s="107"/>
      <c r="AF498" s="107"/>
      <c r="AG498" s="107"/>
      <c r="AH498" s="107"/>
      <c r="AI498" s="107"/>
      <c r="AJ498" s="107"/>
      <c r="AK498" s="107"/>
      <c r="AL498" s="107" t="s">
        <v>292</v>
      </c>
      <c r="AM498" s="107"/>
      <c r="AN498" s="107" t="s">
        <v>292</v>
      </c>
      <c r="AO498" s="107" t="s">
        <v>293</v>
      </c>
      <c r="AP498" s="107" t="s">
        <v>28</v>
      </c>
      <c r="AQ498" s="107"/>
      <c r="AR498" s="107" t="s">
        <v>680</v>
      </c>
      <c r="AS498" s="107" t="s">
        <v>514</v>
      </c>
      <c r="AT498" s="107"/>
      <c r="AU498" s="107">
        <v>0</v>
      </c>
      <c r="AV498" s="107"/>
      <c r="AW498" s="107"/>
      <c r="AX498" s="107">
        <v>0</v>
      </c>
      <c r="AY498" s="107"/>
      <c r="AZ498" s="107" t="s">
        <v>681</v>
      </c>
      <c r="BA498" s="107" t="s">
        <v>28</v>
      </c>
      <c r="BB498" s="107"/>
      <c r="BC498" s="107" t="s">
        <v>292</v>
      </c>
      <c r="BD498" s="107"/>
      <c r="BE498" s="107" t="s">
        <v>30</v>
      </c>
      <c r="BF498" s="107"/>
      <c r="BG498" s="107"/>
      <c r="BH498" s="107"/>
      <c r="BI498" s="107"/>
      <c r="BJ498" s="107"/>
      <c r="BK498" s="107"/>
      <c r="BL498" s="107"/>
      <c r="BM498" s="107"/>
      <c r="BN498" s="107"/>
      <c r="BO498" s="107"/>
      <c r="BP498" s="107"/>
      <c r="BQ498" s="107">
        <v>0</v>
      </c>
      <c r="BR498" s="107">
        <v>0</v>
      </c>
      <c r="BS498" s="107"/>
      <c r="BT498" s="107"/>
      <c r="BU498" s="107"/>
      <c r="BV498" s="107"/>
      <c r="BW498" s="107"/>
      <c r="BX498" s="107"/>
      <c r="BY498" s="107"/>
      <c r="BZ498" s="107"/>
      <c r="CA498" s="107"/>
      <c r="CB498" s="107" t="s">
        <v>527</v>
      </c>
      <c r="CC498" s="107"/>
      <c r="CD498" s="107"/>
      <c r="CE498" s="107"/>
      <c r="CF498" s="107"/>
    </row>
    <row r="499" spans="1:84" ht="12.75">
      <c r="A499" s="95">
        <v>3600</v>
      </c>
      <c r="B499" s="107" t="s">
        <v>682</v>
      </c>
      <c r="C499" s="107" t="s">
        <v>683</v>
      </c>
      <c r="D499" s="107" t="s">
        <v>683</v>
      </c>
      <c r="E499" s="107" t="s">
        <v>289</v>
      </c>
      <c r="F499" s="107"/>
      <c r="G499" s="107" t="s">
        <v>63</v>
      </c>
      <c r="H499" s="107" t="s">
        <v>513</v>
      </c>
      <c r="I499" s="107" t="s">
        <v>659</v>
      </c>
      <c r="J499" s="107"/>
      <c r="K499" s="107"/>
      <c r="L499" s="107">
        <v>0</v>
      </c>
      <c r="M499" s="107">
        <v>0</v>
      </c>
      <c r="N499" s="107"/>
      <c r="O499" s="107">
        <v>0</v>
      </c>
      <c r="P499" s="107">
        <v>0</v>
      </c>
      <c r="Q499" s="107">
        <v>0</v>
      </c>
      <c r="R499" s="107">
        <v>1</v>
      </c>
      <c r="S499" s="107">
        <v>1E-4</v>
      </c>
      <c r="T499" s="107"/>
      <c r="U499" s="107">
        <v>0</v>
      </c>
      <c r="V499" s="107"/>
      <c r="W499" s="107"/>
      <c r="X499" s="107"/>
      <c r="Y499" s="107"/>
      <c r="Z499" s="107"/>
      <c r="AA499" s="107"/>
      <c r="AB499" s="107"/>
      <c r="AC499" s="107"/>
      <c r="AD499" s="107">
        <v>45149</v>
      </c>
      <c r="AE499" s="107"/>
      <c r="AF499" s="107"/>
      <c r="AG499" s="107"/>
      <c r="AH499" s="107"/>
      <c r="AI499" s="107"/>
      <c r="AJ499" s="107"/>
      <c r="AK499" s="107"/>
      <c r="AL499" s="107" t="s">
        <v>292</v>
      </c>
      <c r="AM499" s="107"/>
      <c r="AN499" s="107" t="s">
        <v>292</v>
      </c>
      <c r="AO499" s="107"/>
      <c r="AP499" s="107" t="s">
        <v>28</v>
      </c>
      <c r="AQ499" s="107"/>
      <c r="AR499" s="107" t="s">
        <v>684</v>
      </c>
      <c r="AS499" s="107" t="s">
        <v>514</v>
      </c>
      <c r="AT499" s="107"/>
      <c r="AU499" s="107">
        <v>0</v>
      </c>
      <c r="AV499" s="107"/>
      <c r="AW499" s="107"/>
      <c r="AX499" s="107">
        <v>0</v>
      </c>
      <c r="AY499" s="107"/>
      <c r="AZ499" s="107"/>
      <c r="BA499" s="107" t="s">
        <v>28</v>
      </c>
      <c r="BB499" s="107"/>
      <c r="BC499" s="107" t="s">
        <v>292</v>
      </c>
      <c r="BD499" s="107"/>
      <c r="BE499" s="107" t="s">
        <v>30</v>
      </c>
      <c r="BF499" s="107"/>
      <c r="BG499" s="107"/>
      <c r="BH499" s="107" t="s">
        <v>289</v>
      </c>
      <c r="BI499" s="107">
        <v>100</v>
      </c>
      <c r="BJ499" s="107">
        <v>0</v>
      </c>
      <c r="BK499" s="107">
        <v>0</v>
      </c>
      <c r="BL499" s="107"/>
      <c r="BM499" s="107"/>
      <c r="BN499" s="107"/>
      <c r="BO499" s="107"/>
      <c r="BP499" s="107"/>
      <c r="BQ499" s="107">
        <v>0</v>
      </c>
      <c r="BR499" s="107">
        <v>0</v>
      </c>
      <c r="BS499" s="107"/>
      <c r="BT499" s="107"/>
      <c r="BU499" s="107"/>
      <c r="BV499" s="107"/>
      <c r="BW499" s="107"/>
      <c r="BX499" s="107"/>
      <c r="BY499" s="107"/>
      <c r="BZ499" s="107"/>
      <c r="CA499" s="107"/>
      <c r="CB499" s="107" t="s">
        <v>517</v>
      </c>
      <c r="CC499" s="107"/>
      <c r="CD499" s="107"/>
      <c r="CE499" s="107"/>
      <c r="CF499" s="107"/>
    </row>
    <row r="500" spans="1:84" ht="12.75">
      <c r="A500" s="95">
        <v>4138</v>
      </c>
      <c r="B500" s="107" t="s">
        <v>685</v>
      </c>
      <c r="C500" s="107" t="s">
        <v>140</v>
      </c>
      <c r="D500" s="107" t="s">
        <v>686</v>
      </c>
      <c r="E500" s="107" t="s">
        <v>289</v>
      </c>
      <c r="F500" s="107"/>
      <c r="G500" s="107" t="s">
        <v>63</v>
      </c>
      <c r="H500" s="107" t="s">
        <v>513</v>
      </c>
      <c r="I500" s="107" t="s">
        <v>423</v>
      </c>
      <c r="J500" s="107"/>
      <c r="K500" s="107"/>
      <c r="L500" s="107"/>
      <c r="M500" s="107"/>
      <c r="N500" s="107"/>
      <c r="O500" s="107"/>
      <c r="P500" s="107"/>
      <c r="Q500" s="107"/>
      <c r="R500" s="107">
        <v>1</v>
      </c>
      <c r="S500" s="107">
        <v>1E-4</v>
      </c>
      <c r="T500" s="107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  <c r="AE500" s="107"/>
      <c r="AF500" s="107"/>
      <c r="AG500" s="107"/>
      <c r="AH500" s="107"/>
      <c r="AI500" s="107"/>
      <c r="AJ500" s="107"/>
      <c r="AK500" s="107"/>
      <c r="AL500" s="107" t="s">
        <v>292</v>
      </c>
      <c r="AM500" s="107"/>
      <c r="AN500" s="107" t="s">
        <v>292</v>
      </c>
      <c r="AO500" s="107"/>
      <c r="AP500" s="107" t="s">
        <v>28</v>
      </c>
      <c r="AQ500" s="107"/>
      <c r="AR500" s="107" t="s">
        <v>531</v>
      </c>
      <c r="AS500" s="107" t="s">
        <v>514</v>
      </c>
      <c r="AT500" s="107"/>
      <c r="AU500" s="107"/>
      <c r="AV500" s="107"/>
      <c r="AW500" s="107"/>
      <c r="AX500" s="107"/>
      <c r="AY500" s="107"/>
      <c r="AZ500" s="107"/>
      <c r="BA500" s="107" t="s">
        <v>28</v>
      </c>
      <c r="BB500" s="107"/>
      <c r="BC500" s="107" t="s">
        <v>292</v>
      </c>
      <c r="BD500" s="107"/>
      <c r="BE500" s="107" t="s">
        <v>32</v>
      </c>
      <c r="BF500" s="107"/>
      <c r="BG500" s="107"/>
      <c r="BH500" s="107"/>
      <c r="BI500" s="107"/>
      <c r="BJ500" s="107"/>
      <c r="BK500" s="107"/>
      <c r="BL500" s="107"/>
      <c r="BM500" s="107"/>
      <c r="BN500" s="107"/>
      <c r="BO500" s="107"/>
      <c r="BP500" s="107"/>
      <c r="BQ500" s="107"/>
      <c r="BR500" s="107"/>
      <c r="BS500" s="107">
        <v>44174</v>
      </c>
      <c r="BT500" s="107"/>
      <c r="BU500" s="107"/>
      <c r="BV500" s="107"/>
      <c r="BW500" s="107"/>
      <c r="BX500" s="107"/>
      <c r="BY500" s="107"/>
      <c r="BZ500" s="107"/>
      <c r="CA500" s="107" t="s">
        <v>687</v>
      </c>
      <c r="CB500" s="107"/>
      <c r="CC500" s="107"/>
      <c r="CD500" s="107"/>
      <c r="CE500" s="107"/>
      <c r="CF500" s="107" t="s">
        <v>296</v>
      </c>
    </row>
    <row r="501" spans="1:84" ht="12.75">
      <c r="A501" s="95">
        <v>4199</v>
      </c>
      <c r="B501" s="107" t="s">
        <v>688</v>
      </c>
      <c r="C501" s="107" t="s">
        <v>689</v>
      </c>
      <c r="D501" s="107" t="s">
        <v>689</v>
      </c>
      <c r="E501" s="107" t="s">
        <v>289</v>
      </c>
      <c r="F501" s="107"/>
      <c r="G501" s="107" t="s">
        <v>63</v>
      </c>
      <c r="H501" s="107" t="s">
        <v>513</v>
      </c>
      <c r="I501" s="107" t="s">
        <v>690</v>
      </c>
      <c r="J501" s="107" t="s">
        <v>454</v>
      </c>
      <c r="K501" s="107"/>
      <c r="L501" s="107">
        <v>0</v>
      </c>
      <c r="M501" s="107">
        <v>0</v>
      </c>
      <c r="N501" s="107"/>
      <c r="O501" s="107">
        <v>0</v>
      </c>
      <c r="P501" s="107">
        <v>0</v>
      </c>
      <c r="Q501" s="107">
        <v>0</v>
      </c>
      <c r="R501" s="107">
        <v>1</v>
      </c>
      <c r="S501" s="107">
        <v>1</v>
      </c>
      <c r="T501" s="107"/>
      <c r="U501" s="107">
        <v>0</v>
      </c>
      <c r="V501" s="107"/>
      <c r="W501" s="107"/>
      <c r="X501" s="107"/>
      <c r="Y501" s="107"/>
      <c r="Z501" s="107"/>
      <c r="AA501" s="107"/>
      <c r="AB501" s="107"/>
      <c r="AC501" s="107"/>
      <c r="AD501" s="107"/>
      <c r="AE501" s="107"/>
      <c r="AF501" s="107"/>
      <c r="AG501" s="107"/>
      <c r="AH501" s="107"/>
      <c r="AI501" s="107"/>
      <c r="AJ501" s="107"/>
      <c r="AK501" s="107"/>
      <c r="AL501" s="107" t="s">
        <v>292</v>
      </c>
      <c r="AM501" s="107"/>
      <c r="AN501" s="107"/>
      <c r="AO501" s="107" t="s">
        <v>293</v>
      </c>
      <c r="AP501" s="107" t="s">
        <v>28</v>
      </c>
      <c r="AQ501" s="107"/>
      <c r="AR501" s="107" t="s">
        <v>691</v>
      </c>
      <c r="AS501" s="107" t="s">
        <v>514</v>
      </c>
      <c r="AT501" s="107"/>
      <c r="AU501" s="107">
        <v>0</v>
      </c>
      <c r="AV501" s="107"/>
      <c r="AW501" s="107"/>
      <c r="AX501" s="107">
        <v>0</v>
      </c>
      <c r="AY501" s="107"/>
      <c r="AZ501" s="107"/>
      <c r="BA501" s="107" t="s">
        <v>28</v>
      </c>
      <c r="BB501" s="107"/>
      <c r="BC501" s="107" t="s">
        <v>292</v>
      </c>
      <c r="BD501" s="107"/>
      <c r="BE501" s="107" t="s">
        <v>361</v>
      </c>
      <c r="BF501" s="107"/>
      <c r="BG501" s="107"/>
      <c r="BH501" s="107"/>
      <c r="BI501" s="107"/>
      <c r="BJ501" s="107"/>
      <c r="BK501" s="107"/>
      <c r="BL501" s="107"/>
      <c r="BM501" s="107"/>
      <c r="BN501" s="107"/>
      <c r="BO501" s="107"/>
      <c r="BP501" s="107"/>
      <c r="BQ501" s="107">
        <v>0</v>
      </c>
      <c r="BR501" s="107">
        <v>0</v>
      </c>
      <c r="BS501" s="107">
        <v>44838</v>
      </c>
      <c r="BT501" s="107"/>
      <c r="BU501" s="107"/>
      <c r="BV501" s="107"/>
      <c r="BW501" s="107"/>
      <c r="BX501" s="107"/>
      <c r="BY501" s="107"/>
      <c r="BZ501" s="107"/>
      <c r="CA501" s="107" t="s">
        <v>527</v>
      </c>
      <c r="CB501" s="107"/>
      <c r="CC501" s="107"/>
      <c r="CD501" s="107"/>
      <c r="CE501" s="107"/>
      <c r="CF501" s="107"/>
    </row>
    <row r="502" spans="1:84" ht="12.75">
      <c r="A502" s="95">
        <v>3696</v>
      </c>
      <c r="B502" s="107" t="s">
        <v>692</v>
      </c>
      <c r="C502" s="107" t="s">
        <v>689</v>
      </c>
      <c r="D502" s="107" t="s">
        <v>689</v>
      </c>
      <c r="E502" s="107" t="s">
        <v>292</v>
      </c>
      <c r="F502" s="107"/>
      <c r="G502" s="107" t="s">
        <v>63</v>
      </c>
      <c r="H502" s="107" t="s">
        <v>513</v>
      </c>
      <c r="I502" s="107" t="s">
        <v>690</v>
      </c>
      <c r="J502" s="107" t="s">
        <v>454</v>
      </c>
      <c r="K502" s="107"/>
      <c r="L502" s="107">
        <v>0</v>
      </c>
      <c r="M502" s="107">
        <v>0</v>
      </c>
      <c r="N502" s="107"/>
      <c r="O502" s="107">
        <v>0</v>
      </c>
      <c r="P502" s="107">
        <v>0</v>
      </c>
      <c r="Q502" s="107">
        <v>0</v>
      </c>
      <c r="R502" s="107">
        <v>1</v>
      </c>
      <c r="S502" s="107">
        <v>1</v>
      </c>
      <c r="T502" s="107"/>
      <c r="U502" s="107">
        <v>0</v>
      </c>
      <c r="V502" s="107"/>
      <c r="W502" s="107"/>
      <c r="X502" s="107"/>
      <c r="Y502" s="107"/>
      <c r="Z502" s="107"/>
      <c r="AA502" s="107"/>
      <c r="AB502" s="107"/>
      <c r="AC502" s="107"/>
      <c r="AD502" s="107">
        <v>44838</v>
      </c>
      <c r="AE502" s="107"/>
      <c r="AF502" s="107"/>
      <c r="AG502" s="107"/>
      <c r="AH502" s="107"/>
      <c r="AI502" s="107"/>
      <c r="AJ502" s="107"/>
      <c r="AK502" s="107"/>
      <c r="AL502" s="107" t="s">
        <v>292</v>
      </c>
      <c r="AM502" s="107"/>
      <c r="AN502" s="107"/>
      <c r="AO502" s="107" t="s">
        <v>293</v>
      </c>
      <c r="AP502" s="107" t="s">
        <v>28</v>
      </c>
      <c r="AQ502" s="107"/>
      <c r="AR502" s="107" t="s">
        <v>691</v>
      </c>
      <c r="AS502" s="107" t="s">
        <v>514</v>
      </c>
      <c r="AT502" s="107"/>
      <c r="AU502" s="107">
        <v>0</v>
      </c>
      <c r="AV502" s="107"/>
      <c r="AW502" s="107"/>
      <c r="AX502" s="107">
        <v>0</v>
      </c>
      <c r="AY502" s="107"/>
      <c r="AZ502" s="107" t="s">
        <v>693</v>
      </c>
      <c r="BA502" s="107" t="s">
        <v>28</v>
      </c>
      <c r="BB502" s="107"/>
      <c r="BC502" s="107" t="s">
        <v>292</v>
      </c>
      <c r="BD502" s="107"/>
      <c r="BE502" s="107"/>
      <c r="BF502" s="107"/>
      <c r="BG502" s="107"/>
      <c r="BH502" s="107"/>
      <c r="BI502" s="107"/>
      <c r="BJ502" s="107"/>
      <c r="BK502" s="107"/>
      <c r="BL502" s="107"/>
      <c r="BM502" s="107"/>
      <c r="BN502" s="107"/>
      <c r="BO502" s="107"/>
      <c r="BP502" s="107"/>
      <c r="BQ502" s="107">
        <v>0</v>
      </c>
      <c r="BR502" s="107">
        <v>0</v>
      </c>
      <c r="BS502" s="107"/>
      <c r="BT502" s="107"/>
      <c r="BU502" s="107"/>
      <c r="BV502" s="107"/>
      <c r="BW502" s="107"/>
      <c r="BX502" s="107"/>
      <c r="BY502" s="107"/>
      <c r="BZ502" s="107"/>
      <c r="CA502" s="107"/>
      <c r="CB502" s="107" t="s">
        <v>527</v>
      </c>
      <c r="CC502" s="107"/>
      <c r="CD502" s="107"/>
      <c r="CE502" s="107"/>
      <c r="CF502" s="107"/>
    </row>
    <row r="503" spans="1:84" ht="12.75">
      <c r="A503" s="95">
        <v>3048</v>
      </c>
      <c r="B503" s="107" t="s">
        <v>694</v>
      </c>
      <c r="C503" s="107" t="s">
        <v>695</v>
      </c>
      <c r="D503" s="107" t="s">
        <v>696</v>
      </c>
      <c r="E503" s="107" t="s">
        <v>289</v>
      </c>
      <c r="F503" s="107"/>
      <c r="G503" s="107" t="s">
        <v>63</v>
      </c>
      <c r="H503" s="107" t="s">
        <v>513</v>
      </c>
      <c r="I503" s="107" t="s">
        <v>384</v>
      </c>
      <c r="J503" s="107"/>
      <c r="K503" s="107"/>
      <c r="L503" s="107"/>
      <c r="M503" s="107"/>
      <c r="N503" s="107"/>
      <c r="O503" s="107"/>
      <c r="P503" s="107"/>
      <c r="Q503" s="107"/>
      <c r="R503" s="107">
        <v>1</v>
      </c>
      <c r="S503" s="107">
        <v>1E-4</v>
      </c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>
        <v>42838</v>
      </c>
      <c r="AE503" s="107"/>
      <c r="AF503" s="107"/>
      <c r="AG503" s="107"/>
      <c r="AH503" s="107"/>
      <c r="AI503" s="107"/>
      <c r="AJ503" s="107"/>
      <c r="AK503" s="107"/>
      <c r="AL503" s="107" t="s">
        <v>292</v>
      </c>
      <c r="AM503" s="107"/>
      <c r="AN503" s="107" t="s">
        <v>292</v>
      </c>
      <c r="AO503" s="107" t="s">
        <v>293</v>
      </c>
      <c r="AP503" s="107" t="s">
        <v>28</v>
      </c>
      <c r="AQ503" s="107"/>
      <c r="AR503" s="107" t="s">
        <v>294</v>
      </c>
      <c r="AS503" s="107" t="s">
        <v>514</v>
      </c>
      <c r="AT503" s="107"/>
      <c r="AU503" s="107"/>
      <c r="AV503" s="107"/>
      <c r="AW503" s="107"/>
      <c r="AX503" s="107"/>
      <c r="AY503" s="107"/>
      <c r="AZ503" s="107"/>
      <c r="BA503" s="107" t="s">
        <v>28</v>
      </c>
      <c r="BB503" s="107"/>
      <c r="BC503" s="107" t="s">
        <v>292</v>
      </c>
      <c r="BD503" s="107"/>
      <c r="BE503" s="107" t="s">
        <v>521</v>
      </c>
      <c r="BF503" s="107"/>
      <c r="BG503" s="107">
        <v>0.5</v>
      </c>
      <c r="BH503" s="107"/>
      <c r="BI503" s="107"/>
      <c r="BJ503" s="107"/>
      <c r="BK503" s="107"/>
      <c r="BL503" s="107"/>
      <c r="BM503" s="107"/>
      <c r="BN503" s="107"/>
      <c r="BO503" s="107"/>
      <c r="BP503" s="107"/>
      <c r="BQ503" s="107"/>
      <c r="BR503" s="107"/>
      <c r="BS503" s="107"/>
      <c r="BT503" s="107"/>
      <c r="BU503" s="107"/>
      <c r="BV503" s="107"/>
      <c r="BW503" s="107"/>
      <c r="BX503" s="107"/>
      <c r="BY503" s="107"/>
      <c r="BZ503" s="107"/>
      <c r="CA503" s="107"/>
      <c r="CB503" s="107" t="s">
        <v>522</v>
      </c>
      <c r="CC503" s="107"/>
      <c r="CD503" s="107"/>
      <c r="CE503" s="107"/>
      <c r="CF503" s="107" t="s">
        <v>296</v>
      </c>
    </row>
    <row r="504" spans="1:84" ht="12.75">
      <c r="A504" s="95">
        <v>4169</v>
      </c>
      <c r="B504" s="107" t="s">
        <v>697</v>
      </c>
      <c r="C504" s="107" t="s">
        <v>698</v>
      </c>
      <c r="D504" s="107" t="s">
        <v>698</v>
      </c>
      <c r="E504" s="107" t="s">
        <v>289</v>
      </c>
      <c r="F504" s="107"/>
      <c r="G504" s="107" t="s">
        <v>63</v>
      </c>
      <c r="H504" s="107" t="s">
        <v>513</v>
      </c>
      <c r="I504" s="107" t="s">
        <v>316</v>
      </c>
      <c r="J504" s="107"/>
      <c r="K504" s="107"/>
      <c r="L504" s="107">
        <v>0</v>
      </c>
      <c r="M504" s="107">
        <v>0</v>
      </c>
      <c r="N504" s="107"/>
      <c r="O504" s="107">
        <v>0</v>
      </c>
      <c r="P504" s="107">
        <v>0</v>
      </c>
      <c r="Q504" s="107">
        <v>0</v>
      </c>
      <c r="R504" s="107">
        <v>1</v>
      </c>
      <c r="S504" s="107">
        <v>1E-4</v>
      </c>
      <c r="T504" s="107"/>
      <c r="U504" s="107">
        <v>0</v>
      </c>
      <c r="V504" s="107"/>
      <c r="W504" s="107"/>
      <c r="X504" s="107"/>
      <c r="Y504" s="107"/>
      <c r="Z504" s="107"/>
      <c r="AA504" s="107"/>
      <c r="AB504" s="107"/>
      <c r="AC504" s="107"/>
      <c r="AD504" s="107">
        <v>44497</v>
      </c>
      <c r="AE504" s="107"/>
      <c r="AF504" s="107"/>
      <c r="AG504" s="107"/>
      <c r="AH504" s="107"/>
      <c r="AI504" s="107"/>
      <c r="AJ504" s="107"/>
      <c r="AK504" s="107"/>
      <c r="AL504" s="107" t="s">
        <v>292</v>
      </c>
      <c r="AM504" s="107"/>
      <c r="AN504" s="107" t="s">
        <v>292</v>
      </c>
      <c r="AO504" s="107"/>
      <c r="AP504" s="107" t="s">
        <v>28</v>
      </c>
      <c r="AQ504" s="107"/>
      <c r="AR504" s="107" t="s">
        <v>645</v>
      </c>
      <c r="AS504" s="107" t="s">
        <v>514</v>
      </c>
      <c r="AT504" s="107"/>
      <c r="AU504" s="107">
        <v>0</v>
      </c>
      <c r="AV504" s="107"/>
      <c r="AW504" s="107"/>
      <c r="AX504" s="107">
        <v>0</v>
      </c>
      <c r="AY504" s="107"/>
      <c r="AZ504" s="107"/>
      <c r="BA504" s="107" t="s">
        <v>28</v>
      </c>
      <c r="BB504" s="107"/>
      <c r="BC504" s="107" t="s">
        <v>292</v>
      </c>
      <c r="BD504" s="107"/>
      <c r="BE504" s="107" t="s">
        <v>585</v>
      </c>
      <c r="BF504" s="107"/>
      <c r="BG504" s="107"/>
      <c r="BH504" s="107"/>
      <c r="BI504" s="107"/>
      <c r="BJ504" s="107"/>
      <c r="BK504" s="107"/>
      <c r="BL504" s="107"/>
      <c r="BM504" s="107"/>
      <c r="BN504" s="107"/>
      <c r="BO504" s="107"/>
      <c r="BP504" s="107"/>
      <c r="BQ504" s="107">
        <v>0</v>
      </c>
      <c r="BR504" s="107">
        <v>0</v>
      </c>
      <c r="BS504" s="107">
        <v>44496</v>
      </c>
      <c r="BT504" s="107"/>
      <c r="BU504" s="107"/>
      <c r="BV504" s="107"/>
      <c r="BW504" s="107"/>
      <c r="BX504" s="107"/>
      <c r="BY504" s="107"/>
      <c r="BZ504" s="107"/>
      <c r="CA504" s="107" t="s">
        <v>527</v>
      </c>
      <c r="CB504" s="107" t="s">
        <v>527</v>
      </c>
      <c r="CC504" s="107"/>
      <c r="CD504" s="107"/>
      <c r="CE504" s="107"/>
      <c r="CF504" s="107"/>
    </row>
    <row r="505" spans="1:84" ht="12.75">
      <c r="A505" s="95">
        <v>3685</v>
      </c>
      <c r="B505" s="107" t="s">
        <v>699</v>
      </c>
      <c r="C505" s="107" t="s">
        <v>698</v>
      </c>
      <c r="D505" s="107" t="s">
        <v>698</v>
      </c>
      <c r="E505" s="107" t="s">
        <v>292</v>
      </c>
      <c r="F505" s="107"/>
      <c r="G505" s="107" t="s">
        <v>63</v>
      </c>
      <c r="H505" s="107" t="s">
        <v>513</v>
      </c>
      <c r="I505" s="107" t="s">
        <v>316</v>
      </c>
      <c r="J505" s="107"/>
      <c r="K505" s="107"/>
      <c r="L505" s="107">
        <v>0</v>
      </c>
      <c r="M505" s="107">
        <v>0</v>
      </c>
      <c r="N505" s="107"/>
      <c r="O505" s="107">
        <v>0</v>
      </c>
      <c r="P505" s="107">
        <v>0</v>
      </c>
      <c r="Q505" s="107">
        <v>0</v>
      </c>
      <c r="R505" s="107">
        <v>1</v>
      </c>
      <c r="S505" s="107">
        <v>1E-4</v>
      </c>
      <c r="T505" s="107"/>
      <c r="U505" s="107">
        <v>0</v>
      </c>
      <c r="V505" s="107"/>
      <c r="W505" s="107"/>
      <c r="X505" s="107"/>
      <c r="Y505" s="107"/>
      <c r="Z505" s="107"/>
      <c r="AA505" s="107"/>
      <c r="AB505" s="107"/>
      <c r="AC505" s="107"/>
      <c r="AD505" s="107">
        <v>44932</v>
      </c>
      <c r="AE505" s="107"/>
      <c r="AF505" s="107"/>
      <c r="AG505" s="107"/>
      <c r="AH505" s="107"/>
      <c r="AI505" s="107"/>
      <c r="AJ505" s="107"/>
      <c r="AK505" s="107"/>
      <c r="AL505" s="107" t="s">
        <v>292</v>
      </c>
      <c r="AM505" s="107"/>
      <c r="AN505" s="107" t="s">
        <v>292</v>
      </c>
      <c r="AO505" s="107"/>
      <c r="AP505" s="107" t="s">
        <v>28</v>
      </c>
      <c r="AQ505" s="107"/>
      <c r="AR505" s="107" t="s">
        <v>294</v>
      </c>
      <c r="AS505" s="107" t="s">
        <v>514</v>
      </c>
      <c r="AT505" s="107"/>
      <c r="AU505" s="107">
        <v>0</v>
      </c>
      <c r="AV505" s="107"/>
      <c r="AW505" s="107"/>
      <c r="AX505" s="107">
        <v>0</v>
      </c>
      <c r="AY505" s="107"/>
      <c r="AZ505" s="107"/>
      <c r="BA505" s="107" t="s">
        <v>28</v>
      </c>
      <c r="BB505" s="107"/>
      <c r="BC505" s="107" t="s">
        <v>292</v>
      </c>
      <c r="BD505" s="107"/>
      <c r="BE505" s="107" t="s">
        <v>585</v>
      </c>
      <c r="BF505" s="107"/>
      <c r="BG505" s="107"/>
      <c r="BH505" s="107"/>
      <c r="BI505" s="107"/>
      <c r="BJ505" s="107"/>
      <c r="BK505" s="107"/>
      <c r="BL505" s="107"/>
      <c r="BM505" s="107"/>
      <c r="BN505" s="107"/>
      <c r="BO505" s="107"/>
      <c r="BP505" s="107"/>
      <c r="BQ505" s="107">
        <v>0</v>
      </c>
      <c r="BR505" s="107">
        <v>0</v>
      </c>
      <c r="BS505" s="107">
        <v>42548</v>
      </c>
      <c r="BT505" s="107"/>
      <c r="BU505" s="107"/>
      <c r="BV505" s="107"/>
      <c r="BW505" s="107"/>
      <c r="BX505" s="107"/>
      <c r="BY505" s="107"/>
      <c r="BZ505" s="107"/>
      <c r="CA505" s="107" t="s">
        <v>522</v>
      </c>
      <c r="CB505" s="107" t="s">
        <v>532</v>
      </c>
      <c r="CC505" s="107"/>
      <c r="CD505" s="107"/>
      <c r="CE505" s="107"/>
      <c r="CF505" s="107"/>
    </row>
    <row r="506" spans="1:84" ht="12.75">
      <c r="A506" s="95">
        <v>4168</v>
      </c>
      <c r="B506" s="107" t="s">
        <v>700</v>
      </c>
      <c r="C506" s="107" t="s">
        <v>142</v>
      </c>
      <c r="D506" s="107" t="s">
        <v>701</v>
      </c>
      <c r="E506" s="107" t="s">
        <v>289</v>
      </c>
      <c r="F506" s="107"/>
      <c r="G506" s="107" t="s">
        <v>63</v>
      </c>
      <c r="H506" s="107" t="s">
        <v>513</v>
      </c>
      <c r="I506" s="107" t="s">
        <v>316</v>
      </c>
      <c r="J506" s="107"/>
      <c r="K506" s="107"/>
      <c r="L506" s="107"/>
      <c r="M506" s="107"/>
      <c r="N506" s="107"/>
      <c r="O506" s="107"/>
      <c r="P506" s="107"/>
      <c r="Q506" s="107"/>
      <c r="R506" s="107">
        <v>1</v>
      </c>
      <c r="S506" s="107">
        <v>1E-4</v>
      </c>
      <c r="T506" s="107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>
        <v>44385</v>
      </c>
      <c r="AE506" s="107"/>
      <c r="AF506" s="107"/>
      <c r="AG506" s="107"/>
      <c r="AH506" s="107"/>
      <c r="AI506" s="107"/>
      <c r="AJ506" s="107"/>
      <c r="AK506" s="107"/>
      <c r="AL506" s="107" t="s">
        <v>292</v>
      </c>
      <c r="AM506" s="107"/>
      <c r="AN506" s="107" t="s">
        <v>292</v>
      </c>
      <c r="AO506" s="107"/>
      <c r="AP506" s="107" t="s">
        <v>28</v>
      </c>
      <c r="AQ506" s="107"/>
      <c r="AR506" s="107" t="s">
        <v>702</v>
      </c>
      <c r="AS506" s="107" t="s">
        <v>514</v>
      </c>
      <c r="AT506" s="107"/>
      <c r="AU506" s="107"/>
      <c r="AV506" s="107"/>
      <c r="AW506" s="107"/>
      <c r="AX506" s="107"/>
      <c r="AY506" s="107"/>
      <c r="AZ506" s="107"/>
      <c r="BA506" s="107" t="s">
        <v>28</v>
      </c>
      <c r="BB506" s="107"/>
      <c r="BC506" s="107" t="s">
        <v>292</v>
      </c>
      <c r="BD506" s="107"/>
      <c r="BE506" s="107" t="s">
        <v>585</v>
      </c>
      <c r="BF506" s="107"/>
      <c r="BG506" s="107"/>
      <c r="BH506" s="107"/>
      <c r="BI506" s="107"/>
      <c r="BJ506" s="107"/>
      <c r="BK506" s="107"/>
      <c r="BL506" s="107"/>
      <c r="BM506" s="107"/>
      <c r="BN506" s="107"/>
      <c r="BO506" s="107"/>
      <c r="BP506" s="107"/>
      <c r="BQ506" s="107"/>
      <c r="BR506" s="107"/>
      <c r="BS506" s="107">
        <v>44385</v>
      </c>
      <c r="BT506" s="107"/>
      <c r="BU506" s="107"/>
      <c r="BV506" s="107"/>
      <c r="BW506" s="107"/>
      <c r="BX506" s="107"/>
      <c r="BY506" s="107"/>
      <c r="BZ506" s="107"/>
      <c r="CA506" s="107" t="s">
        <v>527</v>
      </c>
      <c r="CB506" s="107" t="s">
        <v>527</v>
      </c>
      <c r="CC506" s="107"/>
      <c r="CD506" s="107"/>
      <c r="CE506" s="107"/>
      <c r="CF506" s="107" t="s">
        <v>296</v>
      </c>
    </row>
    <row r="507" spans="1:84" ht="12.75">
      <c r="A507" s="95">
        <v>3672</v>
      </c>
      <c r="B507" s="107" t="s">
        <v>703</v>
      </c>
      <c r="C507" s="107" t="s">
        <v>142</v>
      </c>
      <c r="D507" s="107" t="s">
        <v>701</v>
      </c>
      <c r="E507" s="107" t="s">
        <v>289</v>
      </c>
      <c r="F507" s="107"/>
      <c r="G507" s="107" t="s">
        <v>63</v>
      </c>
      <c r="H507" s="107" t="s">
        <v>513</v>
      </c>
      <c r="I507" s="107" t="s">
        <v>316</v>
      </c>
      <c r="J507" s="107"/>
      <c r="K507" s="107"/>
      <c r="L507" s="107"/>
      <c r="M507" s="107"/>
      <c r="N507" s="107"/>
      <c r="O507" s="107"/>
      <c r="P507" s="107"/>
      <c r="Q507" s="107"/>
      <c r="R507" s="107">
        <v>1</v>
      </c>
      <c r="S507" s="107">
        <v>1E-4</v>
      </c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>
        <v>42304</v>
      </c>
      <c r="AE507" s="107"/>
      <c r="AF507" s="107"/>
      <c r="AG507" s="107"/>
      <c r="AH507" s="107"/>
      <c r="AI507" s="107"/>
      <c r="AJ507" s="107"/>
      <c r="AK507" s="107"/>
      <c r="AL507" s="107" t="s">
        <v>292</v>
      </c>
      <c r="AM507" s="107"/>
      <c r="AN507" s="107" t="s">
        <v>292</v>
      </c>
      <c r="AO507" s="107"/>
      <c r="AP507" s="107" t="s">
        <v>28</v>
      </c>
      <c r="AQ507" s="107"/>
      <c r="AR507" s="107" t="s">
        <v>294</v>
      </c>
      <c r="AS507" s="107" t="s">
        <v>514</v>
      </c>
      <c r="AT507" s="107"/>
      <c r="AU507" s="107"/>
      <c r="AV507" s="107"/>
      <c r="AW507" s="107"/>
      <c r="AX507" s="107"/>
      <c r="AY507" s="107"/>
      <c r="AZ507" s="107"/>
      <c r="BA507" s="107" t="s">
        <v>28</v>
      </c>
      <c r="BB507" s="107"/>
      <c r="BC507" s="107" t="s">
        <v>292</v>
      </c>
      <c r="BD507" s="107"/>
      <c r="BE507" s="107" t="s">
        <v>585</v>
      </c>
      <c r="BF507" s="107"/>
      <c r="BG507" s="107"/>
      <c r="BH507" s="107"/>
      <c r="BI507" s="107"/>
      <c r="BJ507" s="107"/>
      <c r="BK507" s="107"/>
      <c r="BL507" s="107"/>
      <c r="BM507" s="107"/>
      <c r="BN507" s="107"/>
      <c r="BO507" s="107"/>
      <c r="BP507" s="107"/>
      <c r="BQ507" s="107"/>
      <c r="BR507" s="107"/>
      <c r="BS507" s="107"/>
      <c r="BT507" s="107"/>
      <c r="BU507" s="107"/>
      <c r="BV507" s="107"/>
      <c r="BW507" s="107"/>
      <c r="BX507" s="107"/>
      <c r="BY507" s="107"/>
      <c r="BZ507" s="107"/>
      <c r="CA507" s="107"/>
      <c r="CB507" s="107" t="s">
        <v>456</v>
      </c>
      <c r="CC507" s="107"/>
      <c r="CD507" s="107"/>
      <c r="CE507" s="107"/>
      <c r="CF507" s="107" t="s">
        <v>296</v>
      </c>
    </row>
    <row r="508" spans="1:84" s="119" customFormat="1" ht="12.75">
      <c r="A508" s="95">
        <v>3055</v>
      </c>
      <c r="B508" s="107" t="s">
        <v>704</v>
      </c>
      <c r="C508" s="107" t="s">
        <v>705</v>
      </c>
      <c r="D508" s="107" t="s">
        <v>706</v>
      </c>
      <c r="E508" s="107" t="s">
        <v>289</v>
      </c>
      <c r="F508" s="107"/>
      <c r="G508" s="107" t="s">
        <v>63</v>
      </c>
      <c r="H508" s="107" t="s">
        <v>513</v>
      </c>
      <c r="I508" s="107" t="s">
        <v>333</v>
      </c>
      <c r="J508" s="107"/>
      <c r="K508" s="107"/>
      <c r="L508" s="107"/>
      <c r="M508" s="107"/>
      <c r="N508" s="107"/>
      <c r="O508" s="107"/>
      <c r="P508" s="107"/>
      <c r="Q508" s="107"/>
      <c r="R508" s="107">
        <v>1</v>
      </c>
      <c r="S508" s="107">
        <v>1E-4</v>
      </c>
      <c r="T508" s="107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>
        <v>40049</v>
      </c>
      <c r="AE508" s="107"/>
      <c r="AF508" s="107"/>
      <c r="AG508" s="107"/>
      <c r="AH508" s="107"/>
      <c r="AI508" s="107"/>
      <c r="AJ508" s="107"/>
      <c r="AK508" s="107"/>
      <c r="AL508" s="107" t="s">
        <v>292</v>
      </c>
      <c r="AM508" s="107"/>
      <c r="AN508" s="107" t="s">
        <v>292</v>
      </c>
      <c r="AO508" s="107" t="s">
        <v>293</v>
      </c>
      <c r="AP508" s="107" t="s">
        <v>28</v>
      </c>
      <c r="AQ508" s="107"/>
      <c r="AR508" s="107" t="s">
        <v>294</v>
      </c>
      <c r="AS508" s="107" t="s">
        <v>514</v>
      </c>
      <c r="AT508" s="107"/>
      <c r="AU508" s="107"/>
      <c r="AV508" s="107"/>
      <c r="AW508" s="107"/>
      <c r="AX508" s="107"/>
      <c r="AY508" s="107"/>
      <c r="AZ508" s="107"/>
      <c r="BA508" s="107" t="s">
        <v>28</v>
      </c>
      <c r="BB508" s="107"/>
      <c r="BC508" s="107"/>
      <c r="BD508" s="107"/>
      <c r="BE508" s="107"/>
      <c r="BF508" s="107"/>
      <c r="BG508" s="107"/>
      <c r="BH508" s="107"/>
      <c r="BI508" s="107"/>
      <c r="BJ508" s="107"/>
      <c r="BK508" s="107"/>
      <c r="BL508" s="107"/>
      <c r="BM508" s="107"/>
      <c r="BN508" s="107"/>
      <c r="BO508" s="107"/>
      <c r="BP508" s="107"/>
      <c r="BQ508" s="107"/>
      <c r="BR508" s="107"/>
      <c r="BS508" s="107"/>
      <c r="BT508" s="107"/>
      <c r="BU508" s="107"/>
      <c r="BV508" s="107"/>
      <c r="BW508" s="107"/>
      <c r="BX508" s="107"/>
      <c r="BY508" s="107"/>
      <c r="BZ508" s="107"/>
      <c r="CA508" s="107"/>
      <c r="CB508" s="107"/>
      <c r="CC508" s="107"/>
      <c r="CD508" s="107"/>
      <c r="CE508" s="107"/>
      <c r="CF508" s="107" t="s">
        <v>296</v>
      </c>
    </row>
    <row r="509" spans="1:84" ht="12.75">
      <c r="A509" s="95">
        <v>3060</v>
      </c>
      <c r="B509" s="107" t="s">
        <v>707</v>
      </c>
      <c r="C509" s="107" t="s">
        <v>708</v>
      </c>
      <c r="D509" s="107" t="s">
        <v>709</v>
      </c>
      <c r="E509" s="107" t="s">
        <v>289</v>
      </c>
      <c r="F509" s="107"/>
      <c r="G509" s="107" t="s">
        <v>63</v>
      </c>
      <c r="H509" s="107" t="s">
        <v>513</v>
      </c>
      <c r="I509" s="107" t="s">
        <v>333</v>
      </c>
      <c r="J509" s="107"/>
      <c r="K509" s="107"/>
      <c r="L509" s="107"/>
      <c r="M509" s="107"/>
      <c r="N509" s="107"/>
      <c r="O509" s="107"/>
      <c r="P509" s="107"/>
      <c r="Q509" s="107"/>
      <c r="R509" s="107">
        <v>1</v>
      </c>
      <c r="S509" s="107">
        <v>1E-4</v>
      </c>
      <c r="T509" s="107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>
        <v>40049</v>
      </c>
      <c r="AE509" s="107"/>
      <c r="AF509" s="107"/>
      <c r="AG509" s="107"/>
      <c r="AH509" s="107"/>
      <c r="AI509" s="107"/>
      <c r="AJ509" s="107"/>
      <c r="AK509" s="107"/>
      <c r="AL509" s="107" t="s">
        <v>292</v>
      </c>
      <c r="AM509" s="107"/>
      <c r="AN509" s="107" t="s">
        <v>292</v>
      </c>
      <c r="AO509" s="107" t="s">
        <v>293</v>
      </c>
      <c r="AP509" s="107" t="s">
        <v>28</v>
      </c>
      <c r="AQ509" s="107"/>
      <c r="AR509" s="107" t="s">
        <v>294</v>
      </c>
      <c r="AS509" s="107" t="s">
        <v>514</v>
      </c>
      <c r="AT509" s="107"/>
      <c r="AU509" s="107"/>
      <c r="AV509" s="107"/>
      <c r="AW509" s="107"/>
      <c r="AX509" s="107"/>
      <c r="AY509" s="107"/>
      <c r="AZ509" s="107"/>
      <c r="BA509" s="107" t="s">
        <v>28</v>
      </c>
      <c r="BB509" s="107"/>
      <c r="BC509" s="107"/>
      <c r="BD509" s="107"/>
      <c r="BE509" s="107"/>
      <c r="BF509" s="107"/>
      <c r="BG509" s="107"/>
      <c r="BH509" s="107"/>
      <c r="BI509" s="107"/>
      <c r="BJ509" s="107"/>
      <c r="BK509" s="107"/>
      <c r="BL509" s="107"/>
      <c r="BM509" s="107"/>
      <c r="BN509" s="107"/>
      <c r="BO509" s="107"/>
      <c r="BP509" s="107"/>
      <c r="BQ509" s="107"/>
      <c r="BR509" s="107"/>
      <c r="BS509" s="107"/>
      <c r="BT509" s="107"/>
      <c r="BU509" s="107"/>
      <c r="BV509" s="107"/>
      <c r="BW509" s="107"/>
      <c r="BX509" s="107"/>
      <c r="BY509" s="107"/>
      <c r="BZ509" s="107"/>
      <c r="CA509" s="107"/>
      <c r="CB509" s="107"/>
      <c r="CC509" s="107"/>
      <c r="CD509" s="107"/>
      <c r="CE509" s="107"/>
      <c r="CF509" s="107" t="s">
        <v>296</v>
      </c>
    </row>
    <row r="510" spans="1:84" ht="12.75">
      <c r="A510" s="95">
        <v>3042</v>
      </c>
      <c r="B510" s="107" t="s">
        <v>710</v>
      </c>
      <c r="C510" s="107" t="s">
        <v>711</v>
      </c>
      <c r="D510" s="107" t="s">
        <v>712</v>
      </c>
      <c r="E510" s="107" t="s">
        <v>289</v>
      </c>
      <c r="F510" s="107"/>
      <c r="G510" s="107" t="s">
        <v>63</v>
      </c>
      <c r="H510" s="107" t="s">
        <v>513</v>
      </c>
      <c r="I510" s="107" t="s">
        <v>333</v>
      </c>
      <c r="J510" s="107"/>
      <c r="K510" s="107"/>
      <c r="L510" s="107"/>
      <c r="M510" s="107"/>
      <c r="N510" s="107"/>
      <c r="O510" s="107"/>
      <c r="P510" s="107"/>
      <c r="Q510" s="107"/>
      <c r="R510" s="107">
        <v>1</v>
      </c>
      <c r="S510" s="107">
        <v>1E-4</v>
      </c>
      <c r="T510" s="107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>
        <v>40049</v>
      </c>
      <c r="AE510" s="107"/>
      <c r="AF510" s="107"/>
      <c r="AG510" s="107"/>
      <c r="AH510" s="107"/>
      <c r="AI510" s="107"/>
      <c r="AJ510" s="107"/>
      <c r="AK510" s="107"/>
      <c r="AL510" s="107" t="s">
        <v>292</v>
      </c>
      <c r="AM510" s="107"/>
      <c r="AN510" s="107" t="s">
        <v>292</v>
      </c>
      <c r="AO510" s="107" t="s">
        <v>293</v>
      </c>
      <c r="AP510" s="107" t="s">
        <v>28</v>
      </c>
      <c r="AQ510" s="107"/>
      <c r="AR510" s="107" t="s">
        <v>294</v>
      </c>
      <c r="AS510" s="107" t="s">
        <v>514</v>
      </c>
      <c r="AT510" s="107"/>
      <c r="AU510" s="107"/>
      <c r="AV510" s="107"/>
      <c r="AW510" s="107"/>
      <c r="AX510" s="107"/>
      <c r="AY510" s="107"/>
      <c r="AZ510" s="107"/>
      <c r="BA510" s="107" t="s">
        <v>28</v>
      </c>
      <c r="BB510" s="107"/>
      <c r="BC510" s="107"/>
      <c r="BD510" s="107"/>
      <c r="BE510" s="107"/>
      <c r="BF510" s="107"/>
      <c r="BG510" s="107"/>
      <c r="BH510" s="107"/>
      <c r="BI510" s="107"/>
      <c r="BJ510" s="107"/>
      <c r="BK510" s="107"/>
      <c r="BL510" s="107"/>
      <c r="BM510" s="107"/>
      <c r="BN510" s="107"/>
      <c r="BO510" s="107"/>
      <c r="BP510" s="107"/>
      <c r="BQ510" s="107"/>
      <c r="BR510" s="107"/>
      <c r="BS510" s="107"/>
      <c r="BT510" s="107"/>
      <c r="BU510" s="107"/>
      <c r="BV510" s="107"/>
      <c r="BW510" s="107"/>
      <c r="BX510" s="107"/>
      <c r="BY510" s="107"/>
      <c r="BZ510" s="107"/>
      <c r="CA510" s="107"/>
      <c r="CB510" s="107"/>
      <c r="CC510" s="107"/>
      <c r="CD510" s="107"/>
      <c r="CE510" s="107"/>
      <c r="CF510" s="107" t="s">
        <v>296</v>
      </c>
    </row>
    <row r="511" spans="1:84" ht="12.75">
      <c r="A511" s="95">
        <v>3914</v>
      </c>
      <c r="B511" s="107" t="s">
        <v>713</v>
      </c>
      <c r="C511" s="107" t="s">
        <v>714</v>
      </c>
      <c r="D511" s="107" t="s">
        <v>714</v>
      </c>
      <c r="E511" s="107" t="s">
        <v>289</v>
      </c>
      <c r="F511" s="107"/>
      <c r="G511" s="107" t="s">
        <v>63</v>
      </c>
      <c r="H511" s="107" t="s">
        <v>715</v>
      </c>
      <c r="I511" s="107" t="s">
        <v>308</v>
      </c>
      <c r="J511" s="107"/>
      <c r="K511" s="107"/>
      <c r="L511" s="107">
        <v>0</v>
      </c>
      <c r="M511" s="107" t="s">
        <v>566</v>
      </c>
      <c r="N511" s="107"/>
      <c r="O511" s="107">
        <v>0</v>
      </c>
      <c r="P511" s="107">
        <v>0</v>
      </c>
      <c r="Q511" s="107">
        <v>0</v>
      </c>
      <c r="R511" s="107">
        <v>1</v>
      </c>
      <c r="S511" s="107">
        <v>1</v>
      </c>
      <c r="T511" s="107"/>
      <c r="U511" s="107">
        <v>0</v>
      </c>
      <c r="V511" s="107"/>
      <c r="W511" s="107"/>
      <c r="X511" s="107"/>
      <c r="Y511" s="107"/>
      <c r="Z511" s="107"/>
      <c r="AA511" s="107"/>
      <c r="AB511" s="107"/>
      <c r="AC511" s="107"/>
      <c r="AD511" s="107"/>
      <c r="AE511" s="107"/>
      <c r="AF511" s="107"/>
      <c r="AG511" s="107"/>
      <c r="AH511" s="107"/>
      <c r="AI511" s="107"/>
      <c r="AJ511" s="107"/>
      <c r="AK511" s="107"/>
      <c r="AL511" s="107" t="s">
        <v>292</v>
      </c>
      <c r="AM511" s="107"/>
      <c r="AN511" s="107" t="s">
        <v>292</v>
      </c>
      <c r="AO511" s="107" t="s">
        <v>293</v>
      </c>
      <c r="AP511" s="107" t="s">
        <v>28</v>
      </c>
      <c r="AQ511" s="107"/>
      <c r="AR511" s="107" t="s">
        <v>309</v>
      </c>
      <c r="AS511" s="107" t="s">
        <v>514</v>
      </c>
      <c r="AT511" s="107"/>
      <c r="AU511" s="107">
        <v>0</v>
      </c>
      <c r="AV511" s="107"/>
      <c r="AW511" s="107"/>
      <c r="AX511" s="107">
        <v>0</v>
      </c>
      <c r="AY511" s="107"/>
      <c r="AZ511" s="107"/>
      <c r="BA511" s="107" t="s">
        <v>28</v>
      </c>
      <c r="BB511" s="107"/>
      <c r="BC511" s="107" t="s">
        <v>292</v>
      </c>
      <c r="BD511" s="107"/>
      <c r="BE511" s="107" t="s">
        <v>574</v>
      </c>
      <c r="BF511" s="107"/>
      <c r="BG511" s="107"/>
      <c r="BH511" s="107"/>
      <c r="BI511" s="107"/>
      <c r="BJ511" s="107"/>
      <c r="BK511" s="107"/>
      <c r="BL511" s="107"/>
      <c r="BM511" s="107"/>
      <c r="BN511" s="107"/>
      <c r="BO511" s="107"/>
      <c r="BP511" s="107"/>
      <c r="BQ511" s="107">
        <v>0</v>
      </c>
      <c r="BR511" s="107">
        <v>0</v>
      </c>
      <c r="BS511" s="107">
        <v>44629</v>
      </c>
      <c r="BT511" s="107"/>
      <c r="BU511" s="107"/>
      <c r="BV511" s="107"/>
      <c r="BW511" s="107"/>
      <c r="BX511" s="107"/>
      <c r="BY511" s="107"/>
      <c r="BZ511" s="107"/>
      <c r="CA511" s="107" t="s">
        <v>527</v>
      </c>
      <c r="CB511" s="107"/>
      <c r="CC511" s="107"/>
      <c r="CD511" s="107"/>
      <c r="CE511" s="107"/>
      <c r="CF511" s="107"/>
    </row>
    <row r="512" spans="1:84" ht="12.75">
      <c r="A512" s="95">
        <v>3762</v>
      </c>
      <c r="B512" s="120" t="s">
        <v>716</v>
      </c>
      <c r="C512" s="107" t="s">
        <v>717</v>
      </c>
      <c r="D512" s="107" t="s">
        <v>717</v>
      </c>
      <c r="E512" s="107" t="s">
        <v>289</v>
      </c>
      <c r="F512" s="107"/>
      <c r="G512" s="107" t="s">
        <v>63</v>
      </c>
      <c r="H512" s="107" t="s">
        <v>715</v>
      </c>
      <c r="I512" s="107" t="s">
        <v>308</v>
      </c>
      <c r="J512" s="107"/>
      <c r="K512" s="107"/>
      <c r="L512" s="107"/>
      <c r="M512" s="107" t="s">
        <v>566</v>
      </c>
      <c r="N512" s="107"/>
      <c r="O512" s="107"/>
      <c r="P512" s="107"/>
      <c r="Q512" s="107"/>
      <c r="R512" s="107">
        <v>1</v>
      </c>
      <c r="S512" s="107">
        <v>1</v>
      </c>
      <c r="T512" s="107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>
        <v>43999</v>
      </c>
      <c r="AE512" s="107"/>
      <c r="AF512" s="107"/>
      <c r="AG512" s="107"/>
      <c r="AH512" s="107"/>
      <c r="AI512" s="107"/>
      <c r="AJ512" s="107"/>
      <c r="AK512" s="107"/>
      <c r="AL512" s="107" t="s">
        <v>292</v>
      </c>
      <c r="AM512" s="107"/>
      <c r="AN512" s="107" t="s">
        <v>292</v>
      </c>
      <c r="AO512" s="107" t="s">
        <v>293</v>
      </c>
      <c r="AP512" s="107" t="s">
        <v>28</v>
      </c>
      <c r="AQ512" s="107"/>
      <c r="AR512" s="107" t="s">
        <v>309</v>
      </c>
      <c r="AS512" s="107" t="s">
        <v>514</v>
      </c>
      <c r="AT512" s="107"/>
      <c r="AU512" s="107"/>
      <c r="AV512" s="107"/>
      <c r="AW512" s="107"/>
      <c r="AX512" s="107"/>
      <c r="AY512" s="107"/>
      <c r="AZ512" s="107"/>
      <c r="BA512" s="107" t="s">
        <v>28</v>
      </c>
      <c r="BB512" s="107"/>
      <c r="BC512" s="107" t="s">
        <v>292</v>
      </c>
      <c r="BD512" s="107"/>
      <c r="BE512" s="107" t="s">
        <v>521</v>
      </c>
      <c r="BF512" s="107"/>
      <c r="BG512" s="107"/>
      <c r="BH512" s="107"/>
      <c r="BI512" s="107"/>
      <c r="BJ512" s="107"/>
      <c r="BK512" s="107"/>
      <c r="BL512" s="107"/>
      <c r="BM512" s="107"/>
      <c r="BN512" s="107"/>
      <c r="BO512" s="107"/>
      <c r="BP512" s="107"/>
      <c r="BQ512" s="107"/>
      <c r="BR512" s="107"/>
      <c r="BS512" s="107">
        <v>43998</v>
      </c>
      <c r="BT512" s="107"/>
      <c r="BU512" s="107"/>
      <c r="BV512" s="107"/>
      <c r="BW512" s="107"/>
      <c r="BX512" s="107"/>
      <c r="BY512" s="107"/>
      <c r="BZ512" s="107"/>
      <c r="CA512" s="107" t="s">
        <v>641</v>
      </c>
      <c r="CB512" s="107" t="s">
        <v>641</v>
      </c>
      <c r="CC512" s="107"/>
      <c r="CD512" s="107"/>
      <c r="CE512" s="107"/>
      <c r="CF512" s="107" t="s">
        <v>296</v>
      </c>
    </row>
    <row r="513" spans="1:84" ht="12.75">
      <c r="A513" s="95">
        <v>4139</v>
      </c>
      <c r="B513" s="107" t="s">
        <v>718</v>
      </c>
      <c r="C513" s="107" t="s">
        <v>719</v>
      </c>
      <c r="D513" s="107" t="s">
        <v>719</v>
      </c>
      <c r="E513" s="107" t="s">
        <v>289</v>
      </c>
      <c r="F513" s="107"/>
      <c r="G513" s="107" t="s">
        <v>63</v>
      </c>
      <c r="H513" s="107" t="s">
        <v>715</v>
      </c>
      <c r="I513" s="107" t="s">
        <v>323</v>
      </c>
      <c r="J513" s="107" t="s">
        <v>454</v>
      </c>
      <c r="K513" s="107"/>
      <c r="L513" s="107"/>
      <c r="M513" s="107"/>
      <c r="N513" s="107"/>
      <c r="O513" s="107"/>
      <c r="P513" s="107"/>
      <c r="Q513" s="107"/>
      <c r="R513" s="107">
        <v>1</v>
      </c>
      <c r="S513" s="107">
        <v>1</v>
      </c>
      <c r="T513" s="107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>
        <v>42550</v>
      </c>
      <c r="AE513" s="107"/>
      <c r="AF513" s="107"/>
      <c r="AG513" s="107"/>
      <c r="AH513" s="107"/>
      <c r="AI513" s="107"/>
      <c r="AJ513" s="107"/>
      <c r="AK513" s="107"/>
      <c r="AL513" s="107" t="s">
        <v>292</v>
      </c>
      <c r="AM513" s="107"/>
      <c r="AN513" s="107"/>
      <c r="AO513" s="107" t="s">
        <v>293</v>
      </c>
      <c r="AP513" s="107" t="s">
        <v>28</v>
      </c>
      <c r="AQ513" s="107"/>
      <c r="AR513" s="107" t="s">
        <v>720</v>
      </c>
      <c r="AS513" s="107" t="s">
        <v>514</v>
      </c>
      <c r="AT513" s="107"/>
      <c r="AU513" s="107"/>
      <c r="AV513" s="107"/>
      <c r="AW513" s="107"/>
      <c r="AX513" s="107"/>
      <c r="AY513" s="107"/>
      <c r="AZ513" s="107"/>
      <c r="BA513" s="107" t="s">
        <v>28</v>
      </c>
      <c r="BB513" s="107"/>
      <c r="BC513" s="107" t="s">
        <v>292</v>
      </c>
      <c r="BD513" s="107"/>
      <c r="BE513" s="107" t="s">
        <v>30</v>
      </c>
      <c r="BF513" s="107"/>
      <c r="BG513" s="107"/>
      <c r="BH513" s="107"/>
      <c r="BI513" s="107"/>
      <c r="BJ513" s="107"/>
      <c r="BK513" s="107"/>
      <c r="BL513" s="107"/>
      <c r="BM513" s="107"/>
      <c r="BN513" s="107"/>
      <c r="BO513" s="107"/>
      <c r="BP513" s="107"/>
      <c r="BQ513" s="107"/>
      <c r="BR513" s="107"/>
      <c r="BS513" s="107">
        <v>42550</v>
      </c>
      <c r="BT513" s="107"/>
      <c r="BU513" s="107"/>
      <c r="BV513" s="107"/>
      <c r="BW513" s="107"/>
      <c r="BX513" s="107"/>
      <c r="BY513" s="107"/>
      <c r="BZ513" s="107"/>
      <c r="CA513" s="107" t="s">
        <v>522</v>
      </c>
      <c r="CB513" s="107" t="s">
        <v>522</v>
      </c>
      <c r="CC513" s="107"/>
      <c r="CD513" s="107"/>
      <c r="CE513" s="107"/>
      <c r="CF513" s="107" t="s">
        <v>296</v>
      </c>
    </row>
    <row r="514" spans="1:84" ht="12.75">
      <c r="A514" s="95">
        <v>3739</v>
      </c>
      <c r="B514" s="121" t="s">
        <v>721</v>
      </c>
      <c r="C514" s="120" t="s">
        <v>722</v>
      </c>
      <c r="D514" s="120" t="s">
        <v>722</v>
      </c>
      <c r="E514" s="120" t="s">
        <v>289</v>
      </c>
      <c r="F514" s="120"/>
      <c r="G514" s="120" t="s">
        <v>63</v>
      </c>
      <c r="H514" s="120" t="s">
        <v>715</v>
      </c>
      <c r="I514" s="120" t="s">
        <v>384</v>
      </c>
      <c r="J514" s="120" t="s">
        <v>454</v>
      </c>
      <c r="K514" s="120"/>
      <c r="L514" s="120"/>
      <c r="M514" s="120"/>
      <c r="N514" s="120"/>
      <c r="O514" s="120"/>
      <c r="P514" s="120"/>
      <c r="Q514" s="120"/>
      <c r="R514" s="120">
        <v>1</v>
      </c>
      <c r="S514" s="120">
        <v>1</v>
      </c>
      <c r="T514" s="120"/>
      <c r="U514" s="120"/>
      <c r="V514" s="120"/>
      <c r="W514" s="120"/>
      <c r="X514" s="120"/>
      <c r="Y514" s="120"/>
      <c r="Z514" s="120"/>
      <c r="AA514" s="120"/>
      <c r="AB514" s="120"/>
      <c r="AC514" s="120"/>
      <c r="AD514" s="120"/>
      <c r="AE514" s="120"/>
      <c r="AF514" s="120"/>
      <c r="AG514" s="120"/>
      <c r="AH514" s="120"/>
      <c r="AI514" s="120"/>
      <c r="AJ514" s="120"/>
      <c r="AK514" s="120"/>
      <c r="AL514" s="120" t="s">
        <v>292</v>
      </c>
      <c r="AM514" s="120"/>
      <c r="AN514" s="120"/>
      <c r="AO514" s="120" t="s">
        <v>293</v>
      </c>
      <c r="AP514" s="120" t="s">
        <v>28</v>
      </c>
      <c r="AQ514" s="120"/>
      <c r="AR514" s="120" t="s">
        <v>723</v>
      </c>
      <c r="AS514" s="120" t="s">
        <v>514</v>
      </c>
      <c r="AT514" s="120"/>
      <c r="AU514" s="120"/>
      <c r="AV514" s="120"/>
      <c r="AW514" s="120"/>
      <c r="AX514" s="120"/>
      <c r="AY514" s="120"/>
      <c r="AZ514" s="120"/>
      <c r="BA514" s="120" t="s">
        <v>28</v>
      </c>
      <c r="BB514" s="120"/>
      <c r="BC514" s="120" t="s">
        <v>292</v>
      </c>
      <c r="BD514" s="120"/>
      <c r="BE514" s="120" t="s">
        <v>521</v>
      </c>
      <c r="BF514" s="120"/>
      <c r="BG514" s="120"/>
      <c r="BH514" s="120"/>
      <c r="BI514" s="120"/>
      <c r="BJ514" s="120"/>
      <c r="BK514" s="120"/>
      <c r="BL514" s="120"/>
      <c r="BM514" s="120"/>
      <c r="BN514" s="120"/>
      <c r="BO514" s="120"/>
      <c r="BP514" s="120"/>
      <c r="BQ514" s="120"/>
      <c r="BR514" s="120"/>
      <c r="BS514" s="120">
        <v>42690</v>
      </c>
      <c r="BT514" s="120"/>
      <c r="BU514" s="120"/>
      <c r="BV514" s="120"/>
      <c r="BW514" s="120"/>
      <c r="BX514" s="120"/>
      <c r="BY514" s="120"/>
      <c r="BZ514" s="120"/>
      <c r="CA514" s="120" t="s">
        <v>522</v>
      </c>
      <c r="CB514" s="120"/>
      <c r="CC514" s="120"/>
      <c r="CD514" s="120"/>
      <c r="CE514" s="120"/>
      <c r="CF514" s="120" t="s">
        <v>296</v>
      </c>
    </row>
    <row r="515" spans="1:84" ht="12.75">
      <c r="A515" s="95">
        <v>3796</v>
      </c>
      <c r="B515" s="120" t="s">
        <v>724</v>
      </c>
      <c r="C515" s="120" t="s">
        <v>725</v>
      </c>
      <c r="D515" s="120" t="s">
        <v>725</v>
      </c>
      <c r="E515" s="120" t="s">
        <v>289</v>
      </c>
      <c r="F515" s="120"/>
      <c r="G515" s="120" t="s">
        <v>63</v>
      </c>
      <c r="H515" s="120" t="s">
        <v>715</v>
      </c>
      <c r="I515" s="120" t="s">
        <v>548</v>
      </c>
      <c r="J515" s="120"/>
      <c r="K515" s="120"/>
      <c r="L515" s="120"/>
      <c r="M515" s="120" t="s">
        <v>566</v>
      </c>
      <c r="N515" s="120"/>
      <c r="O515" s="120"/>
      <c r="P515" s="120"/>
      <c r="Q515" s="120"/>
      <c r="R515" s="120">
        <v>1</v>
      </c>
      <c r="S515" s="120">
        <v>1</v>
      </c>
      <c r="T515" s="120"/>
      <c r="U515" s="120"/>
      <c r="V515" s="120"/>
      <c r="W515" s="120"/>
      <c r="X515" s="120"/>
      <c r="Y515" s="120"/>
      <c r="Z515" s="120"/>
      <c r="AA515" s="120"/>
      <c r="AB515" s="120"/>
      <c r="AC515" s="120"/>
      <c r="AD515" s="120"/>
      <c r="AE515" s="120"/>
      <c r="AF515" s="120"/>
      <c r="AG515" s="120"/>
      <c r="AH515" s="120"/>
      <c r="AI515" s="120"/>
      <c r="AJ515" s="120"/>
      <c r="AK515" s="120"/>
      <c r="AL515" s="120" t="s">
        <v>292</v>
      </c>
      <c r="AM515" s="120"/>
      <c r="AN515" s="120" t="s">
        <v>292</v>
      </c>
      <c r="AO515" s="120" t="s">
        <v>293</v>
      </c>
      <c r="AP515" s="120" t="s">
        <v>28</v>
      </c>
      <c r="AQ515" s="120"/>
      <c r="AR515" s="120" t="s">
        <v>726</v>
      </c>
      <c r="AS515" s="120" t="s">
        <v>514</v>
      </c>
      <c r="AT515" s="120"/>
      <c r="AU515" s="120"/>
      <c r="AV515" s="120"/>
      <c r="AW515" s="120"/>
      <c r="AX515" s="120"/>
      <c r="AY515" s="120"/>
      <c r="AZ515" s="120"/>
      <c r="BA515" s="120" t="s">
        <v>28</v>
      </c>
      <c r="BB515" s="120"/>
      <c r="BC515" s="120" t="s">
        <v>292</v>
      </c>
      <c r="BD515" s="120"/>
      <c r="BE515" s="120" t="s">
        <v>32</v>
      </c>
      <c r="BF515" s="120"/>
      <c r="BG515" s="120"/>
      <c r="BH515" s="120"/>
      <c r="BI515" s="120"/>
      <c r="BJ515" s="120"/>
      <c r="BK515" s="120"/>
      <c r="BL515" s="120"/>
      <c r="BM515" s="120"/>
      <c r="BN515" s="120"/>
      <c r="BO515" s="120"/>
      <c r="BP515" s="120"/>
      <c r="BQ515" s="120"/>
      <c r="BR515" s="120"/>
      <c r="BS515" s="120">
        <v>43957</v>
      </c>
      <c r="BT515" s="120"/>
      <c r="BU515" s="120"/>
      <c r="BV515" s="120"/>
      <c r="BW515" s="120"/>
      <c r="BX515" s="120"/>
      <c r="BY515" s="120"/>
      <c r="BZ515" s="120"/>
      <c r="CA515" s="120" t="s">
        <v>641</v>
      </c>
      <c r="CB515" s="120"/>
      <c r="CC515" s="120"/>
      <c r="CD515" s="120"/>
      <c r="CE515" s="120"/>
      <c r="CF515" s="120" t="s">
        <v>296</v>
      </c>
    </row>
    <row r="516" spans="1:84" ht="12.75">
      <c r="A516" s="95">
        <v>3748</v>
      </c>
      <c r="B516" s="107" t="s">
        <v>727</v>
      </c>
      <c r="C516" s="107" t="s">
        <v>728</v>
      </c>
      <c r="D516" s="107" t="s">
        <v>728</v>
      </c>
      <c r="E516" s="107" t="s">
        <v>289</v>
      </c>
      <c r="F516" s="107"/>
      <c r="G516" s="107" t="s">
        <v>63</v>
      </c>
      <c r="H516" s="107" t="s">
        <v>715</v>
      </c>
      <c r="I516" s="107" t="s">
        <v>548</v>
      </c>
      <c r="J516" s="107"/>
      <c r="K516" s="107"/>
      <c r="L516" s="107"/>
      <c r="M516" s="107" t="s">
        <v>566</v>
      </c>
      <c r="N516" s="107"/>
      <c r="O516" s="107"/>
      <c r="P516" s="107"/>
      <c r="Q516" s="107"/>
      <c r="R516" s="107">
        <v>1</v>
      </c>
      <c r="S516" s="107">
        <v>1</v>
      </c>
      <c r="T516" s="107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  <c r="AE516" s="107"/>
      <c r="AF516" s="107"/>
      <c r="AG516" s="107"/>
      <c r="AH516" s="107"/>
      <c r="AI516" s="107"/>
      <c r="AJ516" s="107"/>
      <c r="AK516" s="107"/>
      <c r="AL516" s="107" t="s">
        <v>292</v>
      </c>
      <c r="AM516" s="107"/>
      <c r="AN516" s="107" t="s">
        <v>292</v>
      </c>
      <c r="AO516" s="107" t="s">
        <v>293</v>
      </c>
      <c r="AP516" s="107" t="s">
        <v>28</v>
      </c>
      <c r="AQ516" s="107"/>
      <c r="AR516" s="107" t="s">
        <v>726</v>
      </c>
      <c r="AS516" s="107" t="s">
        <v>514</v>
      </c>
      <c r="AT516" s="107"/>
      <c r="AU516" s="107"/>
      <c r="AV516" s="107"/>
      <c r="AW516" s="107"/>
      <c r="AX516" s="107"/>
      <c r="AY516" s="107"/>
      <c r="AZ516" s="107"/>
      <c r="BA516" s="107" t="s">
        <v>28</v>
      </c>
      <c r="BB516" s="107"/>
      <c r="BC516" s="107" t="s">
        <v>292</v>
      </c>
      <c r="BD516" s="107"/>
      <c r="BE516" s="107" t="s">
        <v>550</v>
      </c>
      <c r="BF516" s="107"/>
      <c r="BG516" s="107"/>
      <c r="BH516" s="107"/>
      <c r="BI516" s="107"/>
      <c r="BJ516" s="107"/>
      <c r="BK516" s="107"/>
      <c r="BL516" s="107"/>
      <c r="BM516" s="107"/>
      <c r="BN516" s="107"/>
      <c r="BO516" s="107"/>
      <c r="BP516" s="107"/>
      <c r="BQ516" s="107"/>
      <c r="BR516" s="107"/>
      <c r="BS516" s="107">
        <v>42648</v>
      </c>
      <c r="BT516" s="107"/>
      <c r="BU516" s="107"/>
      <c r="BV516" s="107"/>
      <c r="BW516" s="107"/>
      <c r="BX516" s="107"/>
      <c r="BY516" s="107"/>
      <c r="BZ516" s="107"/>
      <c r="CA516" s="107" t="s">
        <v>522</v>
      </c>
      <c r="CB516" s="107"/>
      <c r="CC516" s="107"/>
      <c r="CD516" s="107"/>
      <c r="CE516" s="107"/>
      <c r="CF516" s="107" t="s">
        <v>296</v>
      </c>
    </row>
    <row r="517" spans="1:84" ht="12.75">
      <c r="A517" s="95">
        <v>4110</v>
      </c>
      <c r="B517" s="107" t="s">
        <v>729</v>
      </c>
      <c r="C517" s="107" t="s">
        <v>730</v>
      </c>
      <c r="D517" s="107" t="s">
        <v>730</v>
      </c>
      <c r="E517" s="107" t="s">
        <v>292</v>
      </c>
      <c r="F517" s="107">
        <v>3043</v>
      </c>
      <c r="G517" s="107" t="s">
        <v>63</v>
      </c>
      <c r="H517" s="107" t="s">
        <v>715</v>
      </c>
      <c r="I517" s="107" t="s">
        <v>304</v>
      </c>
      <c r="J517" s="107"/>
      <c r="K517" s="107"/>
      <c r="L517" s="107">
        <v>0</v>
      </c>
      <c r="M517" s="107">
        <v>0</v>
      </c>
      <c r="N517" s="107"/>
      <c r="O517" s="107">
        <v>0</v>
      </c>
      <c r="P517" s="107">
        <v>0</v>
      </c>
      <c r="Q517" s="107">
        <v>0</v>
      </c>
      <c r="R517" s="107">
        <v>1</v>
      </c>
      <c r="S517" s="107">
        <v>1</v>
      </c>
      <c r="T517" s="107"/>
      <c r="U517" s="107">
        <v>0</v>
      </c>
      <c r="V517" s="107"/>
      <c r="W517" s="107"/>
      <c r="X517" s="107"/>
      <c r="Y517" s="107"/>
      <c r="Z517" s="107"/>
      <c r="AA517" s="107"/>
      <c r="AB517" s="107"/>
      <c r="AC517" s="107"/>
      <c r="AD517" s="107">
        <v>44881</v>
      </c>
      <c r="AE517" s="107"/>
      <c r="AF517" s="107"/>
      <c r="AG517" s="107"/>
      <c r="AH517" s="107"/>
      <c r="AI517" s="107"/>
      <c r="AJ517" s="107"/>
      <c r="AK517" s="107"/>
      <c r="AL517" s="107" t="s">
        <v>292</v>
      </c>
      <c r="AM517" s="107"/>
      <c r="AN517" s="107" t="s">
        <v>292</v>
      </c>
      <c r="AO517" s="107" t="s">
        <v>293</v>
      </c>
      <c r="AP517" s="107" t="s">
        <v>28</v>
      </c>
      <c r="AQ517" s="107"/>
      <c r="AR517" s="107">
        <v>1</v>
      </c>
      <c r="AS517" s="107" t="s">
        <v>514</v>
      </c>
      <c r="AT517" s="107"/>
      <c r="AU517" s="107">
        <v>0</v>
      </c>
      <c r="AV517" s="107"/>
      <c r="AW517" s="107"/>
      <c r="AX517" s="107">
        <v>0</v>
      </c>
      <c r="AY517" s="107"/>
      <c r="AZ517" s="107"/>
      <c r="BA517" s="107" t="s">
        <v>28</v>
      </c>
      <c r="BB517" s="107"/>
      <c r="BC517" s="107" t="s">
        <v>292</v>
      </c>
      <c r="BD517" s="107"/>
      <c r="BE517" s="107"/>
      <c r="BF517" s="107"/>
      <c r="BG517" s="107"/>
      <c r="BH517" s="107"/>
      <c r="BI517" s="107"/>
      <c r="BJ517" s="107"/>
      <c r="BK517" s="107"/>
      <c r="BL517" s="107"/>
      <c r="BM517" s="107"/>
      <c r="BN517" s="107"/>
      <c r="BO517" s="107"/>
      <c r="BP517" s="107"/>
      <c r="BQ517" s="107">
        <v>0</v>
      </c>
      <c r="BR517" s="107">
        <v>0</v>
      </c>
      <c r="BS517" s="107"/>
      <c r="BT517" s="107"/>
      <c r="BU517" s="107"/>
      <c r="BV517" s="107"/>
      <c r="BW517" s="107"/>
      <c r="BX517" s="107"/>
      <c r="BY517" s="107"/>
      <c r="BZ517" s="107"/>
      <c r="CA517" s="107"/>
      <c r="CB517" s="107" t="s">
        <v>532</v>
      </c>
      <c r="CC517" s="107"/>
      <c r="CD517" s="107"/>
      <c r="CE517" s="107"/>
      <c r="CF517" s="107"/>
    </row>
    <row r="518" spans="1:84" ht="12.75">
      <c r="A518" s="109">
        <v>3800</v>
      </c>
      <c r="B518" s="107" t="s">
        <v>731</v>
      </c>
      <c r="C518" s="107" t="s">
        <v>732</v>
      </c>
      <c r="D518" s="107" t="s">
        <v>732</v>
      </c>
      <c r="E518" s="107" t="s">
        <v>289</v>
      </c>
      <c r="F518" s="107"/>
      <c r="G518" s="107" t="s">
        <v>63</v>
      </c>
      <c r="H518" s="107" t="s">
        <v>715</v>
      </c>
      <c r="I518" s="107" t="s">
        <v>355</v>
      </c>
      <c r="J518" s="107" t="s">
        <v>454</v>
      </c>
      <c r="K518" s="107"/>
      <c r="L518" s="107"/>
      <c r="M518" s="107"/>
      <c r="N518" s="107"/>
      <c r="O518" s="107"/>
      <c r="P518" s="107"/>
      <c r="Q518" s="107"/>
      <c r="R518" s="107">
        <v>1</v>
      </c>
      <c r="S518" s="107">
        <v>1</v>
      </c>
      <c r="T518" s="107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>
        <v>43846</v>
      </c>
      <c r="AE518" s="107"/>
      <c r="AF518" s="107"/>
      <c r="AG518" s="107"/>
      <c r="AH518" s="107"/>
      <c r="AI518" s="107"/>
      <c r="AJ518" s="107"/>
      <c r="AK518" s="107"/>
      <c r="AL518" s="107" t="s">
        <v>292</v>
      </c>
      <c r="AM518" s="107"/>
      <c r="AN518" s="107"/>
      <c r="AO518" s="107" t="s">
        <v>293</v>
      </c>
      <c r="AP518" s="107" t="s">
        <v>28</v>
      </c>
      <c r="AQ518" s="107"/>
      <c r="AR518" s="107" t="s">
        <v>573</v>
      </c>
      <c r="AS518" s="107" t="s">
        <v>514</v>
      </c>
      <c r="AT518" s="107"/>
      <c r="AU518" s="107"/>
      <c r="AV518" s="107"/>
      <c r="AW518" s="107"/>
      <c r="AX518" s="107"/>
      <c r="AY518" s="107"/>
      <c r="AZ518" s="107"/>
      <c r="BA518" s="107" t="s">
        <v>28</v>
      </c>
      <c r="BB518" s="107"/>
      <c r="BC518" s="107" t="s">
        <v>292</v>
      </c>
      <c r="BD518" s="107"/>
      <c r="BE518" s="107" t="s">
        <v>574</v>
      </c>
      <c r="BF518" s="107"/>
      <c r="BG518" s="107"/>
      <c r="BH518" s="107"/>
      <c r="BI518" s="107"/>
      <c r="BJ518" s="107"/>
      <c r="BK518" s="107"/>
      <c r="BL518" s="107"/>
      <c r="BM518" s="107"/>
      <c r="BN518" s="107"/>
      <c r="BO518" s="107"/>
      <c r="BP518" s="107"/>
      <c r="BQ518" s="107"/>
      <c r="BR518" s="107"/>
      <c r="BS518" s="107">
        <v>43472</v>
      </c>
      <c r="BT518" s="107"/>
      <c r="BU518" s="107"/>
      <c r="BV518" s="107"/>
      <c r="BW518" s="107"/>
      <c r="BX518" s="107"/>
      <c r="BY518" s="107"/>
      <c r="BZ518" s="107"/>
      <c r="CA518" s="107" t="s">
        <v>522</v>
      </c>
      <c r="CB518" s="107" t="s">
        <v>432</v>
      </c>
      <c r="CC518" s="107"/>
      <c r="CD518" s="107"/>
      <c r="CE518" s="107"/>
      <c r="CF518" s="107" t="s">
        <v>296</v>
      </c>
    </row>
    <row r="519" spans="1:84" ht="12.75">
      <c r="A519" s="109">
        <v>3567</v>
      </c>
      <c r="B519" s="107" t="s">
        <v>733</v>
      </c>
      <c r="C519" s="107" t="s">
        <v>734</v>
      </c>
      <c r="D519" s="107" t="s">
        <v>735</v>
      </c>
      <c r="E519" s="107" t="s">
        <v>289</v>
      </c>
      <c r="F519" s="107"/>
      <c r="G519" s="107" t="s">
        <v>63</v>
      </c>
      <c r="H519" s="107" t="s">
        <v>715</v>
      </c>
      <c r="I519" s="107" t="s">
        <v>333</v>
      </c>
      <c r="J519" s="107"/>
      <c r="K519" s="107"/>
      <c r="L519" s="107"/>
      <c r="M519" s="107"/>
      <c r="N519" s="107"/>
      <c r="O519" s="107"/>
      <c r="P519" s="107"/>
      <c r="Q519" s="107"/>
      <c r="R519" s="107">
        <v>1</v>
      </c>
      <c r="S519" s="107">
        <v>1E-4</v>
      </c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>
        <v>40049</v>
      </c>
      <c r="AE519" s="107"/>
      <c r="AF519" s="107"/>
      <c r="AG519" s="107"/>
      <c r="AH519" s="107"/>
      <c r="AI519" s="107"/>
      <c r="AJ519" s="107"/>
      <c r="AK519" s="107"/>
      <c r="AL519" s="107" t="s">
        <v>292</v>
      </c>
      <c r="AM519" s="107"/>
      <c r="AN519" s="107" t="s">
        <v>292</v>
      </c>
      <c r="AO519" s="107" t="s">
        <v>293</v>
      </c>
      <c r="AP519" s="107" t="s">
        <v>28</v>
      </c>
      <c r="AQ519" s="107"/>
      <c r="AR519" s="107" t="s">
        <v>294</v>
      </c>
      <c r="AS519" s="107" t="s">
        <v>514</v>
      </c>
      <c r="AT519" s="107"/>
      <c r="AU519" s="107"/>
      <c r="AV519" s="107"/>
      <c r="AW519" s="107"/>
      <c r="AX519" s="107"/>
      <c r="AY519" s="107"/>
      <c r="AZ519" s="107"/>
      <c r="BA519" s="107" t="s">
        <v>28</v>
      </c>
      <c r="BB519" s="107"/>
      <c r="BC519" s="107"/>
      <c r="BD519" s="107"/>
      <c r="BE519" s="107"/>
      <c r="BF519" s="107"/>
      <c r="BG519" s="107"/>
      <c r="BH519" s="107"/>
      <c r="BI519" s="107"/>
      <c r="BJ519" s="107"/>
      <c r="BK519" s="107"/>
      <c r="BL519" s="107"/>
      <c r="BM519" s="107"/>
      <c r="BN519" s="107"/>
      <c r="BO519" s="107"/>
      <c r="BP519" s="107"/>
      <c r="BQ519" s="107"/>
      <c r="BR519" s="107"/>
      <c r="BS519" s="107"/>
      <c r="BT519" s="107"/>
      <c r="BU519" s="107"/>
      <c r="BV519" s="107"/>
      <c r="BW519" s="107"/>
      <c r="BX519" s="107"/>
      <c r="BY519" s="107"/>
      <c r="BZ519" s="107"/>
      <c r="CA519" s="107"/>
      <c r="CB519" s="107"/>
      <c r="CC519" s="107"/>
      <c r="CD519" s="107"/>
      <c r="CE519" s="107"/>
      <c r="CF519" s="107" t="s">
        <v>296</v>
      </c>
    </row>
    <row r="520" spans="1:84" ht="12.75">
      <c r="A520" s="109">
        <v>3896</v>
      </c>
      <c r="B520" s="107" t="s">
        <v>736</v>
      </c>
      <c r="C520" s="107" t="s">
        <v>737</v>
      </c>
      <c r="D520" s="107" t="s">
        <v>737</v>
      </c>
      <c r="E520" s="107" t="s">
        <v>289</v>
      </c>
      <c r="F520" s="107"/>
      <c r="G520" s="107" t="s">
        <v>63</v>
      </c>
      <c r="H520" s="107" t="s">
        <v>715</v>
      </c>
      <c r="I520" s="107" t="s">
        <v>583</v>
      </c>
      <c r="J520" s="107"/>
      <c r="K520" s="107"/>
      <c r="L520" s="107"/>
      <c r="M520" s="107" t="s">
        <v>566</v>
      </c>
      <c r="N520" s="107"/>
      <c r="O520" s="107"/>
      <c r="P520" s="107"/>
      <c r="Q520" s="107"/>
      <c r="R520" s="107">
        <v>1</v>
      </c>
      <c r="S520" s="107">
        <v>1</v>
      </c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07"/>
      <c r="AG520" s="107"/>
      <c r="AH520" s="107"/>
      <c r="AI520" s="107"/>
      <c r="AJ520" s="107"/>
      <c r="AK520" s="107"/>
      <c r="AL520" s="107" t="s">
        <v>292</v>
      </c>
      <c r="AM520" s="107"/>
      <c r="AN520" s="107" t="s">
        <v>292</v>
      </c>
      <c r="AO520" s="107" t="s">
        <v>293</v>
      </c>
      <c r="AP520" s="107" t="s">
        <v>28</v>
      </c>
      <c r="AQ520" s="107"/>
      <c r="AR520" s="107" t="s">
        <v>584</v>
      </c>
      <c r="AS520" s="107" t="s">
        <v>514</v>
      </c>
      <c r="AT520" s="107"/>
      <c r="AU520" s="107"/>
      <c r="AV520" s="107"/>
      <c r="AW520" s="107"/>
      <c r="AX520" s="107"/>
      <c r="AY520" s="107"/>
      <c r="AZ520" s="107"/>
      <c r="BA520" s="107" t="s">
        <v>28</v>
      </c>
      <c r="BB520" s="107"/>
      <c r="BC520" s="107" t="s">
        <v>292</v>
      </c>
      <c r="BD520" s="107"/>
      <c r="BE520" s="107" t="s">
        <v>585</v>
      </c>
      <c r="BF520" s="107"/>
      <c r="BG520" s="107"/>
      <c r="BH520" s="107"/>
      <c r="BI520" s="107"/>
      <c r="BJ520" s="107"/>
      <c r="BK520" s="107"/>
      <c r="BL520" s="107"/>
      <c r="BM520" s="107"/>
      <c r="BN520" s="107"/>
      <c r="BO520" s="107"/>
      <c r="BP520" s="107"/>
      <c r="BQ520" s="107"/>
      <c r="BR520" s="107"/>
      <c r="BS520" s="107">
        <v>44375</v>
      </c>
      <c r="BT520" s="107"/>
      <c r="BU520" s="107"/>
      <c r="BV520" s="107"/>
      <c r="BW520" s="107"/>
      <c r="BX520" s="107"/>
      <c r="BY520" s="107"/>
      <c r="BZ520" s="107"/>
      <c r="CA520" s="107" t="s">
        <v>527</v>
      </c>
      <c r="CB520" s="107"/>
      <c r="CC520" s="107"/>
      <c r="CD520" s="107"/>
      <c r="CE520" s="107"/>
      <c r="CF520" s="107" t="s">
        <v>296</v>
      </c>
    </row>
    <row r="521" spans="1:84" ht="12.75">
      <c r="A521" s="109">
        <v>3557</v>
      </c>
      <c r="B521" s="107" t="s">
        <v>738</v>
      </c>
      <c r="C521" s="107" t="s">
        <v>737</v>
      </c>
      <c r="D521" s="107" t="s">
        <v>739</v>
      </c>
      <c r="E521" s="107" t="s">
        <v>289</v>
      </c>
      <c r="F521" s="107"/>
      <c r="G521" s="107" t="s">
        <v>63</v>
      </c>
      <c r="H521" s="107" t="s">
        <v>715</v>
      </c>
      <c r="I521" s="107" t="s">
        <v>333</v>
      </c>
      <c r="J521" s="107"/>
      <c r="K521" s="107"/>
      <c r="L521" s="107"/>
      <c r="M521" s="107"/>
      <c r="N521" s="107"/>
      <c r="O521" s="107"/>
      <c r="P521" s="107"/>
      <c r="Q521" s="107"/>
      <c r="R521" s="107">
        <v>1</v>
      </c>
      <c r="S521" s="107">
        <v>1E-4</v>
      </c>
      <c r="T521" s="107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>
        <v>40049</v>
      </c>
      <c r="AE521" s="107"/>
      <c r="AF521" s="107"/>
      <c r="AG521" s="107"/>
      <c r="AH521" s="107"/>
      <c r="AI521" s="107"/>
      <c r="AJ521" s="107"/>
      <c r="AK521" s="107"/>
      <c r="AL521" s="107" t="s">
        <v>292</v>
      </c>
      <c r="AM521" s="107"/>
      <c r="AN521" s="107" t="s">
        <v>292</v>
      </c>
      <c r="AO521" s="107" t="s">
        <v>293</v>
      </c>
      <c r="AP521" s="107" t="s">
        <v>28</v>
      </c>
      <c r="AQ521" s="107"/>
      <c r="AR521" s="107" t="s">
        <v>294</v>
      </c>
      <c r="AS521" s="107" t="s">
        <v>514</v>
      </c>
      <c r="AT521" s="107"/>
      <c r="AU521" s="107"/>
      <c r="AV521" s="107"/>
      <c r="AW521" s="107"/>
      <c r="AX521" s="107"/>
      <c r="AY521" s="107"/>
      <c r="AZ521" s="107"/>
      <c r="BA521" s="107" t="s">
        <v>28</v>
      </c>
      <c r="BB521" s="107"/>
      <c r="BC521" s="107"/>
      <c r="BD521" s="107"/>
      <c r="BE521" s="107"/>
      <c r="BF521" s="107"/>
      <c r="BG521" s="107"/>
      <c r="BH521" s="107"/>
      <c r="BI521" s="107"/>
      <c r="BJ521" s="107"/>
      <c r="BK521" s="107"/>
      <c r="BL521" s="107"/>
      <c r="BM521" s="107"/>
      <c r="BN521" s="107"/>
      <c r="BO521" s="107"/>
      <c r="BP521" s="107"/>
      <c r="BQ521" s="107"/>
      <c r="BR521" s="107"/>
      <c r="BS521" s="107"/>
      <c r="BT521" s="107"/>
      <c r="BU521" s="107"/>
      <c r="BV521" s="107"/>
      <c r="BW521" s="107"/>
      <c r="BX521" s="107"/>
      <c r="BY521" s="107"/>
      <c r="BZ521" s="107"/>
      <c r="CA521" s="107"/>
      <c r="CB521" s="107"/>
      <c r="CC521" s="107"/>
      <c r="CD521" s="107"/>
      <c r="CE521" s="107"/>
      <c r="CF521" s="107" t="s">
        <v>296</v>
      </c>
    </row>
    <row r="522" spans="1:84" ht="12.75">
      <c r="A522" s="109">
        <v>3687</v>
      </c>
      <c r="B522" s="107" t="s">
        <v>740</v>
      </c>
      <c r="C522" s="107" t="s">
        <v>741</v>
      </c>
      <c r="D522" s="107" t="s">
        <v>741</v>
      </c>
      <c r="E522" s="107" t="s">
        <v>289</v>
      </c>
      <c r="F522" s="107"/>
      <c r="G522" s="107" t="s">
        <v>63</v>
      </c>
      <c r="H522" s="107" t="s">
        <v>715</v>
      </c>
      <c r="I522" s="107" t="s">
        <v>588</v>
      </c>
      <c r="J522" s="107"/>
      <c r="K522" s="107"/>
      <c r="L522" s="107"/>
      <c r="M522" s="107" t="s">
        <v>566</v>
      </c>
      <c r="N522" s="107"/>
      <c r="O522" s="107"/>
      <c r="P522" s="107"/>
      <c r="Q522" s="107"/>
      <c r="R522" s="107">
        <v>1</v>
      </c>
      <c r="S522" s="107">
        <v>1</v>
      </c>
      <c r="T522" s="107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>
        <v>44287</v>
      </c>
      <c r="AE522" s="107"/>
      <c r="AF522" s="107"/>
      <c r="AG522" s="107"/>
      <c r="AH522" s="107"/>
      <c r="AI522" s="107"/>
      <c r="AJ522" s="107"/>
      <c r="AK522" s="107"/>
      <c r="AL522" s="107" t="s">
        <v>292</v>
      </c>
      <c r="AM522" s="107"/>
      <c r="AN522" s="107" t="s">
        <v>292</v>
      </c>
      <c r="AO522" s="107" t="s">
        <v>293</v>
      </c>
      <c r="AP522" s="107" t="s">
        <v>28</v>
      </c>
      <c r="AQ522" s="107"/>
      <c r="AR522" s="107" t="s">
        <v>589</v>
      </c>
      <c r="AS522" s="107" t="s">
        <v>514</v>
      </c>
      <c r="AT522" s="107"/>
      <c r="AU522" s="107"/>
      <c r="AV522" s="107"/>
      <c r="AW522" s="107"/>
      <c r="AX522" s="107"/>
      <c r="AY522" s="107"/>
      <c r="AZ522" s="107"/>
      <c r="BA522" s="107" t="s">
        <v>28</v>
      </c>
      <c r="BB522" s="107"/>
      <c r="BC522" s="107" t="s">
        <v>292</v>
      </c>
      <c r="BD522" s="107"/>
      <c r="BE522" s="107" t="s">
        <v>32</v>
      </c>
      <c r="BF522" s="107"/>
      <c r="BG522" s="107"/>
      <c r="BH522" s="107"/>
      <c r="BI522" s="107"/>
      <c r="BJ522" s="107"/>
      <c r="BK522" s="107"/>
      <c r="BL522" s="107"/>
      <c r="BM522" s="107"/>
      <c r="BN522" s="107"/>
      <c r="BO522" s="107"/>
      <c r="BP522" s="107"/>
      <c r="BQ522" s="107"/>
      <c r="BR522" s="107"/>
      <c r="BS522" s="107">
        <v>44287</v>
      </c>
      <c r="BT522" s="107"/>
      <c r="BU522" s="107"/>
      <c r="BV522" s="107"/>
      <c r="BW522" s="107"/>
      <c r="BX522" s="107"/>
      <c r="BY522" s="107"/>
      <c r="BZ522" s="107"/>
      <c r="CA522" s="107" t="s">
        <v>527</v>
      </c>
      <c r="CB522" s="107" t="s">
        <v>527</v>
      </c>
      <c r="CC522" s="107"/>
      <c r="CD522" s="107"/>
      <c r="CE522" s="107"/>
      <c r="CF522" s="107" t="s">
        <v>296</v>
      </c>
    </row>
    <row r="523" spans="1:84" ht="12.75">
      <c r="A523" s="109">
        <v>3843</v>
      </c>
      <c r="B523" s="107" t="s">
        <v>742</v>
      </c>
      <c r="C523" s="107" t="s">
        <v>743</v>
      </c>
      <c r="D523" s="107" t="s">
        <v>743</v>
      </c>
      <c r="E523" s="107" t="s">
        <v>289</v>
      </c>
      <c r="F523" s="107"/>
      <c r="G523" s="107" t="s">
        <v>63</v>
      </c>
      <c r="H523" s="107" t="s">
        <v>715</v>
      </c>
      <c r="I523" s="107" t="s">
        <v>588</v>
      </c>
      <c r="J523" s="107"/>
      <c r="K523" s="107"/>
      <c r="L523" s="107"/>
      <c r="M523" s="107" t="s">
        <v>473</v>
      </c>
      <c r="N523" s="107"/>
      <c r="O523" s="107"/>
      <c r="P523" s="107"/>
      <c r="Q523" s="107"/>
      <c r="R523" s="107">
        <v>1</v>
      </c>
      <c r="S523" s="107">
        <v>1</v>
      </c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>
        <v>44287</v>
      </c>
      <c r="AE523" s="107"/>
      <c r="AF523" s="107"/>
      <c r="AG523" s="107"/>
      <c r="AH523" s="107"/>
      <c r="AI523" s="107"/>
      <c r="AJ523" s="107"/>
      <c r="AK523" s="107"/>
      <c r="AL523" s="107" t="s">
        <v>292</v>
      </c>
      <c r="AM523" s="107"/>
      <c r="AN523" s="107" t="s">
        <v>292</v>
      </c>
      <c r="AO523" s="107" t="s">
        <v>293</v>
      </c>
      <c r="AP523" s="107" t="s">
        <v>28</v>
      </c>
      <c r="AQ523" s="107"/>
      <c r="AR523" s="107" t="s">
        <v>589</v>
      </c>
      <c r="AS523" s="107" t="s">
        <v>514</v>
      </c>
      <c r="AT523" s="107"/>
      <c r="AU523" s="107"/>
      <c r="AV523" s="107"/>
      <c r="AW523" s="107"/>
      <c r="AX523" s="107"/>
      <c r="AY523" s="107"/>
      <c r="AZ523" s="107"/>
      <c r="BA523" s="107" t="s">
        <v>28</v>
      </c>
      <c r="BB523" s="107"/>
      <c r="BC523" s="107" t="s">
        <v>292</v>
      </c>
      <c r="BD523" s="107"/>
      <c r="BE523" s="107" t="s">
        <v>30</v>
      </c>
      <c r="BF523" s="107"/>
      <c r="BG523" s="107"/>
      <c r="BH523" s="107"/>
      <c r="BI523" s="107"/>
      <c r="BJ523" s="107"/>
      <c r="BK523" s="107"/>
      <c r="BL523" s="107"/>
      <c r="BM523" s="107"/>
      <c r="BN523" s="107"/>
      <c r="BO523" s="107"/>
      <c r="BP523" s="107"/>
      <c r="BQ523" s="107"/>
      <c r="BR523" s="107"/>
      <c r="BS523" s="107">
        <v>44287</v>
      </c>
      <c r="BT523" s="107"/>
      <c r="BU523" s="107"/>
      <c r="BV523" s="107"/>
      <c r="BW523" s="107"/>
      <c r="BX523" s="107"/>
      <c r="BY523" s="107"/>
      <c r="BZ523" s="107"/>
      <c r="CA523" s="107" t="s">
        <v>527</v>
      </c>
      <c r="CB523" s="107" t="s">
        <v>527</v>
      </c>
      <c r="CC523" s="107"/>
      <c r="CD523" s="107"/>
      <c r="CE523" s="107"/>
      <c r="CF523" s="107" t="s">
        <v>296</v>
      </c>
    </row>
    <row r="524" spans="1:84" ht="12.75">
      <c r="A524" s="109">
        <v>4010</v>
      </c>
      <c r="B524" s="107" t="s">
        <v>744</v>
      </c>
      <c r="C524" s="107" t="s">
        <v>745</v>
      </c>
      <c r="D524" s="107" t="s">
        <v>746</v>
      </c>
      <c r="E524" s="107" t="s">
        <v>289</v>
      </c>
      <c r="F524" s="107"/>
      <c r="G524" s="107" t="s">
        <v>63</v>
      </c>
      <c r="H524" s="107" t="s">
        <v>715</v>
      </c>
      <c r="I524" s="107" t="s">
        <v>333</v>
      </c>
      <c r="J524" s="107"/>
      <c r="K524" s="107"/>
      <c r="L524" s="107"/>
      <c r="M524" s="107"/>
      <c r="N524" s="107"/>
      <c r="O524" s="107"/>
      <c r="P524" s="107"/>
      <c r="Q524" s="107"/>
      <c r="R524" s="107">
        <v>1</v>
      </c>
      <c r="S524" s="107">
        <v>1E-4</v>
      </c>
      <c r="T524" s="107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>
        <v>40049</v>
      </c>
      <c r="AE524" s="107"/>
      <c r="AF524" s="107"/>
      <c r="AG524" s="107"/>
      <c r="AH524" s="107"/>
      <c r="AI524" s="107"/>
      <c r="AJ524" s="107"/>
      <c r="AK524" s="107"/>
      <c r="AL524" s="107" t="s">
        <v>292</v>
      </c>
      <c r="AM524" s="107"/>
      <c r="AN524" s="107" t="s">
        <v>292</v>
      </c>
      <c r="AO524" s="107" t="s">
        <v>293</v>
      </c>
      <c r="AP524" s="107" t="s">
        <v>28</v>
      </c>
      <c r="AQ524" s="107"/>
      <c r="AR524" s="107" t="s">
        <v>294</v>
      </c>
      <c r="AS524" s="107" t="s">
        <v>514</v>
      </c>
      <c r="AT524" s="107"/>
      <c r="AU524" s="107"/>
      <c r="AV524" s="107"/>
      <c r="AW524" s="107"/>
      <c r="AX524" s="107"/>
      <c r="AY524" s="107"/>
      <c r="AZ524" s="107"/>
      <c r="BA524" s="107" t="s">
        <v>28</v>
      </c>
      <c r="BB524" s="107"/>
      <c r="BC524" s="107"/>
      <c r="BD524" s="107"/>
      <c r="BE524" s="107"/>
      <c r="BF524" s="107"/>
      <c r="BG524" s="107"/>
      <c r="BH524" s="107"/>
      <c r="BI524" s="107"/>
      <c r="BJ524" s="107"/>
      <c r="BK524" s="107"/>
      <c r="BL524" s="107"/>
      <c r="BM524" s="107"/>
      <c r="BN524" s="107"/>
      <c r="BO524" s="107"/>
      <c r="BP524" s="107"/>
      <c r="BQ524" s="107"/>
      <c r="BR524" s="107"/>
      <c r="BS524" s="107"/>
      <c r="BT524" s="107"/>
      <c r="BU524" s="107"/>
      <c r="BV524" s="107"/>
      <c r="BW524" s="107"/>
      <c r="BX524" s="107"/>
      <c r="BY524" s="107"/>
      <c r="BZ524" s="107"/>
      <c r="CA524" s="107"/>
      <c r="CB524" s="107"/>
      <c r="CC524" s="107"/>
      <c r="CD524" s="107"/>
      <c r="CE524" s="107"/>
      <c r="CF524" s="107" t="s">
        <v>296</v>
      </c>
    </row>
    <row r="525" spans="1:84" ht="12.75">
      <c r="A525" s="109">
        <v>3604</v>
      </c>
      <c r="B525" s="107" t="s">
        <v>747</v>
      </c>
      <c r="C525" s="107" t="s">
        <v>748</v>
      </c>
      <c r="D525" s="107" t="s">
        <v>749</v>
      </c>
      <c r="E525" s="107" t="s">
        <v>289</v>
      </c>
      <c r="F525" s="107"/>
      <c r="G525" s="107" t="s">
        <v>63</v>
      </c>
      <c r="H525" s="107" t="s">
        <v>715</v>
      </c>
      <c r="I525" s="107" t="s">
        <v>333</v>
      </c>
      <c r="J525" s="107"/>
      <c r="K525" s="107"/>
      <c r="L525" s="107"/>
      <c r="M525" s="107"/>
      <c r="N525" s="107"/>
      <c r="O525" s="107"/>
      <c r="P525" s="107"/>
      <c r="Q525" s="107"/>
      <c r="R525" s="107">
        <v>1</v>
      </c>
      <c r="S525" s="107">
        <v>1E-4</v>
      </c>
      <c r="T525" s="107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>
        <v>40049</v>
      </c>
      <c r="AE525" s="107"/>
      <c r="AF525" s="107"/>
      <c r="AG525" s="107"/>
      <c r="AH525" s="107"/>
      <c r="AI525" s="107"/>
      <c r="AJ525" s="107"/>
      <c r="AK525" s="107"/>
      <c r="AL525" s="107" t="s">
        <v>292</v>
      </c>
      <c r="AM525" s="107"/>
      <c r="AN525" s="107" t="s">
        <v>292</v>
      </c>
      <c r="AO525" s="107" t="s">
        <v>293</v>
      </c>
      <c r="AP525" s="107" t="s">
        <v>28</v>
      </c>
      <c r="AQ525" s="107"/>
      <c r="AR525" s="107" t="s">
        <v>294</v>
      </c>
      <c r="AS525" s="107" t="s">
        <v>514</v>
      </c>
      <c r="AT525" s="107"/>
      <c r="AU525" s="107"/>
      <c r="AV525" s="107"/>
      <c r="AW525" s="107"/>
      <c r="AX525" s="107"/>
      <c r="AY525" s="107"/>
      <c r="AZ525" s="107"/>
      <c r="BA525" s="107" t="s">
        <v>28</v>
      </c>
      <c r="BB525" s="107"/>
      <c r="BC525" s="107"/>
      <c r="BD525" s="107"/>
      <c r="BE525" s="107"/>
      <c r="BF525" s="107"/>
      <c r="BG525" s="107"/>
      <c r="BH525" s="107"/>
      <c r="BI525" s="107"/>
      <c r="BJ525" s="107"/>
      <c r="BK525" s="107"/>
      <c r="BL525" s="107"/>
      <c r="BM525" s="107"/>
      <c r="BN525" s="107"/>
      <c r="BO525" s="107"/>
      <c r="BP525" s="107"/>
      <c r="BQ525" s="107"/>
      <c r="BR525" s="107"/>
      <c r="BS525" s="107"/>
      <c r="BT525" s="107"/>
      <c r="BU525" s="107"/>
      <c r="BV525" s="107"/>
      <c r="BW525" s="107"/>
      <c r="BX525" s="107"/>
      <c r="BY525" s="107"/>
      <c r="BZ525" s="107"/>
      <c r="CA525" s="107"/>
      <c r="CB525" s="107"/>
      <c r="CC525" s="107"/>
      <c r="CD525" s="107"/>
      <c r="CE525" s="107"/>
      <c r="CF525" s="107" t="s">
        <v>296</v>
      </c>
    </row>
    <row r="526" spans="1:84" ht="12.75">
      <c r="A526" s="109">
        <v>4059</v>
      </c>
      <c r="B526" s="122" t="s">
        <v>750</v>
      </c>
      <c r="C526" s="107" t="s">
        <v>751</v>
      </c>
      <c r="D526" s="107" t="s">
        <v>752</v>
      </c>
      <c r="E526" s="107" t="s">
        <v>289</v>
      </c>
      <c r="F526" s="107"/>
      <c r="G526" s="107" t="s">
        <v>63</v>
      </c>
      <c r="H526" s="107" t="s">
        <v>715</v>
      </c>
      <c r="I526" s="107" t="s">
        <v>333</v>
      </c>
      <c r="J526" s="107"/>
      <c r="K526" s="107"/>
      <c r="L526" s="107"/>
      <c r="M526" s="107"/>
      <c r="N526" s="107"/>
      <c r="O526" s="107"/>
      <c r="P526" s="107"/>
      <c r="Q526" s="107"/>
      <c r="R526" s="107">
        <v>1</v>
      </c>
      <c r="S526" s="107">
        <v>1E-4</v>
      </c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>
        <v>40049</v>
      </c>
      <c r="AE526" s="107"/>
      <c r="AF526" s="107"/>
      <c r="AG526" s="107"/>
      <c r="AH526" s="107"/>
      <c r="AI526" s="107"/>
      <c r="AJ526" s="107"/>
      <c r="AK526" s="107"/>
      <c r="AL526" s="107" t="s">
        <v>292</v>
      </c>
      <c r="AM526" s="107"/>
      <c r="AN526" s="107" t="s">
        <v>292</v>
      </c>
      <c r="AO526" s="107" t="s">
        <v>293</v>
      </c>
      <c r="AP526" s="107" t="s">
        <v>28</v>
      </c>
      <c r="AQ526" s="107"/>
      <c r="AR526" s="107" t="s">
        <v>294</v>
      </c>
      <c r="AS526" s="107" t="s">
        <v>514</v>
      </c>
      <c r="AT526" s="107"/>
      <c r="AU526" s="107"/>
      <c r="AV526" s="107"/>
      <c r="AW526" s="107"/>
      <c r="AX526" s="107"/>
      <c r="AY526" s="107"/>
      <c r="AZ526" s="107"/>
      <c r="BA526" s="107" t="s">
        <v>28</v>
      </c>
      <c r="BB526" s="107"/>
      <c r="BC526" s="107"/>
      <c r="BD526" s="107"/>
      <c r="BE526" s="107"/>
      <c r="BF526" s="107"/>
      <c r="BG526" s="107"/>
      <c r="BH526" s="107"/>
      <c r="BI526" s="107"/>
      <c r="BJ526" s="107"/>
      <c r="BK526" s="107"/>
      <c r="BL526" s="107"/>
      <c r="BM526" s="107"/>
      <c r="BN526" s="107"/>
      <c r="BO526" s="107"/>
      <c r="BP526" s="107"/>
      <c r="BQ526" s="107"/>
      <c r="BR526" s="107"/>
      <c r="BS526" s="107"/>
      <c r="BT526" s="107"/>
      <c r="BU526" s="107"/>
      <c r="BV526" s="107"/>
      <c r="BW526" s="107"/>
      <c r="BX526" s="107"/>
      <c r="BY526" s="107"/>
      <c r="BZ526" s="107"/>
      <c r="CA526" s="107"/>
      <c r="CB526" s="107"/>
      <c r="CC526" s="107"/>
      <c r="CD526" s="107"/>
      <c r="CE526" s="107"/>
      <c r="CF526" s="107" t="s">
        <v>296</v>
      </c>
    </row>
    <row r="527" spans="1:84" ht="12.75">
      <c r="A527" s="95">
        <v>3635</v>
      </c>
      <c r="B527" s="107" t="s">
        <v>753</v>
      </c>
      <c r="C527" s="107" t="s">
        <v>754</v>
      </c>
      <c r="D527" s="107" t="s">
        <v>755</v>
      </c>
      <c r="E527" s="107" t="s">
        <v>289</v>
      </c>
      <c r="F527" s="107"/>
      <c r="G527" s="107" t="s">
        <v>63</v>
      </c>
      <c r="H527" s="107" t="s">
        <v>715</v>
      </c>
      <c r="I527" s="107" t="s">
        <v>359</v>
      </c>
      <c r="J527" s="107"/>
      <c r="K527" s="107"/>
      <c r="L527" s="107"/>
      <c r="M527" s="107"/>
      <c r="N527" s="107"/>
      <c r="O527" s="107"/>
      <c r="P527" s="107"/>
      <c r="Q527" s="107"/>
      <c r="R527" s="107">
        <v>1</v>
      </c>
      <c r="S527" s="107">
        <v>1E-4</v>
      </c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>
        <v>43935</v>
      </c>
      <c r="AE527" s="107"/>
      <c r="AF527" s="107"/>
      <c r="AG527" s="107"/>
      <c r="AH527" s="107"/>
      <c r="AI527" s="107"/>
      <c r="AJ527" s="107"/>
      <c r="AK527" s="107"/>
      <c r="AL527" s="107" t="s">
        <v>292</v>
      </c>
      <c r="AM527" s="107"/>
      <c r="AN527" s="107" t="s">
        <v>292</v>
      </c>
      <c r="AO527" s="107"/>
      <c r="AP527" s="107" t="s">
        <v>28</v>
      </c>
      <c r="AQ527" s="107"/>
      <c r="AR527" s="107" t="s">
        <v>294</v>
      </c>
      <c r="AS527" s="107" t="s">
        <v>514</v>
      </c>
      <c r="AT527" s="107"/>
      <c r="AU527" s="107"/>
      <c r="AV527" s="107"/>
      <c r="AW527" s="107"/>
      <c r="AX527" s="107"/>
      <c r="AY527" s="107"/>
      <c r="AZ527" s="107"/>
      <c r="BA527" s="107" t="s">
        <v>28</v>
      </c>
      <c r="BB527" s="107"/>
      <c r="BC527" s="107" t="s">
        <v>292</v>
      </c>
      <c r="BD527" s="107"/>
      <c r="BE527" s="107" t="s">
        <v>361</v>
      </c>
      <c r="BF527" s="107"/>
      <c r="BG527" s="107"/>
      <c r="BH527" s="107"/>
      <c r="BI527" s="107"/>
      <c r="BJ527" s="107"/>
      <c r="BK527" s="107"/>
      <c r="BL527" s="107"/>
      <c r="BM527" s="107"/>
      <c r="BN527" s="107"/>
      <c r="BO527" s="107"/>
      <c r="BP527" s="107"/>
      <c r="BQ527" s="107"/>
      <c r="BR527" s="107"/>
      <c r="BS527" s="107"/>
      <c r="BT527" s="107"/>
      <c r="BU527" s="107"/>
      <c r="BV527" s="107"/>
      <c r="BW527" s="107"/>
      <c r="BX527" s="107"/>
      <c r="BY527" s="107"/>
      <c r="BZ527" s="107"/>
      <c r="CA527" s="107"/>
      <c r="CB527" s="107" t="s">
        <v>641</v>
      </c>
      <c r="CC527" s="107"/>
      <c r="CD527" s="107"/>
      <c r="CE527" s="107"/>
      <c r="CF527" s="107" t="s">
        <v>296</v>
      </c>
    </row>
    <row r="528" spans="1:84" ht="12.75">
      <c r="A528" s="95">
        <v>4031</v>
      </c>
      <c r="B528" s="107" t="s">
        <v>756</v>
      </c>
      <c r="C528" s="107" t="s">
        <v>757</v>
      </c>
      <c r="D528" s="107" t="s">
        <v>758</v>
      </c>
      <c r="E528" s="107" t="s">
        <v>289</v>
      </c>
      <c r="F528" s="107"/>
      <c r="G528" s="107" t="s">
        <v>63</v>
      </c>
      <c r="H528" s="107" t="s">
        <v>715</v>
      </c>
      <c r="I528" s="107" t="s">
        <v>423</v>
      </c>
      <c r="J528" s="107"/>
      <c r="K528" s="107"/>
      <c r="L528" s="107"/>
      <c r="M528" s="107"/>
      <c r="N528" s="107"/>
      <c r="O528" s="107"/>
      <c r="P528" s="107"/>
      <c r="Q528" s="107"/>
      <c r="R528" s="107">
        <v>1</v>
      </c>
      <c r="S528" s="107">
        <v>1E-4</v>
      </c>
      <c r="T528" s="107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>
        <v>43524</v>
      </c>
      <c r="AE528" s="107"/>
      <c r="AF528" s="107"/>
      <c r="AG528" s="107"/>
      <c r="AH528" s="107"/>
      <c r="AI528" s="107"/>
      <c r="AJ528" s="107"/>
      <c r="AK528" s="107"/>
      <c r="AL528" s="107" t="s">
        <v>292</v>
      </c>
      <c r="AM528" s="107"/>
      <c r="AN528" s="107" t="s">
        <v>292</v>
      </c>
      <c r="AO528" s="107" t="s">
        <v>293</v>
      </c>
      <c r="AP528" s="107" t="s">
        <v>28</v>
      </c>
      <c r="AQ528" s="107"/>
      <c r="AR528" s="107" t="s">
        <v>759</v>
      </c>
      <c r="AS528" s="107" t="s">
        <v>514</v>
      </c>
      <c r="AT528" s="107"/>
      <c r="AU528" s="107"/>
      <c r="AV528" s="107"/>
      <c r="AW528" s="107"/>
      <c r="AX528" s="107"/>
      <c r="AY528" s="107"/>
      <c r="AZ528" s="107"/>
      <c r="BA528" s="107" t="s">
        <v>28</v>
      </c>
      <c r="BB528" s="107"/>
      <c r="BC528" s="107" t="s">
        <v>292</v>
      </c>
      <c r="BD528" s="107"/>
      <c r="BE528" s="107" t="s">
        <v>32</v>
      </c>
      <c r="BF528" s="107"/>
      <c r="BG528" s="107"/>
      <c r="BH528" s="107"/>
      <c r="BI528" s="107"/>
      <c r="BJ528" s="107"/>
      <c r="BK528" s="107"/>
      <c r="BL528" s="107"/>
      <c r="BM528" s="107"/>
      <c r="BN528" s="107"/>
      <c r="BO528" s="107"/>
      <c r="BP528" s="107"/>
      <c r="BQ528" s="107"/>
      <c r="BR528" s="107"/>
      <c r="BS528" s="107"/>
      <c r="BT528" s="107"/>
      <c r="BU528" s="107"/>
      <c r="BV528" s="107"/>
      <c r="BW528" s="107"/>
      <c r="BX528" s="107"/>
      <c r="BY528" s="107"/>
      <c r="BZ528" s="107"/>
      <c r="CA528" s="107"/>
      <c r="CB528" s="107" t="s">
        <v>522</v>
      </c>
      <c r="CC528" s="107"/>
      <c r="CD528" s="107"/>
      <c r="CE528" s="107"/>
      <c r="CF528" s="107" t="s">
        <v>296</v>
      </c>
    </row>
    <row r="529" spans="1:84" ht="12.75">
      <c r="A529" s="113">
        <v>4048</v>
      </c>
      <c r="B529" s="114" t="s">
        <v>760</v>
      </c>
      <c r="C529" s="114" t="s">
        <v>761</v>
      </c>
      <c r="D529" s="114" t="s">
        <v>762</v>
      </c>
      <c r="E529" s="114" t="s">
        <v>289</v>
      </c>
      <c r="F529" s="114"/>
      <c r="G529" s="114" t="s">
        <v>63</v>
      </c>
      <c r="H529" s="114" t="s">
        <v>715</v>
      </c>
      <c r="I529" s="114" t="s">
        <v>333</v>
      </c>
      <c r="J529" s="114"/>
      <c r="K529" s="114"/>
      <c r="L529" s="114"/>
      <c r="M529" s="114"/>
      <c r="N529" s="114"/>
      <c r="O529" s="114"/>
      <c r="P529" s="114"/>
      <c r="Q529" s="114"/>
      <c r="R529" s="114">
        <v>1</v>
      </c>
      <c r="S529" s="114">
        <v>1E-4</v>
      </c>
      <c r="T529" s="114"/>
      <c r="U529" s="114"/>
      <c r="V529" s="114"/>
      <c r="W529" s="114"/>
      <c r="X529" s="114"/>
      <c r="Y529" s="114"/>
      <c r="Z529" s="114"/>
      <c r="AA529" s="114"/>
      <c r="AB529" s="114"/>
      <c r="AC529" s="114"/>
      <c r="AD529" s="114">
        <v>40049</v>
      </c>
      <c r="AE529" s="114"/>
      <c r="AF529" s="114"/>
      <c r="AG529" s="114"/>
      <c r="AH529" s="114"/>
      <c r="AI529" s="114"/>
      <c r="AJ529" s="114"/>
      <c r="AK529" s="114"/>
      <c r="AL529" s="114" t="s">
        <v>292</v>
      </c>
      <c r="AM529" s="114"/>
      <c r="AN529" s="114" t="s">
        <v>292</v>
      </c>
      <c r="AO529" s="114" t="s">
        <v>293</v>
      </c>
      <c r="AP529" s="114" t="s">
        <v>28</v>
      </c>
      <c r="AQ529" s="114"/>
      <c r="AR529" s="114" t="s">
        <v>294</v>
      </c>
      <c r="AS529" s="114" t="s">
        <v>514</v>
      </c>
      <c r="AT529" s="114"/>
      <c r="AU529" s="114"/>
      <c r="AV529" s="114"/>
      <c r="AW529" s="114"/>
      <c r="AX529" s="114"/>
      <c r="AY529" s="114"/>
      <c r="AZ529" s="114"/>
      <c r="BA529" s="114" t="s">
        <v>28</v>
      </c>
      <c r="BB529" s="114"/>
      <c r="BC529" s="114"/>
      <c r="BD529" s="114"/>
      <c r="BE529" s="114"/>
      <c r="BF529" s="114"/>
      <c r="BG529" s="114"/>
      <c r="BH529" s="114"/>
      <c r="BI529" s="114"/>
      <c r="BJ529" s="114"/>
      <c r="BK529" s="114"/>
      <c r="BL529" s="114"/>
      <c r="BM529" s="114"/>
      <c r="BN529" s="114"/>
      <c r="BO529" s="114"/>
      <c r="BP529" s="114"/>
      <c r="BQ529" s="114"/>
      <c r="BR529" s="114"/>
      <c r="BS529" s="114"/>
      <c r="BT529" s="114"/>
      <c r="BU529" s="114"/>
      <c r="BV529" s="114"/>
      <c r="BW529" s="114"/>
      <c r="BX529" s="114"/>
      <c r="BY529" s="114"/>
      <c r="BZ529" s="114"/>
      <c r="CA529" s="114"/>
      <c r="CB529" s="114"/>
      <c r="CC529" s="114"/>
      <c r="CD529" s="114"/>
      <c r="CE529" s="114"/>
      <c r="CF529" s="114" t="s">
        <v>296</v>
      </c>
    </row>
    <row r="530" spans="1:84" ht="12.75">
      <c r="A530" s="113">
        <v>3592</v>
      </c>
      <c r="B530" s="114" t="s">
        <v>763</v>
      </c>
      <c r="C530" s="107" t="s">
        <v>764</v>
      </c>
      <c r="D530" s="107" t="s">
        <v>765</v>
      </c>
      <c r="E530" s="107" t="s">
        <v>289</v>
      </c>
      <c r="F530" s="107"/>
      <c r="G530" s="107" t="s">
        <v>63</v>
      </c>
      <c r="H530" s="107" t="s">
        <v>715</v>
      </c>
      <c r="I530" s="107" t="s">
        <v>333</v>
      </c>
      <c r="J530" s="107"/>
      <c r="K530" s="107"/>
      <c r="L530" s="107"/>
      <c r="M530" s="107"/>
      <c r="N530" s="107"/>
      <c r="O530" s="107"/>
      <c r="P530" s="107"/>
      <c r="Q530" s="107"/>
      <c r="R530" s="107">
        <v>1</v>
      </c>
      <c r="S530" s="107">
        <v>1E-4</v>
      </c>
      <c r="T530" s="107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>
        <v>40049</v>
      </c>
      <c r="AE530" s="107"/>
      <c r="AF530" s="107"/>
      <c r="AG530" s="107"/>
      <c r="AH530" s="107"/>
      <c r="AI530" s="107"/>
      <c r="AJ530" s="107"/>
      <c r="AK530" s="107"/>
      <c r="AL530" s="107" t="s">
        <v>292</v>
      </c>
      <c r="AM530" s="107"/>
      <c r="AN530" s="107" t="s">
        <v>292</v>
      </c>
      <c r="AO530" s="107" t="s">
        <v>293</v>
      </c>
      <c r="AP530" s="107" t="s">
        <v>28</v>
      </c>
      <c r="AQ530" s="107"/>
      <c r="AR530" s="107" t="s">
        <v>294</v>
      </c>
      <c r="AS530" s="107" t="s">
        <v>514</v>
      </c>
      <c r="AT530" s="107"/>
      <c r="AU530" s="107"/>
      <c r="AV530" s="107"/>
      <c r="AW530" s="107"/>
      <c r="AX530" s="107"/>
      <c r="AY530" s="107"/>
      <c r="AZ530" s="107"/>
      <c r="BA530" s="107" t="s">
        <v>28</v>
      </c>
      <c r="BB530" s="107"/>
      <c r="BC530" s="107"/>
      <c r="BD530" s="107"/>
      <c r="BE530" s="107"/>
      <c r="BF530" s="107"/>
      <c r="BG530" s="107"/>
      <c r="BH530" s="107"/>
      <c r="BI530" s="107"/>
      <c r="BJ530" s="107"/>
      <c r="BK530" s="107"/>
      <c r="BL530" s="107"/>
      <c r="BM530" s="107"/>
      <c r="BN530" s="107"/>
      <c r="BO530" s="107"/>
      <c r="BP530" s="107"/>
      <c r="BQ530" s="107"/>
      <c r="BR530" s="107"/>
      <c r="BS530" s="107"/>
      <c r="BT530" s="107"/>
      <c r="BU530" s="107"/>
      <c r="BV530" s="107"/>
      <c r="BW530" s="107"/>
      <c r="BX530" s="107"/>
      <c r="BY530" s="107"/>
      <c r="BZ530" s="107"/>
      <c r="CA530" s="107"/>
      <c r="CB530" s="107"/>
      <c r="CC530" s="107"/>
      <c r="CD530" s="107"/>
      <c r="CE530" s="107"/>
      <c r="CF530" s="107" t="s">
        <v>296</v>
      </c>
    </row>
    <row r="531" spans="1:84" ht="12.75">
      <c r="A531" s="113">
        <v>3626</v>
      </c>
      <c r="B531" s="114" t="s">
        <v>766</v>
      </c>
      <c r="C531" s="114" t="s">
        <v>767</v>
      </c>
      <c r="D531" s="114" t="s">
        <v>768</v>
      </c>
      <c r="E531" s="114" t="s">
        <v>289</v>
      </c>
      <c r="F531" s="114"/>
      <c r="G531" s="114" t="s">
        <v>63</v>
      </c>
      <c r="H531" s="114" t="s">
        <v>715</v>
      </c>
      <c r="I531" s="114" t="s">
        <v>333</v>
      </c>
      <c r="J531" s="114"/>
      <c r="K531" s="114"/>
      <c r="L531" s="114"/>
      <c r="M531" s="114"/>
      <c r="N531" s="114"/>
      <c r="O531" s="114"/>
      <c r="P531" s="114"/>
      <c r="Q531" s="114"/>
      <c r="R531" s="114">
        <v>1</v>
      </c>
      <c r="S531" s="114">
        <v>1E-4</v>
      </c>
      <c r="T531" s="114"/>
      <c r="U531" s="114"/>
      <c r="V531" s="114"/>
      <c r="W531" s="114"/>
      <c r="X531" s="114"/>
      <c r="Y531" s="114"/>
      <c r="Z531" s="114"/>
      <c r="AA531" s="114"/>
      <c r="AB531" s="114"/>
      <c r="AC531" s="114"/>
      <c r="AD531" s="114">
        <v>40049</v>
      </c>
      <c r="AE531" s="114"/>
      <c r="AF531" s="114"/>
      <c r="AG531" s="114"/>
      <c r="AH531" s="114"/>
      <c r="AI531" s="114"/>
      <c r="AJ531" s="114"/>
      <c r="AK531" s="114"/>
      <c r="AL531" s="114" t="s">
        <v>292</v>
      </c>
      <c r="AM531" s="114"/>
      <c r="AN531" s="114" t="s">
        <v>292</v>
      </c>
      <c r="AO531" s="114" t="s">
        <v>293</v>
      </c>
      <c r="AP531" s="114" t="s">
        <v>28</v>
      </c>
      <c r="AQ531" s="114"/>
      <c r="AR531" s="114" t="s">
        <v>294</v>
      </c>
      <c r="AS531" s="114" t="s">
        <v>514</v>
      </c>
      <c r="AT531" s="114"/>
      <c r="AU531" s="114"/>
      <c r="AV531" s="114"/>
      <c r="AW531" s="114"/>
      <c r="AX531" s="114"/>
      <c r="AY531" s="114"/>
      <c r="AZ531" s="114"/>
      <c r="BA531" s="114" t="s">
        <v>28</v>
      </c>
      <c r="BB531" s="114"/>
      <c r="BC531" s="114"/>
      <c r="BD531" s="114"/>
      <c r="BE531" s="114"/>
      <c r="BF531" s="114"/>
      <c r="BG531" s="114"/>
      <c r="BH531" s="114"/>
      <c r="BI531" s="114"/>
      <c r="BJ531" s="114"/>
      <c r="BK531" s="114"/>
      <c r="BL531" s="114"/>
      <c r="BM531" s="114"/>
      <c r="BN531" s="114"/>
      <c r="BO531" s="114"/>
      <c r="BP531" s="114"/>
      <c r="BQ531" s="114"/>
      <c r="BR531" s="114"/>
      <c r="BS531" s="114"/>
      <c r="BT531" s="114"/>
      <c r="BU531" s="114"/>
      <c r="BV531" s="114"/>
      <c r="BW531" s="114"/>
      <c r="BX531" s="114"/>
      <c r="BY531" s="114"/>
      <c r="BZ531" s="114"/>
      <c r="CA531" s="114"/>
      <c r="CB531" s="114"/>
      <c r="CC531" s="114"/>
      <c r="CD531" s="114"/>
      <c r="CE531" s="114"/>
      <c r="CF531" s="114" t="s">
        <v>296</v>
      </c>
    </row>
    <row r="532" spans="1:84" ht="12.75">
      <c r="A532" s="95">
        <v>3621</v>
      </c>
      <c r="B532" s="107" t="s">
        <v>769</v>
      </c>
      <c r="C532" s="107" t="s">
        <v>770</v>
      </c>
      <c r="D532" s="107" t="s">
        <v>771</v>
      </c>
      <c r="E532" s="107" t="s">
        <v>289</v>
      </c>
      <c r="F532" s="107"/>
      <c r="G532" s="107" t="s">
        <v>63</v>
      </c>
      <c r="H532" s="107" t="s">
        <v>715</v>
      </c>
      <c r="I532" s="107" t="s">
        <v>333</v>
      </c>
      <c r="J532" s="107"/>
      <c r="K532" s="107"/>
      <c r="L532" s="107"/>
      <c r="M532" s="107"/>
      <c r="N532" s="107"/>
      <c r="O532" s="107"/>
      <c r="P532" s="107"/>
      <c r="Q532" s="107"/>
      <c r="R532" s="107">
        <v>1</v>
      </c>
      <c r="S532" s="107">
        <v>1E-4</v>
      </c>
      <c r="T532" s="107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>
        <v>40049</v>
      </c>
      <c r="AE532" s="107"/>
      <c r="AF532" s="107"/>
      <c r="AG532" s="107"/>
      <c r="AH532" s="107"/>
      <c r="AI532" s="107"/>
      <c r="AJ532" s="107"/>
      <c r="AK532" s="107"/>
      <c r="AL532" s="107" t="s">
        <v>292</v>
      </c>
      <c r="AM532" s="107"/>
      <c r="AN532" s="107" t="s">
        <v>292</v>
      </c>
      <c r="AO532" s="107" t="s">
        <v>293</v>
      </c>
      <c r="AP532" s="107" t="s">
        <v>28</v>
      </c>
      <c r="AQ532" s="107"/>
      <c r="AR532" s="107" t="s">
        <v>294</v>
      </c>
      <c r="AS532" s="107" t="s">
        <v>514</v>
      </c>
      <c r="AT532" s="107"/>
      <c r="AU532" s="107"/>
      <c r="AV532" s="107"/>
      <c r="AW532" s="107"/>
      <c r="AX532" s="107"/>
      <c r="AY532" s="107"/>
      <c r="AZ532" s="107"/>
      <c r="BA532" s="107" t="s">
        <v>28</v>
      </c>
      <c r="BB532" s="107"/>
      <c r="BC532" s="107"/>
      <c r="BD532" s="107"/>
      <c r="BE532" s="107"/>
      <c r="BF532" s="107"/>
      <c r="BG532" s="107"/>
      <c r="BH532" s="107"/>
      <c r="BI532" s="107"/>
      <c r="BJ532" s="107"/>
      <c r="BK532" s="107"/>
      <c r="BL532" s="107"/>
      <c r="BM532" s="107"/>
      <c r="BN532" s="107"/>
      <c r="BO532" s="107"/>
      <c r="BP532" s="107"/>
      <c r="BQ532" s="107"/>
      <c r="BR532" s="107"/>
      <c r="BS532" s="107"/>
      <c r="BT532" s="107"/>
      <c r="BU532" s="107"/>
      <c r="BV532" s="107"/>
      <c r="BW532" s="107"/>
      <c r="BX532" s="107"/>
      <c r="BY532" s="107"/>
      <c r="BZ532" s="107"/>
      <c r="CA532" s="107"/>
      <c r="CB532" s="107"/>
      <c r="CC532" s="107"/>
      <c r="CD532" s="107"/>
      <c r="CE532" s="107"/>
      <c r="CF532" s="107" t="s">
        <v>296</v>
      </c>
    </row>
    <row r="533" spans="1:84" ht="12.75">
      <c r="A533" s="95">
        <v>3853</v>
      </c>
      <c r="B533" s="107" t="s">
        <v>772</v>
      </c>
      <c r="C533" s="107" t="s">
        <v>773</v>
      </c>
      <c r="D533" s="107" t="s">
        <v>774</v>
      </c>
      <c r="E533" s="107" t="s">
        <v>289</v>
      </c>
      <c r="F533" s="107"/>
      <c r="G533" s="107" t="s">
        <v>63</v>
      </c>
      <c r="H533" s="107" t="s">
        <v>715</v>
      </c>
      <c r="I533" s="107" t="s">
        <v>548</v>
      </c>
      <c r="J533" s="107"/>
      <c r="K533" s="107"/>
      <c r="L533" s="107">
        <v>0</v>
      </c>
      <c r="M533" s="107" t="s">
        <v>566</v>
      </c>
      <c r="N533" s="107"/>
      <c r="O533" s="107">
        <v>0</v>
      </c>
      <c r="P533" s="107">
        <v>0</v>
      </c>
      <c r="Q533" s="107">
        <v>0</v>
      </c>
      <c r="R533" s="107">
        <v>1</v>
      </c>
      <c r="S533" s="107">
        <v>1</v>
      </c>
      <c r="T533" s="107"/>
      <c r="U533" s="107">
        <v>0</v>
      </c>
      <c r="V533" s="107"/>
      <c r="W533" s="107"/>
      <c r="X533" s="107"/>
      <c r="Y533" s="107"/>
      <c r="Z533" s="107"/>
      <c r="AA533" s="107"/>
      <c r="AB533" s="107"/>
      <c r="AC533" s="107"/>
      <c r="AD533" s="107"/>
      <c r="AE533" s="107"/>
      <c r="AF533" s="107"/>
      <c r="AG533" s="107"/>
      <c r="AH533" s="107"/>
      <c r="AI533" s="107"/>
      <c r="AJ533" s="107"/>
      <c r="AK533" s="107"/>
      <c r="AL533" s="107" t="s">
        <v>292</v>
      </c>
      <c r="AM533" s="107"/>
      <c r="AN533" s="107" t="s">
        <v>292</v>
      </c>
      <c r="AO533" s="107" t="s">
        <v>293</v>
      </c>
      <c r="AP533" s="107" t="s">
        <v>28</v>
      </c>
      <c r="AQ533" s="107"/>
      <c r="AR533" s="107" t="s">
        <v>726</v>
      </c>
      <c r="AS533" s="107" t="s">
        <v>514</v>
      </c>
      <c r="AT533" s="107"/>
      <c r="AU533" s="107">
        <v>0</v>
      </c>
      <c r="AV533" s="107"/>
      <c r="AW533" s="107"/>
      <c r="AX533" s="107">
        <v>0</v>
      </c>
      <c r="AY533" s="107"/>
      <c r="AZ533" s="107"/>
      <c r="BA533" s="107" t="s">
        <v>28</v>
      </c>
      <c r="BB533" s="107"/>
      <c r="BC533" s="107" t="s">
        <v>292</v>
      </c>
      <c r="BD533" s="107"/>
      <c r="BE533" s="107" t="s">
        <v>361</v>
      </c>
      <c r="BF533" s="107"/>
      <c r="BG533" s="107"/>
      <c r="BH533" s="107"/>
      <c r="BI533" s="107"/>
      <c r="BJ533" s="107"/>
      <c r="BK533" s="107"/>
      <c r="BL533" s="107"/>
      <c r="BM533" s="107"/>
      <c r="BN533" s="107"/>
      <c r="BO533" s="107"/>
      <c r="BP533" s="107"/>
      <c r="BQ533" s="107">
        <v>0</v>
      </c>
      <c r="BR533" s="107">
        <v>0</v>
      </c>
      <c r="BS533" s="107">
        <v>45033</v>
      </c>
      <c r="BT533" s="107"/>
      <c r="BU533" s="107"/>
      <c r="BV533" s="107"/>
      <c r="BW533" s="107"/>
      <c r="BX533" s="107"/>
      <c r="BY533" s="107"/>
      <c r="BZ533" s="107"/>
      <c r="CA533" s="107" t="s">
        <v>517</v>
      </c>
      <c r="CB533" s="107"/>
      <c r="CC533" s="107"/>
      <c r="CD533" s="107"/>
      <c r="CE533" s="107"/>
      <c r="CF533" s="107"/>
    </row>
    <row r="534" spans="1:84" ht="12.75">
      <c r="A534" s="95">
        <v>3624</v>
      </c>
      <c r="B534" s="107" t="s">
        <v>775</v>
      </c>
      <c r="C534" s="107" t="s">
        <v>776</v>
      </c>
      <c r="D534" s="107" t="s">
        <v>777</v>
      </c>
      <c r="E534" s="107" t="s">
        <v>289</v>
      </c>
      <c r="F534" s="107"/>
      <c r="G534" s="107" t="s">
        <v>63</v>
      </c>
      <c r="H534" s="107" t="s">
        <v>715</v>
      </c>
      <c r="I534" s="107" t="s">
        <v>333</v>
      </c>
      <c r="J534" s="107"/>
      <c r="K534" s="107"/>
      <c r="L534" s="107"/>
      <c r="M534" s="107"/>
      <c r="N534" s="107"/>
      <c r="O534" s="107"/>
      <c r="P534" s="107"/>
      <c r="Q534" s="107"/>
      <c r="R534" s="107">
        <v>1</v>
      </c>
      <c r="S534" s="107">
        <v>1E-4</v>
      </c>
      <c r="T534" s="107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>
        <v>40198</v>
      </c>
      <c r="AE534" s="107"/>
      <c r="AF534" s="107"/>
      <c r="AG534" s="107"/>
      <c r="AH534" s="107"/>
      <c r="AI534" s="107"/>
      <c r="AJ534" s="107"/>
      <c r="AK534" s="107"/>
      <c r="AL534" s="107" t="s">
        <v>292</v>
      </c>
      <c r="AM534" s="107"/>
      <c r="AN534" s="107" t="s">
        <v>292</v>
      </c>
      <c r="AO534" s="107" t="s">
        <v>293</v>
      </c>
      <c r="AP534" s="107" t="s">
        <v>28</v>
      </c>
      <c r="AQ534" s="107"/>
      <c r="AR534" s="107" t="s">
        <v>294</v>
      </c>
      <c r="AS534" s="107" t="s">
        <v>514</v>
      </c>
      <c r="AT534" s="107"/>
      <c r="AU534" s="107"/>
      <c r="AV534" s="107"/>
      <c r="AW534" s="107"/>
      <c r="AX534" s="107"/>
      <c r="AY534" s="107"/>
      <c r="AZ534" s="107"/>
      <c r="BA534" s="107" t="s">
        <v>28</v>
      </c>
      <c r="BB534" s="107"/>
      <c r="BC534" s="107"/>
      <c r="BD534" s="107"/>
      <c r="BE534" s="107"/>
      <c r="BF534" s="107"/>
      <c r="BG534" s="107"/>
      <c r="BH534" s="107"/>
      <c r="BI534" s="107"/>
      <c r="BJ534" s="107"/>
      <c r="BK534" s="107"/>
      <c r="BL534" s="107"/>
      <c r="BM534" s="107"/>
      <c r="BN534" s="107"/>
      <c r="BO534" s="107"/>
      <c r="BP534" s="107"/>
      <c r="BQ534" s="107"/>
      <c r="BR534" s="107"/>
      <c r="BS534" s="107"/>
      <c r="BT534" s="107"/>
      <c r="BU534" s="107"/>
      <c r="BV534" s="107"/>
      <c r="BW534" s="107"/>
      <c r="BX534" s="107"/>
      <c r="BY534" s="107"/>
      <c r="BZ534" s="107"/>
      <c r="CA534" s="107"/>
      <c r="CB534" s="107"/>
      <c r="CC534" s="107"/>
      <c r="CD534" s="107"/>
      <c r="CE534" s="107"/>
      <c r="CF534" s="107" t="s">
        <v>296</v>
      </c>
    </row>
    <row r="535" spans="1:84" ht="12.75">
      <c r="A535" s="95">
        <v>3615</v>
      </c>
      <c r="B535" s="107" t="s">
        <v>778</v>
      </c>
      <c r="C535" s="107" t="s">
        <v>779</v>
      </c>
      <c r="D535" s="107" t="s">
        <v>780</v>
      </c>
      <c r="E535" s="107" t="s">
        <v>289</v>
      </c>
      <c r="F535" s="107"/>
      <c r="G535" s="107" t="s">
        <v>63</v>
      </c>
      <c r="H535" s="107" t="s">
        <v>715</v>
      </c>
      <c r="I535" s="107" t="s">
        <v>333</v>
      </c>
      <c r="J535" s="107"/>
      <c r="K535" s="107"/>
      <c r="L535" s="107"/>
      <c r="M535" s="107"/>
      <c r="N535" s="107"/>
      <c r="O535" s="107"/>
      <c r="P535" s="107"/>
      <c r="Q535" s="107"/>
      <c r="R535" s="107">
        <v>1</v>
      </c>
      <c r="S535" s="107">
        <v>1E-4</v>
      </c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>
        <v>40049</v>
      </c>
      <c r="AE535" s="107"/>
      <c r="AF535" s="107"/>
      <c r="AG535" s="107"/>
      <c r="AH535" s="107"/>
      <c r="AI535" s="107"/>
      <c r="AJ535" s="107"/>
      <c r="AK535" s="107"/>
      <c r="AL535" s="107" t="s">
        <v>292</v>
      </c>
      <c r="AM535" s="107"/>
      <c r="AN535" s="107" t="s">
        <v>292</v>
      </c>
      <c r="AO535" s="107" t="s">
        <v>293</v>
      </c>
      <c r="AP535" s="107" t="s">
        <v>28</v>
      </c>
      <c r="AQ535" s="107"/>
      <c r="AR535" s="107" t="s">
        <v>294</v>
      </c>
      <c r="AS535" s="107" t="s">
        <v>514</v>
      </c>
      <c r="AT535" s="107"/>
      <c r="AU535" s="107"/>
      <c r="AV535" s="107"/>
      <c r="AW535" s="107"/>
      <c r="AX535" s="107"/>
      <c r="AY535" s="107"/>
      <c r="AZ535" s="107"/>
      <c r="BA535" s="107" t="s">
        <v>28</v>
      </c>
      <c r="BB535" s="107"/>
      <c r="BC535" s="107"/>
      <c r="BD535" s="107"/>
      <c r="BE535" s="107"/>
      <c r="BF535" s="107"/>
      <c r="BG535" s="107"/>
      <c r="BH535" s="107"/>
      <c r="BI535" s="107"/>
      <c r="BJ535" s="107"/>
      <c r="BK535" s="107"/>
      <c r="BL535" s="107"/>
      <c r="BM535" s="107"/>
      <c r="BN535" s="107"/>
      <c r="BO535" s="107"/>
      <c r="BP535" s="107"/>
      <c r="BQ535" s="107"/>
      <c r="BR535" s="107"/>
      <c r="BS535" s="107"/>
      <c r="BT535" s="107"/>
      <c r="BU535" s="107"/>
      <c r="BV535" s="107"/>
      <c r="BW535" s="107"/>
      <c r="BX535" s="107"/>
      <c r="BY535" s="107"/>
      <c r="BZ535" s="107"/>
      <c r="CA535" s="107"/>
      <c r="CB535" s="107"/>
      <c r="CC535" s="107"/>
      <c r="CD535" s="107"/>
      <c r="CE535" s="107"/>
      <c r="CF535" s="107" t="s">
        <v>296</v>
      </c>
    </row>
    <row r="536" spans="1:84" ht="12.75">
      <c r="A536" s="95">
        <v>3582</v>
      </c>
      <c r="B536" s="107" t="s">
        <v>781</v>
      </c>
      <c r="C536" s="107" t="s">
        <v>782</v>
      </c>
      <c r="D536" s="107" t="s">
        <v>783</v>
      </c>
      <c r="E536" s="107" t="s">
        <v>289</v>
      </c>
      <c r="F536" s="107"/>
      <c r="G536" s="107" t="s">
        <v>63</v>
      </c>
      <c r="H536" s="107" t="s">
        <v>715</v>
      </c>
      <c r="I536" s="107" t="s">
        <v>333</v>
      </c>
      <c r="J536" s="107"/>
      <c r="K536" s="107"/>
      <c r="L536" s="107"/>
      <c r="M536" s="107"/>
      <c r="N536" s="107"/>
      <c r="O536" s="107"/>
      <c r="P536" s="107"/>
      <c r="Q536" s="107"/>
      <c r="R536" s="107">
        <v>1</v>
      </c>
      <c r="S536" s="107">
        <v>1E-4</v>
      </c>
      <c r="T536" s="107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>
        <v>40049</v>
      </c>
      <c r="AE536" s="107"/>
      <c r="AF536" s="107"/>
      <c r="AG536" s="107"/>
      <c r="AH536" s="107"/>
      <c r="AI536" s="107"/>
      <c r="AJ536" s="107"/>
      <c r="AK536" s="107"/>
      <c r="AL536" s="107" t="s">
        <v>292</v>
      </c>
      <c r="AM536" s="107"/>
      <c r="AN536" s="107" t="s">
        <v>292</v>
      </c>
      <c r="AO536" s="107" t="s">
        <v>293</v>
      </c>
      <c r="AP536" s="107" t="s">
        <v>28</v>
      </c>
      <c r="AQ536" s="107"/>
      <c r="AR536" s="107" t="s">
        <v>294</v>
      </c>
      <c r="AS536" s="107" t="s">
        <v>514</v>
      </c>
      <c r="AT536" s="107"/>
      <c r="AU536" s="107"/>
      <c r="AV536" s="107"/>
      <c r="AW536" s="107"/>
      <c r="AX536" s="107"/>
      <c r="AY536" s="107"/>
      <c r="AZ536" s="107"/>
      <c r="BA536" s="107" t="s">
        <v>28</v>
      </c>
      <c r="BB536" s="107"/>
      <c r="BC536" s="107"/>
      <c r="BD536" s="107"/>
      <c r="BE536" s="107"/>
      <c r="BF536" s="107"/>
      <c r="BG536" s="107"/>
      <c r="BH536" s="107"/>
      <c r="BI536" s="107"/>
      <c r="BJ536" s="107"/>
      <c r="BK536" s="107"/>
      <c r="BL536" s="107"/>
      <c r="BM536" s="107"/>
      <c r="BN536" s="107"/>
      <c r="BO536" s="107"/>
      <c r="BP536" s="107"/>
      <c r="BQ536" s="107"/>
      <c r="BR536" s="107"/>
      <c r="BS536" s="107"/>
      <c r="BT536" s="107"/>
      <c r="BU536" s="107"/>
      <c r="BV536" s="107"/>
      <c r="BW536" s="107"/>
      <c r="BX536" s="107"/>
      <c r="BY536" s="107"/>
      <c r="BZ536" s="107"/>
      <c r="CA536" s="107"/>
      <c r="CB536" s="107"/>
      <c r="CC536" s="107"/>
      <c r="CD536" s="107"/>
      <c r="CE536" s="107"/>
      <c r="CF536" s="107" t="s">
        <v>296</v>
      </c>
    </row>
    <row r="537" spans="1:84" ht="12.75">
      <c r="A537" s="95">
        <v>3761</v>
      </c>
      <c r="B537" s="107" t="s">
        <v>784</v>
      </c>
      <c r="C537" s="107" t="s">
        <v>785</v>
      </c>
      <c r="D537" s="107" t="s">
        <v>786</v>
      </c>
      <c r="E537" s="107" t="s">
        <v>289</v>
      </c>
      <c r="F537" s="107"/>
      <c r="G537" s="107" t="s">
        <v>63</v>
      </c>
      <c r="H537" s="107" t="s">
        <v>715</v>
      </c>
      <c r="I537" s="107" t="s">
        <v>430</v>
      </c>
      <c r="J537" s="107" t="s">
        <v>454</v>
      </c>
      <c r="K537" s="107"/>
      <c r="L537" s="107">
        <v>0</v>
      </c>
      <c r="M537" s="107">
        <v>0</v>
      </c>
      <c r="N537" s="107"/>
      <c r="O537" s="107">
        <v>0</v>
      </c>
      <c r="P537" s="107">
        <v>0</v>
      </c>
      <c r="Q537" s="107">
        <v>0</v>
      </c>
      <c r="R537" s="107">
        <v>1</v>
      </c>
      <c r="S537" s="107">
        <v>1</v>
      </c>
      <c r="T537" s="107"/>
      <c r="U537" s="107">
        <v>0</v>
      </c>
      <c r="V537" s="107"/>
      <c r="W537" s="107"/>
      <c r="X537" s="107"/>
      <c r="Y537" s="107"/>
      <c r="Z537" s="107"/>
      <c r="AA537" s="107"/>
      <c r="AB537" s="107"/>
      <c r="AC537" s="107"/>
      <c r="AD537" s="107">
        <v>45063</v>
      </c>
      <c r="AE537" s="107"/>
      <c r="AF537" s="107"/>
      <c r="AG537" s="107"/>
      <c r="AH537" s="107"/>
      <c r="AI537" s="107"/>
      <c r="AJ537" s="107"/>
      <c r="AK537" s="107"/>
      <c r="AL537" s="107" t="s">
        <v>292</v>
      </c>
      <c r="AM537" s="107"/>
      <c r="AN537" s="107"/>
      <c r="AO537" s="107" t="s">
        <v>293</v>
      </c>
      <c r="AP537" s="107" t="s">
        <v>28</v>
      </c>
      <c r="AQ537" s="107"/>
      <c r="AR537" s="107" t="s">
        <v>576</v>
      </c>
      <c r="AS537" s="107" t="s">
        <v>514</v>
      </c>
      <c r="AT537" s="107"/>
      <c r="AU537" s="107">
        <v>0</v>
      </c>
      <c r="AV537" s="107"/>
      <c r="AW537" s="107"/>
      <c r="AX537" s="107">
        <v>0</v>
      </c>
      <c r="AY537" s="107"/>
      <c r="AZ537" s="107"/>
      <c r="BA537" s="107" t="s">
        <v>28</v>
      </c>
      <c r="BB537" s="107"/>
      <c r="BC537" s="107" t="s">
        <v>292</v>
      </c>
      <c r="BD537" s="107"/>
      <c r="BE537" s="107" t="s">
        <v>521</v>
      </c>
      <c r="BF537" s="107"/>
      <c r="BG537" s="107"/>
      <c r="BH537" s="107"/>
      <c r="BI537" s="107"/>
      <c r="BJ537" s="107"/>
      <c r="BK537" s="107"/>
      <c r="BL537" s="107"/>
      <c r="BM537" s="107"/>
      <c r="BN537" s="107"/>
      <c r="BO537" s="107"/>
      <c r="BP537" s="107"/>
      <c r="BQ537" s="107">
        <v>0</v>
      </c>
      <c r="BR537" s="107">
        <v>0</v>
      </c>
      <c r="BS537" s="107">
        <v>44035</v>
      </c>
      <c r="BT537" s="107"/>
      <c r="BU537" s="107"/>
      <c r="BV537" s="107"/>
      <c r="BW537" s="107"/>
      <c r="BX537" s="107"/>
      <c r="BY537" s="107"/>
      <c r="BZ537" s="107"/>
      <c r="CA537" s="107" t="s">
        <v>432</v>
      </c>
      <c r="CB537" s="107" t="s">
        <v>517</v>
      </c>
      <c r="CC537" s="107"/>
      <c r="CD537" s="107"/>
      <c r="CE537" s="107"/>
      <c r="CF537" s="107"/>
    </row>
    <row r="538" spans="1:84" ht="12.75">
      <c r="A538" s="95">
        <v>4171</v>
      </c>
      <c r="B538" s="107" t="s">
        <v>787</v>
      </c>
      <c r="C538" s="107" t="s">
        <v>788</v>
      </c>
      <c r="D538" s="107" t="s">
        <v>789</v>
      </c>
      <c r="E538" s="107" t="s">
        <v>289</v>
      </c>
      <c r="F538" s="107"/>
      <c r="G538" s="107" t="s">
        <v>63</v>
      </c>
      <c r="H538" s="107" t="s">
        <v>715</v>
      </c>
      <c r="I538" s="107" t="s">
        <v>316</v>
      </c>
      <c r="J538" s="107"/>
      <c r="K538" s="107"/>
      <c r="L538" s="107">
        <v>0</v>
      </c>
      <c r="M538" s="107" t="s">
        <v>566</v>
      </c>
      <c r="N538" s="107"/>
      <c r="O538" s="107">
        <v>0</v>
      </c>
      <c r="P538" s="107">
        <v>0</v>
      </c>
      <c r="Q538" s="107">
        <v>0</v>
      </c>
      <c r="R538" s="107">
        <v>1</v>
      </c>
      <c r="S538" s="107">
        <v>1.0000000000000001E-5</v>
      </c>
      <c r="T538" s="107"/>
      <c r="U538" s="107">
        <v>0</v>
      </c>
      <c r="V538" s="107"/>
      <c r="W538" s="107"/>
      <c r="X538" s="107"/>
      <c r="Y538" s="107"/>
      <c r="Z538" s="107"/>
      <c r="AA538" s="107"/>
      <c r="AB538" s="107"/>
      <c r="AC538" s="107"/>
      <c r="AD538" s="107"/>
      <c r="AE538" s="107"/>
      <c r="AF538" s="107"/>
      <c r="AG538" s="107"/>
      <c r="AH538" s="107"/>
      <c r="AI538" s="107"/>
      <c r="AJ538" s="107"/>
      <c r="AK538" s="107"/>
      <c r="AL538" s="107" t="s">
        <v>292</v>
      </c>
      <c r="AM538" s="107"/>
      <c r="AN538" s="107" t="s">
        <v>292</v>
      </c>
      <c r="AO538" s="107" t="s">
        <v>293</v>
      </c>
      <c r="AP538" s="107" t="s">
        <v>28</v>
      </c>
      <c r="AQ538" s="107"/>
      <c r="AR538" s="107" t="s">
        <v>645</v>
      </c>
      <c r="AS538" s="107" t="s">
        <v>514</v>
      </c>
      <c r="AT538" s="107"/>
      <c r="AU538" s="107">
        <v>0</v>
      </c>
      <c r="AV538" s="107"/>
      <c r="AW538" s="107"/>
      <c r="AX538" s="107">
        <v>0</v>
      </c>
      <c r="AY538" s="107"/>
      <c r="AZ538" s="107"/>
      <c r="BA538" s="107" t="s">
        <v>28</v>
      </c>
      <c r="BB538" s="107"/>
      <c r="BC538" s="107" t="s">
        <v>292</v>
      </c>
      <c r="BD538" s="107"/>
      <c r="BE538" s="107" t="s">
        <v>585</v>
      </c>
      <c r="BF538" s="107"/>
      <c r="BG538" s="107"/>
      <c r="BH538" s="107"/>
      <c r="BI538" s="107"/>
      <c r="BJ538" s="107"/>
      <c r="BK538" s="107"/>
      <c r="BL538" s="107"/>
      <c r="BM538" s="107"/>
      <c r="BN538" s="107"/>
      <c r="BO538" s="107"/>
      <c r="BP538" s="107"/>
      <c r="BQ538" s="107">
        <v>0</v>
      </c>
      <c r="BR538" s="107">
        <v>0</v>
      </c>
      <c r="BS538" s="107">
        <v>45219</v>
      </c>
      <c r="BT538" s="107"/>
      <c r="BU538" s="107"/>
      <c r="BV538" s="107"/>
      <c r="BW538" s="107"/>
      <c r="BX538" s="107"/>
      <c r="BY538" s="107"/>
      <c r="BZ538" s="107"/>
      <c r="CA538" s="107" t="s">
        <v>517</v>
      </c>
      <c r="CB538" s="107"/>
      <c r="CC538" s="107"/>
      <c r="CD538" s="107"/>
      <c r="CE538" s="107"/>
      <c r="CF538" s="107"/>
    </row>
    <row r="539" spans="1:84" ht="12.75">
      <c r="A539" s="95">
        <v>4176</v>
      </c>
      <c r="B539" s="107" t="s">
        <v>790</v>
      </c>
      <c r="C539" s="107" t="s">
        <v>791</v>
      </c>
      <c r="D539" s="107" t="s">
        <v>792</v>
      </c>
      <c r="E539" s="107" t="s">
        <v>289</v>
      </c>
      <c r="F539" s="107"/>
      <c r="G539" s="107" t="s">
        <v>63</v>
      </c>
      <c r="H539" s="107" t="s">
        <v>715</v>
      </c>
      <c r="I539" s="107" t="s">
        <v>316</v>
      </c>
      <c r="J539" s="107"/>
      <c r="K539" s="107"/>
      <c r="L539" s="107">
        <v>0</v>
      </c>
      <c r="M539" s="107">
        <v>100</v>
      </c>
      <c r="N539" s="107"/>
      <c r="O539" s="107">
        <v>0</v>
      </c>
      <c r="P539" s="107">
        <v>0</v>
      </c>
      <c r="Q539" s="107">
        <v>0</v>
      </c>
      <c r="R539" s="107">
        <v>1</v>
      </c>
      <c r="S539" s="107">
        <v>1.0000000000000001E-5</v>
      </c>
      <c r="T539" s="107"/>
      <c r="U539" s="107">
        <v>0</v>
      </c>
      <c r="V539" s="107"/>
      <c r="W539" s="107"/>
      <c r="X539" s="107"/>
      <c r="Y539" s="107"/>
      <c r="Z539" s="107"/>
      <c r="AA539" s="107"/>
      <c r="AB539" s="107"/>
      <c r="AC539" s="107"/>
      <c r="AD539" s="107"/>
      <c r="AE539" s="107"/>
      <c r="AF539" s="107"/>
      <c r="AG539" s="107"/>
      <c r="AH539" s="107"/>
      <c r="AI539" s="107"/>
      <c r="AJ539" s="107"/>
      <c r="AK539" s="107"/>
      <c r="AL539" s="107" t="s">
        <v>292</v>
      </c>
      <c r="AM539" s="107"/>
      <c r="AN539" s="107" t="s">
        <v>292</v>
      </c>
      <c r="AO539" s="107" t="s">
        <v>293</v>
      </c>
      <c r="AP539" s="107" t="s">
        <v>28</v>
      </c>
      <c r="AQ539" s="107"/>
      <c r="AR539" s="107" t="s">
        <v>645</v>
      </c>
      <c r="AS539" s="107" t="s">
        <v>514</v>
      </c>
      <c r="AT539" s="107"/>
      <c r="AU539" s="107">
        <v>0</v>
      </c>
      <c r="AV539" s="107"/>
      <c r="AW539" s="107"/>
      <c r="AX539" s="107">
        <v>0</v>
      </c>
      <c r="AY539" s="107"/>
      <c r="AZ539" s="107"/>
      <c r="BA539" s="107" t="s">
        <v>28</v>
      </c>
      <c r="BB539" s="107"/>
      <c r="BC539" s="107" t="s">
        <v>292</v>
      </c>
      <c r="BD539" s="107"/>
      <c r="BE539" s="107" t="s">
        <v>585</v>
      </c>
      <c r="BF539" s="107"/>
      <c r="BG539" s="107"/>
      <c r="BH539" s="107"/>
      <c r="BI539" s="107"/>
      <c r="BJ539" s="107"/>
      <c r="BK539" s="107"/>
      <c r="BL539" s="107"/>
      <c r="BM539" s="107"/>
      <c r="BN539" s="107"/>
      <c r="BO539" s="107"/>
      <c r="BP539" s="107"/>
      <c r="BQ539" s="107">
        <v>0</v>
      </c>
      <c r="BR539" s="107">
        <v>0</v>
      </c>
      <c r="BS539" s="107">
        <v>44648</v>
      </c>
      <c r="BT539" s="107"/>
      <c r="BU539" s="107"/>
      <c r="BV539" s="107"/>
      <c r="BW539" s="107"/>
      <c r="BX539" s="107"/>
      <c r="BY539" s="107"/>
      <c r="BZ539" s="107"/>
      <c r="CA539" s="107" t="s">
        <v>527</v>
      </c>
      <c r="CB539" s="107"/>
      <c r="CC539" s="107"/>
      <c r="CD539" s="107"/>
      <c r="CE539" s="107"/>
      <c r="CF539" s="107"/>
    </row>
    <row r="540" spans="1:84" ht="12.75">
      <c r="A540" s="95">
        <v>3564</v>
      </c>
      <c r="B540" s="107" t="s">
        <v>793</v>
      </c>
      <c r="C540" s="107" t="s">
        <v>791</v>
      </c>
      <c r="D540" s="107" t="s">
        <v>794</v>
      </c>
      <c r="E540" s="107" t="s">
        <v>292</v>
      </c>
      <c r="F540" s="107"/>
      <c r="G540" s="107" t="s">
        <v>63</v>
      </c>
      <c r="H540" s="107" t="s">
        <v>715</v>
      </c>
      <c r="I540" s="107" t="s">
        <v>333</v>
      </c>
      <c r="J540" s="107"/>
      <c r="K540" s="107"/>
      <c r="L540" s="107">
        <v>0</v>
      </c>
      <c r="M540" s="107">
        <v>0</v>
      </c>
      <c r="N540" s="107"/>
      <c r="O540" s="107">
        <v>0</v>
      </c>
      <c r="P540" s="107">
        <v>0</v>
      </c>
      <c r="Q540" s="107">
        <v>0</v>
      </c>
      <c r="R540" s="107">
        <v>1</v>
      </c>
      <c r="S540" s="107">
        <v>1E-4</v>
      </c>
      <c r="T540" s="107"/>
      <c r="U540" s="107">
        <v>0</v>
      </c>
      <c r="V540" s="107"/>
      <c r="W540" s="107"/>
      <c r="X540" s="107"/>
      <c r="Y540" s="107"/>
      <c r="Z540" s="107"/>
      <c r="AA540" s="107"/>
      <c r="AB540" s="107"/>
      <c r="AC540" s="107"/>
      <c r="AD540" s="107">
        <v>44649</v>
      </c>
      <c r="AE540" s="107"/>
      <c r="AF540" s="107"/>
      <c r="AG540" s="107"/>
      <c r="AH540" s="107"/>
      <c r="AI540" s="107"/>
      <c r="AJ540" s="107"/>
      <c r="AK540" s="107"/>
      <c r="AL540" s="107" t="s">
        <v>292</v>
      </c>
      <c r="AM540" s="107"/>
      <c r="AN540" s="107" t="s">
        <v>292</v>
      </c>
      <c r="AO540" s="107" t="s">
        <v>293</v>
      </c>
      <c r="AP540" s="107" t="s">
        <v>28</v>
      </c>
      <c r="AQ540" s="107"/>
      <c r="AR540" s="107" t="s">
        <v>294</v>
      </c>
      <c r="AS540" s="107" t="s">
        <v>514</v>
      </c>
      <c r="AT540" s="107"/>
      <c r="AU540" s="107">
        <v>0</v>
      </c>
      <c r="AV540" s="107"/>
      <c r="AW540" s="107"/>
      <c r="AX540" s="107">
        <v>0</v>
      </c>
      <c r="AY540" s="107"/>
      <c r="AZ540" s="107"/>
      <c r="BA540" s="107" t="s">
        <v>28</v>
      </c>
      <c r="BB540" s="107"/>
      <c r="BC540" s="107" t="s">
        <v>292</v>
      </c>
      <c r="BD540" s="107"/>
      <c r="BE540" s="107"/>
      <c r="BF540" s="107"/>
      <c r="BG540" s="107"/>
      <c r="BH540" s="107"/>
      <c r="BI540" s="107"/>
      <c r="BJ540" s="107"/>
      <c r="BK540" s="107"/>
      <c r="BL540" s="107"/>
      <c r="BM540" s="107"/>
      <c r="BN540" s="107"/>
      <c r="BO540" s="107"/>
      <c r="BP540" s="107"/>
      <c r="BQ540" s="107">
        <v>0</v>
      </c>
      <c r="BR540" s="107">
        <v>0</v>
      </c>
      <c r="BS540" s="107"/>
      <c r="BT540" s="107"/>
      <c r="BU540" s="107"/>
      <c r="BV540" s="107"/>
      <c r="BW540" s="107"/>
      <c r="BX540" s="107"/>
      <c r="BY540" s="107"/>
      <c r="BZ540" s="107"/>
      <c r="CA540" s="107"/>
      <c r="CB540" s="107" t="s">
        <v>527</v>
      </c>
      <c r="CC540" s="107"/>
      <c r="CD540" s="107"/>
      <c r="CE540" s="107"/>
      <c r="CF540" s="107"/>
    </row>
    <row r="541" spans="1:84" ht="12.75">
      <c r="A541" s="95">
        <v>4002</v>
      </c>
      <c r="B541" s="107" t="s">
        <v>795</v>
      </c>
      <c r="C541" s="107" t="s">
        <v>796</v>
      </c>
      <c r="D541" s="107" t="s">
        <v>797</v>
      </c>
      <c r="E541" s="107" t="s">
        <v>289</v>
      </c>
      <c r="F541" s="107"/>
      <c r="G541" s="107" t="s">
        <v>63</v>
      </c>
      <c r="H541" s="107" t="s">
        <v>715</v>
      </c>
      <c r="I541" s="107" t="s">
        <v>659</v>
      </c>
      <c r="J541" s="107"/>
      <c r="K541" s="107"/>
      <c r="L541" s="107"/>
      <c r="M541" s="107"/>
      <c r="N541" s="107"/>
      <c r="O541" s="107"/>
      <c r="P541" s="107"/>
      <c r="Q541" s="107"/>
      <c r="R541" s="107">
        <v>1</v>
      </c>
      <c r="S541" s="107">
        <v>1E-4</v>
      </c>
      <c r="T541" s="107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>
        <v>43522</v>
      </c>
      <c r="AE541" s="107"/>
      <c r="AF541" s="107"/>
      <c r="AG541" s="107"/>
      <c r="AH541" s="107"/>
      <c r="AI541" s="107"/>
      <c r="AJ541" s="107"/>
      <c r="AK541" s="107"/>
      <c r="AL541" s="107" t="s">
        <v>292</v>
      </c>
      <c r="AM541" s="107"/>
      <c r="AN541" s="107" t="s">
        <v>292</v>
      </c>
      <c r="AO541" s="107" t="s">
        <v>293</v>
      </c>
      <c r="AP541" s="107" t="s">
        <v>28</v>
      </c>
      <c r="AQ541" s="107"/>
      <c r="AR541" s="107" t="s">
        <v>680</v>
      </c>
      <c r="AS541" s="107" t="s">
        <v>514</v>
      </c>
      <c r="AT541" s="107"/>
      <c r="AU541" s="107"/>
      <c r="AV541" s="107"/>
      <c r="AW541" s="107"/>
      <c r="AX541" s="107"/>
      <c r="AY541" s="107"/>
      <c r="AZ541" s="107"/>
      <c r="BA541" s="107" t="s">
        <v>28</v>
      </c>
      <c r="BB541" s="107"/>
      <c r="BC541" s="107" t="s">
        <v>292</v>
      </c>
      <c r="BD541" s="107"/>
      <c r="BE541" s="107" t="s">
        <v>30</v>
      </c>
      <c r="BF541" s="107"/>
      <c r="BG541" s="107"/>
      <c r="BH541" s="107"/>
      <c r="BI541" s="107"/>
      <c r="BJ541" s="107"/>
      <c r="BK541" s="107"/>
      <c r="BL541" s="107"/>
      <c r="BM541" s="107"/>
      <c r="BN541" s="107"/>
      <c r="BO541" s="107"/>
      <c r="BP541" s="107"/>
      <c r="BQ541" s="107"/>
      <c r="BR541" s="107"/>
      <c r="BS541" s="107"/>
      <c r="BT541" s="107"/>
      <c r="BU541" s="107"/>
      <c r="BV541" s="107"/>
      <c r="BW541" s="107"/>
      <c r="BX541" s="107"/>
      <c r="BY541" s="107"/>
      <c r="BZ541" s="107"/>
      <c r="CA541" s="107"/>
      <c r="CB541" s="107" t="s">
        <v>522</v>
      </c>
      <c r="CC541" s="107"/>
      <c r="CD541" s="107"/>
      <c r="CE541" s="107"/>
      <c r="CF541" s="107" t="s">
        <v>296</v>
      </c>
    </row>
    <row r="542" spans="1:84" ht="12.75">
      <c r="A542" s="95">
        <v>4112</v>
      </c>
      <c r="B542" s="107" t="s">
        <v>798</v>
      </c>
      <c r="C542" s="107" t="s">
        <v>799</v>
      </c>
      <c r="D542" s="107" t="s">
        <v>800</v>
      </c>
      <c r="E542" s="107" t="s">
        <v>289</v>
      </c>
      <c r="F542" s="107"/>
      <c r="G542" s="107" t="s">
        <v>63</v>
      </c>
      <c r="H542" s="107" t="s">
        <v>715</v>
      </c>
      <c r="I542" s="107" t="s">
        <v>453</v>
      </c>
      <c r="J542" s="107"/>
      <c r="K542" s="107"/>
      <c r="L542" s="107"/>
      <c r="M542" s="107"/>
      <c r="N542" s="107"/>
      <c r="O542" s="107"/>
      <c r="P542" s="107"/>
      <c r="Q542" s="107"/>
      <c r="R542" s="107">
        <v>1</v>
      </c>
      <c r="S542" s="107">
        <v>1E-4</v>
      </c>
      <c r="T542" s="107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>
        <v>42039</v>
      </c>
      <c r="AE542" s="107"/>
      <c r="AF542" s="107"/>
      <c r="AG542" s="107"/>
      <c r="AH542" s="107"/>
      <c r="AI542" s="107"/>
      <c r="AJ542" s="107"/>
      <c r="AK542" s="107"/>
      <c r="AL542" s="107" t="s">
        <v>292</v>
      </c>
      <c r="AM542" s="107"/>
      <c r="AN542" s="107" t="s">
        <v>292</v>
      </c>
      <c r="AO542" s="107" t="s">
        <v>293</v>
      </c>
      <c r="AP542" s="107" t="s">
        <v>28</v>
      </c>
      <c r="AQ542" s="107"/>
      <c r="AR542" s="107" t="s">
        <v>294</v>
      </c>
      <c r="AS542" s="107" t="s">
        <v>514</v>
      </c>
      <c r="AT542" s="107"/>
      <c r="AU542" s="107"/>
      <c r="AV542" s="107"/>
      <c r="AW542" s="107"/>
      <c r="AX542" s="107"/>
      <c r="AY542" s="107"/>
      <c r="AZ542" s="107"/>
      <c r="BA542" s="107" t="s">
        <v>28</v>
      </c>
      <c r="BB542" s="107"/>
      <c r="BC542" s="107" t="s">
        <v>292</v>
      </c>
      <c r="BD542" s="107"/>
      <c r="BE542" s="107" t="s">
        <v>32</v>
      </c>
      <c r="BF542" s="107"/>
      <c r="BG542" s="107"/>
      <c r="BH542" s="107"/>
      <c r="BI542" s="107"/>
      <c r="BJ542" s="107"/>
      <c r="BK542" s="107"/>
      <c r="BL542" s="107"/>
      <c r="BM542" s="107"/>
      <c r="BN542" s="107"/>
      <c r="BO542" s="107"/>
      <c r="BP542" s="107"/>
      <c r="BQ542" s="107"/>
      <c r="BR542" s="107"/>
      <c r="BS542" s="107"/>
      <c r="BT542" s="107"/>
      <c r="BU542" s="107"/>
      <c r="BV542" s="107"/>
      <c r="BW542" s="107"/>
      <c r="BX542" s="107"/>
      <c r="BY542" s="107"/>
      <c r="BZ542" s="107"/>
      <c r="CA542" s="107"/>
      <c r="CB542" s="107" t="s">
        <v>425</v>
      </c>
      <c r="CC542" s="107"/>
      <c r="CD542" s="107"/>
      <c r="CE542" s="107"/>
      <c r="CF542" s="107" t="s">
        <v>296</v>
      </c>
    </row>
    <row r="543" spans="1:84" ht="12.75">
      <c r="A543" s="95">
        <v>3788</v>
      </c>
      <c r="B543" s="107" t="s">
        <v>801</v>
      </c>
      <c r="C543" s="107" t="s">
        <v>802</v>
      </c>
      <c r="D543" s="107" t="s">
        <v>803</v>
      </c>
      <c r="E543" s="107" t="s">
        <v>289</v>
      </c>
      <c r="F543" s="107"/>
      <c r="G543" s="107" t="s">
        <v>63</v>
      </c>
      <c r="H543" s="107" t="s">
        <v>715</v>
      </c>
      <c r="I543" s="107" t="s">
        <v>654</v>
      </c>
      <c r="J543" s="107" t="s">
        <v>454</v>
      </c>
      <c r="K543" s="107"/>
      <c r="L543" s="107"/>
      <c r="M543" s="107"/>
      <c r="N543" s="107"/>
      <c r="O543" s="107"/>
      <c r="P543" s="107"/>
      <c r="Q543" s="107"/>
      <c r="R543" s="107">
        <v>1</v>
      </c>
      <c r="S543" s="107">
        <v>1</v>
      </c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>
        <v>42550</v>
      </c>
      <c r="AE543" s="107"/>
      <c r="AF543" s="107"/>
      <c r="AG543" s="107"/>
      <c r="AH543" s="107"/>
      <c r="AI543" s="107"/>
      <c r="AJ543" s="107"/>
      <c r="AK543" s="107"/>
      <c r="AL543" s="107" t="s">
        <v>292</v>
      </c>
      <c r="AM543" s="107"/>
      <c r="AN543" s="107"/>
      <c r="AO543" s="107" t="s">
        <v>293</v>
      </c>
      <c r="AP543" s="107" t="s">
        <v>28</v>
      </c>
      <c r="AQ543" s="107"/>
      <c r="AR543" s="107" t="s">
        <v>655</v>
      </c>
      <c r="AS543" s="107" t="s">
        <v>514</v>
      </c>
      <c r="AT543" s="107"/>
      <c r="AU543" s="107"/>
      <c r="AV543" s="107"/>
      <c r="AW543" s="107"/>
      <c r="AX543" s="107"/>
      <c r="AY543" s="107"/>
      <c r="AZ543" s="107"/>
      <c r="BA543" s="107" t="s">
        <v>28</v>
      </c>
      <c r="BB543" s="107"/>
      <c r="BC543" s="107" t="s">
        <v>292</v>
      </c>
      <c r="BD543" s="107"/>
      <c r="BE543" s="107" t="s">
        <v>521</v>
      </c>
      <c r="BF543" s="107"/>
      <c r="BG543" s="107"/>
      <c r="BH543" s="107"/>
      <c r="BI543" s="107"/>
      <c r="BJ543" s="107"/>
      <c r="BK543" s="107"/>
      <c r="BL543" s="107"/>
      <c r="BM543" s="107"/>
      <c r="BN543" s="107"/>
      <c r="BO543" s="107"/>
      <c r="BP543" s="107"/>
      <c r="BQ543" s="107"/>
      <c r="BR543" s="107"/>
      <c r="BS543" s="107">
        <v>42550</v>
      </c>
      <c r="BT543" s="107"/>
      <c r="BU543" s="107"/>
      <c r="BV543" s="107"/>
      <c r="BW543" s="107"/>
      <c r="BX543" s="107"/>
      <c r="BY543" s="107"/>
      <c r="BZ543" s="107"/>
      <c r="CA543" s="107" t="s">
        <v>522</v>
      </c>
      <c r="CB543" s="107" t="s">
        <v>522</v>
      </c>
      <c r="CC543" s="107"/>
      <c r="CD543" s="107"/>
      <c r="CE543" s="107"/>
      <c r="CF543" s="107" t="s">
        <v>296</v>
      </c>
    </row>
    <row r="544" spans="1:84" ht="12.75">
      <c r="A544" s="95">
        <v>4140</v>
      </c>
      <c r="B544" s="107" t="s">
        <v>804</v>
      </c>
      <c r="C544" s="107" t="s">
        <v>805</v>
      </c>
      <c r="D544" s="107" t="s">
        <v>805</v>
      </c>
      <c r="E544" s="107" t="s">
        <v>289</v>
      </c>
      <c r="F544" s="107"/>
      <c r="G544" s="107" t="s">
        <v>63</v>
      </c>
      <c r="H544" s="107" t="s">
        <v>715</v>
      </c>
      <c r="I544" s="107" t="s">
        <v>453</v>
      </c>
      <c r="J544" s="107"/>
      <c r="K544" s="107"/>
      <c r="L544" s="107"/>
      <c r="M544" s="107"/>
      <c r="N544" s="107"/>
      <c r="O544" s="107"/>
      <c r="P544" s="107"/>
      <c r="Q544" s="107"/>
      <c r="R544" s="107">
        <v>1</v>
      </c>
      <c r="S544" s="107">
        <v>1E-4</v>
      </c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  <c r="AE544" s="107"/>
      <c r="AF544" s="107"/>
      <c r="AG544" s="107"/>
      <c r="AH544" s="107"/>
      <c r="AI544" s="107"/>
      <c r="AJ544" s="107"/>
      <c r="AK544" s="107"/>
      <c r="AL544" s="107" t="s">
        <v>292</v>
      </c>
      <c r="AM544" s="107"/>
      <c r="AN544" s="107" t="s">
        <v>292</v>
      </c>
      <c r="AO544" s="107" t="s">
        <v>293</v>
      </c>
      <c r="AP544" s="107" t="s">
        <v>28</v>
      </c>
      <c r="AQ544" s="107"/>
      <c r="AR544" s="107" t="s">
        <v>806</v>
      </c>
      <c r="AS544" s="107" t="s">
        <v>514</v>
      </c>
      <c r="AT544" s="107"/>
      <c r="AU544" s="107"/>
      <c r="AV544" s="107"/>
      <c r="AW544" s="107"/>
      <c r="AX544" s="107"/>
      <c r="AY544" s="107"/>
      <c r="AZ544" s="107"/>
      <c r="BA544" s="107" t="s">
        <v>28</v>
      </c>
      <c r="BB544" s="107"/>
      <c r="BC544" s="107" t="s">
        <v>292</v>
      </c>
      <c r="BD544" s="107"/>
      <c r="BE544" s="107" t="s">
        <v>30</v>
      </c>
      <c r="BF544" s="107"/>
      <c r="BG544" s="107"/>
      <c r="BH544" s="107"/>
      <c r="BI544" s="107"/>
      <c r="BJ544" s="107"/>
      <c r="BK544" s="107"/>
      <c r="BL544" s="107"/>
      <c r="BM544" s="107"/>
      <c r="BN544" s="107"/>
      <c r="BO544" s="107"/>
      <c r="BP544" s="107"/>
      <c r="BQ544" s="107"/>
      <c r="BR544" s="107"/>
      <c r="BS544" s="107">
        <v>44210</v>
      </c>
      <c r="BT544" s="107"/>
      <c r="BU544" s="107"/>
      <c r="BV544" s="107"/>
      <c r="BW544" s="107"/>
      <c r="BX544" s="107"/>
      <c r="BY544" s="107"/>
      <c r="BZ544" s="107"/>
      <c r="CA544" s="107" t="s">
        <v>687</v>
      </c>
      <c r="CB544" s="107"/>
      <c r="CC544" s="107"/>
      <c r="CD544" s="107"/>
      <c r="CE544" s="107"/>
      <c r="CF544" s="107" t="s">
        <v>296</v>
      </c>
    </row>
    <row r="545" spans="1:84" ht="12.75">
      <c r="A545" s="95">
        <v>3041</v>
      </c>
      <c r="B545" s="107" t="s">
        <v>807</v>
      </c>
      <c r="C545" s="107" t="s">
        <v>808</v>
      </c>
      <c r="D545" s="107" t="s">
        <v>809</v>
      </c>
      <c r="E545" s="107" t="s">
        <v>289</v>
      </c>
      <c r="F545" s="107"/>
      <c r="G545" s="107" t="s">
        <v>63</v>
      </c>
      <c r="H545" s="107" t="s">
        <v>715</v>
      </c>
      <c r="I545" s="107" t="s">
        <v>333</v>
      </c>
      <c r="J545" s="107"/>
      <c r="K545" s="107"/>
      <c r="L545" s="107"/>
      <c r="M545" s="107"/>
      <c r="N545" s="107"/>
      <c r="O545" s="107"/>
      <c r="P545" s="107"/>
      <c r="Q545" s="107"/>
      <c r="R545" s="107">
        <v>1</v>
      </c>
      <c r="S545" s="107">
        <v>1E-4</v>
      </c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>
        <v>40049</v>
      </c>
      <c r="AE545" s="107"/>
      <c r="AF545" s="107"/>
      <c r="AG545" s="107"/>
      <c r="AH545" s="107"/>
      <c r="AI545" s="107"/>
      <c r="AJ545" s="107"/>
      <c r="AK545" s="107"/>
      <c r="AL545" s="107" t="s">
        <v>292</v>
      </c>
      <c r="AM545" s="107"/>
      <c r="AN545" s="107" t="s">
        <v>292</v>
      </c>
      <c r="AO545" s="107" t="s">
        <v>293</v>
      </c>
      <c r="AP545" s="107" t="s">
        <v>28</v>
      </c>
      <c r="AQ545" s="107"/>
      <c r="AR545" s="107" t="s">
        <v>294</v>
      </c>
      <c r="AS545" s="107" t="s">
        <v>514</v>
      </c>
      <c r="AT545" s="107"/>
      <c r="AU545" s="107"/>
      <c r="AV545" s="107"/>
      <c r="AW545" s="107"/>
      <c r="AX545" s="107"/>
      <c r="AY545" s="107"/>
      <c r="AZ545" s="107"/>
      <c r="BA545" s="107" t="s">
        <v>28</v>
      </c>
      <c r="BB545" s="107"/>
      <c r="BC545" s="107"/>
      <c r="BD545" s="107"/>
      <c r="BE545" s="107"/>
      <c r="BF545" s="107"/>
      <c r="BG545" s="107"/>
      <c r="BH545" s="107"/>
      <c r="BI545" s="107"/>
      <c r="BJ545" s="107"/>
      <c r="BK545" s="107"/>
      <c r="BL545" s="107"/>
      <c r="BM545" s="107"/>
      <c r="BN545" s="107"/>
      <c r="BO545" s="107"/>
      <c r="BP545" s="107"/>
      <c r="BQ545" s="107"/>
      <c r="BR545" s="107"/>
      <c r="BS545" s="107"/>
      <c r="BT545" s="107"/>
      <c r="BU545" s="107"/>
      <c r="BV545" s="107"/>
      <c r="BW545" s="107"/>
      <c r="BX545" s="107"/>
      <c r="BY545" s="107"/>
      <c r="BZ545" s="107"/>
      <c r="CA545" s="107"/>
      <c r="CB545" s="107"/>
      <c r="CC545" s="107"/>
      <c r="CD545" s="107"/>
      <c r="CE545" s="107"/>
      <c r="CF545" s="107" t="s">
        <v>296</v>
      </c>
    </row>
    <row r="546" spans="1:84" ht="12.75">
      <c r="A546" s="95">
        <v>3073</v>
      </c>
      <c r="B546" s="107" t="s">
        <v>810</v>
      </c>
      <c r="C546" s="107" t="s">
        <v>811</v>
      </c>
      <c r="D546" s="107" t="s">
        <v>812</v>
      </c>
      <c r="E546" s="107" t="s">
        <v>289</v>
      </c>
      <c r="F546" s="107"/>
      <c r="G546" s="107" t="s">
        <v>63</v>
      </c>
      <c r="H546" s="107" t="s">
        <v>715</v>
      </c>
      <c r="I546" s="107" t="s">
        <v>333</v>
      </c>
      <c r="J546" s="107"/>
      <c r="K546" s="107"/>
      <c r="L546" s="107"/>
      <c r="M546" s="107"/>
      <c r="N546" s="107"/>
      <c r="O546" s="107"/>
      <c r="P546" s="107"/>
      <c r="Q546" s="107"/>
      <c r="R546" s="107">
        <v>1</v>
      </c>
      <c r="S546" s="107">
        <v>1E-4</v>
      </c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>
        <v>40049</v>
      </c>
      <c r="AE546" s="107"/>
      <c r="AF546" s="107"/>
      <c r="AG546" s="107"/>
      <c r="AH546" s="107"/>
      <c r="AI546" s="107"/>
      <c r="AJ546" s="107"/>
      <c r="AK546" s="107"/>
      <c r="AL546" s="107" t="s">
        <v>292</v>
      </c>
      <c r="AM546" s="107"/>
      <c r="AN546" s="107" t="s">
        <v>292</v>
      </c>
      <c r="AO546" s="107" t="s">
        <v>293</v>
      </c>
      <c r="AP546" s="107" t="s">
        <v>28</v>
      </c>
      <c r="AQ546" s="107"/>
      <c r="AR546" s="107" t="s">
        <v>294</v>
      </c>
      <c r="AS546" s="107" t="s">
        <v>514</v>
      </c>
      <c r="AT546" s="107"/>
      <c r="AU546" s="107"/>
      <c r="AV546" s="107"/>
      <c r="AW546" s="107"/>
      <c r="AX546" s="107"/>
      <c r="AY546" s="107"/>
      <c r="AZ546" s="107"/>
      <c r="BA546" s="107" t="s">
        <v>28</v>
      </c>
      <c r="BB546" s="107"/>
      <c r="BC546" s="107"/>
      <c r="BD546" s="107"/>
      <c r="BE546" s="107"/>
      <c r="BF546" s="107"/>
      <c r="BG546" s="107"/>
      <c r="BH546" s="107"/>
      <c r="BI546" s="107"/>
      <c r="BJ546" s="107"/>
      <c r="BK546" s="107"/>
      <c r="BL546" s="107"/>
      <c r="BM546" s="107"/>
      <c r="BN546" s="107"/>
      <c r="BO546" s="107"/>
      <c r="BP546" s="107"/>
      <c r="BQ546" s="107"/>
      <c r="BR546" s="107"/>
      <c r="BS546" s="107"/>
      <c r="BT546" s="107"/>
      <c r="BU546" s="107"/>
      <c r="BV546" s="107"/>
      <c r="BW546" s="107"/>
      <c r="BX546" s="107"/>
      <c r="BY546" s="107"/>
      <c r="BZ546" s="107"/>
      <c r="CA546" s="107"/>
      <c r="CB546" s="107"/>
      <c r="CC546" s="107"/>
      <c r="CD546" s="107"/>
      <c r="CE546" s="107"/>
      <c r="CF546" s="107" t="s">
        <v>296</v>
      </c>
    </row>
    <row r="547" spans="1:84" ht="12.75">
      <c r="A547" s="95">
        <v>3865</v>
      </c>
      <c r="B547" s="107" t="s">
        <v>813</v>
      </c>
      <c r="C547" s="107" t="s">
        <v>814</v>
      </c>
      <c r="D547" s="107" t="s">
        <v>814</v>
      </c>
      <c r="E547" s="107" t="s">
        <v>289</v>
      </c>
      <c r="F547" s="107"/>
      <c r="G547" s="107" t="s">
        <v>63</v>
      </c>
      <c r="H547" s="107" t="s">
        <v>715</v>
      </c>
      <c r="I547" s="107" t="s">
        <v>668</v>
      </c>
      <c r="J547" s="107" t="s">
        <v>454</v>
      </c>
      <c r="K547" s="107"/>
      <c r="L547" s="107"/>
      <c r="M547" s="107" t="s">
        <v>566</v>
      </c>
      <c r="N547" s="107"/>
      <c r="O547" s="107"/>
      <c r="P547" s="107"/>
      <c r="Q547" s="107"/>
      <c r="R547" s="107">
        <v>1</v>
      </c>
      <c r="S547" s="107">
        <v>1</v>
      </c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>
        <v>44139</v>
      </c>
      <c r="AE547" s="107"/>
      <c r="AF547" s="107"/>
      <c r="AG547" s="107"/>
      <c r="AH547" s="107"/>
      <c r="AI547" s="107"/>
      <c r="AJ547" s="107"/>
      <c r="AK547" s="107"/>
      <c r="AL547" s="107" t="s">
        <v>292</v>
      </c>
      <c r="AM547" s="107"/>
      <c r="AN547" s="107"/>
      <c r="AO547" s="107" t="s">
        <v>293</v>
      </c>
      <c r="AP547" s="107" t="s">
        <v>28</v>
      </c>
      <c r="AQ547" s="107"/>
      <c r="AR547" s="107" t="s">
        <v>815</v>
      </c>
      <c r="AS547" s="107" t="s">
        <v>514</v>
      </c>
      <c r="AT547" s="107"/>
      <c r="AU547" s="107"/>
      <c r="AV547" s="107"/>
      <c r="AW547" s="107"/>
      <c r="AX547" s="107"/>
      <c r="AY547" s="107"/>
      <c r="AZ547" s="107"/>
      <c r="BA547" s="107" t="s">
        <v>28</v>
      </c>
      <c r="BB547" s="107"/>
      <c r="BC547" s="107" t="s">
        <v>292</v>
      </c>
      <c r="BD547" s="107"/>
      <c r="BE547" s="107" t="s">
        <v>361</v>
      </c>
      <c r="BF547" s="107"/>
      <c r="BG547" s="107"/>
      <c r="BH547" s="107"/>
      <c r="BI547" s="107"/>
      <c r="BJ547" s="107"/>
      <c r="BK547" s="107"/>
      <c r="BL547" s="107"/>
      <c r="BM547" s="107"/>
      <c r="BN547" s="107"/>
      <c r="BO547" s="107"/>
      <c r="BP547" s="107"/>
      <c r="BQ547" s="107"/>
      <c r="BR547" s="107"/>
      <c r="BS547" s="107">
        <v>44139</v>
      </c>
      <c r="BT547" s="107"/>
      <c r="BU547" s="107"/>
      <c r="BV547" s="107"/>
      <c r="BW547" s="107"/>
      <c r="BX547" s="107"/>
      <c r="BY547" s="107"/>
      <c r="BZ547" s="107"/>
      <c r="CA547" s="107" t="s">
        <v>687</v>
      </c>
      <c r="CB547" s="107" t="s">
        <v>687</v>
      </c>
      <c r="CC547" s="107"/>
      <c r="CD547" s="107"/>
      <c r="CE547" s="107"/>
      <c r="CF547" s="107" t="s">
        <v>296</v>
      </c>
    </row>
    <row r="548" spans="1:84" ht="12.75">
      <c r="A548" s="95">
        <v>4202</v>
      </c>
      <c r="B548" s="107" t="s">
        <v>816</v>
      </c>
      <c r="C548" s="107" t="s">
        <v>817</v>
      </c>
      <c r="D548" s="107" t="s">
        <v>818</v>
      </c>
      <c r="E548" s="107" t="s">
        <v>289</v>
      </c>
      <c r="F548" s="107"/>
      <c r="G548" s="107" t="s">
        <v>63</v>
      </c>
      <c r="H548" s="107" t="s">
        <v>715</v>
      </c>
      <c r="I548" s="107" t="s">
        <v>690</v>
      </c>
      <c r="J548" s="107" t="s">
        <v>454</v>
      </c>
      <c r="K548" s="107"/>
      <c r="L548" s="107">
        <v>0</v>
      </c>
      <c r="M548" s="107">
        <v>0</v>
      </c>
      <c r="N548" s="107"/>
      <c r="O548" s="107">
        <v>0</v>
      </c>
      <c r="P548" s="107">
        <v>0</v>
      </c>
      <c r="Q548" s="107">
        <v>0</v>
      </c>
      <c r="R548" s="107">
        <v>1</v>
      </c>
      <c r="S548" s="107">
        <v>1E-3</v>
      </c>
      <c r="T548" s="107"/>
      <c r="U548" s="107">
        <v>0</v>
      </c>
      <c r="V548" s="107"/>
      <c r="W548" s="107"/>
      <c r="X548" s="107"/>
      <c r="Y548" s="107"/>
      <c r="Z548" s="107"/>
      <c r="AA548" s="107"/>
      <c r="AB548" s="107"/>
      <c r="AC548" s="107"/>
      <c r="AD548" s="107">
        <v>44551</v>
      </c>
      <c r="AE548" s="107"/>
      <c r="AF548" s="107"/>
      <c r="AG548" s="107"/>
      <c r="AH548" s="107"/>
      <c r="AI548" s="107"/>
      <c r="AJ548" s="107"/>
      <c r="AK548" s="107"/>
      <c r="AL548" s="107" t="s">
        <v>292</v>
      </c>
      <c r="AM548" s="107"/>
      <c r="AN548" s="107"/>
      <c r="AO548" s="107" t="s">
        <v>293</v>
      </c>
      <c r="AP548" s="107" t="s">
        <v>28</v>
      </c>
      <c r="AQ548" s="107"/>
      <c r="AR548" s="107" t="s">
        <v>819</v>
      </c>
      <c r="AS548" s="107" t="s">
        <v>514</v>
      </c>
      <c r="AT548" s="107"/>
      <c r="AU548" s="107">
        <v>0</v>
      </c>
      <c r="AV548" s="107"/>
      <c r="AW548" s="107"/>
      <c r="AX548" s="107">
        <v>0</v>
      </c>
      <c r="AY548" s="107"/>
      <c r="AZ548" s="107"/>
      <c r="BA548" s="107" t="s">
        <v>28</v>
      </c>
      <c r="BB548" s="107"/>
      <c r="BC548" s="107" t="s">
        <v>292</v>
      </c>
      <c r="BD548" s="107"/>
      <c r="BE548" s="107" t="s">
        <v>361</v>
      </c>
      <c r="BF548" s="107"/>
      <c r="BG548" s="107"/>
      <c r="BH548" s="107"/>
      <c r="BI548" s="107"/>
      <c r="BJ548" s="107"/>
      <c r="BK548" s="107"/>
      <c r="BL548" s="107"/>
      <c r="BM548" s="107"/>
      <c r="BN548" s="107"/>
      <c r="BO548" s="107"/>
      <c r="BP548" s="107"/>
      <c r="BQ548" s="107">
        <v>0</v>
      </c>
      <c r="BR548" s="107">
        <v>0</v>
      </c>
      <c r="BS548" s="107">
        <v>44550</v>
      </c>
      <c r="BT548" s="107"/>
      <c r="BU548" s="107"/>
      <c r="BV548" s="107"/>
      <c r="BW548" s="107"/>
      <c r="BX548" s="107"/>
      <c r="BY548" s="107"/>
      <c r="BZ548" s="107"/>
      <c r="CA548" s="107" t="s">
        <v>527</v>
      </c>
      <c r="CB548" s="107" t="s">
        <v>527</v>
      </c>
      <c r="CC548" s="107"/>
      <c r="CD548" s="107"/>
      <c r="CE548" s="107"/>
      <c r="CF548" s="107"/>
    </row>
    <row r="549" spans="1:84" ht="12.75">
      <c r="A549" s="95">
        <v>3752</v>
      </c>
      <c r="B549" s="107" t="s">
        <v>820</v>
      </c>
      <c r="C549" s="107" t="s">
        <v>817</v>
      </c>
      <c r="D549" s="107" t="s">
        <v>818</v>
      </c>
      <c r="E549" s="107" t="s">
        <v>292</v>
      </c>
      <c r="F549" s="107"/>
      <c r="G549" s="107" t="s">
        <v>63</v>
      </c>
      <c r="H549" s="107" t="s">
        <v>715</v>
      </c>
      <c r="I549" s="107" t="s">
        <v>690</v>
      </c>
      <c r="J549" s="107" t="s">
        <v>454</v>
      </c>
      <c r="K549" s="107"/>
      <c r="L549" s="107">
        <v>0</v>
      </c>
      <c r="M549" s="107">
        <v>0</v>
      </c>
      <c r="N549" s="107"/>
      <c r="O549" s="107">
        <v>0</v>
      </c>
      <c r="P549" s="107">
        <v>0</v>
      </c>
      <c r="Q549" s="107">
        <v>0</v>
      </c>
      <c r="R549" s="107">
        <v>1</v>
      </c>
      <c r="S549" s="107">
        <v>1</v>
      </c>
      <c r="T549" s="107"/>
      <c r="U549" s="107">
        <v>0</v>
      </c>
      <c r="V549" s="107"/>
      <c r="W549" s="107"/>
      <c r="X549" s="107"/>
      <c r="Y549" s="107"/>
      <c r="Z549" s="107"/>
      <c r="AA549" s="107"/>
      <c r="AB549" s="107"/>
      <c r="AC549" s="107"/>
      <c r="AD549" s="107">
        <v>44838</v>
      </c>
      <c r="AE549" s="107"/>
      <c r="AF549" s="107"/>
      <c r="AG549" s="107"/>
      <c r="AH549" s="107"/>
      <c r="AI549" s="107"/>
      <c r="AJ549" s="107"/>
      <c r="AK549" s="107"/>
      <c r="AL549" s="107" t="s">
        <v>292</v>
      </c>
      <c r="AM549" s="107"/>
      <c r="AN549" s="107"/>
      <c r="AO549" s="107" t="s">
        <v>293</v>
      </c>
      <c r="AP549" s="107" t="s">
        <v>28</v>
      </c>
      <c r="AQ549" s="107"/>
      <c r="AR549" s="107" t="s">
        <v>819</v>
      </c>
      <c r="AS549" s="107" t="s">
        <v>514</v>
      </c>
      <c r="AT549" s="107"/>
      <c r="AU549" s="107">
        <v>0</v>
      </c>
      <c r="AV549" s="107"/>
      <c r="AW549" s="107"/>
      <c r="AX549" s="107">
        <v>0</v>
      </c>
      <c r="AY549" s="107"/>
      <c r="AZ549" s="107"/>
      <c r="BA549" s="107" t="s">
        <v>28</v>
      </c>
      <c r="BB549" s="107"/>
      <c r="BC549" s="107" t="s">
        <v>292</v>
      </c>
      <c r="BD549" s="107"/>
      <c r="BE549" s="107" t="s">
        <v>361</v>
      </c>
      <c r="BF549" s="107"/>
      <c r="BG549" s="107"/>
      <c r="BH549" s="107"/>
      <c r="BI549" s="107"/>
      <c r="BJ549" s="107"/>
      <c r="BK549" s="107"/>
      <c r="BL549" s="107"/>
      <c r="BM549" s="107"/>
      <c r="BN549" s="107"/>
      <c r="BO549" s="107"/>
      <c r="BP549" s="107"/>
      <c r="BQ549" s="107">
        <v>0</v>
      </c>
      <c r="BR549" s="107">
        <v>0</v>
      </c>
      <c r="BS549" s="107">
        <v>43770</v>
      </c>
      <c r="BT549" s="107"/>
      <c r="BU549" s="107"/>
      <c r="BV549" s="107"/>
      <c r="BW549" s="107"/>
      <c r="BX549" s="107"/>
      <c r="BY549" s="107"/>
      <c r="BZ549" s="107"/>
      <c r="CA549" s="107" t="s">
        <v>362</v>
      </c>
      <c r="CB549" s="107" t="s">
        <v>527</v>
      </c>
      <c r="CC549" s="107"/>
      <c r="CD549" s="107"/>
      <c r="CE549" s="107"/>
      <c r="CF549" s="107"/>
    </row>
    <row r="550" spans="1:84" ht="12.75">
      <c r="A550" s="95">
        <v>3708</v>
      </c>
      <c r="B550" s="107" t="s">
        <v>821</v>
      </c>
      <c r="C550" s="107" t="s">
        <v>822</v>
      </c>
      <c r="D550" s="107" t="s">
        <v>823</v>
      </c>
      <c r="E550" s="107" t="s">
        <v>289</v>
      </c>
      <c r="F550" s="107"/>
      <c r="G550" s="107" t="s">
        <v>63</v>
      </c>
      <c r="H550" s="107" t="s">
        <v>824</v>
      </c>
      <c r="I550" s="107" t="s">
        <v>308</v>
      </c>
      <c r="J550" s="107" t="s">
        <v>454</v>
      </c>
      <c r="K550" s="107"/>
      <c r="L550" s="107">
        <v>0</v>
      </c>
      <c r="M550" s="107">
        <v>0</v>
      </c>
      <c r="N550" s="107"/>
      <c r="O550" s="107">
        <v>0</v>
      </c>
      <c r="P550" s="107">
        <v>0</v>
      </c>
      <c r="Q550" s="107">
        <v>0</v>
      </c>
      <c r="R550" s="107">
        <v>1</v>
      </c>
      <c r="S550" s="107">
        <v>1</v>
      </c>
      <c r="T550" s="107"/>
      <c r="U550" s="107">
        <v>0</v>
      </c>
      <c r="V550" s="107"/>
      <c r="W550" s="107"/>
      <c r="X550" s="107"/>
      <c r="Y550" s="107"/>
      <c r="Z550" s="107"/>
      <c r="AA550" s="107"/>
      <c r="AB550" s="107"/>
      <c r="AC550" s="107"/>
      <c r="AD550" s="107">
        <v>44608</v>
      </c>
      <c r="AE550" s="107"/>
      <c r="AF550" s="107"/>
      <c r="AG550" s="107"/>
      <c r="AH550" s="107"/>
      <c r="AI550" s="107"/>
      <c r="AJ550" s="107"/>
      <c r="AK550" s="107"/>
      <c r="AL550" s="107" t="s">
        <v>292</v>
      </c>
      <c r="AM550" s="107"/>
      <c r="AN550" s="107"/>
      <c r="AO550" s="107" t="s">
        <v>293</v>
      </c>
      <c r="AP550" s="107" t="s">
        <v>28</v>
      </c>
      <c r="AQ550" s="107"/>
      <c r="AR550" s="107" t="s">
        <v>309</v>
      </c>
      <c r="AS550" s="107" t="s">
        <v>514</v>
      </c>
      <c r="AT550" s="107"/>
      <c r="AU550" s="107">
        <v>0</v>
      </c>
      <c r="AV550" s="107"/>
      <c r="AW550" s="107"/>
      <c r="AX550" s="107">
        <v>0</v>
      </c>
      <c r="AY550" s="107"/>
      <c r="AZ550" s="107"/>
      <c r="BA550" s="107" t="s">
        <v>28</v>
      </c>
      <c r="BB550" s="107" t="s">
        <v>825</v>
      </c>
      <c r="BC550" s="107" t="s">
        <v>292</v>
      </c>
      <c r="BD550" s="107"/>
      <c r="BE550" s="107" t="s">
        <v>32</v>
      </c>
      <c r="BF550" s="107"/>
      <c r="BG550" s="107"/>
      <c r="BH550" s="107"/>
      <c r="BI550" s="107"/>
      <c r="BJ550" s="107"/>
      <c r="BK550" s="107"/>
      <c r="BL550" s="107"/>
      <c r="BM550" s="107"/>
      <c r="BN550" s="107"/>
      <c r="BO550" s="107"/>
      <c r="BP550" s="107"/>
      <c r="BQ550" s="107">
        <v>0</v>
      </c>
      <c r="BR550" s="107">
        <v>0</v>
      </c>
      <c r="BS550" s="107">
        <v>41991</v>
      </c>
      <c r="BT550" s="107"/>
      <c r="BU550" s="107"/>
      <c r="BV550" s="107"/>
      <c r="BW550" s="107"/>
      <c r="BX550" s="107"/>
      <c r="BY550" s="107"/>
      <c r="BZ550" s="107"/>
      <c r="CA550" s="107" t="s">
        <v>620</v>
      </c>
      <c r="CB550" s="107" t="s">
        <v>527</v>
      </c>
      <c r="CC550" s="107"/>
      <c r="CD550" s="107"/>
      <c r="CE550" s="107"/>
      <c r="CF550" s="107"/>
    </row>
    <row r="551" spans="1:84" ht="12.75">
      <c r="A551" s="95">
        <v>3915</v>
      </c>
      <c r="B551" s="107" t="s">
        <v>826</v>
      </c>
      <c r="C551" s="107" t="s">
        <v>113</v>
      </c>
      <c r="D551" s="107" t="s">
        <v>113</v>
      </c>
      <c r="E551" s="107" t="s">
        <v>289</v>
      </c>
      <c r="F551" s="107"/>
      <c r="G551" s="107" t="s">
        <v>63</v>
      </c>
      <c r="H551" s="107" t="s">
        <v>824</v>
      </c>
      <c r="I551" s="107" t="s">
        <v>308</v>
      </c>
      <c r="J551" s="107"/>
      <c r="K551" s="107"/>
      <c r="L551" s="107">
        <v>0</v>
      </c>
      <c r="M551" s="107" t="s">
        <v>566</v>
      </c>
      <c r="N551" s="107"/>
      <c r="O551" s="107">
        <v>0</v>
      </c>
      <c r="P551" s="107">
        <v>0</v>
      </c>
      <c r="Q551" s="107">
        <v>0</v>
      </c>
      <c r="R551" s="107">
        <v>1</v>
      </c>
      <c r="S551" s="107">
        <v>1</v>
      </c>
      <c r="T551" s="107"/>
      <c r="U551" s="107">
        <v>0</v>
      </c>
      <c r="V551" s="107"/>
      <c r="W551" s="107"/>
      <c r="X551" s="107"/>
      <c r="Y551" s="107"/>
      <c r="Z551" s="107"/>
      <c r="AA551" s="107"/>
      <c r="AB551" s="107"/>
      <c r="AC551" s="107"/>
      <c r="AD551" s="107">
        <v>45357</v>
      </c>
      <c r="AE551" s="107"/>
      <c r="AF551" s="107"/>
      <c r="AG551" s="107"/>
      <c r="AH551" s="107"/>
      <c r="AI551" s="107"/>
      <c r="AJ551" s="107"/>
      <c r="AK551" s="107"/>
      <c r="AL551" s="107" t="s">
        <v>292</v>
      </c>
      <c r="AM551" s="107"/>
      <c r="AN551" s="107" t="s">
        <v>292</v>
      </c>
      <c r="AO551" s="107" t="s">
        <v>293</v>
      </c>
      <c r="AP551" s="107" t="s">
        <v>28</v>
      </c>
      <c r="AQ551" s="107"/>
      <c r="AR551" s="107" t="s">
        <v>309</v>
      </c>
      <c r="AS551" s="107" t="s">
        <v>514</v>
      </c>
      <c r="AT551" s="107"/>
      <c r="AU551" s="107">
        <v>0</v>
      </c>
      <c r="AV551" s="107"/>
      <c r="AW551" s="107"/>
      <c r="AX551" s="107">
        <v>0</v>
      </c>
      <c r="AY551" s="107"/>
      <c r="AZ551" s="107"/>
      <c r="BA551" s="107" t="s">
        <v>28</v>
      </c>
      <c r="BB551" s="107"/>
      <c r="BC551" s="107" t="s">
        <v>292</v>
      </c>
      <c r="BD551" s="107"/>
      <c r="BE551" s="107" t="s">
        <v>574</v>
      </c>
      <c r="BF551" s="107"/>
      <c r="BG551" s="107"/>
      <c r="BH551" s="107" t="s">
        <v>289</v>
      </c>
      <c r="BI551" s="107">
        <v>90</v>
      </c>
      <c r="BJ551" s="107">
        <v>10</v>
      </c>
      <c r="BK551" s="107">
        <v>0</v>
      </c>
      <c r="BL551" s="107"/>
      <c r="BM551" s="107"/>
      <c r="BN551" s="107"/>
      <c r="BO551" s="107"/>
      <c r="BP551" s="107"/>
      <c r="BQ551" s="107">
        <v>0</v>
      </c>
      <c r="BR551" s="107">
        <v>0</v>
      </c>
      <c r="BS551" s="107">
        <v>44629</v>
      </c>
      <c r="BT551" s="107"/>
      <c r="BU551" s="107"/>
      <c r="BV551" s="107"/>
      <c r="BW551" s="107"/>
      <c r="BX551" s="107"/>
      <c r="BY551" s="107"/>
      <c r="BZ551" s="107"/>
      <c r="CA551" s="107" t="s">
        <v>527</v>
      </c>
      <c r="CB551" s="107" t="s">
        <v>517</v>
      </c>
      <c r="CC551" s="107"/>
      <c r="CD551" s="107"/>
      <c r="CE551" s="107"/>
      <c r="CF551" s="107"/>
    </row>
    <row r="552" spans="1:84" ht="12.75">
      <c r="A552" s="95">
        <v>3944</v>
      </c>
      <c r="B552" s="107" t="s">
        <v>827</v>
      </c>
      <c r="C552" s="107" t="s">
        <v>114</v>
      </c>
      <c r="D552" s="107" t="s">
        <v>114</v>
      </c>
      <c r="E552" s="107" t="s">
        <v>289</v>
      </c>
      <c r="F552" s="107"/>
      <c r="G552" s="107" t="s">
        <v>63</v>
      </c>
      <c r="H552" s="107" t="s">
        <v>824</v>
      </c>
      <c r="I552" s="107" t="s">
        <v>583</v>
      </c>
      <c r="J552" s="107"/>
      <c r="K552" s="107"/>
      <c r="L552" s="107">
        <v>0</v>
      </c>
      <c r="M552" s="107" t="s">
        <v>566</v>
      </c>
      <c r="N552" s="107"/>
      <c r="O552" s="107">
        <v>0</v>
      </c>
      <c r="P552" s="107">
        <v>0</v>
      </c>
      <c r="Q552" s="107">
        <v>0</v>
      </c>
      <c r="R552" s="107">
        <v>1</v>
      </c>
      <c r="S552" s="107">
        <v>1</v>
      </c>
      <c r="T552" s="107"/>
      <c r="U552" s="107">
        <v>0</v>
      </c>
      <c r="V552" s="107"/>
      <c r="W552" s="107"/>
      <c r="X552" s="107"/>
      <c r="Y552" s="107"/>
      <c r="Z552" s="107"/>
      <c r="AA552" s="107"/>
      <c r="AB552" s="107"/>
      <c r="AC552" s="107"/>
      <c r="AD552" s="107">
        <v>45357</v>
      </c>
      <c r="AE552" s="107"/>
      <c r="AF552" s="107"/>
      <c r="AG552" s="107"/>
      <c r="AH552" s="107"/>
      <c r="AI552" s="107"/>
      <c r="AJ552" s="107"/>
      <c r="AK552" s="107"/>
      <c r="AL552" s="107" t="s">
        <v>292</v>
      </c>
      <c r="AM552" s="107"/>
      <c r="AN552" s="107" t="s">
        <v>292</v>
      </c>
      <c r="AO552" s="107" t="s">
        <v>293</v>
      </c>
      <c r="AP552" s="107" t="s">
        <v>28</v>
      </c>
      <c r="AQ552" s="107"/>
      <c r="AR552" s="107" t="s">
        <v>584</v>
      </c>
      <c r="AS552" s="107" t="s">
        <v>514</v>
      </c>
      <c r="AT552" s="107"/>
      <c r="AU552" s="107">
        <v>0</v>
      </c>
      <c r="AV552" s="107"/>
      <c r="AW552" s="107"/>
      <c r="AX552" s="107">
        <v>0</v>
      </c>
      <c r="AY552" s="107"/>
      <c r="AZ552" s="107"/>
      <c r="BA552" s="107" t="s">
        <v>28</v>
      </c>
      <c r="BB552" s="107"/>
      <c r="BC552" s="107" t="s">
        <v>292</v>
      </c>
      <c r="BD552" s="107"/>
      <c r="BE552" s="107" t="s">
        <v>32</v>
      </c>
      <c r="BF552" s="107"/>
      <c r="BG552" s="107"/>
      <c r="BH552" s="107" t="s">
        <v>289</v>
      </c>
      <c r="BI552" s="107">
        <v>90</v>
      </c>
      <c r="BJ552" s="107">
        <v>10</v>
      </c>
      <c r="BK552" s="107">
        <v>0</v>
      </c>
      <c r="BL552" s="107"/>
      <c r="BM552" s="107"/>
      <c r="BN552" s="107"/>
      <c r="BO552" s="107"/>
      <c r="BP552" s="107"/>
      <c r="BQ552" s="107">
        <v>0</v>
      </c>
      <c r="BR552" s="107">
        <v>0</v>
      </c>
      <c r="BS552" s="107">
        <v>45257</v>
      </c>
      <c r="BT552" s="107"/>
      <c r="BU552" s="107"/>
      <c r="BV552" s="107"/>
      <c r="BW552" s="107"/>
      <c r="BX552" s="107"/>
      <c r="BY552" s="107"/>
      <c r="BZ552" s="107"/>
      <c r="CA552" s="107" t="s">
        <v>517</v>
      </c>
      <c r="CB552" s="107" t="s">
        <v>517</v>
      </c>
      <c r="CC552" s="107"/>
      <c r="CD552" s="107"/>
      <c r="CE552" s="107"/>
      <c r="CF552" s="107"/>
    </row>
    <row r="553" spans="1:84" ht="12.75">
      <c r="A553" s="95">
        <v>3543</v>
      </c>
      <c r="B553" s="107" t="s">
        <v>828</v>
      </c>
      <c r="C553" s="107" t="s">
        <v>829</v>
      </c>
      <c r="D553" s="107" t="s">
        <v>830</v>
      </c>
      <c r="E553" s="107" t="s">
        <v>289</v>
      </c>
      <c r="F553" s="107"/>
      <c r="G553" s="107" t="s">
        <v>63</v>
      </c>
      <c r="H553" s="107" t="s">
        <v>824</v>
      </c>
      <c r="I553" s="107" t="s">
        <v>333</v>
      </c>
      <c r="J553" s="107"/>
      <c r="K553" s="107"/>
      <c r="L553" s="107"/>
      <c r="M553" s="107"/>
      <c r="N553" s="107"/>
      <c r="O553" s="107"/>
      <c r="P553" s="107"/>
      <c r="Q553" s="107"/>
      <c r="R553" s="107">
        <v>1</v>
      </c>
      <c r="S553" s="107">
        <v>1E-4</v>
      </c>
      <c r="T553" s="107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>
        <v>40049</v>
      </c>
      <c r="AE553" s="107"/>
      <c r="AF553" s="107"/>
      <c r="AG553" s="107"/>
      <c r="AH553" s="107"/>
      <c r="AI553" s="107"/>
      <c r="AJ553" s="107"/>
      <c r="AK553" s="107"/>
      <c r="AL553" s="107" t="s">
        <v>292</v>
      </c>
      <c r="AM553" s="107"/>
      <c r="AN553" s="107" t="s">
        <v>292</v>
      </c>
      <c r="AO553" s="107" t="s">
        <v>293</v>
      </c>
      <c r="AP553" s="107" t="s">
        <v>28</v>
      </c>
      <c r="AQ553" s="107"/>
      <c r="AR553" s="107" t="s">
        <v>294</v>
      </c>
      <c r="AS553" s="107" t="s">
        <v>514</v>
      </c>
      <c r="AT553" s="107"/>
      <c r="AU553" s="107"/>
      <c r="AV553" s="107"/>
      <c r="AW553" s="107"/>
      <c r="AX553" s="107"/>
      <c r="AY553" s="107"/>
      <c r="AZ553" s="107"/>
      <c r="BA553" s="107" t="s">
        <v>28</v>
      </c>
      <c r="BB553" s="107"/>
      <c r="BC553" s="107"/>
      <c r="BD553" s="107"/>
      <c r="BE553" s="107"/>
      <c r="BF553" s="107"/>
      <c r="BG553" s="107"/>
      <c r="BH553" s="107"/>
      <c r="BI553" s="107"/>
      <c r="BJ553" s="107"/>
      <c r="BK553" s="107"/>
      <c r="BL553" s="107"/>
      <c r="BM553" s="107"/>
      <c r="BN553" s="107"/>
      <c r="BO553" s="107"/>
      <c r="BP553" s="107"/>
      <c r="BQ553" s="107"/>
      <c r="BR553" s="107"/>
      <c r="BS553" s="107"/>
      <c r="BT553" s="107"/>
      <c r="BU553" s="107"/>
      <c r="BV553" s="107"/>
      <c r="BW553" s="107"/>
      <c r="BX553" s="107"/>
      <c r="BY553" s="107"/>
      <c r="BZ553" s="107"/>
      <c r="CA553" s="107"/>
      <c r="CB553" s="107"/>
      <c r="CC553" s="107"/>
      <c r="CD553" s="107"/>
      <c r="CE553" s="107"/>
      <c r="CF553" s="107" t="s">
        <v>296</v>
      </c>
    </row>
    <row r="554" spans="1:84" ht="12.75">
      <c r="A554" s="95">
        <v>3721</v>
      </c>
      <c r="B554" s="107" t="s">
        <v>831</v>
      </c>
      <c r="C554" s="107" t="s">
        <v>832</v>
      </c>
      <c r="D554" s="107" t="s">
        <v>833</v>
      </c>
      <c r="E554" s="107" t="s">
        <v>289</v>
      </c>
      <c r="F554" s="107"/>
      <c r="G554" s="107" t="s">
        <v>63</v>
      </c>
      <c r="H554" s="107" t="s">
        <v>824</v>
      </c>
      <c r="I554" s="107" t="s">
        <v>600</v>
      </c>
      <c r="J554" s="107"/>
      <c r="K554" s="107"/>
      <c r="L554" s="107"/>
      <c r="M554" s="107"/>
      <c r="N554" s="107"/>
      <c r="O554" s="107"/>
      <c r="P554" s="107"/>
      <c r="Q554" s="107"/>
      <c r="R554" s="107">
        <v>1</v>
      </c>
      <c r="S554" s="107">
        <v>1E-4</v>
      </c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>
        <v>40893</v>
      </c>
      <c r="AE554" s="107"/>
      <c r="AF554" s="107"/>
      <c r="AG554" s="107"/>
      <c r="AH554" s="107"/>
      <c r="AI554" s="107"/>
      <c r="AJ554" s="107"/>
      <c r="AK554" s="107"/>
      <c r="AL554" s="107" t="s">
        <v>292</v>
      </c>
      <c r="AM554" s="107"/>
      <c r="AN554" s="107" t="s">
        <v>292</v>
      </c>
      <c r="AO554" s="107" t="s">
        <v>293</v>
      </c>
      <c r="AP554" s="107" t="s">
        <v>28</v>
      </c>
      <c r="AQ554" s="107"/>
      <c r="AR554" s="107" t="s">
        <v>294</v>
      </c>
      <c r="AS554" s="107" t="s">
        <v>514</v>
      </c>
      <c r="AT554" s="107"/>
      <c r="AU554" s="107"/>
      <c r="AV554" s="107"/>
      <c r="AW554" s="107"/>
      <c r="AX554" s="107"/>
      <c r="AY554" s="107"/>
      <c r="AZ554" s="107"/>
      <c r="BA554" s="107" t="s">
        <v>28</v>
      </c>
      <c r="BB554" s="107"/>
      <c r="BC554" s="107" t="s">
        <v>292</v>
      </c>
      <c r="BD554" s="107"/>
      <c r="BE554" s="107"/>
      <c r="BF554" s="107"/>
      <c r="BG554" s="107"/>
      <c r="BH554" s="107"/>
      <c r="BI554" s="107"/>
      <c r="BJ554" s="107"/>
      <c r="BK554" s="107"/>
      <c r="BL554" s="107"/>
      <c r="BM554" s="107"/>
      <c r="BN554" s="107"/>
      <c r="BO554" s="107"/>
      <c r="BP554" s="107"/>
      <c r="BQ554" s="107"/>
      <c r="BR554" s="107"/>
      <c r="BS554" s="107"/>
      <c r="BT554" s="107"/>
      <c r="BU554" s="107"/>
      <c r="BV554" s="107"/>
      <c r="BW554" s="107"/>
      <c r="BX554" s="107"/>
      <c r="BY554" s="107"/>
      <c r="BZ554" s="107"/>
      <c r="CA554" s="107"/>
      <c r="CB554" s="107"/>
      <c r="CC554" s="107"/>
      <c r="CD554" s="107"/>
      <c r="CE554" s="107"/>
      <c r="CF554" s="107" t="s">
        <v>296</v>
      </c>
    </row>
    <row r="555" spans="1:84" ht="12.75">
      <c r="A555" s="95">
        <v>3006</v>
      </c>
      <c r="B555" s="107" t="s">
        <v>834</v>
      </c>
      <c r="C555" s="107" t="s">
        <v>835</v>
      </c>
      <c r="D555" s="107" t="s">
        <v>836</v>
      </c>
      <c r="E555" s="107" t="s">
        <v>289</v>
      </c>
      <c r="F555" s="107"/>
      <c r="G555" s="107" t="s">
        <v>63</v>
      </c>
      <c r="H555" s="107" t="s">
        <v>824</v>
      </c>
      <c r="I555" s="107" t="s">
        <v>333</v>
      </c>
      <c r="J555" s="107"/>
      <c r="K555" s="107"/>
      <c r="L555" s="107"/>
      <c r="M555" s="107"/>
      <c r="N555" s="107"/>
      <c r="O555" s="107"/>
      <c r="P555" s="107"/>
      <c r="Q555" s="107"/>
      <c r="R555" s="107">
        <v>1</v>
      </c>
      <c r="S555" s="107">
        <v>1E-4</v>
      </c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>
        <v>40049</v>
      </c>
      <c r="AE555" s="107"/>
      <c r="AF555" s="107"/>
      <c r="AG555" s="107"/>
      <c r="AH555" s="107"/>
      <c r="AI555" s="107"/>
      <c r="AJ555" s="107"/>
      <c r="AK555" s="107"/>
      <c r="AL555" s="107" t="s">
        <v>292</v>
      </c>
      <c r="AM555" s="107"/>
      <c r="AN555" s="107" t="s">
        <v>292</v>
      </c>
      <c r="AO555" s="107" t="s">
        <v>293</v>
      </c>
      <c r="AP555" s="107" t="s">
        <v>28</v>
      </c>
      <c r="AQ555" s="107"/>
      <c r="AR555" s="107" t="s">
        <v>294</v>
      </c>
      <c r="AS555" s="107" t="s">
        <v>514</v>
      </c>
      <c r="AT555" s="107"/>
      <c r="AU555" s="107"/>
      <c r="AV555" s="107"/>
      <c r="AW555" s="107"/>
      <c r="AX555" s="107"/>
      <c r="AY555" s="107"/>
      <c r="AZ555" s="107"/>
      <c r="BA555" s="107" t="s">
        <v>28</v>
      </c>
      <c r="BB555" s="107"/>
      <c r="BC555" s="107"/>
      <c r="BD555" s="107"/>
      <c r="BE555" s="107"/>
      <c r="BF555" s="107"/>
      <c r="BG555" s="107"/>
      <c r="BH555" s="107"/>
      <c r="BI555" s="107"/>
      <c r="BJ555" s="107"/>
      <c r="BK555" s="107"/>
      <c r="BL555" s="107"/>
      <c r="BM555" s="107"/>
      <c r="BN555" s="107"/>
      <c r="BO555" s="107"/>
      <c r="BP555" s="107"/>
      <c r="BQ555" s="107"/>
      <c r="BR555" s="107"/>
      <c r="BS555" s="107"/>
      <c r="BT555" s="107"/>
      <c r="BU555" s="107"/>
      <c r="BV555" s="107"/>
      <c r="BW555" s="107"/>
      <c r="BX555" s="107"/>
      <c r="BY555" s="107"/>
      <c r="BZ555" s="107"/>
      <c r="CA555" s="107"/>
      <c r="CB555" s="107"/>
      <c r="CC555" s="107"/>
      <c r="CD555" s="107"/>
      <c r="CE555" s="107"/>
      <c r="CF555" s="107" t="s">
        <v>296</v>
      </c>
    </row>
    <row r="556" spans="1:84" ht="12.75">
      <c r="A556" s="95">
        <v>3518</v>
      </c>
      <c r="B556" s="107" t="s">
        <v>837</v>
      </c>
      <c r="C556" s="107" t="s">
        <v>838</v>
      </c>
      <c r="D556" s="107" t="s">
        <v>839</v>
      </c>
      <c r="E556" s="107" t="s">
        <v>289</v>
      </c>
      <c r="F556" s="107"/>
      <c r="G556" s="107" t="s">
        <v>63</v>
      </c>
      <c r="H556" s="107" t="s">
        <v>824</v>
      </c>
      <c r="I556" s="107" t="s">
        <v>333</v>
      </c>
      <c r="J556" s="107"/>
      <c r="K556" s="107"/>
      <c r="L556" s="107"/>
      <c r="M556" s="107"/>
      <c r="N556" s="107"/>
      <c r="O556" s="107"/>
      <c r="P556" s="107"/>
      <c r="Q556" s="107"/>
      <c r="R556" s="107">
        <v>1</v>
      </c>
      <c r="S556" s="107">
        <v>1E-4</v>
      </c>
      <c r="T556" s="107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>
        <v>40049</v>
      </c>
      <c r="AE556" s="107"/>
      <c r="AF556" s="107"/>
      <c r="AG556" s="107"/>
      <c r="AH556" s="107"/>
      <c r="AI556" s="107"/>
      <c r="AJ556" s="107"/>
      <c r="AK556" s="107"/>
      <c r="AL556" s="107" t="s">
        <v>292</v>
      </c>
      <c r="AM556" s="107"/>
      <c r="AN556" s="107" t="s">
        <v>292</v>
      </c>
      <c r="AO556" s="107" t="s">
        <v>293</v>
      </c>
      <c r="AP556" s="107" t="s">
        <v>28</v>
      </c>
      <c r="AQ556" s="107"/>
      <c r="AR556" s="107" t="s">
        <v>294</v>
      </c>
      <c r="AS556" s="107" t="s">
        <v>514</v>
      </c>
      <c r="AT556" s="107"/>
      <c r="AU556" s="107"/>
      <c r="AV556" s="107"/>
      <c r="AW556" s="107"/>
      <c r="AX556" s="107"/>
      <c r="AY556" s="107"/>
      <c r="AZ556" s="107"/>
      <c r="BA556" s="107" t="s">
        <v>28</v>
      </c>
      <c r="BB556" s="107"/>
      <c r="BC556" s="107"/>
      <c r="BD556" s="107"/>
      <c r="BE556" s="107"/>
      <c r="BF556" s="107"/>
      <c r="BG556" s="107"/>
      <c r="BH556" s="107"/>
      <c r="BI556" s="107"/>
      <c r="BJ556" s="107"/>
      <c r="BK556" s="107"/>
      <c r="BL556" s="107"/>
      <c r="BM556" s="107"/>
      <c r="BN556" s="107"/>
      <c r="BO556" s="107"/>
      <c r="BP556" s="107"/>
      <c r="BQ556" s="107"/>
      <c r="BR556" s="107"/>
      <c r="BS556" s="107"/>
      <c r="BT556" s="107"/>
      <c r="BU556" s="107"/>
      <c r="BV556" s="107"/>
      <c r="BW556" s="107"/>
      <c r="BX556" s="107"/>
      <c r="BY556" s="107"/>
      <c r="BZ556" s="107"/>
      <c r="CA556" s="107"/>
      <c r="CB556" s="107"/>
      <c r="CC556" s="107"/>
      <c r="CD556" s="107"/>
      <c r="CE556" s="107"/>
      <c r="CF556" s="107" t="s">
        <v>296</v>
      </c>
    </row>
    <row r="557" spans="1:84" ht="12.75">
      <c r="A557" s="95">
        <v>3039</v>
      </c>
      <c r="B557" s="107" t="s">
        <v>840</v>
      </c>
      <c r="C557" s="107" t="s">
        <v>841</v>
      </c>
      <c r="D557" s="107" t="s">
        <v>842</v>
      </c>
      <c r="E557" s="107" t="s">
        <v>289</v>
      </c>
      <c r="F557" s="107"/>
      <c r="G557" s="107" t="s">
        <v>63</v>
      </c>
      <c r="H557" s="107" t="s">
        <v>824</v>
      </c>
      <c r="I557" s="107" t="s">
        <v>333</v>
      </c>
      <c r="J557" s="107"/>
      <c r="K557" s="107"/>
      <c r="L557" s="107"/>
      <c r="M557" s="107"/>
      <c r="N557" s="107"/>
      <c r="O557" s="107"/>
      <c r="P557" s="107"/>
      <c r="Q557" s="107"/>
      <c r="R557" s="107">
        <v>1</v>
      </c>
      <c r="S557" s="107">
        <v>1E-4</v>
      </c>
      <c r="T557" s="107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>
        <v>40049</v>
      </c>
      <c r="AE557" s="107"/>
      <c r="AF557" s="107"/>
      <c r="AG557" s="107"/>
      <c r="AH557" s="107"/>
      <c r="AI557" s="107"/>
      <c r="AJ557" s="107"/>
      <c r="AK557" s="107"/>
      <c r="AL557" s="107" t="s">
        <v>292</v>
      </c>
      <c r="AM557" s="107"/>
      <c r="AN557" s="107" t="s">
        <v>292</v>
      </c>
      <c r="AO557" s="107" t="s">
        <v>293</v>
      </c>
      <c r="AP557" s="107" t="s">
        <v>28</v>
      </c>
      <c r="AQ557" s="107"/>
      <c r="AR557" s="107" t="s">
        <v>294</v>
      </c>
      <c r="AS557" s="107" t="s">
        <v>514</v>
      </c>
      <c r="AT557" s="107"/>
      <c r="AU557" s="107"/>
      <c r="AV557" s="107"/>
      <c r="AW557" s="107"/>
      <c r="AX557" s="107"/>
      <c r="AY557" s="107"/>
      <c r="AZ557" s="107"/>
      <c r="BA557" s="107" t="s">
        <v>28</v>
      </c>
      <c r="BB557" s="107"/>
      <c r="BC557" s="107"/>
      <c r="BD557" s="107"/>
      <c r="BE557" s="107"/>
      <c r="BF557" s="107"/>
      <c r="BG557" s="107"/>
      <c r="BH557" s="107"/>
      <c r="BI557" s="107"/>
      <c r="BJ557" s="107"/>
      <c r="BK557" s="107"/>
      <c r="BL557" s="107"/>
      <c r="BM557" s="107"/>
      <c r="BN557" s="107"/>
      <c r="BO557" s="107"/>
      <c r="BP557" s="107"/>
      <c r="BQ557" s="107"/>
      <c r="BR557" s="107"/>
      <c r="BS557" s="107"/>
      <c r="BT557" s="107"/>
      <c r="BU557" s="107"/>
      <c r="BV557" s="107"/>
      <c r="BW557" s="107"/>
      <c r="BX557" s="107"/>
      <c r="BY557" s="107"/>
      <c r="BZ557" s="107"/>
      <c r="CA557" s="107"/>
      <c r="CB557" s="107"/>
      <c r="CC557" s="107"/>
      <c r="CD557" s="107"/>
      <c r="CE557" s="107"/>
      <c r="CF557" s="107" t="s">
        <v>296</v>
      </c>
    </row>
    <row r="558" spans="1:84" ht="12.75">
      <c r="A558" s="95">
        <v>3507</v>
      </c>
      <c r="B558" s="107" t="s">
        <v>843</v>
      </c>
      <c r="C558" s="107" t="s">
        <v>844</v>
      </c>
      <c r="D558" s="107" t="s">
        <v>845</v>
      </c>
      <c r="E558" s="107" t="s">
        <v>289</v>
      </c>
      <c r="F558" s="107"/>
      <c r="G558" s="107" t="s">
        <v>63</v>
      </c>
      <c r="H558" s="107" t="s">
        <v>824</v>
      </c>
      <c r="I558" s="107" t="s">
        <v>333</v>
      </c>
      <c r="J558" s="107"/>
      <c r="K558" s="107"/>
      <c r="L558" s="107"/>
      <c r="M558" s="107"/>
      <c r="N558" s="107"/>
      <c r="O558" s="107"/>
      <c r="P558" s="107"/>
      <c r="Q558" s="107"/>
      <c r="R558" s="107">
        <v>1</v>
      </c>
      <c r="S558" s="107">
        <v>1E-4</v>
      </c>
      <c r="T558" s="107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>
        <v>40049</v>
      </c>
      <c r="AE558" s="107"/>
      <c r="AF558" s="107"/>
      <c r="AG558" s="107"/>
      <c r="AH558" s="107"/>
      <c r="AI558" s="107"/>
      <c r="AJ558" s="107"/>
      <c r="AK558" s="107"/>
      <c r="AL558" s="107" t="s">
        <v>292</v>
      </c>
      <c r="AM558" s="107"/>
      <c r="AN558" s="107" t="s">
        <v>292</v>
      </c>
      <c r="AO558" s="107" t="s">
        <v>293</v>
      </c>
      <c r="AP558" s="107" t="s">
        <v>28</v>
      </c>
      <c r="AQ558" s="107"/>
      <c r="AR558" s="107" t="s">
        <v>294</v>
      </c>
      <c r="AS558" s="107" t="s">
        <v>514</v>
      </c>
      <c r="AT558" s="107"/>
      <c r="AU558" s="107"/>
      <c r="AV558" s="107"/>
      <c r="AW558" s="107"/>
      <c r="AX558" s="107"/>
      <c r="AY558" s="107"/>
      <c r="AZ558" s="107"/>
      <c r="BA558" s="107" t="s">
        <v>28</v>
      </c>
      <c r="BB558" s="107"/>
      <c r="BC558" s="107"/>
      <c r="BD558" s="107"/>
      <c r="BE558" s="107"/>
      <c r="BF558" s="107"/>
      <c r="BG558" s="107"/>
      <c r="BH558" s="107"/>
      <c r="BI558" s="107"/>
      <c r="BJ558" s="107"/>
      <c r="BK558" s="107"/>
      <c r="BL558" s="107"/>
      <c r="BM558" s="107"/>
      <c r="BN558" s="107"/>
      <c r="BO558" s="107"/>
      <c r="BP558" s="107"/>
      <c r="BQ558" s="107"/>
      <c r="BR558" s="107"/>
      <c r="BS558" s="107"/>
      <c r="BT558" s="107"/>
      <c r="BU558" s="107"/>
      <c r="BV558" s="107"/>
      <c r="BW558" s="107"/>
      <c r="BX558" s="107"/>
      <c r="BY558" s="107"/>
      <c r="BZ558" s="107"/>
      <c r="CA558" s="107"/>
      <c r="CB558" s="107"/>
      <c r="CC558" s="107"/>
      <c r="CD558" s="107"/>
      <c r="CE558" s="107"/>
      <c r="CF558" s="107" t="s">
        <v>296</v>
      </c>
    </row>
    <row r="559" spans="1:84" ht="12.75">
      <c r="A559" s="95">
        <v>3028</v>
      </c>
      <c r="B559" s="107" t="s">
        <v>846</v>
      </c>
      <c r="C559" s="107" t="s">
        <v>847</v>
      </c>
      <c r="D559" s="107" t="s">
        <v>848</v>
      </c>
      <c r="E559" s="107" t="s">
        <v>289</v>
      </c>
      <c r="F559" s="107"/>
      <c r="G559" s="107" t="s">
        <v>63</v>
      </c>
      <c r="H559" s="107" t="s">
        <v>824</v>
      </c>
      <c r="I559" s="107" t="s">
        <v>333</v>
      </c>
      <c r="J559" s="107"/>
      <c r="K559" s="107"/>
      <c r="L559" s="107"/>
      <c r="M559" s="107"/>
      <c r="N559" s="107"/>
      <c r="O559" s="107"/>
      <c r="P559" s="107"/>
      <c r="Q559" s="107"/>
      <c r="R559" s="107">
        <v>1</v>
      </c>
      <c r="S559" s="107">
        <v>1E-4</v>
      </c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>
        <v>40049</v>
      </c>
      <c r="AE559" s="107"/>
      <c r="AF559" s="107"/>
      <c r="AG559" s="107"/>
      <c r="AH559" s="107"/>
      <c r="AI559" s="107"/>
      <c r="AJ559" s="107"/>
      <c r="AK559" s="107"/>
      <c r="AL559" s="107" t="s">
        <v>292</v>
      </c>
      <c r="AM559" s="107"/>
      <c r="AN559" s="107" t="s">
        <v>292</v>
      </c>
      <c r="AO559" s="107" t="s">
        <v>293</v>
      </c>
      <c r="AP559" s="107" t="s">
        <v>28</v>
      </c>
      <c r="AQ559" s="107"/>
      <c r="AR559" s="107" t="s">
        <v>294</v>
      </c>
      <c r="AS559" s="107" t="s">
        <v>514</v>
      </c>
      <c r="AT559" s="107"/>
      <c r="AU559" s="107"/>
      <c r="AV559" s="107"/>
      <c r="AW559" s="107"/>
      <c r="AX559" s="107"/>
      <c r="AY559" s="107"/>
      <c r="AZ559" s="107"/>
      <c r="BA559" s="107" t="s">
        <v>28</v>
      </c>
      <c r="BB559" s="107"/>
      <c r="BC559" s="107"/>
      <c r="BD559" s="107"/>
      <c r="BE559" s="107"/>
      <c r="BF559" s="107"/>
      <c r="BG559" s="107"/>
      <c r="BH559" s="107"/>
      <c r="BI559" s="107"/>
      <c r="BJ559" s="107"/>
      <c r="BK559" s="107"/>
      <c r="BL559" s="107"/>
      <c r="BM559" s="107"/>
      <c r="BN559" s="107"/>
      <c r="BO559" s="107"/>
      <c r="BP559" s="107"/>
      <c r="BQ559" s="107"/>
      <c r="BR559" s="107"/>
      <c r="BS559" s="107"/>
      <c r="BT559" s="107"/>
      <c r="BU559" s="107"/>
      <c r="BV559" s="107"/>
      <c r="BW559" s="107"/>
      <c r="BX559" s="107"/>
      <c r="BY559" s="107"/>
      <c r="BZ559" s="107"/>
      <c r="CA559" s="107"/>
      <c r="CB559" s="107"/>
      <c r="CC559" s="107"/>
      <c r="CD559" s="107"/>
      <c r="CE559" s="107"/>
      <c r="CF559" s="107" t="s">
        <v>296</v>
      </c>
    </row>
    <row r="560" spans="1:84" ht="12.75">
      <c r="A560" s="109">
        <v>3757</v>
      </c>
      <c r="B560" s="107" t="s">
        <v>849</v>
      </c>
      <c r="C560" s="107" t="s">
        <v>146</v>
      </c>
      <c r="D560" s="107" t="s">
        <v>850</v>
      </c>
      <c r="E560" s="107" t="s">
        <v>289</v>
      </c>
      <c r="F560" s="107"/>
      <c r="G560" s="107" t="s">
        <v>63</v>
      </c>
      <c r="H560" s="107" t="s">
        <v>824</v>
      </c>
      <c r="I560" s="107" t="s">
        <v>659</v>
      </c>
      <c r="J560" s="107"/>
      <c r="K560" s="107"/>
      <c r="L560" s="107">
        <v>0</v>
      </c>
      <c r="M560" s="107">
        <v>0</v>
      </c>
      <c r="N560" s="107"/>
      <c r="O560" s="107">
        <v>0</v>
      </c>
      <c r="P560" s="107">
        <v>0</v>
      </c>
      <c r="Q560" s="107">
        <v>0</v>
      </c>
      <c r="R560" s="107">
        <v>1</v>
      </c>
      <c r="S560" s="107">
        <v>1E-4</v>
      </c>
      <c r="T560" s="107"/>
      <c r="U560" s="107">
        <v>0</v>
      </c>
      <c r="V560" s="107"/>
      <c r="W560" s="107"/>
      <c r="X560" s="107"/>
      <c r="Y560" s="107"/>
      <c r="Z560" s="107"/>
      <c r="AA560" s="107"/>
      <c r="AB560" s="107"/>
      <c r="AC560" s="107"/>
      <c r="AD560" s="107">
        <v>45587</v>
      </c>
      <c r="AE560" s="107"/>
      <c r="AF560" s="107"/>
      <c r="AG560" s="107"/>
      <c r="AH560" s="107"/>
      <c r="AI560" s="107"/>
      <c r="AJ560" s="107"/>
      <c r="AK560" s="107"/>
      <c r="AL560" s="107" t="s">
        <v>292</v>
      </c>
      <c r="AM560" s="107"/>
      <c r="AN560" s="107" t="s">
        <v>292</v>
      </c>
      <c r="AO560" s="107" t="s">
        <v>293</v>
      </c>
      <c r="AP560" s="107" t="s">
        <v>28</v>
      </c>
      <c r="AQ560" s="107"/>
      <c r="AR560" s="107" t="s">
        <v>294</v>
      </c>
      <c r="AS560" s="107" t="s">
        <v>514</v>
      </c>
      <c r="AT560" s="107"/>
      <c r="AU560" s="107">
        <v>0</v>
      </c>
      <c r="AV560" s="107"/>
      <c r="AW560" s="107"/>
      <c r="AX560" s="107">
        <v>0</v>
      </c>
      <c r="AY560" s="107"/>
      <c r="AZ560" s="107"/>
      <c r="BA560" s="107" t="s">
        <v>28</v>
      </c>
      <c r="BB560" s="107"/>
      <c r="BC560" s="107" t="s">
        <v>292</v>
      </c>
      <c r="BD560" s="107" t="s">
        <v>424</v>
      </c>
      <c r="BE560" s="107" t="s">
        <v>30</v>
      </c>
      <c r="BF560" s="107"/>
      <c r="BG560" s="107"/>
      <c r="BH560" s="107" t="s">
        <v>289</v>
      </c>
      <c r="BI560" s="107">
        <v>52.955172096534703</v>
      </c>
      <c r="BJ560" s="107">
        <v>42.307581867930203</v>
      </c>
      <c r="BK560" s="107">
        <v>4.7372460355351897</v>
      </c>
      <c r="BL560" s="107"/>
      <c r="BM560" s="107"/>
      <c r="BN560" s="107"/>
      <c r="BO560" s="107"/>
      <c r="BP560" s="107"/>
      <c r="BQ560" s="107">
        <v>0</v>
      </c>
      <c r="BR560" s="107">
        <v>0</v>
      </c>
      <c r="BS560" s="107">
        <v>41935</v>
      </c>
      <c r="BT560" s="107"/>
      <c r="BU560" s="107"/>
      <c r="BV560" s="107"/>
      <c r="BW560" s="107"/>
      <c r="BX560" s="107"/>
      <c r="BY560" s="107"/>
      <c r="BZ560" s="107"/>
      <c r="CA560" s="107" t="s">
        <v>425</v>
      </c>
      <c r="CB560" s="107" t="s">
        <v>312</v>
      </c>
      <c r="CC560" s="107"/>
      <c r="CD560" s="107"/>
      <c r="CE560" s="107"/>
      <c r="CF560" s="107"/>
    </row>
    <row r="561" spans="1:84" ht="12.75">
      <c r="A561" s="109">
        <v>3759</v>
      </c>
      <c r="B561" s="107" t="s">
        <v>851</v>
      </c>
      <c r="C561" s="107" t="s">
        <v>147</v>
      </c>
      <c r="D561" s="107" t="s">
        <v>147</v>
      </c>
      <c r="E561" s="107" t="s">
        <v>289</v>
      </c>
      <c r="F561" s="107"/>
      <c r="G561" s="107" t="s">
        <v>63</v>
      </c>
      <c r="H561" s="107" t="s">
        <v>824</v>
      </c>
      <c r="I561" s="107" t="s">
        <v>316</v>
      </c>
      <c r="J561" s="107"/>
      <c r="K561" s="107"/>
      <c r="L561" s="107">
        <v>0</v>
      </c>
      <c r="M561" s="107">
        <v>0</v>
      </c>
      <c r="N561" s="107"/>
      <c r="O561" s="107">
        <v>0</v>
      </c>
      <c r="P561" s="107">
        <v>0</v>
      </c>
      <c r="Q561" s="107">
        <v>0</v>
      </c>
      <c r="R561" s="107">
        <v>1</v>
      </c>
      <c r="S561" s="107">
        <v>1E-4</v>
      </c>
      <c r="T561" s="107"/>
      <c r="U561" s="107">
        <v>0</v>
      </c>
      <c r="V561" s="107"/>
      <c r="W561" s="107"/>
      <c r="X561" s="107"/>
      <c r="Y561" s="107"/>
      <c r="Z561" s="107"/>
      <c r="AA561" s="107"/>
      <c r="AB561" s="107"/>
      <c r="AC561" s="107"/>
      <c r="AD561" s="107">
        <v>45587</v>
      </c>
      <c r="AE561" s="107"/>
      <c r="AF561" s="107"/>
      <c r="AG561" s="107"/>
      <c r="AH561" s="107"/>
      <c r="AI561" s="107"/>
      <c r="AJ561" s="107"/>
      <c r="AK561" s="107"/>
      <c r="AL561" s="107" t="s">
        <v>292</v>
      </c>
      <c r="AM561" s="107"/>
      <c r="AN561" s="107" t="s">
        <v>292</v>
      </c>
      <c r="AO561" s="107" t="s">
        <v>293</v>
      </c>
      <c r="AP561" s="107" t="s">
        <v>28</v>
      </c>
      <c r="AQ561" s="107"/>
      <c r="AR561" s="107" t="s">
        <v>294</v>
      </c>
      <c r="AS561" s="107" t="s">
        <v>514</v>
      </c>
      <c r="AT561" s="107"/>
      <c r="AU561" s="107">
        <v>0</v>
      </c>
      <c r="AV561" s="107"/>
      <c r="AW561" s="107"/>
      <c r="AX561" s="107">
        <v>0</v>
      </c>
      <c r="AY561" s="107"/>
      <c r="AZ561" s="107"/>
      <c r="BA561" s="107" t="s">
        <v>28</v>
      </c>
      <c r="BB561" s="107"/>
      <c r="BC561" s="107" t="s">
        <v>292</v>
      </c>
      <c r="BD561" s="107" t="s">
        <v>424</v>
      </c>
      <c r="BE561" s="107" t="s">
        <v>585</v>
      </c>
      <c r="BF561" s="107"/>
      <c r="BG561" s="107"/>
      <c r="BH561" s="107" t="s">
        <v>289</v>
      </c>
      <c r="BI561" s="107">
        <v>58.630970519438399</v>
      </c>
      <c r="BJ561" s="107">
        <v>37.265014950581403</v>
      </c>
      <c r="BK561" s="107">
        <v>4.1040145299802804</v>
      </c>
      <c r="BL561" s="107"/>
      <c r="BM561" s="107"/>
      <c r="BN561" s="107"/>
      <c r="BO561" s="107"/>
      <c r="BP561" s="107"/>
      <c r="BQ561" s="107">
        <v>0</v>
      </c>
      <c r="BR561" s="107">
        <v>0</v>
      </c>
      <c r="BS561" s="107">
        <v>41935</v>
      </c>
      <c r="BT561" s="107"/>
      <c r="BU561" s="107"/>
      <c r="BV561" s="107"/>
      <c r="BW561" s="107"/>
      <c r="BX561" s="107"/>
      <c r="BY561" s="107"/>
      <c r="BZ561" s="107"/>
      <c r="CA561" s="107" t="s">
        <v>425</v>
      </c>
      <c r="CB561" s="107" t="s">
        <v>312</v>
      </c>
      <c r="CC561" s="107"/>
      <c r="CD561" s="107"/>
      <c r="CE561" s="107"/>
      <c r="CF561" s="107"/>
    </row>
    <row r="562" spans="1:84" ht="12.75">
      <c r="A562" s="109">
        <v>3758</v>
      </c>
      <c r="B562" s="107" t="s">
        <v>852</v>
      </c>
      <c r="C562" s="107" t="s">
        <v>148</v>
      </c>
      <c r="D562" s="107" t="s">
        <v>696</v>
      </c>
      <c r="E562" s="107" t="s">
        <v>289</v>
      </c>
      <c r="F562" s="107"/>
      <c r="G562" s="107" t="s">
        <v>63</v>
      </c>
      <c r="H562" s="107" t="s">
        <v>824</v>
      </c>
      <c r="I562" s="107" t="s">
        <v>384</v>
      </c>
      <c r="J562" s="107"/>
      <c r="K562" s="107"/>
      <c r="L562" s="107">
        <v>0</v>
      </c>
      <c r="M562" s="107">
        <v>0</v>
      </c>
      <c r="N562" s="107"/>
      <c r="O562" s="107">
        <v>0</v>
      </c>
      <c r="P562" s="107">
        <v>0</v>
      </c>
      <c r="Q562" s="107">
        <v>0</v>
      </c>
      <c r="R562" s="107">
        <v>1</v>
      </c>
      <c r="S562" s="107">
        <v>1E-4</v>
      </c>
      <c r="T562" s="107"/>
      <c r="U562" s="107">
        <v>0</v>
      </c>
      <c r="V562" s="107"/>
      <c r="W562" s="107"/>
      <c r="X562" s="107"/>
      <c r="Y562" s="107"/>
      <c r="Z562" s="107"/>
      <c r="AA562" s="107"/>
      <c r="AB562" s="107"/>
      <c r="AC562" s="107"/>
      <c r="AD562" s="107">
        <v>45587</v>
      </c>
      <c r="AE562" s="107"/>
      <c r="AF562" s="107"/>
      <c r="AG562" s="107"/>
      <c r="AH562" s="107"/>
      <c r="AI562" s="107"/>
      <c r="AJ562" s="107"/>
      <c r="AK562" s="107"/>
      <c r="AL562" s="107" t="s">
        <v>292</v>
      </c>
      <c r="AM562" s="107"/>
      <c r="AN562" s="107" t="s">
        <v>292</v>
      </c>
      <c r="AO562" s="107" t="s">
        <v>293</v>
      </c>
      <c r="AP562" s="107" t="s">
        <v>28</v>
      </c>
      <c r="AQ562" s="107"/>
      <c r="AR562" s="107" t="s">
        <v>294</v>
      </c>
      <c r="AS562" s="107" t="s">
        <v>514</v>
      </c>
      <c r="AT562" s="107"/>
      <c r="AU562" s="107">
        <v>0</v>
      </c>
      <c r="AV562" s="107"/>
      <c r="AW562" s="107"/>
      <c r="AX562" s="107">
        <v>0</v>
      </c>
      <c r="AY562" s="107"/>
      <c r="AZ562" s="107"/>
      <c r="BA562" s="107" t="s">
        <v>28</v>
      </c>
      <c r="BB562" s="107"/>
      <c r="BC562" s="107" t="s">
        <v>292</v>
      </c>
      <c r="BD562" s="107" t="s">
        <v>424</v>
      </c>
      <c r="BE562" s="107" t="s">
        <v>521</v>
      </c>
      <c r="BF562" s="107"/>
      <c r="BG562" s="107"/>
      <c r="BH562" s="107" t="s">
        <v>289</v>
      </c>
      <c r="BI562" s="107">
        <v>47.055766006919796</v>
      </c>
      <c r="BJ562" s="107">
        <v>49.501933043553997</v>
      </c>
      <c r="BK562" s="107">
        <v>3.4423009495262402</v>
      </c>
      <c r="BL562" s="107"/>
      <c r="BM562" s="107"/>
      <c r="BN562" s="107"/>
      <c r="BO562" s="107"/>
      <c r="BP562" s="107"/>
      <c r="BQ562" s="107">
        <v>0</v>
      </c>
      <c r="BR562" s="107">
        <v>0</v>
      </c>
      <c r="BS562" s="107">
        <v>41935</v>
      </c>
      <c r="BT562" s="107"/>
      <c r="BU562" s="107"/>
      <c r="BV562" s="107"/>
      <c r="BW562" s="107"/>
      <c r="BX562" s="107"/>
      <c r="BY562" s="107"/>
      <c r="BZ562" s="107"/>
      <c r="CA562" s="107" t="s">
        <v>425</v>
      </c>
      <c r="CB562" s="107" t="s">
        <v>312</v>
      </c>
      <c r="CC562" s="107"/>
      <c r="CD562" s="107"/>
      <c r="CE562" s="107"/>
      <c r="CF562" s="107"/>
    </row>
    <row r="563" spans="1:84" ht="12.75">
      <c r="A563" s="109">
        <v>3562</v>
      </c>
      <c r="B563" s="107" t="s">
        <v>853</v>
      </c>
      <c r="C563" s="107" t="s">
        <v>854</v>
      </c>
      <c r="D563" s="107" t="s">
        <v>855</v>
      </c>
      <c r="E563" s="107" t="s">
        <v>289</v>
      </c>
      <c r="F563" s="107"/>
      <c r="G563" s="107" t="s">
        <v>63</v>
      </c>
      <c r="H563" s="107" t="s">
        <v>824</v>
      </c>
      <c r="I563" s="107" t="s">
        <v>333</v>
      </c>
      <c r="J563" s="107"/>
      <c r="K563" s="107"/>
      <c r="L563" s="107"/>
      <c r="M563" s="107"/>
      <c r="N563" s="107"/>
      <c r="O563" s="107"/>
      <c r="P563" s="107"/>
      <c r="Q563" s="107"/>
      <c r="R563" s="107">
        <v>1</v>
      </c>
      <c r="S563" s="107">
        <v>1E-4</v>
      </c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>
        <v>40049</v>
      </c>
      <c r="AE563" s="107"/>
      <c r="AF563" s="107"/>
      <c r="AG563" s="107"/>
      <c r="AH563" s="107"/>
      <c r="AI563" s="107"/>
      <c r="AJ563" s="107"/>
      <c r="AK563" s="107"/>
      <c r="AL563" s="107" t="s">
        <v>292</v>
      </c>
      <c r="AM563" s="107"/>
      <c r="AN563" s="107" t="s">
        <v>292</v>
      </c>
      <c r="AO563" s="107" t="s">
        <v>293</v>
      </c>
      <c r="AP563" s="107" t="s">
        <v>28</v>
      </c>
      <c r="AQ563" s="107"/>
      <c r="AR563" s="107" t="s">
        <v>294</v>
      </c>
      <c r="AS563" s="107" t="s">
        <v>514</v>
      </c>
      <c r="AT563" s="107"/>
      <c r="AU563" s="107"/>
      <c r="AV563" s="107"/>
      <c r="AW563" s="107"/>
      <c r="AX563" s="107"/>
      <c r="AY563" s="107"/>
      <c r="AZ563" s="107"/>
      <c r="BA563" s="107" t="s">
        <v>28</v>
      </c>
      <c r="BB563" s="107"/>
      <c r="BC563" s="107"/>
      <c r="BD563" s="107"/>
      <c r="BE563" s="107"/>
      <c r="BF563" s="107"/>
      <c r="BG563" s="107"/>
      <c r="BH563" s="107"/>
      <c r="BI563" s="107"/>
      <c r="BJ563" s="107"/>
      <c r="BK563" s="107"/>
      <c r="BL563" s="107"/>
      <c r="BM563" s="107"/>
      <c r="BN563" s="107"/>
      <c r="BO563" s="107"/>
      <c r="BP563" s="107"/>
      <c r="BQ563" s="107"/>
      <c r="BR563" s="107"/>
      <c r="BS563" s="107"/>
      <c r="BT563" s="107"/>
      <c r="BU563" s="107"/>
      <c r="BV563" s="107"/>
      <c r="BW563" s="107"/>
      <c r="BX563" s="107"/>
      <c r="BY563" s="107"/>
      <c r="BZ563" s="107"/>
      <c r="CA563" s="107"/>
      <c r="CB563" s="107"/>
      <c r="CC563" s="107"/>
      <c r="CD563" s="107"/>
      <c r="CE563" s="107"/>
      <c r="CF563" s="107" t="s">
        <v>296</v>
      </c>
    </row>
    <row r="564" spans="1:84" ht="12.75">
      <c r="A564" s="109">
        <v>3686</v>
      </c>
      <c r="B564" s="107" t="s">
        <v>856</v>
      </c>
      <c r="C564" s="107" t="s">
        <v>119</v>
      </c>
      <c r="D564" s="107" t="s">
        <v>857</v>
      </c>
      <c r="E564" s="107" t="s">
        <v>289</v>
      </c>
      <c r="F564" s="107"/>
      <c r="G564" s="107" t="s">
        <v>63</v>
      </c>
      <c r="H564" s="107" t="s">
        <v>824</v>
      </c>
      <c r="I564" s="107" t="s">
        <v>588</v>
      </c>
      <c r="J564" s="107"/>
      <c r="K564" s="107"/>
      <c r="L564" s="107">
        <v>0</v>
      </c>
      <c r="M564" s="107" t="s">
        <v>566</v>
      </c>
      <c r="N564" s="107"/>
      <c r="O564" s="107">
        <v>0</v>
      </c>
      <c r="P564" s="107">
        <v>0</v>
      </c>
      <c r="Q564" s="107">
        <v>0</v>
      </c>
      <c r="R564" s="107">
        <v>1</v>
      </c>
      <c r="S564" s="107">
        <v>1</v>
      </c>
      <c r="T564" s="107"/>
      <c r="U564" s="107">
        <v>0</v>
      </c>
      <c r="V564" s="107"/>
      <c r="W564" s="107"/>
      <c r="X564" s="107"/>
      <c r="Y564" s="107"/>
      <c r="Z564" s="107"/>
      <c r="AA564" s="107"/>
      <c r="AB564" s="107"/>
      <c r="AC564" s="107"/>
      <c r="AD564" s="107"/>
      <c r="AE564" s="107"/>
      <c r="AF564" s="107"/>
      <c r="AG564" s="107"/>
      <c r="AH564" s="107"/>
      <c r="AI564" s="107"/>
      <c r="AJ564" s="107"/>
      <c r="AK564" s="107"/>
      <c r="AL564" s="107" t="s">
        <v>292</v>
      </c>
      <c r="AM564" s="107"/>
      <c r="AN564" s="107" t="s">
        <v>292</v>
      </c>
      <c r="AO564" s="107" t="s">
        <v>293</v>
      </c>
      <c r="AP564" s="107" t="s">
        <v>28</v>
      </c>
      <c r="AQ564" s="107"/>
      <c r="AR564" s="107" t="s">
        <v>589</v>
      </c>
      <c r="AS564" s="107" t="s">
        <v>514</v>
      </c>
      <c r="AT564" s="107"/>
      <c r="AU564" s="107">
        <v>0</v>
      </c>
      <c r="AV564" s="107"/>
      <c r="AW564" s="107"/>
      <c r="AX564" s="107">
        <v>0</v>
      </c>
      <c r="AY564" s="107"/>
      <c r="AZ564" s="107"/>
      <c r="BA564" s="107" t="s">
        <v>28</v>
      </c>
      <c r="BB564" s="107"/>
      <c r="BC564" s="107" t="s">
        <v>292</v>
      </c>
      <c r="BD564" s="107"/>
      <c r="BE564" s="107" t="s">
        <v>32</v>
      </c>
      <c r="BF564" s="107"/>
      <c r="BG564" s="107"/>
      <c r="BH564" s="107"/>
      <c r="BI564" s="107"/>
      <c r="BJ564" s="107"/>
      <c r="BK564" s="107"/>
      <c r="BL564" s="107"/>
      <c r="BM564" s="107"/>
      <c r="BN564" s="107"/>
      <c r="BO564" s="107"/>
      <c r="BP564" s="107"/>
      <c r="BQ564" s="107">
        <v>0</v>
      </c>
      <c r="BR564" s="107">
        <v>0</v>
      </c>
      <c r="BS564" s="107">
        <v>45212</v>
      </c>
      <c r="BT564" s="107"/>
      <c r="BU564" s="107"/>
      <c r="BV564" s="107"/>
      <c r="BW564" s="107"/>
      <c r="BX564" s="107"/>
      <c r="BY564" s="107"/>
      <c r="BZ564" s="107"/>
      <c r="CA564" s="107" t="s">
        <v>517</v>
      </c>
      <c r="CB564" s="107"/>
      <c r="CC564" s="107"/>
      <c r="CD564" s="107"/>
      <c r="CE564" s="107"/>
      <c r="CF564" s="107"/>
    </row>
    <row r="565" spans="1:84" ht="12.75">
      <c r="A565" s="109">
        <v>4043</v>
      </c>
      <c r="B565" s="107" t="s">
        <v>858</v>
      </c>
      <c r="C565" s="107" t="s">
        <v>859</v>
      </c>
      <c r="D565" s="107" t="s">
        <v>860</v>
      </c>
      <c r="E565" s="107" t="s">
        <v>289</v>
      </c>
      <c r="F565" s="107"/>
      <c r="G565" s="107" t="s">
        <v>63</v>
      </c>
      <c r="H565" s="107" t="s">
        <v>824</v>
      </c>
      <c r="I565" s="107" t="s">
        <v>333</v>
      </c>
      <c r="J565" s="107"/>
      <c r="K565" s="107"/>
      <c r="L565" s="107"/>
      <c r="M565" s="107"/>
      <c r="N565" s="107"/>
      <c r="O565" s="107"/>
      <c r="P565" s="107"/>
      <c r="Q565" s="107"/>
      <c r="R565" s="107">
        <v>1</v>
      </c>
      <c r="S565" s="107">
        <v>1E-4</v>
      </c>
      <c r="T565" s="107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>
        <v>40049</v>
      </c>
      <c r="AE565" s="107"/>
      <c r="AF565" s="107"/>
      <c r="AG565" s="107"/>
      <c r="AH565" s="107"/>
      <c r="AI565" s="107"/>
      <c r="AJ565" s="107"/>
      <c r="AK565" s="107"/>
      <c r="AL565" s="107" t="s">
        <v>292</v>
      </c>
      <c r="AM565" s="107"/>
      <c r="AN565" s="107" t="s">
        <v>292</v>
      </c>
      <c r="AO565" s="107" t="s">
        <v>293</v>
      </c>
      <c r="AP565" s="107" t="s">
        <v>28</v>
      </c>
      <c r="AQ565" s="107"/>
      <c r="AR565" s="107" t="s">
        <v>294</v>
      </c>
      <c r="AS565" s="107" t="s">
        <v>514</v>
      </c>
      <c r="AT565" s="107"/>
      <c r="AU565" s="107"/>
      <c r="AV565" s="107"/>
      <c r="AW565" s="107"/>
      <c r="AX565" s="107"/>
      <c r="AY565" s="107"/>
      <c r="AZ565" s="107"/>
      <c r="BA565" s="107" t="s">
        <v>28</v>
      </c>
      <c r="BB565" s="107"/>
      <c r="BC565" s="107"/>
      <c r="BD565" s="107"/>
      <c r="BE565" s="107"/>
      <c r="BF565" s="107"/>
      <c r="BG565" s="107"/>
      <c r="BH565" s="107"/>
      <c r="BI565" s="107"/>
      <c r="BJ565" s="107"/>
      <c r="BK565" s="107"/>
      <c r="BL565" s="107"/>
      <c r="BM565" s="107"/>
      <c r="BN565" s="107"/>
      <c r="BO565" s="107"/>
      <c r="BP565" s="107"/>
      <c r="BQ565" s="107"/>
      <c r="BR565" s="107"/>
      <c r="BS565" s="107"/>
      <c r="BT565" s="107"/>
      <c r="BU565" s="107"/>
      <c r="BV565" s="107"/>
      <c r="BW565" s="107"/>
      <c r="BX565" s="107"/>
      <c r="BY565" s="107"/>
      <c r="BZ565" s="107"/>
      <c r="CA565" s="107"/>
      <c r="CB565" s="107"/>
      <c r="CC565" s="107"/>
      <c r="CD565" s="107"/>
      <c r="CE565" s="107"/>
      <c r="CF565" s="107" t="s">
        <v>296</v>
      </c>
    </row>
    <row r="566" spans="1:84" ht="12.75">
      <c r="A566" s="109">
        <v>4041</v>
      </c>
      <c r="B566" s="107" t="s">
        <v>861</v>
      </c>
      <c r="C566" s="107" t="s">
        <v>862</v>
      </c>
      <c r="D566" s="107" t="s">
        <v>863</v>
      </c>
      <c r="E566" s="107" t="s">
        <v>289</v>
      </c>
      <c r="F566" s="107"/>
      <c r="G566" s="107" t="s">
        <v>63</v>
      </c>
      <c r="H566" s="107" t="s">
        <v>824</v>
      </c>
      <c r="I566" s="107" t="s">
        <v>333</v>
      </c>
      <c r="J566" s="107"/>
      <c r="K566" s="107"/>
      <c r="L566" s="107"/>
      <c r="M566" s="107"/>
      <c r="N566" s="107"/>
      <c r="O566" s="107"/>
      <c r="P566" s="107"/>
      <c r="Q566" s="107"/>
      <c r="R566" s="107">
        <v>1</v>
      </c>
      <c r="S566" s="107">
        <v>1E-4</v>
      </c>
      <c r="T566" s="107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>
        <v>40049</v>
      </c>
      <c r="AE566" s="107"/>
      <c r="AF566" s="107"/>
      <c r="AG566" s="107"/>
      <c r="AH566" s="107"/>
      <c r="AI566" s="107"/>
      <c r="AJ566" s="107"/>
      <c r="AK566" s="107"/>
      <c r="AL566" s="107" t="s">
        <v>292</v>
      </c>
      <c r="AM566" s="107"/>
      <c r="AN566" s="107" t="s">
        <v>292</v>
      </c>
      <c r="AO566" s="107" t="s">
        <v>293</v>
      </c>
      <c r="AP566" s="107" t="s">
        <v>28</v>
      </c>
      <c r="AQ566" s="107"/>
      <c r="AR566" s="107" t="s">
        <v>294</v>
      </c>
      <c r="AS566" s="107" t="s">
        <v>514</v>
      </c>
      <c r="AT566" s="107"/>
      <c r="AU566" s="107"/>
      <c r="AV566" s="107"/>
      <c r="AW566" s="107"/>
      <c r="AX566" s="107"/>
      <c r="AY566" s="107"/>
      <c r="AZ566" s="107"/>
      <c r="BA566" s="107" t="s">
        <v>28</v>
      </c>
      <c r="BB566" s="107"/>
      <c r="BC566" s="107"/>
      <c r="BD566" s="107"/>
      <c r="BE566" s="107"/>
      <c r="BF566" s="107"/>
      <c r="BG566" s="107"/>
      <c r="BH566" s="107"/>
      <c r="BI566" s="107"/>
      <c r="BJ566" s="107"/>
      <c r="BK566" s="107"/>
      <c r="BL566" s="107"/>
      <c r="BM566" s="107"/>
      <c r="BN566" s="107"/>
      <c r="BO566" s="107"/>
      <c r="BP566" s="107"/>
      <c r="BQ566" s="107"/>
      <c r="BR566" s="107"/>
      <c r="BS566" s="107"/>
      <c r="BT566" s="107"/>
      <c r="BU566" s="107"/>
      <c r="BV566" s="107"/>
      <c r="BW566" s="107"/>
      <c r="BX566" s="107"/>
      <c r="BY566" s="107"/>
      <c r="BZ566" s="107"/>
      <c r="CA566" s="107"/>
      <c r="CB566" s="107"/>
      <c r="CC566" s="107"/>
      <c r="CD566" s="107"/>
      <c r="CE566" s="107"/>
      <c r="CF566" s="107" t="s">
        <v>296</v>
      </c>
    </row>
    <row r="567" spans="1:84" ht="12.75">
      <c r="A567" s="109">
        <v>4042</v>
      </c>
      <c r="B567" s="107" t="s">
        <v>864</v>
      </c>
      <c r="C567" s="107" t="s">
        <v>865</v>
      </c>
      <c r="D567" s="107" t="s">
        <v>866</v>
      </c>
      <c r="E567" s="107" t="s">
        <v>289</v>
      </c>
      <c r="F567" s="107"/>
      <c r="G567" s="107" t="s">
        <v>63</v>
      </c>
      <c r="H567" s="107" t="s">
        <v>824</v>
      </c>
      <c r="I567" s="107" t="s">
        <v>333</v>
      </c>
      <c r="J567" s="107"/>
      <c r="K567" s="107"/>
      <c r="L567" s="107"/>
      <c r="M567" s="107"/>
      <c r="N567" s="107"/>
      <c r="O567" s="107"/>
      <c r="P567" s="107"/>
      <c r="Q567" s="107"/>
      <c r="R567" s="107">
        <v>1</v>
      </c>
      <c r="S567" s="107">
        <v>1E-4</v>
      </c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>
        <v>40049</v>
      </c>
      <c r="AE567" s="107"/>
      <c r="AF567" s="107"/>
      <c r="AG567" s="107"/>
      <c r="AH567" s="107"/>
      <c r="AI567" s="107"/>
      <c r="AJ567" s="107"/>
      <c r="AK567" s="107"/>
      <c r="AL567" s="107" t="s">
        <v>292</v>
      </c>
      <c r="AM567" s="107"/>
      <c r="AN567" s="107" t="s">
        <v>292</v>
      </c>
      <c r="AO567" s="107" t="s">
        <v>293</v>
      </c>
      <c r="AP567" s="107" t="s">
        <v>28</v>
      </c>
      <c r="AQ567" s="107"/>
      <c r="AR567" s="107" t="s">
        <v>294</v>
      </c>
      <c r="AS567" s="107" t="s">
        <v>514</v>
      </c>
      <c r="AT567" s="107"/>
      <c r="AU567" s="107"/>
      <c r="AV567" s="107"/>
      <c r="AW567" s="107"/>
      <c r="AX567" s="107"/>
      <c r="AY567" s="107"/>
      <c r="AZ567" s="107"/>
      <c r="BA567" s="107" t="s">
        <v>28</v>
      </c>
      <c r="BB567" s="107"/>
      <c r="BC567" s="107"/>
      <c r="BD567" s="107"/>
      <c r="BE567" s="107"/>
      <c r="BF567" s="107"/>
      <c r="BG567" s="107"/>
      <c r="BH567" s="107"/>
      <c r="BI567" s="107"/>
      <c r="BJ567" s="107"/>
      <c r="BK567" s="107"/>
      <c r="BL567" s="107"/>
      <c r="BM567" s="107"/>
      <c r="BN567" s="107"/>
      <c r="BO567" s="107"/>
      <c r="BP567" s="107"/>
      <c r="BQ567" s="107"/>
      <c r="BR567" s="107"/>
      <c r="BS567" s="107"/>
      <c r="BT567" s="107"/>
      <c r="BU567" s="107"/>
      <c r="BV567" s="107"/>
      <c r="BW567" s="107"/>
      <c r="BX567" s="107"/>
      <c r="BY567" s="107"/>
      <c r="BZ567" s="107"/>
      <c r="CA567" s="107"/>
      <c r="CB567" s="107"/>
      <c r="CC567" s="107"/>
      <c r="CD567" s="107"/>
      <c r="CE567" s="107"/>
      <c r="CF567" s="107" t="s">
        <v>296</v>
      </c>
    </row>
    <row r="568" spans="1:84" ht="12.75">
      <c r="A568" s="109">
        <v>4126</v>
      </c>
      <c r="B568" s="107" t="s">
        <v>867</v>
      </c>
      <c r="C568" s="107" t="s">
        <v>123</v>
      </c>
      <c r="D568" s="107" t="s">
        <v>868</v>
      </c>
      <c r="E568" s="107" t="s">
        <v>289</v>
      </c>
      <c r="F568" s="107"/>
      <c r="G568" s="107" t="s">
        <v>63</v>
      </c>
      <c r="H568" s="107" t="s">
        <v>824</v>
      </c>
      <c r="I568" s="107" t="s">
        <v>323</v>
      </c>
      <c r="J568" s="107" t="s">
        <v>454</v>
      </c>
      <c r="K568" s="107"/>
      <c r="L568" s="107">
        <v>0</v>
      </c>
      <c r="M568" s="107" t="s">
        <v>566</v>
      </c>
      <c r="N568" s="107"/>
      <c r="O568" s="107">
        <v>0</v>
      </c>
      <c r="P568" s="107">
        <v>0</v>
      </c>
      <c r="Q568" s="107">
        <v>0</v>
      </c>
      <c r="R568" s="107">
        <v>1</v>
      </c>
      <c r="S568" s="107">
        <v>1</v>
      </c>
      <c r="T568" s="107"/>
      <c r="U568" s="107">
        <v>0</v>
      </c>
      <c r="V568" s="107"/>
      <c r="W568" s="107"/>
      <c r="X568" s="107"/>
      <c r="Y568" s="107"/>
      <c r="Z568" s="107"/>
      <c r="AA568" s="107"/>
      <c r="AB568" s="107"/>
      <c r="AC568" s="107"/>
      <c r="AD568" s="107">
        <v>45357</v>
      </c>
      <c r="AE568" s="107"/>
      <c r="AF568" s="107"/>
      <c r="AG568" s="107"/>
      <c r="AH568" s="107"/>
      <c r="AI568" s="107"/>
      <c r="AJ568" s="107"/>
      <c r="AK568" s="107"/>
      <c r="AL568" s="107" t="s">
        <v>292</v>
      </c>
      <c r="AM568" s="107"/>
      <c r="AN568" s="107"/>
      <c r="AO568" s="107" t="s">
        <v>293</v>
      </c>
      <c r="AP568" s="107" t="s">
        <v>28</v>
      </c>
      <c r="AQ568" s="107"/>
      <c r="AR568" s="107" t="s">
        <v>720</v>
      </c>
      <c r="AS568" s="107" t="s">
        <v>514</v>
      </c>
      <c r="AT568" s="107"/>
      <c r="AU568" s="107">
        <v>0</v>
      </c>
      <c r="AV568" s="107"/>
      <c r="AW568" s="107"/>
      <c r="AX568" s="107">
        <v>0</v>
      </c>
      <c r="AY568" s="107"/>
      <c r="AZ568" s="107"/>
      <c r="BA568" s="107" t="s">
        <v>28</v>
      </c>
      <c r="BB568" s="107"/>
      <c r="BC568" s="107" t="s">
        <v>292</v>
      </c>
      <c r="BD568" s="107"/>
      <c r="BE568" s="107" t="s">
        <v>30</v>
      </c>
      <c r="BF568" s="107"/>
      <c r="BG568" s="107"/>
      <c r="BH568" s="107" t="s">
        <v>289</v>
      </c>
      <c r="BI568" s="107">
        <v>90</v>
      </c>
      <c r="BJ568" s="107">
        <v>10</v>
      </c>
      <c r="BK568" s="107">
        <v>0</v>
      </c>
      <c r="BL568" s="107"/>
      <c r="BM568" s="107"/>
      <c r="BN568" s="107"/>
      <c r="BO568" s="107"/>
      <c r="BP568" s="107"/>
      <c r="BQ568" s="107">
        <v>0</v>
      </c>
      <c r="BR568" s="107">
        <v>0</v>
      </c>
      <c r="BS568" s="107">
        <v>45252</v>
      </c>
      <c r="BT568" s="107"/>
      <c r="BU568" s="107"/>
      <c r="BV568" s="107"/>
      <c r="BW568" s="107"/>
      <c r="BX568" s="107"/>
      <c r="BY568" s="107"/>
      <c r="BZ568" s="107"/>
      <c r="CA568" s="107" t="s">
        <v>517</v>
      </c>
      <c r="CB568" s="107" t="s">
        <v>517</v>
      </c>
      <c r="CC568" s="107"/>
      <c r="CD568" s="107"/>
      <c r="CE568" s="107"/>
      <c r="CF568" s="107"/>
    </row>
    <row r="569" spans="1:84" ht="12.75">
      <c r="A569" s="109">
        <v>4009</v>
      </c>
      <c r="B569" s="107" t="s">
        <v>869</v>
      </c>
      <c r="C569" s="107" t="s">
        <v>870</v>
      </c>
      <c r="D569" s="107" t="s">
        <v>871</v>
      </c>
      <c r="E569" s="107" t="s">
        <v>289</v>
      </c>
      <c r="F569" s="107"/>
      <c r="G569" s="107" t="s">
        <v>63</v>
      </c>
      <c r="H569" s="107" t="s">
        <v>824</v>
      </c>
      <c r="I569" s="107" t="s">
        <v>333</v>
      </c>
      <c r="J569" s="107"/>
      <c r="K569" s="107"/>
      <c r="L569" s="107"/>
      <c r="M569" s="107"/>
      <c r="N569" s="107"/>
      <c r="O569" s="107"/>
      <c r="P569" s="107"/>
      <c r="Q569" s="107"/>
      <c r="R569" s="107">
        <v>1</v>
      </c>
      <c r="S569" s="107">
        <v>1E-4</v>
      </c>
      <c r="T569" s="107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>
        <v>40049</v>
      </c>
      <c r="AE569" s="107"/>
      <c r="AF569" s="107"/>
      <c r="AG569" s="107"/>
      <c r="AH569" s="107"/>
      <c r="AI569" s="107"/>
      <c r="AJ569" s="107"/>
      <c r="AK569" s="107"/>
      <c r="AL569" s="107" t="s">
        <v>292</v>
      </c>
      <c r="AM569" s="107"/>
      <c r="AN569" s="107" t="s">
        <v>292</v>
      </c>
      <c r="AO569" s="107" t="s">
        <v>293</v>
      </c>
      <c r="AP569" s="107" t="s">
        <v>28</v>
      </c>
      <c r="AQ569" s="107"/>
      <c r="AR569" s="107" t="s">
        <v>294</v>
      </c>
      <c r="AS569" s="107" t="s">
        <v>514</v>
      </c>
      <c r="AT569" s="107"/>
      <c r="AU569" s="107"/>
      <c r="AV569" s="107"/>
      <c r="AW569" s="107"/>
      <c r="AX569" s="107"/>
      <c r="AY569" s="107"/>
      <c r="AZ569" s="107"/>
      <c r="BA569" s="107" t="s">
        <v>28</v>
      </c>
      <c r="BB569" s="107"/>
      <c r="BC569" s="107"/>
      <c r="BD569" s="107"/>
      <c r="BE569" s="107"/>
      <c r="BF569" s="107"/>
      <c r="BG569" s="107"/>
      <c r="BH569" s="107"/>
      <c r="BI569" s="107"/>
      <c r="BJ569" s="107"/>
      <c r="BK569" s="107"/>
      <c r="BL569" s="107"/>
      <c r="BM569" s="107"/>
      <c r="BN569" s="107"/>
      <c r="BO569" s="107"/>
      <c r="BP569" s="107"/>
      <c r="BQ569" s="107"/>
      <c r="BR569" s="107"/>
      <c r="BS569" s="107"/>
      <c r="BT569" s="107"/>
      <c r="BU569" s="107"/>
      <c r="BV569" s="107"/>
      <c r="BW569" s="107"/>
      <c r="BX569" s="107"/>
      <c r="BY569" s="107"/>
      <c r="BZ569" s="107"/>
      <c r="CA569" s="107"/>
      <c r="CB569" s="107"/>
      <c r="CC569" s="107"/>
      <c r="CD569" s="107"/>
      <c r="CE569" s="107"/>
      <c r="CF569" s="107" t="s">
        <v>296</v>
      </c>
    </row>
    <row r="570" spans="1:84" ht="12.75">
      <c r="A570" s="109">
        <v>3520</v>
      </c>
      <c r="B570" s="107" t="s">
        <v>872</v>
      </c>
      <c r="C570" s="107" t="s">
        <v>873</v>
      </c>
      <c r="D570" s="107" t="s">
        <v>874</v>
      </c>
      <c r="E570" s="107" t="s">
        <v>289</v>
      </c>
      <c r="F570" s="107"/>
      <c r="G570" s="107" t="s">
        <v>63</v>
      </c>
      <c r="H570" s="107" t="s">
        <v>824</v>
      </c>
      <c r="I570" s="107" t="s">
        <v>333</v>
      </c>
      <c r="J570" s="107"/>
      <c r="K570" s="107"/>
      <c r="L570" s="107"/>
      <c r="M570" s="107"/>
      <c r="N570" s="107"/>
      <c r="O570" s="107"/>
      <c r="P570" s="107"/>
      <c r="Q570" s="107"/>
      <c r="R570" s="107">
        <v>1</v>
      </c>
      <c r="S570" s="107">
        <v>1E-4</v>
      </c>
      <c r="T570" s="107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>
        <v>40049</v>
      </c>
      <c r="AE570" s="107"/>
      <c r="AF570" s="107"/>
      <c r="AG570" s="107"/>
      <c r="AH570" s="107"/>
      <c r="AI570" s="107"/>
      <c r="AJ570" s="107"/>
      <c r="AK570" s="107"/>
      <c r="AL570" s="107" t="s">
        <v>292</v>
      </c>
      <c r="AM570" s="107"/>
      <c r="AN570" s="107" t="s">
        <v>292</v>
      </c>
      <c r="AO570" s="107" t="s">
        <v>293</v>
      </c>
      <c r="AP570" s="107" t="s">
        <v>28</v>
      </c>
      <c r="AQ570" s="107"/>
      <c r="AR570" s="107" t="s">
        <v>294</v>
      </c>
      <c r="AS570" s="107" t="s">
        <v>514</v>
      </c>
      <c r="AT570" s="107"/>
      <c r="AU570" s="107"/>
      <c r="AV570" s="107"/>
      <c r="AW570" s="107"/>
      <c r="AX570" s="107"/>
      <c r="AY570" s="107"/>
      <c r="AZ570" s="107"/>
      <c r="BA570" s="107" t="s">
        <v>28</v>
      </c>
      <c r="BB570" s="107"/>
      <c r="BC570" s="107"/>
      <c r="BD570" s="107"/>
      <c r="BE570" s="107"/>
      <c r="BF570" s="107"/>
      <c r="BG570" s="107"/>
      <c r="BH570" s="107"/>
      <c r="BI570" s="107"/>
      <c r="BJ570" s="107"/>
      <c r="BK570" s="107"/>
      <c r="BL570" s="107"/>
      <c r="BM570" s="107"/>
      <c r="BN570" s="107"/>
      <c r="BO570" s="107"/>
      <c r="BP570" s="107"/>
      <c r="BQ570" s="107"/>
      <c r="BR570" s="107"/>
      <c r="BS570" s="107"/>
      <c r="BT570" s="107"/>
      <c r="BU570" s="107"/>
      <c r="BV570" s="107"/>
      <c r="BW570" s="107"/>
      <c r="BX570" s="107"/>
      <c r="BY570" s="107"/>
      <c r="BZ570" s="107"/>
      <c r="CA570" s="107"/>
      <c r="CB570" s="107"/>
      <c r="CC570" s="107"/>
      <c r="CD570" s="107"/>
      <c r="CE570" s="107"/>
      <c r="CF570" s="107" t="s">
        <v>296</v>
      </c>
    </row>
    <row r="571" spans="1:84" ht="12.75">
      <c r="A571" s="109">
        <v>4045</v>
      </c>
      <c r="B571" s="107" t="s">
        <v>875</v>
      </c>
      <c r="C571" s="107" t="s">
        <v>876</v>
      </c>
      <c r="D571" s="107" t="s">
        <v>877</v>
      </c>
      <c r="E571" s="107" t="s">
        <v>289</v>
      </c>
      <c r="F571" s="107"/>
      <c r="G571" s="107" t="s">
        <v>63</v>
      </c>
      <c r="H571" s="107" t="s">
        <v>824</v>
      </c>
      <c r="I571" s="107" t="s">
        <v>333</v>
      </c>
      <c r="J571" s="107"/>
      <c r="K571" s="107"/>
      <c r="L571" s="107"/>
      <c r="M571" s="107"/>
      <c r="N571" s="107"/>
      <c r="O571" s="107"/>
      <c r="P571" s="107"/>
      <c r="Q571" s="107"/>
      <c r="R571" s="107">
        <v>1</v>
      </c>
      <c r="S571" s="107">
        <v>1E-4</v>
      </c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>
        <v>40049</v>
      </c>
      <c r="AE571" s="107"/>
      <c r="AF571" s="107"/>
      <c r="AG571" s="107"/>
      <c r="AH571" s="107"/>
      <c r="AI571" s="107"/>
      <c r="AJ571" s="107"/>
      <c r="AK571" s="107"/>
      <c r="AL571" s="107" t="s">
        <v>292</v>
      </c>
      <c r="AM571" s="107"/>
      <c r="AN571" s="107" t="s">
        <v>292</v>
      </c>
      <c r="AO571" s="107" t="s">
        <v>293</v>
      </c>
      <c r="AP571" s="107" t="s">
        <v>28</v>
      </c>
      <c r="AQ571" s="107"/>
      <c r="AR571" s="107" t="s">
        <v>294</v>
      </c>
      <c r="AS571" s="107" t="s">
        <v>514</v>
      </c>
      <c r="AT571" s="107"/>
      <c r="AU571" s="107"/>
      <c r="AV571" s="107"/>
      <c r="AW571" s="107"/>
      <c r="AX571" s="107"/>
      <c r="AY571" s="107"/>
      <c r="AZ571" s="107"/>
      <c r="BA571" s="107" t="s">
        <v>28</v>
      </c>
      <c r="BB571" s="107"/>
      <c r="BC571" s="107"/>
      <c r="BD571" s="107"/>
      <c r="BE571" s="107"/>
      <c r="BF571" s="107"/>
      <c r="BG571" s="107"/>
      <c r="BH571" s="107"/>
      <c r="BI571" s="107"/>
      <c r="BJ571" s="107"/>
      <c r="BK571" s="107"/>
      <c r="BL571" s="107"/>
      <c r="BM571" s="107"/>
      <c r="BN571" s="107"/>
      <c r="BO571" s="107"/>
      <c r="BP571" s="107"/>
      <c r="BQ571" s="107"/>
      <c r="BR571" s="107"/>
      <c r="BS571" s="107"/>
      <c r="BT571" s="107"/>
      <c r="BU571" s="107"/>
      <c r="BV571" s="107"/>
      <c r="BW571" s="107"/>
      <c r="BX571" s="107"/>
      <c r="BY571" s="107"/>
      <c r="BZ571" s="107"/>
      <c r="CA571" s="107"/>
      <c r="CB571" s="107"/>
      <c r="CC571" s="107"/>
      <c r="CD571" s="107"/>
      <c r="CE571" s="107"/>
      <c r="CF571" s="107" t="s">
        <v>296</v>
      </c>
    </row>
    <row r="572" spans="1:84" ht="12.75">
      <c r="A572" s="109">
        <v>3566</v>
      </c>
      <c r="B572" s="107" t="s">
        <v>878</v>
      </c>
      <c r="C572" s="107" t="s">
        <v>879</v>
      </c>
      <c r="D572" s="107" t="s">
        <v>880</v>
      </c>
      <c r="E572" s="107" t="s">
        <v>289</v>
      </c>
      <c r="F572" s="107"/>
      <c r="G572" s="107" t="s">
        <v>63</v>
      </c>
      <c r="H572" s="107" t="s">
        <v>824</v>
      </c>
      <c r="I572" s="107" t="s">
        <v>333</v>
      </c>
      <c r="J572" s="107"/>
      <c r="K572" s="107"/>
      <c r="L572" s="107"/>
      <c r="M572" s="107"/>
      <c r="N572" s="107"/>
      <c r="O572" s="107"/>
      <c r="P572" s="107"/>
      <c r="Q572" s="107"/>
      <c r="R572" s="107">
        <v>1</v>
      </c>
      <c r="S572" s="107">
        <v>1E-4</v>
      </c>
      <c r="T572" s="107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>
        <v>40049</v>
      </c>
      <c r="AE572" s="107"/>
      <c r="AF572" s="107"/>
      <c r="AG572" s="107"/>
      <c r="AH572" s="107"/>
      <c r="AI572" s="107"/>
      <c r="AJ572" s="107"/>
      <c r="AK572" s="107"/>
      <c r="AL572" s="107" t="s">
        <v>292</v>
      </c>
      <c r="AM572" s="107"/>
      <c r="AN572" s="107" t="s">
        <v>292</v>
      </c>
      <c r="AO572" s="107" t="s">
        <v>293</v>
      </c>
      <c r="AP572" s="107" t="s">
        <v>28</v>
      </c>
      <c r="AQ572" s="107"/>
      <c r="AR572" s="107" t="s">
        <v>294</v>
      </c>
      <c r="AS572" s="107" t="s">
        <v>514</v>
      </c>
      <c r="AT572" s="107"/>
      <c r="AU572" s="107"/>
      <c r="AV572" s="107"/>
      <c r="AW572" s="107"/>
      <c r="AX572" s="107"/>
      <c r="AY572" s="107"/>
      <c r="AZ572" s="107"/>
      <c r="BA572" s="107" t="s">
        <v>28</v>
      </c>
      <c r="BB572" s="107"/>
      <c r="BC572" s="107"/>
      <c r="BD572" s="107"/>
      <c r="BE572" s="107"/>
      <c r="BF572" s="107"/>
      <c r="BG572" s="107"/>
      <c r="BH572" s="107"/>
      <c r="BI572" s="107"/>
      <c r="BJ572" s="107"/>
      <c r="BK572" s="107"/>
      <c r="BL572" s="107"/>
      <c r="BM572" s="107"/>
      <c r="BN572" s="107"/>
      <c r="BO572" s="107"/>
      <c r="BP572" s="107"/>
      <c r="BQ572" s="107"/>
      <c r="BR572" s="107"/>
      <c r="BS572" s="107"/>
      <c r="BT572" s="107"/>
      <c r="BU572" s="107"/>
      <c r="BV572" s="107"/>
      <c r="BW572" s="107"/>
      <c r="BX572" s="107"/>
      <c r="BY572" s="107"/>
      <c r="BZ572" s="107"/>
      <c r="CA572" s="107"/>
      <c r="CB572" s="107"/>
      <c r="CC572" s="107"/>
      <c r="CD572" s="107"/>
      <c r="CE572" s="107"/>
      <c r="CF572" s="107" t="s">
        <v>296</v>
      </c>
    </row>
    <row r="573" spans="1:84" ht="12.75">
      <c r="A573" s="109">
        <v>4207</v>
      </c>
      <c r="B573" s="107" t="s">
        <v>881</v>
      </c>
      <c r="C573" s="107" t="s">
        <v>124</v>
      </c>
      <c r="D573" s="107" t="s">
        <v>882</v>
      </c>
      <c r="E573" s="107" t="s">
        <v>289</v>
      </c>
      <c r="F573" s="107"/>
      <c r="G573" s="107" t="s">
        <v>63</v>
      </c>
      <c r="H573" s="107" t="s">
        <v>824</v>
      </c>
      <c r="I573" s="107" t="s">
        <v>600</v>
      </c>
      <c r="J573" s="107"/>
      <c r="K573" s="107"/>
      <c r="L573" s="107">
        <v>0</v>
      </c>
      <c r="M573" s="107">
        <v>100</v>
      </c>
      <c r="N573" s="107"/>
      <c r="O573" s="107">
        <v>0</v>
      </c>
      <c r="P573" s="107">
        <v>0</v>
      </c>
      <c r="Q573" s="107">
        <v>0</v>
      </c>
      <c r="R573" s="107">
        <v>1</v>
      </c>
      <c r="S573" s="107">
        <v>1.0000000000000001E-5</v>
      </c>
      <c r="T573" s="107"/>
      <c r="U573" s="107">
        <v>0</v>
      </c>
      <c r="V573" s="107"/>
      <c r="W573" s="107"/>
      <c r="X573" s="107"/>
      <c r="Y573" s="107"/>
      <c r="Z573" s="107"/>
      <c r="AA573" s="107"/>
      <c r="AB573" s="107"/>
      <c r="AC573" s="107"/>
      <c r="AD573" s="107">
        <v>45357</v>
      </c>
      <c r="AE573" s="107"/>
      <c r="AF573" s="107"/>
      <c r="AG573" s="107"/>
      <c r="AH573" s="107"/>
      <c r="AI573" s="107"/>
      <c r="AJ573" s="107"/>
      <c r="AK573" s="107"/>
      <c r="AL573" s="107" t="s">
        <v>292</v>
      </c>
      <c r="AM573" s="107"/>
      <c r="AN573" s="107" t="s">
        <v>292</v>
      </c>
      <c r="AO573" s="107" t="s">
        <v>293</v>
      </c>
      <c r="AP573" s="107" t="s">
        <v>28</v>
      </c>
      <c r="AQ573" s="107"/>
      <c r="AR573" s="107" t="s">
        <v>601</v>
      </c>
      <c r="AS573" s="107" t="s">
        <v>514</v>
      </c>
      <c r="AT573" s="107"/>
      <c r="AU573" s="107">
        <v>0</v>
      </c>
      <c r="AV573" s="107"/>
      <c r="AW573" s="107"/>
      <c r="AX573" s="107">
        <v>0</v>
      </c>
      <c r="AY573" s="107"/>
      <c r="AZ573" s="107"/>
      <c r="BA573" s="107" t="s">
        <v>28</v>
      </c>
      <c r="BB573" s="107"/>
      <c r="BC573" s="107" t="s">
        <v>292</v>
      </c>
      <c r="BD573" s="107"/>
      <c r="BE573" s="107" t="s">
        <v>361</v>
      </c>
      <c r="BF573" s="107"/>
      <c r="BG573" s="107"/>
      <c r="BH573" s="107" t="s">
        <v>289</v>
      </c>
      <c r="BI573" s="107">
        <v>90</v>
      </c>
      <c r="BJ573" s="107">
        <v>10</v>
      </c>
      <c r="BK573" s="107">
        <v>0</v>
      </c>
      <c r="BL573" s="107"/>
      <c r="BM573" s="107"/>
      <c r="BN573" s="107"/>
      <c r="BO573" s="107"/>
      <c r="BP573" s="107"/>
      <c r="BQ573" s="107">
        <v>0</v>
      </c>
      <c r="BR573" s="107">
        <v>0</v>
      </c>
      <c r="BS573" s="107">
        <v>45225</v>
      </c>
      <c r="BT573" s="107"/>
      <c r="BU573" s="107"/>
      <c r="BV573" s="107"/>
      <c r="BW573" s="107"/>
      <c r="BX573" s="107"/>
      <c r="BY573" s="107"/>
      <c r="BZ573" s="107"/>
      <c r="CA573" s="107" t="s">
        <v>517</v>
      </c>
      <c r="CB573" s="107" t="s">
        <v>517</v>
      </c>
      <c r="CC573" s="107"/>
      <c r="CD573" s="107"/>
      <c r="CE573" s="107"/>
      <c r="CF573" s="107"/>
    </row>
    <row r="574" spans="1:84" ht="12.75">
      <c r="A574" s="109">
        <v>3607</v>
      </c>
      <c r="B574" s="107" t="s">
        <v>883</v>
      </c>
      <c r="C574" s="107" t="s">
        <v>884</v>
      </c>
      <c r="D574" s="107" t="s">
        <v>885</v>
      </c>
      <c r="E574" s="107" t="s">
        <v>289</v>
      </c>
      <c r="F574" s="107"/>
      <c r="G574" s="107" t="s">
        <v>63</v>
      </c>
      <c r="H574" s="107" t="s">
        <v>824</v>
      </c>
      <c r="I574" s="107" t="s">
        <v>333</v>
      </c>
      <c r="J574" s="107"/>
      <c r="K574" s="107"/>
      <c r="L574" s="107"/>
      <c r="M574" s="107"/>
      <c r="N574" s="107"/>
      <c r="O574" s="107"/>
      <c r="P574" s="107"/>
      <c r="Q574" s="107"/>
      <c r="R574" s="107">
        <v>1</v>
      </c>
      <c r="S574" s="107">
        <v>1E-4</v>
      </c>
      <c r="T574" s="107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>
        <v>40049</v>
      </c>
      <c r="AE574" s="107"/>
      <c r="AF574" s="107"/>
      <c r="AG574" s="107"/>
      <c r="AH574" s="107"/>
      <c r="AI574" s="107"/>
      <c r="AJ574" s="107"/>
      <c r="AK574" s="107"/>
      <c r="AL574" s="107" t="s">
        <v>292</v>
      </c>
      <c r="AM574" s="107"/>
      <c r="AN574" s="107" t="s">
        <v>292</v>
      </c>
      <c r="AO574" s="107" t="s">
        <v>293</v>
      </c>
      <c r="AP574" s="107" t="s">
        <v>28</v>
      </c>
      <c r="AQ574" s="107"/>
      <c r="AR574" s="107" t="s">
        <v>294</v>
      </c>
      <c r="AS574" s="107" t="s">
        <v>514</v>
      </c>
      <c r="AT574" s="107"/>
      <c r="AU574" s="107"/>
      <c r="AV574" s="107"/>
      <c r="AW574" s="107"/>
      <c r="AX574" s="107"/>
      <c r="AY574" s="107"/>
      <c r="AZ574" s="107"/>
      <c r="BA574" s="107" t="s">
        <v>28</v>
      </c>
      <c r="BB574" s="107"/>
      <c r="BC574" s="107"/>
      <c r="BD574" s="107"/>
      <c r="BE574" s="107"/>
      <c r="BF574" s="107"/>
      <c r="BG574" s="107"/>
      <c r="BH574" s="107"/>
      <c r="BI574" s="107"/>
      <c r="BJ574" s="107"/>
      <c r="BK574" s="107"/>
      <c r="BL574" s="107"/>
      <c r="BM574" s="107"/>
      <c r="BN574" s="107"/>
      <c r="BO574" s="107"/>
      <c r="BP574" s="107"/>
      <c r="BQ574" s="107"/>
      <c r="BR574" s="107"/>
      <c r="BS574" s="107"/>
      <c r="BT574" s="107"/>
      <c r="BU574" s="107"/>
      <c r="BV574" s="107"/>
      <c r="BW574" s="107"/>
      <c r="BX574" s="107"/>
      <c r="BY574" s="107"/>
      <c r="BZ574" s="107"/>
      <c r="CA574" s="107"/>
      <c r="CB574" s="107"/>
      <c r="CC574" s="107"/>
      <c r="CD574" s="107"/>
      <c r="CE574" s="107"/>
      <c r="CF574" s="107" t="s">
        <v>296</v>
      </c>
    </row>
    <row r="575" spans="1:84" ht="12.75">
      <c r="A575" s="109">
        <v>4026</v>
      </c>
      <c r="B575" s="107" t="s">
        <v>886</v>
      </c>
      <c r="C575" s="107" t="s">
        <v>887</v>
      </c>
      <c r="D575" s="107" t="s">
        <v>888</v>
      </c>
      <c r="E575" s="107" t="s">
        <v>289</v>
      </c>
      <c r="F575" s="107"/>
      <c r="G575" s="107" t="s">
        <v>63</v>
      </c>
      <c r="H575" s="107" t="s">
        <v>824</v>
      </c>
      <c r="I575" s="107" t="s">
        <v>333</v>
      </c>
      <c r="J575" s="107"/>
      <c r="K575" s="107"/>
      <c r="L575" s="107"/>
      <c r="M575" s="107"/>
      <c r="N575" s="107"/>
      <c r="O575" s="107"/>
      <c r="P575" s="107"/>
      <c r="Q575" s="107"/>
      <c r="R575" s="107">
        <v>1</v>
      </c>
      <c r="S575" s="107">
        <v>1E-4</v>
      </c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>
        <v>40837</v>
      </c>
      <c r="AE575" s="107"/>
      <c r="AF575" s="107"/>
      <c r="AG575" s="107"/>
      <c r="AH575" s="107"/>
      <c r="AI575" s="107"/>
      <c r="AJ575" s="107"/>
      <c r="AK575" s="107"/>
      <c r="AL575" s="107" t="s">
        <v>292</v>
      </c>
      <c r="AM575" s="107"/>
      <c r="AN575" s="107" t="s">
        <v>292</v>
      </c>
      <c r="AO575" s="107" t="s">
        <v>293</v>
      </c>
      <c r="AP575" s="107" t="s">
        <v>28</v>
      </c>
      <c r="AQ575" s="107"/>
      <c r="AR575" s="107" t="s">
        <v>294</v>
      </c>
      <c r="AS575" s="107" t="s">
        <v>514</v>
      </c>
      <c r="AT575" s="107"/>
      <c r="AU575" s="107"/>
      <c r="AV575" s="107"/>
      <c r="AW575" s="107"/>
      <c r="AX575" s="107"/>
      <c r="AY575" s="107"/>
      <c r="AZ575" s="107"/>
      <c r="BA575" s="107" t="s">
        <v>28</v>
      </c>
      <c r="BB575" s="107"/>
      <c r="BC575" s="107" t="s">
        <v>292</v>
      </c>
      <c r="BD575" s="107"/>
      <c r="BE575" s="107"/>
      <c r="BF575" s="107"/>
      <c r="BG575" s="107"/>
      <c r="BH575" s="107"/>
      <c r="BI575" s="107"/>
      <c r="BJ575" s="107"/>
      <c r="BK575" s="107"/>
      <c r="BL575" s="107"/>
      <c r="BM575" s="107"/>
      <c r="BN575" s="107"/>
      <c r="BO575" s="107"/>
      <c r="BP575" s="107"/>
      <c r="BQ575" s="107"/>
      <c r="BR575" s="107"/>
      <c r="BS575" s="107"/>
      <c r="BT575" s="107"/>
      <c r="BU575" s="107"/>
      <c r="BV575" s="107"/>
      <c r="BW575" s="107"/>
      <c r="BX575" s="107"/>
      <c r="BY575" s="107"/>
      <c r="BZ575" s="107"/>
      <c r="CA575" s="107"/>
      <c r="CB575" s="107"/>
      <c r="CC575" s="107"/>
      <c r="CD575" s="107"/>
      <c r="CE575" s="107"/>
      <c r="CF575" s="107" t="s">
        <v>296</v>
      </c>
    </row>
    <row r="576" spans="1:84" ht="12.75">
      <c r="A576" s="109">
        <v>3568</v>
      </c>
      <c r="B576" s="107" t="s">
        <v>889</v>
      </c>
      <c r="C576" s="107" t="s">
        <v>890</v>
      </c>
      <c r="D576" s="107" t="s">
        <v>891</v>
      </c>
      <c r="E576" s="107" t="s">
        <v>289</v>
      </c>
      <c r="F576" s="107"/>
      <c r="G576" s="107" t="s">
        <v>63</v>
      </c>
      <c r="H576" s="107" t="s">
        <v>824</v>
      </c>
      <c r="I576" s="107" t="s">
        <v>333</v>
      </c>
      <c r="J576" s="107"/>
      <c r="K576" s="107"/>
      <c r="L576" s="107"/>
      <c r="M576" s="107"/>
      <c r="N576" s="107"/>
      <c r="O576" s="107"/>
      <c r="P576" s="107"/>
      <c r="Q576" s="107"/>
      <c r="R576" s="107">
        <v>1</v>
      </c>
      <c r="S576" s="107">
        <v>1E-4</v>
      </c>
      <c r="T576" s="107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>
        <v>40049</v>
      </c>
      <c r="AE576" s="107"/>
      <c r="AF576" s="107"/>
      <c r="AG576" s="107"/>
      <c r="AH576" s="107"/>
      <c r="AI576" s="107"/>
      <c r="AJ576" s="107"/>
      <c r="AK576" s="107"/>
      <c r="AL576" s="107" t="s">
        <v>292</v>
      </c>
      <c r="AM576" s="107"/>
      <c r="AN576" s="107" t="s">
        <v>292</v>
      </c>
      <c r="AO576" s="107" t="s">
        <v>293</v>
      </c>
      <c r="AP576" s="107" t="s">
        <v>28</v>
      </c>
      <c r="AQ576" s="107"/>
      <c r="AR576" s="107" t="s">
        <v>294</v>
      </c>
      <c r="AS576" s="107" t="s">
        <v>514</v>
      </c>
      <c r="AT576" s="107"/>
      <c r="AU576" s="107"/>
      <c r="AV576" s="107"/>
      <c r="AW576" s="107"/>
      <c r="AX576" s="107"/>
      <c r="AY576" s="107"/>
      <c r="AZ576" s="107"/>
      <c r="BA576" s="107" t="s">
        <v>28</v>
      </c>
      <c r="BB576" s="107"/>
      <c r="BC576" s="107"/>
      <c r="BD576" s="107"/>
      <c r="BE576" s="107"/>
      <c r="BF576" s="107"/>
      <c r="BG576" s="107"/>
      <c r="BH576" s="107"/>
      <c r="BI576" s="107"/>
      <c r="BJ576" s="107"/>
      <c r="BK576" s="107"/>
      <c r="BL576" s="107"/>
      <c r="BM576" s="107"/>
      <c r="BN576" s="107"/>
      <c r="BO576" s="107"/>
      <c r="BP576" s="107"/>
      <c r="BQ576" s="107"/>
      <c r="BR576" s="107"/>
      <c r="BS576" s="107"/>
      <c r="BT576" s="107"/>
      <c r="BU576" s="107"/>
      <c r="BV576" s="107"/>
      <c r="BW576" s="107"/>
      <c r="BX576" s="107"/>
      <c r="BY576" s="107"/>
      <c r="BZ576" s="107"/>
      <c r="CA576" s="107"/>
      <c r="CB576" s="107"/>
      <c r="CC576" s="107"/>
      <c r="CD576" s="107"/>
      <c r="CE576" s="107"/>
      <c r="CF576" s="107" t="s">
        <v>296</v>
      </c>
    </row>
    <row r="577" spans="1:84" ht="12.75">
      <c r="A577" s="109">
        <v>3569</v>
      </c>
      <c r="B577" s="107" t="s">
        <v>892</v>
      </c>
      <c r="C577" s="107" t="s">
        <v>893</v>
      </c>
      <c r="D577" s="107" t="s">
        <v>894</v>
      </c>
      <c r="E577" s="107" t="s">
        <v>289</v>
      </c>
      <c r="F577" s="107"/>
      <c r="G577" s="107" t="s">
        <v>63</v>
      </c>
      <c r="H577" s="107" t="s">
        <v>824</v>
      </c>
      <c r="I577" s="107" t="s">
        <v>333</v>
      </c>
      <c r="J577" s="107"/>
      <c r="K577" s="107"/>
      <c r="L577" s="107"/>
      <c r="M577" s="107"/>
      <c r="N577" s="107"/>
      <c r="O577" s="107"/>
      <c r="P577" s="107"/>
      <c r="Q577" s="107"/>
      <c r="R577" s="107">
        <v>1</v>
      </c>
      <c r="S577" s="107">
        <v>1E-4</v>
      </c>
      <c r="T577" s="107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>
        <v>40049</v>
      </c>
      <c r="AE577" s="107"/>
      <c r="AF577" s="107"/>
      <c r="AG577" s="107"/>
      <c r="AH577" s="107"/>
      <c r="AI577" s="107"/>
      <c r="AJ577" s="107"/>
      <c r="AK577" s="107"/>
      <c r="AL577" s="107" t="s">
        <v>292</v>
      </c>
      <c r="AM577" s="107" t="s">
        <v>289</v>
      </c>
      <c r="AN577" s="107" t="s">
        <v>292</v>
      </c>
      <c r="AO577" s="107" t="s">
        <v>293</v>
      </c>
      <c r="AP577" s="107" t="s">
        <v>28</v>
      </c>
      <c r="AQ577" s="107"/>
      <c r="AR577" s="107" t="s">
        <v>895</v>
      </c>
      <c r="AS577" s="107" t="s">
        <v>514</v>
      </c>
      <c r="AT577" s="107"/>
      <c r="AU577" s="107"/>
      <c r="AV577" s="107"/>
      <c r="AW577" s="107"/>
      <c r="AX577" s="107"/>
      <c r="AY577" s="107"/>
      <c r="AZ577" s="107"/>
      <c r="BA577" s="107" t="s">
        <v>28</v>
      </c>
      <c r="BB577" s="107"/>
      <c r="BC577" s="107"/>
      <c r="BD577" s="107"/>
      <c r="BE577" s="107"/>
      <c r="BF577" s="107"/>
      <c r="BG577" s="107"/>
      <c r="BH577" s="107"/>
      <c r="BI577" s="107"/>
      <c r="BJ577" s="107"/>
      <c r="BK577" s="107"/>
      <c r="BL577" s="107"/>
      <c r="BM577" s="107"/>
      <c r="BN577" s="107"/>
      <c r="BO577" s="107"/>
      <c r="BP577" s="107"/>
      <c r="BQ577" s="107"/>
      <c r="BR577" s="107"/>
      <c r="BS577" s="107"/>
      <c r="BT577" s="107"/>
      <c r="BU577" s="107"/>
      <c r="BV577" s="107"/>
      <c r="BW577" s="107"/>
      <c r="BX577" s="107"/>
      <c r="BY577" s="107"/>
      <c r="BZ577" s="107"/>
      <c r="CA577" s="107"/>
      <c r="CB577" s="107"/>
      <c r="CC577" s="107"/>
      <c r="CD577" s="107"/>
      <c r="CE577" s="107"/>
      <c r="CF577" s="107" t="s">
        <v>296</v>
      </c>
    </row>
    <row r="578" spans="1:84" ht="12.75">
      <c r="A578" s="109">
        <v>3625</v>
      </c>
      <c r="B578" s="107" t="s">
        <v>896</v>
      </c>
      <c r="C578" s="107" t="s">
        <v>897</v>
      </c>
      <c r="D578" s="107" t="s">
        <v>898</v>
      </c>
      <c r="E578" s="107" t="s">
        <v>289</v>
      </c>
      <c r="F578" s="107"/>
      <c r="G578" s="107" t="s">
        <v>63</v>
      </c>
      <c r="H578" s="107" t="s">
        <v>824</v>
      </c>
      <c r="I578" s="107" t="s">
        <v>333</v>
      </c>
      <c r="J578" s="107"/>
      <c r="K578" s="107"/>
      <c r="L578" s="107"/>
      <c r="M578" s="107"/>
      <c r="N578" s="107"/>
      <c r="O578" s="107"/>
      <c r="P578" s="107"/>
      <c r="Q578" s="107"/>
      <c r="R578" s="107">
        <v>1</v>
      </c>
      <c r="S578" s="107">
        <v>1E-4</v>
      </c>
      <c r="T578" s="107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>
        <v>40049</v>
      </c>
      <c r="AE578" s="107"/>
      <c r="AF578" s="107"/>
      <c r="AG578" s="107"/>
      <c r="AH578" s="107"/>
      <c r="AI578" s="107"/>
      <c r="AJ578" s="107"/>
      <c r="AK578" s="107"/>
      <c r="AL578" s="107" t="s">
        <v>292</v>
      </c>
      <c r="AM578" s="107"/>
      <c r="AN578" s="107" t="s">
        <v>292</v>
      </c>
      <c r="AO578" s="107" t="s">
        <v>293</v>
      </c>
      <c r="AP578" s="107" t="s">
        <v>28</v>
      </c>
      <c r="AQ578" s="107"/>
      <c r="AR578" s="107" t="s">
        <v>294</v>
      </c>
      <c r="AS578" s="107" t="s">
        <v>514</v>
      </c>
      <c r="AT578" s="107"/>
      <c r="AU578" s="107"/>
      <c r="AV578" s="107"/>
      <c r="AW578" s="107"/>
      <c r="AX578" s="107"/>
      <c r="AY578" s="107"/>
      <c r="AZ578" s="107"/>
      <c r="BA578" s="107" t="s">
        <v>28</v>
      </c>
      <c r="BB578" s="107"/>
      <c r="BC578" s="107"/>
      <c r="BD578" s="107"/>
      <c r="BE578" s="107"/>
      <c r="BF578" s="107"/>
      <c r="BG578" s="107"/>
      <c r="BH578" s="107"/>
      <c r="BI578" s="107"/>
      <c r="BJ578" s="107"/>
      <c r="BK578" s="107"/>
      <c r="BL578" s="107"/>
      <c r="BM578" s="107"/>
      <c r="BN578" s="107"/>
      <c r="BO578" s="107"/>
      <c r="BP578" s="107"/>
      <c r="BQ578" s="107"/>
      <c r="BR578" s="107"/>
      <c r="BS578" s="107"/>
      <c r="BT578" s="107"/>
      <c r="BU578" s="107"/>
      <c r="BV578" s="107"/>
      <c r="BW578" s="107"/>
      <c r="BX578" s="107"/>
      <c r="BY578" s="107"/>
      <c r="BZ578" s="107"/>
      <c r="CA578" s="107"/>
      <c r="CB578" s="107"/>
      <c r="CC578" s="107"/>
      <c r="CD578" s="107"/>
      <c r="CE578" s="107"/>
      <c r="CF578" s="107" t="s">
        <v>296</v>
      </c>
    </row>
    <row r="579" spans="1:84" ht="12.75">
      <c r="A579" s="109">
        <v>3581</v>
      </c>
      <c r="B579" s="107" t="s">
        <v>899</v>
      </c>
      <c r="C579" s="107" t="s">
        <v>900</v>
      </c>
      <c r="D579" s="107" t="s">
        <v>901</v>
      </c>
      <c r="E579" s="107" t="s">
        <v>289</v>
      </c>
      <c r="F579" s="107"/>
      <c r="G579" s="107" t="s">
        <v>63</v>
      </c>
      <c r="H579" s="107" t="s">
        <v>824</v>
      </c>
      <c r="I579" s="107" t="s">
        <v>333</v>
      </c>
      <c r="J579" s="107"/>
      <c r="K579" s="107"/>
      <c r="L579" s="107"/>
      <c r="M579" s="107"/>
      <c r="N579" s="107"/>
      <c r="O579" s="107"/>
      <c r="P579" s="107"/>
      <c r="Q579" s="107"/>
      <c r="R579" s="107">
        <v>1</v>
      </c>
      <c r="S579" s="107">
        <v>1E-4</v>
      </c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>
        <v>40049</v>
      </c>
      <c r="AE579" s="107"/>
      <c r="AF579" s="107"/>
      <c r="AG579" s="107"/>
      <c r="AH579" s="107"/>
      <c r="AI579" s="107"/>
      <c r="AJ579" s="107"/>
      <c r="AK579" s="107"/>
      <c r="AL579" s="107" t="s">
        <v>292</v>
      </c>
      <c r="AM579" s="107"/>
      <c r="AN579" s="107" t="s">
        <v>292</v>
      </c>
      <c r="AO579" s="107" t="s">
        <v>293</v>
      </c>
      <c r="AP579" s="107" t="s">
        <v>28</v>
      </c>
      <c r="AQ579" s="107"/>
      <c r="AR579" s="107" t="s">
        <v>294</v>
      </c>
      <c r="AS579" s="107" t="s">
        <v>514</v>
      </c>
      <c r="AT579" s="107"/>
      <c r="AU579" s="107"/>
      <c r="AV579" s="107"/>
      <c r="AW579" s="107"/>
      <c r="AX579" s="107"/>
      <c r="AY579" s="107"/>
      <c r="AZ579" s="107"/>
      <c r="BA579" s="107" t="s">
        <v>28</v>
      </c>
      <c r="BB579" s="107"/>
      <c r="BC579" s="107"/>
      <c r="BD579" s="107"/>
      <c r="BE579" s="107"/>
      <c r="BF579" s="107"/>
      <c r="BG579" s="107"/>
      <c r="BH579" s="107"/>
      <c r="BI579" s="107"/>
      <c r="BJ579" s="107"/>
      <c r="BK579" s="107"/>
      <c r="BL579" s="107"/>
      <c r="BM579" s="107"/>
      <c r="BN579" s="107"/>
      <c r="BO579" s="107"/>
      <c r="BP579" s="107"/>
      <c r="BQ579" s="107"/>
      <c r="BR579" s="107"/>
      <c r="BS579" s="107"/>
      <c r="BT579" s="107"/>
      <c r="BU579" s="107"/>
      <c r="BV579" s="107"/>
      <c r="BW579" s="107"/>
      <c r="BX579" s="107"/>
      <c r="BY579" s="107"/>
      <c r="BZ579" s="107"/>
      <c r="CA579" s="107"/>
      <c r="CB579" s="107"/>
      <c r="CC579" s="107"/>
      <c r="CD579" s="107"/>
      <c r="CE579" s="107"/>
      <c r="CF579" s="107" t="s">
        <v>296</v>
      </c>
    </row>
    <row r="580" spans="1:84" ht="12.75">
      <c r="A580" s="95">
        <v>4066</v>
      </c>
      <c r="B580" s="107" t="s">
        <v>902</v>
      </c>
      <c r="C580" s="107" t="s">
        <v>903</v>
      </c>
      <c r="D580" s="107" t="s">
        <v>904</v>
      </c>
      <c r="E580" s="107" t="s">
        <v>289</v>
      </c>
      <c r="F580" s="107"/>
      <c r="G580" s="107" t="s">
        <v>63</v>
      </c>
      <c r="H580" s="107" t="s">
        <v>824</v>
      </c>
      <c r="I580" s="107" t="s">
        <v>333</v>
      </c>
      <c r="J580" s="107"/>
      <c r="K580" s="107"/>
      <c r="L580" s="107"/>
      <c r="M580" s="107"/>
      <c r="N580" s="107"/>
      <c r="O580" s="107"/>
      <c r="P580" s="107"/>
      <c r="Q580" s="107"/>
      <c r="R580" s="107">
        <v>1</v>
      </c>
      <c r="S580" s="107">
        <v>1E-4</v>
      </c>
      <c r="T580" s="107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>
        <v>40049</v>
      </c>
      <c r="AE580" s="107"/>
      <c r="AF580" s="107"/>
      <c r="AG580" s="107"/>
      <c r="AH580" s="107"/>
      <c r="AI580" s="107"/>
      <c r="AJ580" s="107"/>
      <c r="AK580" s="107"/>
      <c r="AL580" s="107" t="s">
        <v>292</v>
      </c>
      <c r="AM580" s="107"/>
      <c r="AN580" s="107" t="s">
        <v>292</v>
      </c>
      <c r="AO580" s="107" t="s">
        <v>293</v>
      </c>
      <c r="AP580" s="107" t="s">
        <v>28</v>
      </c>
      <c r="AQ580" s="107"/>
      <c r="AR580" s="107" t="s">
        <v>294</v>
      </c>
      <c r="AS580" s="107" t="s">
        <v>514</v>
      </c>
      <c r="AT580" s="107"/>
      <c r="AU580" s="107"/>
      <c r="AV580" s="107"/>
      <c r="AW580" s="107"/>
      <c r="AX580" s="107"/>
      <c r="AY580" s="107"/>
      <c r="AZ580" s="107"/>
      <c r="BA580" s="107" t="s">
        <v>28</v>
      </c>
      <c r="BB580" s="107"/>
      <c r="BC580" s="107"/>
      <c r="BD580" s="107"/>
      <c r="BE580" s="107"/>
      <c r="BF580" s="107"/>
      <c r="BG580" s="107"/>
      <c r="BH580" s="107"/>
      <c r="BI580" s="107"/>
      <c r="BJ580" s="107"/>
      <c r="BK580" s="107"/>
      <c r="BL580" s="107"/>
      <c r="BM580" s="107"/>
      <c r="BN580" s="107"/>
      <c r="BO580" s="107"/>
      <c r="BP580" s="107"/>
      <c r="BQ580" s="107"/>
      <c r="BR580" s="107"/>
      <c r="BS580" s="107"/>
      <c r="BT580" s="107"/>
      <c r="BU580" s="107"/>
      <c r="BV580" s="107"/>
      <c r="BW580" s="107"/>
      <c r="BX580" s="107"/>
      <c r="BY580" s="107"/>
      <c r="BZ580" s="107"/>
      <c r="CA580" s="107"/>
      <c r="CB580" s="107"/>
      <c r="CC580" s="107"/>
      <c r="CD580" s="107"/>
      <c r="CE580" s="107"/>
      <c r="CF580" s="107" t="s">
        <v>296</v>
      </c>
    </row>
    <row r="581" spans="1:84" ht="12.75">
      <c r="A581" s="109">
        <v>3627</v>
      </c>
      <c r="B581" s="107" t="s">
        <v>905</v>
      </c>
      <c r="C581" s="107" t="s">
        <v>906</v>
      </c>
      <c r="D581" s="107" t="s">
        <v>907</v>
      </c>
      <c r="E581" s="107" t="s">
        <v>289</v>
      </c>
      <c r="F581" s="107"/>
      <c r="G581" s="107" t="s">
        <v>63</v>
      </c>
      <c r="H581" s="107" t="s">
        <v>824</v>
      </c>
      <c r="I581" s="107" t="s">
        <v>333</v>
      </c>
      <c r="J581" s="107"/>
      <c r="K581" s="107"/>
      <c r="L581" s="107"/>
      <c r="M581" s="107"/>
      <c r="N581" s="107"/>
      <c r="O581" s="107"/>
      <c r="P581" s="107"/>
      <c r="Q581" s="107"/>
      <c r="R581" s="107">
        <v>1</v>
      </c>
      <c r="S581" s="107">
        <v>1E-4</v>
      </c>
      <c r="T581" s="107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>
        <v>40049</v>
      </c>
      <c r="AE581" s="107"/>
      <c r="AF581" s="107"/>
      <c r="AG581" s="107"/>
      <c r="AH581" s="107"/>
      <c r="AI581" s="107"/>
      <c r="AJ581" s="107"/>
      <c r="AK581" s="107"/>
      <c r="AL581" s="107" t="s">
        <v>292</v>
      </c>
      <c r="AM581" s="107"/>
      <c r="AN581" s="107" t="s">
        <v>292</v>
      </c>
      <c r="AO581" s="107" t="s">
        <v>293</v>
      </c>
      <c r="AP581" s="107" t="s">
        <v>28</v>
      </c>
      <c r="AQ581" s="107"/>
      <c r="AR581" s="107" t="s">
        <v>294</v>
      </c>
      <c r="AS581" s="107" t="s">
        <v>514</v>
      </c>
      <c r="AT581" s="107"/>
      <c r="AU581" s="107"/>
      <c r="AV581" s="107"/>
      <c r="AW581" s="107"/>
      <c r="AX581" s="107"/>
      <c r="AY581" s="107"/>
      <c r="AZ581" s="107"/>
      <c r="BA581" s="107" t="s">
        <v>28</v>
      </c>
      <c r="BB581" s="107"/>
      <c r="BC581" s="107"/>
      <c r="BD581" s="107"/>
      <c r="BE581" s="107"/>
      <c r="BF581" s="107"/>
      <c r="BG581" s="107"/>
      <c r="BH581" s="107"/>
      <c r="BI581" s="107"/>
      <c r="BJ581" s="107"/>
      <c r="BK581" s="107"/>
      <c r="BL581" s="107"/>
      <c r="BM581" s="107"/>
      <c r="BN581" s="107"/>
      <c r="BO581" s="107"/>
      <c r="BP581" s="107"/>
      <c r="BQ581" s="107"/>
      <c r="BR581" s="107"/>
      <c r="BS581" s="107"/>
      <c r="BT581" s="107"/>
      <c r="BU581" s="107"/>
      <c r="BV581" s="107"/>
      <c r="BW581" s="107"/>
      <c r="BX581" s="107"/>
      <c r="BY581" s="107"/>
      <c r="BZ581" s="107"/>
      <c r="CA581" s="107"/>
      <c r="CB581" s="107"/>
      <c r="CC581" s="107"/>
      <c r="CD581" s="107"/>
      <c r="CE581" s="107"/>
      <c r="CF581" s="107" t="s">
        <v>296</v>
      </c>
    </row>
    <row r="582" spans="1:84" ht="12.75">
      <c r="A582" s="109">
        <v>3629</v>
      </c>
      <c r="B582" s="107" t="s">
        <v>908</v>
      </c>
      <c r="C582" s="107" t="s">
        <v>909</v>
      </c>
      <c r="D582" s="107" t="s">
        <v>910</v>
      </c>
      <c r="E582" s="107" t="s">
        <v>289</v>
      </c>
      <c r="F582" s="107"/>
      <c r="G582" s="107" t="s">
        <v>63</v>
      </c>
      <c r="H582" s="107" t="s">
        <v>824</v>
      </c>
      <c r="I582" s="107" t="s">
        <v>333</v>
      </c>
      <c r="J582" s="107"/>
      <c r="K582" s="107"/>
      <c r="L582" s="107"/>
      <c r="M582" s="107"/>
      <c r="N582" s="107"/>
      <c r="O582" s="107"/>
      <c r="P582" s="107"/>
      <c r="Q582" s="107"/>
      <c r="R582" s="107">
        <v>1</v>
      </c>
      <c r="S582" s="107">
        <v>1E-4</v>
      </c>
      <c r="T582" s="107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>
        <v>40049</v>
      </c>
      <c r="AE582" s="107"/>
      <c r="AF582" s="107"/>
      <c r="AG582" s="107"/>
      <c r="AH582" s="107"/>
      <c r="AI582" s="107"/>
      <c r="AJ582" s="107"/>
      <c r="AK582" s="107"/>
      <c r="AL582" s="107" t="s">
        <v>292</v>
      </c>
      <c r="AM582" s="107"/>
      <c r="AN582" s="107" t="s">
        <v>292</v>
      </c>
      <c r="AO582" s="107" t="s">
        <v>293</v>
      </c>
      <c r="AP582" s="107" t="s">
        <v>28</v>
      </c>
      <c r="AQ582" s="107"/>
      <c r="AR582" s="107" t="s">
        <v>294</v>
      </c>
      <c r="AS582" s="107" t="s">
        <v>514</v>
      </c>
      <c r="AT582" s="107"/>
      <c r="AU582" s="107"/>
      <c r="AV582" s="107"/>
      <c r="AW582" s="107"/>
      <c r="AX582" s="107"/>
      <c r="AY582" s="107"/>
      <c r="AZ582" s="107"/>
      <c r="BA582" s="107" t="s">
        <v>28</v>
      </c>
      <c r="BB582" s="107"/>
      <c r="BC582" s="107"/>
      <c r="BD582" s="107"/>
      <c r="BE582" s="107"/>
      <c r="BF582" s="107"/>
      <c r="BG582" s="107"/>
      <c r="BH582" s="107"/>
      <c r="BI582" s="107"/>
      <c r="BJ582" s="107"/>
      <c r="BK582" s="107"/>
      <c r="BL582" s="107"/>
      <c r="BM582" s="107"/>
      <c r="BN582" s="107"/>
      <c r="BO582" s="107"/>
      <c r="BP582" s="107"/>
      <c r="BQ582" s="107"/>
      <c r="BR582" s="107"/>
      <c r="BS582" s="107"/>
      <c r="BT582" s="107"/>
      <c r="BU582" s="107"/>
      <c r="BV582" s="107"/>
      <c r="BW582" s="107"/>
      <c r="BX582" s="107"/>
      <c r="BY582" s="107"/>
      <c r="BZ582" s="107"/>
      <c r="CA582" s="107"/>
      <c r="CB582" s="107"/>
      <c r="CC582" s="107"/>
      <c r="CD582" s="107"/>
      <c r="CE582" s="107"/>
      <c r="CF582" s="107" t="s">
        <v>296</v>
      </c>
    </row>
    <row r="583" spans="1:84" ht="12.75">
      <c r="A583" s="109">
        <v>3580</v>
      </c>
      <c r="B583" s="107" t="s">
        <v>911</v>
      </c>
      <c r="C583" s="107" t="s">
        <v>912</v>
      </c>
      <c r="D583" s="107" t="s">
        <v>913</v>
      </c>
      <c r="E583" s="107" t="s">
        <v>289</v>
      </c>
      <c r="F583" s="107"/>
      <c r="G583" s="107" t="s">
        <v>63</v>
      </c>
      <c r="H583" s="107" t="s">
        <v>824</v>
      </c>
      <c r="I583" s="107" t="s">
        <v>333</v>
      </c>
      <c r="J583" s="107"/>
      <c r="K583" s="107"/>
      <c r="L583" s="107"/>
      <c r="M583" s="107"/>
      <c r="N583" s="107"/>
      <c r="O583" s="107"/>
      <c r="P583" s="107"/>
      <c r="Q583" s="107"/>
      <c r="R583" s="107">
        <v>1</v>
      </c>
      <c r="S583" s="107">
        <v>1E-4</v>
      </c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>
        <v>40049</v>
      </c>
      <c r="AE583" s="107"/>
      <c r="AF583" s="107"/>
      <c r="AG583" s="107"/>
      <c r="AH583" s="107"/>
      <c r="AI583" s="107"/>
      <c r="AJ583" s="107"/>
      <c r="AK583" s="107"/>
      <c r="AL583" s="107" t="s">
        <v>292</v>
      </c>
      <c r="AM583" s="107"/>
      <c r="AN583" s="107" t="s">
        <v>292</v>
      </c>
      <c r="AO583" s="107" t="s">
        <v>293</v>
      </c>
      <c r="AP583" s="107" t="s">
        <v>28</v>
      </c>
      <c r="AQ583" s="107"/>
      <c r="AR583" s="107" t="s">
        <v>294</v>
      </c>
      <c r="AS583" s="107" t="s">
        <v>514</v>
      </c>
      <c r="AT583" s="107"/>
      <c r="AU583" s="107"/>
      <c r="AV583" s="107"/>
      <c r="AW583" s="107"/>
      <c r="AX583" s="107"/>
      <c r="AY583" s="107"/>
      <c r="AZ583" s="107"/>
      <c r="BA583" s="107" t="s">
        <v>28</v>
      </c>
      <c r="BB583" s="107"/>
      <c r="BC583" s="107"/>
      <c r="BD583" s="107"/>
      <c r="BE583" s="107"/>
      <c r="BF583" s="107"/>
      <c r="BG583" s="107"/>
      <c r="BH583" s="107"/>
      <c r="BI583" s="107"/>
      <c r="BJ583" s="107"/>
      <c r="BK583" s="107"/>
      <c r="BL583" s="107"/>
      <c r="BM583" s="107"/>
      <c r="BN583" s="107"/>
      <c r="BO583" s="107"/>
      <c r="BP583" s="107"/>
      <c r="BQ583" s="107"/>
      <c r="BR583" s="107"/>
      <c r="BS583" s="107"/>
      <c r="BT583" s="107"/>
      <c r="BU583" s="107"/>
      <c r="BV583" s="107"/>
      <c r="BW583" s="107"/>
      <c r="BX583" s="107"/>
      <c r="BY583" s="107"/>
      <c r="BZ583" s="107"/>
      <c r="CA583" s="107"/>
      <c r="CB583" s="107"/>
      <c r="CC583" s="107"/>
      <c r="CD583" s="107"/>
      <c r="CE583" s="107"/>
      <c r="CF583" s="107" t="s">
        <v>296</v>
      </c>
    </row>
    <row r="584" spans="1:84" ht="12.75">
      <c r="A584" s="109">
        <v>3509</v>
      </c>
      <c r="B584" s="107" t="s">
        <v>914</v>
      </c>
      <c r="C584" s="107" t="s">
        <v>125</v>
      </c>
      <c r="D584" s="107" t="s">
        <v>125</v>
      </c>
      <c r="E584" s="107" t="s">
        <v>289</v>
      </c>
      <c r="F584" s="107"/>
      <c r="G584" s="107" t="s">
        <v>63</v>
      </c>
      <c r="H584" s="107" t="s">
        <v>824</v>
      </c>
      <c r="I584" s="107" t="s">
        <v>359</v>
      </c>
      <c r="J584" s="107"/>
      <c r="K584" s="107"/>
      <c r="L584" s="107"/>
      <c r="M584" s="107"/>
      <c r="N584" s="107"/>
      <c r="O584" s="107"/>
      <c r="P584" s="107"/>
      <c r="Q584" s="107"/>
      <c r="R584" s="107">
        <v>1</v>
      </c>
      <c r="S584" s="107">
        <v>1E-4</v>
      </c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>
        <v>43720</v>
      </c>
      <c r="AE584" s="107"/>
      <c r="AF584" s="107"/>
      <c r="AG584" s="107"/>
      <c r="AH584" s="107"/>
      <c r="AI584" s="107"/>
      <c r="AJ584" s="107"/>
      <c r="AK584" s="107"/>
      <c r="AL584" s="107" t="s">
        <v>292</v>
      </c>
      <c r="AM584" s="107"/>
      <c r="AN584" s="107" t="s">
        <v>292</v>
      </c>
      <c r="AO584" s="107" t="s">
        <v>293</v>
      </c>
      <c r="AP584" s="107" t="s">
        <v>28</v>
      </c>
      <c r="AQ584" s="107"/>
      <c r="AR584" s="107" t="s">
        <v>360</v>
      </c>
      <c r="AS584" s="107" t="s">
        <v>514</v>
      </c>
      <c r="AT584" s="107"/>
      <c r="AU584" s="107"/>
      <c r="AV584" s="107"/>
      <c r="AW584" s="107"/>
      <c r="AX584" s="107"/>
      <c r="AY584" s="107"/>
      <c r="AZ584" s="107"/>
      <c r="BA584" s="107" t="s">
        <v>28</v>
      </c>
      <c r="BB584" s="107"/>
      <c r="BC584" s="107" t="s">
        <v>292</v>
      </c>
      <c r="BD584" s="107"/>
      <c r="BE584" s="107" t="s">
        <v>361</v>
      </c>
      <c r="BF584" s="107"/>
      <c r="BG584" s="107"/>
      <c r="BH584" s="107"/>
      <c r="BI584" s="107"/>
      <c r="BJ584" s="107"/>
      <c r="BK584" s="107"/>
      <c r="BL584" s="107"/>
      <c r="BM584" s="107"/>
      <c r="BN584" s="107"/>
      <c r="BO584" s="107"/>
      <c r="BP584" s="107"/>
      <c r="BQ584" s="107"/>
      <c r="BR584" s="107"/>
      <c r="BS584" s="107"/>
      <c r="BT584" s="107"/>
      <c r="BU584" s="107"/>
      <c r="BV584" s="107"/>
      <c r="BW584" s="107"/>
      <c r="BX584" s="107"/>
      <c r="BY584" s="107"/>
      <c r="BZ584" s="107"/>
      <c r="CA584" s="107"/>
      <c r="CB584" s="107" t="s">
        <v>362</v>
      </c>
      <c r="CC584" s="107"/>
      <c r="CD584" s="107"/>
      <c r="CE584" s="107"/>
      <c r="CF584" s="107" t="s">
        <v>296</v>
      </c>
    </row>
    <row r="585" spans="1:84" ht="12.75">
      <c r="A585" s="109">
        <v>4132</v>
      </c>
      <c r="B585" s="107" t="s">
        <v>915</v>
      </c>
      <c r="C585" s="107" t="s">
        <v>126</v>
      </c>
      <c r="D585" s="107" t="s">
        <v>916</v>
      </c>
      <c r="E585" s="107" t="s">
        <v>289</v>
      </c>
      <c r="F585" s="107"/>
      <c r="G585" s="107" t="s">
        <v>63</v>
      </c>
      <c r="H585" s="107" t="s">
        <v>824</v>
      </c>
      <c r="I585" s="107" t="s">
        <v>359</v>
      </c>
      <c r="J585" s="107" t="s">
        <v>454</v>
      </c>
      <c r="K585" s="107"/>
      <c r="L585" s="107">
        <v>0</v>
      </c>
      <c r="M585" s="107">
        <v>100</v>
      </c>
      <c r="N585" s="107"/>
      <c r="O585" s="107">
        <v>0</v>
      </c>
      <c r="P585" s="107">
        <v>0</v>
      </c>
      <c r="Q585" s="107">
        <v>0</v>
      </c>
      <c r="R585" s="107">
        <v>1</v>
      </c>
      <c r="S585" s="107">
        <v>1</v>
      </c>
      <c r="T585" s="107"/>
      <c r="U585" s="107">
        <v>0</v>
      </c>
      <c r="V585" s="107"/>
      <c r="W585" s="107"/>
      <c r="X585" s="107"/>
      <c r="Y585" s="107"/>
      <c r="Z585" s="107"/>
      <c r="AA585" s="107"/>
      <c r="AB585" s="107"/>
      <c r="AC585" s="107"/>
      <c r="AD585" s="107">
        <v>45401</v>
      </c>
      <c r="AE585" s="107"/>
      <c r="AF585" s="107"/>
      <c r="AG585" s="107"/>
      <c r="AH585" s="107"/>
      <c r="AI585" s="107"/>
      <c r="AJ585" s="107"/>
      <c r="AK585" s="107"/>
      <c r="AL585" s="107" t="s">
        <v>292</v>
      </c>
      <c r="AM585" s="107"/>
      <c r="AN585" s="107"/>
      <c r="AO585" s="107" t="s">
        <v>293</v>
      </c>
      <c r="AP585" s="107" t="s">
        <v>28</v>
      </c>
      <c r="AQ585" s="107"/>
      <c r="AR585" s="107" t="s">
        <v>613</v>
      </c>
      <c r="AS585" s="107" t="s">
        <v>514</v>
      </c>
      <c r="AT585" s="107"/>
      <c r="AU585" s="107">
        <v>0</v>
      </c>
      <c r="AV585" s="107"/>
      <c r="AW585" s="107"/>
      <c r="AX585" s="107">
        <v>0</v>
      </c>
      <c r="AY585" s="107"/>
      <c r="AZ585" s="107"/>
      <c r="BA585" s="107" t="s">
        <v>28</v>
      </c>
      <c r="BB585" s="107"/>
      <c r="BC585" s="107" t="s">
        <v>292</v>
      </c>
      <c r="BD585" s="107"/>
      <c r="BE585" s="107" t="s">
        <v>37</v>
      </c>
      <c r="BF585" s="107"/>
      <c r="BG585" s="107"/>
      <c r="BH585" s="107"/>
      <c r="BI585" s="107"/>
      <c r="BJ585" s="107"/>
      <c r="BK585" s="107"/>
      <c r="BL585" s="107"/>
      <c r="BM585" s="107"/>
      <c r="BN585" s="107"/>
      <c r="BO585" s="107"/>
      <c r="BP585" s="107"/>
      <c r="BQ585" s="107">
        <v>0</v>
      </c>
      <c r="BR585" s="107">
        <v>0</v>
      </c>
      <c r="BS585" s="107">
        <v>45401</v>
      </c>
      <c r="BT585" s="107"/>
      <c r="BU585" s="107"/>
      <c r="BV585" s="107"/>
      <c r="BW585" s="107"/>
      <c r="BX585" s="107"/>
      <c r="BY585" s="107"/>
      <c r="BZ585" s="107"/>
      <c r="CA585" s="107" t="s">
        <v>517</v>
      </c>
      <c r="CB585" s="107" t="s">
        <v>517</v>
      </c>
      <c r="CC585" s="107"/>
      <c r="CD585" s="107"/>
      <c r="CE585" s="107"/>
      <c r="CF585" s="107"/>
    </row>
    <row r="586" spans="1:84" ht="12.75">
      <c r="A586" s="95">
        <v>4060</v>
      </c>
      <c r="B586" s="107" t="s">
        <v>917</v>
      </c>
      <c r="C586" s="107" t="s">
        <v>918</v>
      </c>
      <c r="D586" s="107" t="s">
        <v>919</v>
      </c>
      <c r="E586" s="107" t="s">
        <v>289</v>
      </c>
      <c r="F586" s="107"/>
      <c r="G586" s="107" t="s">
        <v>63</v>
      </c>
      <c r="H586" s="107" t="s">
        <v>824</v>
      </c>
      <c r="I586" s="107" t="s">
        <v>333</v>
      </c>
      <c r="J586" s="107"/>
      <c r="K586" s="107"/>
      <c r="L586" s="107"/>
      <c r="M586" s="107"/>
      <c r="N586" s="107"/>
      <c r="O586" s="107"/>
      <c r="P586" s="107"/>
      <c r="Q586" s="107"/>
      <c r="R586" s="107">
        <v>1</v>
      </c>
      <c r="S586" s="107">
        <v>1E-4</v>
      </c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>
        <v>40049</v>
      </c>
      <c r="AE586" s="107"/>
      <c r="AF586" s="107"/>
      <c r="AG586" s="107"/>
      <c r="AH586" s="107"/>
      <c r="AI586" s="107"/>
      <c r="AJ586" s="107"/>
      <c r="AK586" s="107"/>
      <c r="AL586" s="107" t="s">
        <v>292</v>
      </c>
      <c r="AM586" s="107"/>
      <c r="AN586" s="107" t="s">
        <v>292</v>
      </c>
      <c r="AO586" s="107" t="s">
        <v>293</v>
      </c>
      <c r="AP586" s="107" t="s">
        <v>28</v>
      </c>
      <c r="AQ586" s="107"/>
      <c r="AR586" s="107" t="s">
        <v>294</v>
      </c>
      <c r="AS586" s="107" t="s">
        <v>514</v>
      </c>
      <c r="AT586" s="107"/>
      <c r="AU586" s="107"/>
      <c r="AV586" s="107"/>
      <c r="AW586" s="107"/>
      <c r="AX586" s="107"/>
      <c r="AY586" s="107"/>
      <c r="AZ586" s="107"/>
      <c r="BA586" s="107" t="s">
        <v>28</v>
      </c>
      <c r="BB586" s="107"/>
      <c r="BC586" s="107"/>
      <c r="BD586" s="107"/>
      <c r="BE586" s="107"/>
      <c r="BF586" s="107"/>
      <c r="BG586" s="107"/>
      <c r="BH586" s="107"/>
      <c r="BI586" s="107"/>
      <c r="BJ586" s="107"/>
      <c r="BK586" s="107"/>
      <c r="BL586" s="107"/>
      <c r="BM586" s="107"/>
      <c r="BN586" s="107"/>
      <c r="BO586" s="107"/>
      <c r="BP586" s="107"/>
      <c r="BQ586" s="107"/>
      <c r="BR586" s="107"/>
      <c r="BS586" s="107"/>
      <c r="BT586" s="107"/>
      <c r="BU586" s="107"/>
      <c r="BV586" s="107"/>
      <c r="BW586" s="107"/>
      <c r="BX586" s="107"/>
      <c r="BY586" s="107"/>
      <c r="BZ586" s="107"/>
      <c r="CA586" s="107"/>
      <c r="CB586" s="107"/>
      <c r="CC586" s="107"/>
      <c r="CD586" s="107"/>
      <c r="CE586" s="107"/>
      <c r="CF586" s="107" t="s">
        <v>296</v>
      </c>
    </row>
    <row r="587" spans="1:84" ht="12.75">
      <c r="A587" s="113">
        <v>4024</v>
      </c>
      <c r="B587" s="114" t="s">
        <v>920</v>
      </c>
      <c r="C587" s="114" t="s">
        <v>921</v>
      </c>
      <c r="D587" s="114" t="s">
        <v>922</v>
      </c>
      <c r="E587" s="114" t="s">
        <v>289</v>
      </c>
      <c r="F587" s="114"/>
      <c r="G587" s="114" t="s">
        <v>63</v>
      </c>
      <c r="H587" s="114" t="s">
        <v>824</v>
      </c>
      <c r="I587" s="114" t="s">
        <v>333</v>
      </c>
      <c r="J587" s="114"/>
      <c r="K587" s="114"/>
      <c r="L587" s="114"/>
      <c r="M587" s="114"/>
      <c r="N587" s="114"/>
      <c r="O587" s="114"/>
      <c r="P587" s="114"/>
      <c r="Q587" s="114"/>
      <c r="R587" s="114">
        <v>1</v>
      </c>
      <c r="S587" s="114">
        <v>1E-4</v>
      </c>
      <c r="T587" s="114"/>
      <c r="U587" s="114"/>
      <c r="V587" s="114"/>
      <c r="W587" s="114"/>
      <c r="X587" s="114"/>
      <c r="Y587" s="114"/>
      <c r="Z587" s="114"/>
      <c r="AA587" s="114"/>
      <c r="AB587" s="114"/>
      <c r="AC587" s="114"/>
      <c r="AD587" s="114">
        <v>40049</v>
      </c>
      <c r="AE587" s="114"/>
      <c r="AF587" s="114"/>
      <c r="AG587" s="114"/>
      <c r="AH587" s="114"/>
      <c r="AI587" s="114"/>
      <c r="AJ587" s="114"/>
      <c r="AK587" s="114"/>
      <c r="AL587" s="114" t="s">
        <v>292</v>
      </c>
      <c r="AM587" s="114"/>
      <c r="AN587" s="114" t="s">
        <v>292</v>
      </c>
      <c r="AO587" s="114" t="s">
        <v>293</v>
      </c>
      <c r="AP587" s="114" t="s">
        <v>28</v>
      </c>
      <c r="AQ587" s="114"/>
      <c r="AR587" s="114" t="s">
        <v>294</v>
      </c>
      <c r="AS587" s="114" t="s">
        <v>514</v>
      </c>
      <c r="AT587" s="114"/>
      <c r="AU587" s="114"/>
      <c r="AV587" s="114"/>
      <c r="AW587" s="114"/>
      <c r="AX587" s="114"/>
      <c r="AY587" s="114"/>
      <c r="AZ587" s="114"/>
      <c r="BA587" s="114" t="s">
        <v>28</v>
      </c>
      <c r="BB587" s="114"/>
      <c r="BC587" s="114"/>
      <c r="BD587" s="114"/>
      <c r="BE587" s="114"/>
      <c r="BF587" s="114"/>
      <c r="BG587" s="114"/>
      <c r="BH587" s="114"/>
      <c r="BI587" s="114"/>
      <c r="BJ587" s="114"/>
      <c r="BK587" s="114"/>
      <c r="BL587" s="114"/>
      <c r="BM587" s="114"/>
      <c r="BN587" s="114"/>
      <c r="BO587" s="114"/>
      <c r="BP587" s="114"/>
      <c r="BQ587" s="114"/>
      <c r="BR587" s="114"/>
      <c r="BS587" s="114"/>
      <c r="BT587" s="114"/>
      <c r="BU587" s="114"/>
      <c r="BV587" s="114"/>
      <c r="BW587" s="114"/>
      <c r="BX587" s="114"/>
      <c r="BY587" s="114"/>
      <c r="BZ587" s="114"/>
      <c r="CA587" s="114"/>
      <c r="CB587" s="114"/>
      <c r="CC587" s="114"/>
      <c r="CD587" s="114"/>
      <c r="CE587" s="114"/>
      <c r="CF587" s="114" t="s">
        <v>296</v>
      </c>
    </row>
    <row r="588" spans="1:84" ht="12.75">
      <c r="A588" s="113">
        <v>4047</v>
      </c>
      <c r="B588" s="114" t="s">
        <v>923</v>
      </c>
      <c r="C588" s="107" t="s">
        <v>924</v>
      </c>
      <c r="D588" s="107" t="s">
        <v>925</v>
      </c>
      <c r="E588" s="107" t="s">
        <v>289</v>
      </c>
      <c r="F588" s="107"/>
      <c r="G588" s="107" t="s">
        <v>63</v>
      </c>
      <c r="H588" s="107" t="s">
        <v>824</v>
      </c>
      <c r="I588" s="107" t="s">
        <v>333</v>
      </c>
      <c r="J588" s="107"/>
      <c r="K588" s="107"/>
      <c r="L588" s="107"/>
      <c r="M588" s="107"/>
      <c r="N588" s="107"/>
      <c r="O588" s="107"/>
      <c r="P588" s="107"/>
      <c r="Q588" s="107"/>
      <c r="R588" s="107">
        <v>1</v>
      </c>
      <c r="S588" s="107">
        <v>1E-4</v>
      </c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>
        <v>40049</v>
      </c>
      <c r="AE588" s="107"/>
      <c r="AF588" s="107"/>
      <c r="AG588" s="107"/>
      <c r="AH588" s="107"/>
      <c r="AI588" s="107"/>
      <c r="AJ588" s="107"/>
      <c r="AK588" s="107"/>
      <c r="AL588" s="107" t="s">
        <v>292</v>
      </c>
      <c r="AM588" s="107"/>
      <c r="AN588" s="107" t="s">
        <v>292</v>
      </c>
      <c r="AO588" s="107" t="s">
        <v>293</v>
      </c>
      <c r="AP588" s="107" t="s">
        <v>28</v>
      </c>
      <c r="AQ588" s="107"/>
      <c r="AR588" s="107" t="s">
        <v>294</v>
      </c>
      <c r="AS588" s="107" t="s">
        <v>514</v>
      </c>
      <c r="AT588" s="107"/>
      <c r="AU588" s="107"/>
      <c r="AV588" s="107"/>
      <c r="AW588" s="107"/>
      <c r="AX588" s="107"/>
      <c r="AY588" s="107"/>
      <c r="AZ588" s="107"/>
      <c r="BA588" s="107" t="s">
        <v>28</v>
      </c>
      <c r="BB588" s="107"/>
      <c r="BC588" s="107"/>
      <c r="BD588" s="107"/>
      <c r="BE588" s="107"/>
      <c r="BF588" s="107"/>
      <c r="BG588" s="107"/>
      <c r="BH588" s="107"/>
      <c r="BI588" s="107"/>
      <c r="BJ588" s="107"/>
      <c r="BK588" s="107"/>
      <c r="BL588" s="107"/>
      <c r="BM588" s="107"/>
      <c r="BN588" s="107"/>
      <c r="BO588" s="107"/>
      <c r="BP588" s="107"/>
      <c r="BQ588" s="107"/>
      <c r="BR588" s="107"/>
      <c r="BS588" s="107"/>
      <c r="BT588" s="107"/>
      <c r="BU588" s="107"/>
      <c r="BV588" s="107"/>
      <c r="BW588" s="107"/>
      <c r="BX588" s="107"/>
      <c r="BY588" s="107"/>
      <c r="BZ588" s="107"/>
      <c r="CA588" s="107"/>
      <c r="CB588" s="107"/>
      <c r="CC588" s="107"/>
      <c r="CD588" s="107"/>
      <c r="CE588" s="107"/>
      <c r="CF588" s="107" t="s">
        <v>296</v>
      </c>
    </row>
    <row r="589" spans="1:84" ht="12.75">
      <c r="A589" s="113">
        <v>4049</v>
      </c>
      <c r="B589" s="114" t="s">
        <v>926</v>
      </c>
      <c r="C589" s="107" t="s">
        <v>927</v>
      </c>
      <c r="D589" s="107" t="s">
        <v>928</v>
      </c>
      <c r="E589" s="107" t="s">
        <v>289</v>
      </c>
      <c r="F589" s="107"/>
      <c r="G589" s="107" t="s">
        <v>63</v>
      </c>
      <c r="H589" s="107" t="s">
        <v>824</v>
      </c>
      <c r="I589" s="107" t="s">
        <v>333</v>
      </c>
      <c r="J589" s="107"/>
      <c r="K589" s="107"/>
      <c r="L589" s="107"/>
      <c r="M589" s="107"/>
      <c r="N589" s="107"/>
      <c r="O589" s="107"/>
      <c r="P589" s="107"/>
      <c r="Q589" s="107"/>
      <c r="R589" s="107">
        <v>1</v>
      </c>
      <c r="S589" s="107">
        <v>1E-4</v>
      </c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>
        <v>40049</v>
      </c>
      <c r="AE589" s="107"/>
      <c r="AF589" s="107"/>
      <c r="AG589" s="107"/>
      <c r="AH589" s="107"/>
      <c r="AI589" s="107"/>
      <c r="AJ589" s="107"/>
      <c r="AK589" s="107"/>
      <c r="AL589" s="107" t="s">
        <v>292</v>
      </c>
      <c r="AM589" s="107"/>
      <c r="AN589" s="107" t="s">
        <v>292</v>
      </c>
      <c r="AO589" s="107" t="s">
        <v>293</v>
      </c>
      <c r="AP589" s="107" t="s">
        <v>28</v>
      </c>
      <c r="AQ589" s="107"/>
      <c r="AR589" s="107" t="s">
        <v>294</v>
      </c>
      <c r="AS589" s="107" t="s">
        <v>514</v>
      </c>
      <c r="AT589" s="107"/>
      <c r="AU589" s="107"/>
      <c r="AV589" s="107"/>
      <c r="AW589" s="107"/>
      <c r="AX589" s="107"/>
      <c r="AY589" s="107"/>
      <c r="AZ589" s="107"/>
      <c r="BA589" s="107" t="s">
        <v>28</v>
      </c>
      <c r="BB589" s="107"/>
      <c r="BC589" s="107"/>
      <c r="BD589" s="107"/>
      <c r="BE589" s="107"/>
      <c r="BF589" s="107"/>
      <c r="BG589" s="107"/>
      <c r="BH589" s="107"/>
      <c r="BI589" s="107"/>
      <c r="BJ589" s="107"/>
      <c r="BK589" s="107"/>
      <c r="BL589" s="107"/>
      <c r="BM589" s="107"/>
      <c r="BN589" s="107"/>
      <c r="BO589" s="107"/>
      <c r="BP589" s="107"/>
      <c r="BQ589" s="107"/>
      <c r="BR589" s="107"/>
      <c r="BS589" s="107"/>
      <c r="BT589" s="107"/>
      <c r="BU589" s="107"/>
      <c r="BV589" s="107"/>
      <c r="BW589" s="107"/>
      <c r="BX589" s="107"/>
      <c r="BY589" s="107"/>
      <c r="BZ589" s="107"/>
      <c r="CA589" s="107"/>
      <c r="CB589" s="107"/>
      <c r="CC589" s="107"/>
      <c r="CD589" s="107"/>
      <c r="CE589" s="107"/>
      <c r="CF589" s="107" t="s">
        <v>296</v>
      </c>
    </row>
    <row r="590" spans="1:84" ht="12.75">
      <c r="A590" s="113">
        <v>4038</v>
      </c>
      <c r="B590" s="114" t="s">
        <v>929</v>
      </c>
      <c r="C590" s="107" t="s">
        <v>930</v>
      </c>
      <c r="D590" s="107" t="s">
        <v>931</v>
      </c>
      <c r="E590" s="107" t="s">
        <v>289</v>
      </c>
      <c r="F590" s="107"/>
      <c r="G590" s="107" t="s">
        <v>63</v>
      </c>
      <c r="H590" s="107" t="s">
        <v>824</v>
      </c>
      <c r="I590" s="107" t="s">
        <v>333</v>
      </c>
      <c r="J590" s="107"/>
      <c r="K590" s="107"/>
      <c r="L590" s="107"/>
      <c r="M590" s="107"/>
      <c r="N590" s="107"/>
      <c r="O590" s="107"/>
      <c r="P590" s="107"/>
      <c r="Q590" s="107"/>
      <c r="R590" s="107">
        <v>1</v>
      </c>
      <c r="S590" s="107">
        <v>1E-4</v>
      </c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>
        <v>40049</v>
      </c>
      <c r="AE590" s="107"/>
      <c r="AF590" s="107"/>
      <c r="AG590" s="107"/>
      <c r="AH590" s="107"/>
      <c r="AI590" s="107"/>
      <c r="AJ590" s="107"/>
      <c r="AK590" s="107"/>
      <c r="AL590" s="107" t="s">
        <v>292</v>
      </c>
      <c r="AM590" s="107"/>
      <c r="AN590" s="107" t="s">
        <v>292</v>
      </c>
      <c r="AO590" s="107" t="s">
        <v>293</v>
      </c>
      <c r="AP590" s="107" t="s">
        <v>28</v>
      </c>
      <c r="AQ590" s="107"/>
      <c r="AR590" s="107" t="s">
        <v>294</v>
      </c>
      <c r="AS590" s="107" t="s">
        <v>514</v>
      </c>
      <c r="AT590" s="107"/>
      <c r="AU590" s="107"/>
      <c r="AV590" s="107"/>
      <c r="AW590" s="107"/>
      <c r="AX590" s="107"/>
      <c r="AY590" s="107"/>
      <c r="AZ590" s="107"/>
      <c r="BA590" s="107" t="s">
        <v>28</v>
      </c>
      <c r="BB590" s="107"/>
      <c r="BC590" s="107"/>
      <c r="BD590" s="107"/>
      <c r="BE590" s="107"/>
      <c r="BF590" s="107"/>
      <c r="BG590" s="107"/>
      <c r="BH590" s="107"/>
      <c r="BI590" s="107"/>
      <c r="BJ590" s="107"/>
      <c r="BK590" s="107"/>
      <c r="BL590" s="107"/>
      <c r="BM590" s="107"/>
      <c r="BN590" s="107"/>
      <c r="BO590" s="107"/>
      <c r="BP590" s="107"/>
      <c r="BQ590" s="107"/>
      <c r="BR590" s="107"/>
      <c r="BS590" s="107"/>
      <c r="BT590" s="107"/>
      <c r="BU590" s="107"/>
      <c r="BV590" s="107"/>
      <c r="BW590" s="107"/>
      <c r="BX590" s="107"/>
      <c r="BY590" s="107"/>
      <c r="BZ590" s="107"/>
      <c r="CA590" s="107"/>
      <c r="CB590" s="107"/>
      <c r="CC590" s="107"/>
      <c r="CD590" s="107"/>
      <c r="CE590" s="107"/>
      <c r="CF590" s="107" t="s">
        <v>296</v>
      </c>
    </row>
    <row r="591" spans="1:84" ht="12.75">
      <c r="A591" s="113">
        <v>3633</v>
      </c>
      <c r="B591" s="114" t="s">
        <v>932</v>
      </c>
      <c r="C591" s="107" t="s">
        <v>933</v>
      </c>
      <c r="D591" s="107" t="s">
        <v>934</v>
      </c>
      <c r="E591" s="107" t="s">
        <v>289</v>
      </c>
      <c r="F591" s="107"/>
      <c r="G591" s="107" t="s">
        <v>63</v>
      </c>
      <c r="H591" s="107" t="s">
        <v>824</v>
      </c>
      <c r="I591" s="107" t="s">
        <v>333</v>
      </c>
      <c r="J591" s="107"/>
      <c r="K591" s="107"/>
      <c r="L591" s="107"/>
      <c r="M591" s="107"/>
      <c r="N591" s="107"/>
      <c r="O591" s="107"/>
      <c r="P591" s="107"/>
      <c r="Q591" s="107"/>
      <c r="R591" s="107">
        <v>1</v>
      </c>
      <c r="S591" s="107">
        <v>1E-4</v>
      </c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>
        <v>40049</v>
      </c>
      <c r="AE591" s="107"/>
      <c r="AF591" s="107"/>
      <c r="AG591" s="107"/>
      <c r="AH591" s="107"/>
      <c r="AI591" s="107"/>
      <c r="AJ591" s="107"/>
      <c r="AK591" s="107"/>
      <c r="AL591" s="107" t="s">
        <v>292</v>
      </c>
      <c r="AM591" s="107"/>
      <c r="AN591" s="107" t="s">
        <v>292</v>
      </c>
      <c r="AO591" s="107" t="s">
        <v>293</v>
      </c>
      <c r="AP591" s="107" t="s">
        <v>28</v>
      </c>
      <c r="AQ591" s="107"/>
      <c r="AR591" s="107" t="s">
        <v>294</v>
      </c>
      <c r="AS591" s="107" t="s">
        <v>514</v>
      </c>
      <c r="AT591" s="107"/>
      <c r="AU591" s="107"/>
      <c r="AV591" s="107"/>
      <c r="AW591" s="107"/>
      <c r="AX591" s="107"/>
      <c r="AY591" s="107"/>
      <c r="AZ591" s="107"/>
      <c r="BA591" s="107" t="s">
        <v>28</v>
      </c>
      <c r="BB591" s="107"/>
      <c r="BC591" s="107"/>
      <c r="BD591" s="107"/>
      <c r="BE591" s="107"/>
      <c r="BF591" s="107"/>
      <c r="BG591" s="107"/>
      <c r="BH591" s="107"/>
      <c r="BI591" s="107"/>
      <c r="BJ591" s="107"/>
      <c r="BK591" s="107"/>
      <c r="BL591" s="107"/>
      <c r="BM591" s="107"/>
      <c r="BN591" s="107"/>
      <c r="BO591" s="107"/>
      <c r="BP591" s="107"/>
      <c r="BQ591" s="107"/>
      <c r="BR591" s="107"/>
      <c r="BS591" s="107"/>
      <c r="BT591" s="107"/>
      <c r="BU591" s="107"/>
      <c r="BV591" s="107"/>
      <c r="BW591" s="107"/>
      <c r="BX591" s="107"/>
      <c r="BY591" s="107"/>
      <c r="BZ591" s="107"/>
      <c r="CA591" s="107"/>
      <c r="CB591" s="107"/>
      <c r="CC591" s="107"/>
      <c r="CD591" s="107"/>
      <c r="CE591" s="107"/>
      <c r="CF591" s="107" t="s">
        <v>296</v>
      </c>
    </row>
    <row r="592" spans="1:84" ht="12.75">
      <c r="A592" s="109">
        <v>3594</v>
      </c>
      <c r="B592" s="122" t="s">
        <v>935</v>
      </c>
      <c r="C592" s="107" t="s">
        <v>936</v>
      </c>
      <c r="D592" s="107" t="s">
        <v>937</v>
      </c>
      <c r="E592" s="107" t="s">
        <v>289</v>
      </c>
      <c r="F592" s="107"/>
      <c r="G592" s="107" t="s">
        <v>63</v>
      </c>
      <c r="H592" s="107" t="s">
        <v>824</v>
      </c>
      <c r="I592" s="107" t="s">
        <v>333</v>
      </c>
      <c r="J592" s="107"/>
      <c r="K592" s="107"/>
      <c r="L592" s="107"/>
      <c r="M592" s="107"/>
      <c r="N592" s="107"/>
      <c r="O592" s="107"/>
      <c r="P592" s="107"/>
      <c r="Q592" s="107"/>
      <c r="R592" s="107">
        <v>1</v>
      </c>
      <c r="S592" s="107">
        <v>1E-4</v>
      </c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>
        <v>40049</v>
      </c>
      <c r="AE592" s="107"/>
      <c r="AF592" s="107"/>
      <c r="AG592" s="107"/>
      <c r="AH592" s="107"/>
      <c r="AI592" s="107"/>
      <c r="AJ592" s="107"/>
      <c r="AK592" s="107"/>
      <c r="AL592" s="107" t="s">
        <v>292</v>
      </c>
      <c r="AM592" s="107"/>
      <c r="AN592" s="107" t="s">
        <v>292</v>
      </c>
      <c r="AO592" s="107" t="s">
        <v>293</v>
      </c>
      <c r="AP592" s="107" t="s">
        <v>28</v>
      </c>
      <c r="AQ592" s="107"/>
      <c r="AR592" s="107" t="s">
        <v>294</v>
      </c>
      <c r="AS592" s="107" t="s">
        <v>514</v>
      </c>
      <c r="AT592" s="107"/>
      <c r="AU592" s="107"/>
      <c r="AV592" s="107"/>
      <c r="AW592" s="107"/>
      <c r="AX592" s="107"/>
      <c r="AY592" s="107"/>
      <c r="AZ592" s="107"/>
      <c r="BA592" s="107" t="s">
        <v>28</v>
      </c>
      <c r="BB592" s="107"/>
      <c r="BC592" s="107"/>
      <c r="BD592" s="107"/>
      <c r="BE592" s="107"/>
      <c r="BF592" s="107"/>
      <c r="BG592" s="107"/>
      <c r="BH592" s="107"/>
      <c r="BI592" s="107"/>
      <c r="BJ592" s="107"/>
      <c r="BK592" s="107"/>
      <c r="BL592" s="107"/>
      <c r="BM592" s="107"/>
      <c r="BN592" s="107"/>
      <c r="BO592" s="107"/>
      <c r="BP592" s="107"/>
      <c r="BQ592" s="107"/>
      <c r="BR592" s="107"/>
      <c r="BS592" s="107"/>
      <c r="BT592" s="107"/>
      <c r="BU592" s="107"/>
      <c r="BV592" s="107"/>
      <c r="BW592" s="107"/>
      <c r="BX592" s="107"/>
      <c r="BY592" s="107"/>
      <c r="BZ592" s="107"/>
      <c r="CA592" s="107"/>
      <c r="CB592" s="107"/>
      <c r="CC592" s="107"/>
      <c r="CD592" s="107"/>
      <c r="CE592" s="107"/>
      <c r="CF592" s="107" t="s">
        <v>296</v>
      </c>
    </row>
    <row r="593" spans="1:84" ht="12.75">
      <c r="A593" s="95">
        <v>3593</v>
      </c>
      <c r="B593" s="107" t="s">
        <v>938</v>
      </c>
      <c r="C593" s="107" t="s">
        <v>939</v>
      </c>
      <c r="D593" s="107" t="s">
        <v>940</v>
      </c>
      <c r="E593" s="107" t="s">
        <v>289</v>
      </c>
      <c r="F593" s="107"/>
      <c r="G593" s="107" t="s">
        <v>63</v>
      </c>
      <c r="H593" s="107" t="s">
        <v>824</v>
      </c>
      <c r="I593" s="107" t="s">
        <v>333</v>
      </c>
      <c r="J593" s="107"/>
      <c r="K593" s="107"/>
      <c r="L593" s="107"/>
      <c r="M593" s="107"/>
      <c r="N593" s="107"/>
      <c r="O593" s="107"/>
      <c r="P593" s="107"/>
      <c r="Q593" s="107"/>
      <c r="R593" s="107">
        <v>1</v>
      </c>
      <c r="S593" s="107">
        <v>1E-4</v>
      </c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>
        <v>40049</v>
      </c>
      <c r="AE593" s="107"/>
      <c r="AF593" s="107"/>
      <c r="AG593" s="107"/>
      <c r="AH593" s="107"/>
      <c r="AI593" s="107"/>
      <c r="AJ593" s="107"/>
      <c r="AK593" s="107"/>
      <c r="AL593" s="107" t="s">
        <v>292</v>
      </c>
      <c r="AM593" s="107"/>
      <c r="AN593" s="107" t="s">
        <v>292</v>
      </c>
      <c r="AO593" s="107" t="s">
        <v>293</v>
      </c>
      <c r="AP593" s="107" t="s">
        <v>28</v>
      </c>
      <c r="AQ593" s="107"/>
      <c r="AR593" s="107" t="s">
        <v>294</v>
      </c>
      <c r="AS593" s="107" t="s">
        <v>514</v>
      </c>
      <c r="AT593" s="107"/>
      <c r="AU593" s="107"/>
      <c r="AV593" s="107"/>
      <c r="AW593" s="107"/>
      <c r="AX593" s="107"/>
      <c r="AY593" s="107"/>
      <c r="AZ593" s="107"/>
      <c r="BA593" s="107" t="s">
        <v>28</v>
      </c>
      <c r="BB593" s="107"/>
      <c r="BC593" s="107"/>
      <c r="BD593" s="107"/>
      <c r="BE593" s="107"/>
      <c r="BF593" s="107"/>
      <c r="BG593" s="107"/>
      <c r="BH593" s="107"/>
      <c r="BI593" s="107"/>
      <c r="BJ593" s="107"/>
      <c r="BK593" s="107"/>
      <c r="BL593" s="107"/>
      <c r="BM593" s="107"/>
      <c r="BN593" s="107"/>
      <c r="BO593" s="107"/>
      <c r="BP593" s="107"/>
      <c r="BQ593" s="107"/>
      <c r="BR593" s="107"/>
      <c r="BS593" s="107"/>
      <c r="BT593" s="107"/>
      <c r="BU593" s="107"/>
      <c r="BV593" s="107"/>
      <c r="BW593" s="107"/>
      <c r="BX593" s="107"/>
      <c r="BY593" s="107"/>
      <c r="BZ593" s="107"/>
      <c r="CA593" s="107"/>
      <c r="CB593" s="107"/>
      <c r="CC593" s="107"/>
      <c r="CD593" s="107"/>
      <c r="CE593" s="107"/>
      <c r="CF593" s="107" t="s">
        <v>296</v>
      </c>
    </row>
    <row r="594" spans="1:84" ht="12.75">
      <c r="A594" s="95">
        <v>3590</v>
      </c>
      <c r="B594" s="107" t="s">
        <v>941</v>
      </c>
      <c r="C594" s="107" t="s">
        <v>942</v>
      </c>
      <c r="D594" s="107" t="s">
        <v>943</v>
      </c>
      <c r="E594" s="107" t="s">
        <v>289</v>
      </c>
      <c r="F594" s="107"/>
      <c r="G594" s="107" t="s">
        <v>63</v>
      </c>
      <c r="H594" s="107" t="s">
        <v>824</v>
      </c>
      <c r="I594" s="107" t="s">
        <v>333</v>
      </c>
      <c r="J594" s="107"/>
      <c r="K594" s="107"/>
      <c r="L594" s="107"/>
      <c r="M594" s="107"/>
      <c r="N594" s="107"/>
      <c r="O594" s="107"/>
      <c r="P594" s="107"/>
      <c r="Q594" s="107"/>
      <c r="R594" s="107">
        <v>1</v>
      </c>
      <c r="S594" s="107">
        <v>1E-4</v>
      </c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>
        <v>40049</v>
      </c>
      <c r="AE594" s="107"/>
      <c r="AF594" s="107"/>
      <c r="AG594" s="107"/>
      <c r="AH594" s="107"/>
      <c r="AI594" s="107"/>
      <c r="AJ594" s="107"/>
      <c r="AK594" s="107"/>
      <c r="AL594" s="107" t="s">
        <v>292</v>
      </c>
      <c r="AM594" s="107"/>
      <c r="AN594" s="107" t="s">
        <v>292</v>
      </c>
      <c r="AO594" s="107" t="s">
        <v>293</v>
      </c>
      <c r="AP594" s="107" t="s">
        <v>28</v>
      </c>
      <c r="AQ594" s="107"/>
      <c r="AR594" s="107" t="s">
        <v>294</v>
      </c>
      <c r="AS594" s="107" t="s">
        <v>514</v>
      </c>
      <c r="AT594" s="107"/>
      <c r="AU594" s="107"/>
      <c r="AV594" s="107"/>
      <c r="AW594" s="107"/>
      <c r="AX594" s="107"/>
      <c r="AY594" s="107"/>
      <c r="AZ594" s="107"/>
      <c r="BA594" s="107" t="s">
        <v>28</v>
      </c>
      <c r="BB594" s="107"/>
      <c r="BC594" s="107"/>
      <c r="BD594" s="107"/>
      <c r="BE594" s="107"/>
      <c r="BF594" s="107"/>
      <c r="BG594" s="107"/>
      <c r="BH594" s="107"/>
      <c r="BI594" s="107"/>
      <c r="BJ594" s="107"/>
      <c r="BK594" s="107"/>
      <c r="BL594" s="107"/>
      <c r="BM594" s="107"/>
      <c r="BN594" s="107"/>
      <c r="BO594" s="107"/>
      <c r="BP594" s="107"/>
      <c r="BQ594" s="107"/>
      <c r="BR594" s="107"/>
      <c r="BS594" s="107"/>
      <c r="BT594" s="107"/>
      <c r="BU594" s="107"/>
      <c r="BV594" s="107"/>
      <c r="BW594" s="107"/>
      <c r="BX594" s="107"/>
      <c r="BY594" s="107"/>
      <c r="BZ594" s="107"/>
      <c r="CA594" s="107"/>
      <c r="CB594" s="107"/>
      <c r="CC594" s="107"/>
      <c r="CD594" s="107"/>
      <c r="CE594" s="107"/>
      <c r="CF594" s="107" t="s">
        <v>296</v>
      </c>
    </row>
    <row r="595" spans="1:84" ht="12.75">
      <c r="A595" s="95">
        <v>3585</v>
      </c>
      <c r="B595" s="107" t="s">
        <v>944</v>
      </c>
      <c r="C595" s="107" t="s">
        <v>945</v>
      </c>
      <c r="D595" s="107" t="s">
        <v>946</v>
      </c>
      <c r="E595" s="107" t="s">
        <v>289</v>
      </c>
      <c r="F595" s="107"/>
      <c r="G595" s="107" t="s">
        <v>63</v>
      </c>
      <c r="H595" s="107" t="s">
        <v>824</v>
      </c>
      <c r="I595" s="107" t="s">
        <v>333</v>
      </c>
      <c r="J595" s="107"/>
      <c r="K595" s="107"/>
      <c r="L595" s="107"/>
      <c r="M595" s="107"/>
      <c r="N595" s="107"/>
      <c r="O595" s="107"/>
      <c r="P595" s="107"/>
      <c r="Q595" s="107"/>
      <c r="R595" s="107">
        <v>1</v>
      </c>
      <c r="S595" s="107">
        <v>1E-4</v>
      </c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>
        <v>40049</v>
      </c>
      <c r="AE595" s="107"/>
      <c r="AF595" s="107"/>
      <c r="AG595" s="107"/>
      <c r="AH595" s="107"/>
      <c r="AI595" s="107"/>
      <c r="AJ595" s="107"/>
      <c r="AK595" s="107"/>
      <c r="AL595" s="107" t="s">
        <v>292</v>
      </c>
      <c r="AM595" s="107"/>
      <c r="AN595" s="107" t="s">
        <v>292</v>
      </c>
      <c r="AO595" s="107" t="s">
        <v>293</v>
      </c>
      <c r="AP595" s="107" t="s">
        <v>28</v>
      </c>
      <c r="AQ595" s="107"/>
      <c r="AR595" s="107" t="s">
        <v>294</v>
      </c>
      <c r="AS595" s="107" t="s">
        <v>514</v>
      </c>
      <c r="AT595" s="107"/>
      <c r="AU595" s="107"/>
      <c r="AV595" s="107"/>
      <c r="AW595" s="107"/>
      <c r="AX595" s="107"/>
      <c r="AY595" s="107"/>
      <c r="AZ595" s="107"/>
      <c r="BA595" s="107" t="s">
        <v>28</v>
      </c>
      <c r="BB595" s="107"/>
      <c r="BC595" s="107"/>
      <c r="BD595" s="107"/>
      <c r="BE595" s="107"/>
      <c r="BF595" s="107"/>
      <c r="BG595" s="107"/>
      <c r="BH595" s="107"/>
      <c r="BI595" s="107"/>
      <c r="BJ595" s="107"/>
      <c r="BK595" s="107"/>
      <c r="BL595" s="107"/>
      <c r="BM595" s="107"/>
      <c r="BN595" s="107"/>
      <c r="BO595" s="107"/>
      <c r="BP595" s="107"/>
      <c r="BQ595" s="107"/>
      <c r="BR595" s="107"/>
      <c r="BS595" s="107"/>
      <c r="BT595" s="107"/>
      <c r="BU595" s="107"/>
      <c r="BV595" s="107"/>
      <c r="BW595" s="107"/>
      <c r="BX595" s="107"/>
      <c r="BY595" s="107"/>
      <c r="BZ595" s="107"/>
      <c r="CA595" s="107"/>
      <c r="CB595" s="107"/>
      <c r="CC595" s="107"/>
      <c r="CD595" s="107"/>
      <c r="CE595" s="107"/>
      <c r="CF595" s="107" t="s">
        <v>296</v>
      </c>
    </row>
    <row r="596" spans="1:84" ht="12.75">
      <c r="A596" s="95">
        <v>3639</v>
      </c>
      <c r="B596" s="107" t="s">
        <v>947</v>
      </c>
      <c r="C596" s="107" t="s">
        <v>948</v>
      </c>
      <c r="D596" s="107" t="s">
        <v>949</v>
      </c>
      <c r="E596" s="107" t="s">
        <v>289</v>
      </c>
      <c r="F596" s="107"/>
      <c r="G596" s="107" t="s">
        <v>63</v>
      </c>
      <c r="H596" s="107" t="s">
        <v>824</v>
      </c>
      <c r="I596" s="107" t="s">
        <v>333</v>
      </c>
      <c r="J596" s="107"/>
      <c r="K596" s="107"/>
      <c r="L596" s="107"/>
      <c r="M596" s="107"/>
      <c r="N596" s="107"/>
      <c r="O596" s="107"/>
      <c r="P596" s="107"/>
      <c r="Q596" s="107"/>
      <c r="R596" s="107">
        <v>1</v>
      </c>
      <c r="S596" s="107">
        <v>1E-4</v>
      </c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>
        <v>40049</v>
      </c>
      <c r="AE596" s="107"/>
      <c r="AF596" s="107"/>
      <c r="AG596" s="107"/>
      <c r="AH596" s="107"/>
      <c r="AI596" s="107"/>
      <c r="AJ596" s="107"/>
      <c r="AK596" s="107"/>
      <c r="AL596" s="107" t="s">
        <v>292</v>
      </c>
      <c r="AM596" s="107"/>
      <c r="AN596" s="107" t="s">
        <v>292</v>
      </c>
      <c r="AO596" s="107" t="s">
        <v>293</v>
      </c>
      <c r="AP596" s="107" t="s">
        <v>28</v>
      </c>
      <c r="AQ596" s="107"/>
      <c r="AR596" s="107" t="s">
        <v>294</v>
      </c>
      <c r="AS596" s="107" t="s">
        <v>514</v>
      </c>
      <c r="AT596" s="107"/>
      <c r="AU596" s="107"/>
      <c r="AV596" s="107"/>
      <c r="AW596" s="107"/>
      <c r="AX596" s="107"/>
      <c r="AY596" s="107"/>
      <c r="AZ596" s="107"/>
      <c r="BA596" s="107" t="s">
        <v>28</v>
      </c>
      <c r="BB596" s="107"/>
      <c r="BC596" s="107"/>
      <c r="BD596" s="107"/>
      <c r="BE596" s="107"/>
      <c r="BF596" s="107"/>
      <c r="BG596" s="107"/>
      <c r="BH596" s="107"/>
      <c r="BI596" s="107"/>
      <c r="BJ596" s="107"/>
      <c r="BK596" s="107"/>
      <c r="BL596" s="107"/>
      <c r="BM596" s="107"/>
      <c r="BN596" s="107"/>
      <c r="BO596" s="107"/>
      <c r="BP596" s="107"/>
      <c r="BQ596" s="107"/>
      <c r="BR596" s="107"/>
      <c r="BS596" s="107"/>
      <c r="BT596" s="107"/>
      <c r="BU596" s="107"/>
      <c r="BV596" s="107"/>
      <c r="BW596" s="107"/>
      <c r="BX596" s="107"/>
      <c r="BY596" s="107"/>
      <c r="BZ596" s="107"/>
      <c r="CA596" s="107"/>
      <c r="CB596" s="107"/>
      <c r="CC596" s="107"/>
      <c r="CD596" s="107"/>
      <c r="CE596" s="107"/>
      <c r="CF596" s="107" t="s">
        <v>296</v>
      </c>
    </row>
    <row r="597" spans="1:84" ht="12.75">
      <c r="A597" s="95">
        <v>3632</v>
      </c>
      <c r="B597" s="107" t="s">
        <v>950</v>
      </c>
      <c r="C597" s="107" t="s">
        <v>951</v>
      </c>
      <c r="D597" s="107" t="s">
        <v>952</v>
      </c>
      <c r="E597" s="107" t="s">
        <v>289</v>
      </c>
      <c r="F597" s="107"/>
      <c r="G597" s="107" t="s">
        <v>63</v>
      </c>
      <c r="H597" s="107" t="s">
        <v>824</v>
      </c>
      <c r="I597" s="107" t="s">
        <v>333</v>
      </c>
      <c r="J597" s="107"/>
      <c r="K597" s="107"/>
      <c r="L597" s="107"/>
      <c r="M597" s="107"/>
      <c r="N597" s="107"/>
      <c r="O597" s="107"/>
      <c r="P597" s="107"/>
      <c r="Q597" s="107"/>
      <c r="R597" s="107">
        <v>1</v>
      </c>
      <c r="S597" s="107">
        <v>1E-4</v>
      </c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>
        <v>40049</v>
      </c>
      <c r="AE597" s="107"/>
      <c r="AF597" s="107"/>
      <c r="AG597" s="107"/>
      <c r="AH597" s="107"/>
      <c r="AI597" s="107"/>
      <c r="AJ597" s="107"/>
      <c r="AK597" s="107"/>
      <c r="AL597" s="107" t="s">
        <v>292</v>
      </c>
      <c r="AM597" s="107"/>
      <c r="AN597" s="107" t="s">
        <v>292</v>
      </c>
      <c r="AO597" s="107" t="s">
        <v>293</v>
      </c>
      <c r="AP597" s="107" t="s">
        <v>28</v>
      </c>
      <c r="AQ597" s="107"/>
      <c r="AR597" s="107" t="s">
        <v>294</v>
      </c>
      <c r="AS597" s="107" t="s">
        <v>514</v>
      </c>
      <c r="AT597" s="107"/>
      <c r="AU597" s="107"/>
      <c r="AV597" s="107"/>
      <c r="AW597" s="107"/>
      <c r="AX597" s="107"/>
      <c r="AY597" s="107"/>
      <c r="AZ597" s="107"/>
      <c r="BA597" s="107" t="s">
        <v>28</v>
      </c>
      <c r="BB597" s="107"/>
      <c r="BC597" s="107"/>
      <c r="BD597" s="107"/>
      <c r="BE597" s="107"/>
      <c r="BF597" s="107"/>
      <c r="BG597" s="107"/>
      <c r="BH597" s="107"/>
      <c r="BI597" s="107"/>
      <c r="BJ597" s="107"/>
      <c r="BK597" s="107"/>
      <c r="BL597" s="107"/>
      <c r="BM597" s="107"/>
      <c r="BN597" s="107"/>
      <c r="BO597" s="107"/>
      <c r="BP597" s="107"/>
      <c r="BQ597" s="107"/>
      <c r="BR597" s="107"/>
      <c r="BS597" s="107"/>
      <c r="BT597" s="107"/>
      <c r="BU597" s="107"/>
      <c r="BV597" s="107"/>
      <c r="BW597" s="107"/>
      <c r="BX597" s="107"/>
      <c r="BY597" s="107"/>
      <c r="BZ597" s="107"/>
      <c r="CA597" s="107"/>
      <c r="CB597" s="107"/>
      <c r="CC597" s="107"/>
      <c r="CD597" s="107"/>
      <c r="CE597" s="107"/>
      <c r="CF597" s="107" t="s">
        <v>296</v>
      </c>
    </row>
    <row r="598" spans="1:84" ht="12.75">
      <c r="A598" s="95">
        <v>3591</v>
      </c>
      <c r="B598" s="107" t="s">
        <v>953</v>
      </c>
      <c r="C598" s="107" t="s">
        <v>954</v>
      </c>
      <c r="D598" s="107" t="s">
        <v>955</v>
      </c>
      <c r="E598" s="107" t="s">
        <v>289</v>
      </c>
      <c r="F598" s="107"/>
      <c r="G598" s="107" t="s">
        <v>63</v>
      </c>
      <c r="H598" s="107" t="s">
        <v>824</v>
      </c>
      <c r="I598" s="107" t="s">
        <v>333</v>
      </c>
      <c r="J598" s="107"/>
      <c r="K598" s="107"/>
      <c r="L598" s="107"/>
      <c r="M598" s="107"/>
      <c r="N598" s="107"/>
      <c r="O598" s="107"/>
      <c r="P598" s="107"/>
      <c r="Q598" s="107"/>
      <c r="R598" s="107">
        <v>1</v>
      </c>
      <c r="S598" s="107">
        <v>1E-4</v>
      </c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>
        <v>40049</v>
      </c>
      <c r="AE598" s="107"/>
      <c r="AF598" s="107"/>
      <c r="AG598" s="107"/>
      <c r="AH598" s="107"/>
      <c r="AI598" s="107"/>
      <c r="AJ598" s="107"/>
      <c r="AK598" s="107"/>
      <c r="AL598" s="107" t="s">
        <v>292</v>
      </c>
      <c r="AM598" s="107"/>
      <c r="AN598" s="107" t="s">
        <v>292</v>
      </c>
      <c r="AO598" s="107" t="s">
        <v>293</v>
      </c>
      <c r="AP598" s="107" t="s">
        <v>28</v>
      </c>
      <c r="AQ598" s="107"/>
      <c r="AR598" s="107" t="s">
        <v>294</v>
      </c>
      <c r="AS598" s="107" t="s">
        <v>514</v>
      </c>
      <c r="AT598" s="107"/>
      <c r="AU598" s="107"/>
      <c r="AV598" s="107"/>
      <c r="AW598" s="107"/>
      <c r="AX598" s="107"/>
      <c r="AY598" s="107"/>
      <c r="AZ598" s="107"/>
      <c r="BA598" s="107" t="s">
        <v>28</v>
      </c>
      <c r="BB598" s="107"/>
      <c r="BC598" s="107"/>
      <c r="BD598" s="107"/>
      <c r="BE598" s="107"/>
      <c r="BF598" s="107"/>
      <c r="BG598" s="107"/>
      <c r="BH598" s="107"/>
      <c r="BI598" s="107"/>
      <c r="BJ598" s="107"/>
      <c r="BK598" s="107"/>
      <c r="BL598" s="107"/>
      <c r="BM598" s="107"/>
      <c r="BN598" s="107"/>
      <c r="BO598" s="107"/>
      <c r="BP598" s="107"/>
      <c r="BQ598" s="107"/>
      <c r="BR598" s="107"/>
      <c r="BS598" s="107"/>
      <c r="BT598" s="107"/>
      <c r="BU598" s="107"/>
      <c r="BV598" s="107"/>
      <c r="BW598" s="107"/>
      <c r="BX598" s="107"/>
      <c r="BY598" s="107"/>
      <c r="BZ598" s="107"/>
      <c r="CA598" s="107"/>
      <c r="CB598" s="107"/>
      <c r="CC598" s="107"/>
      <c r="CD598" s="107"/>
      <c r="CE598" s="107"/>
      <c r="CF598" s="107" t="s">
        <v>296</v>
      </c>
    </row>
    <row r="599" spans="1:84" ht="12.75">
      <c r="A599" s="95">
        <v>3783</v>
      </c>
      <c r="B599" s="107" t="s">
        <v>956</v>
      </c>
      <c r="C599" s="107" t="s">
        <v>957</v>
      </c>
      <c r="D599" s="107" t="s">
        <v>958</v>
      </c>
      <c r="E599" s="107" t="s">
        <v>289</v>
      </c>
      <c r="F599" s="107"/>
      <c r="G599" s="107" t="s">
        <v>63</v>
      </c>
      <c r="H599" s="107" t="s">
        <v>824</v>
      </c>
      <c r="I599" s="107" t="s">
        <v>548</v>
      </c>
      <c r="J599" s="107"/>
      <c r="K599" s="107"/>
      <c r="L599" s="107" t="s">
        <v>566</v>
      </c>
      <c r="M599" s="107" t="s">
        <v>566</v>
      </c>
      <c r="N599" s="107"/>
      <c r="O599" s="107">
        <v>0</v>
      </c>
      <c r="P599" s="107">
        <v>0</v>
      </c>
      <c r="Q599" s="107">
        <v>0</v>
      </c>
      <c r="R599" s="107">
        <v>1</v>
      </c>
      <c r="S599" s="107">
        <v>1</v>
      </c>
      <c r="T599" s="107"/>
      <c r="U599" s="107">
        <v>0</v>
      </c>
      <c r="V599" s="107"/>
      <c r="W599" s="107"/>
      <c r="X599" s="107"/>
      <c r="Y599" s="107"/>
      <c r="Z599" s="107"/>
      <c r="AA599" s="107"/>
      <c r="AB599" s="107"/>
      <c r="AC599" s="107"/>
      <c r="AD599" s="107"/>
      <c r="AE599" s="107"/>
      <c r="AF599" s="107"/>
      <c r="AG599" s="107"/>
      <c r="AH599" s="107"/>
      <c r="AI599" s="107"/>
      <c r="AJ599" s="107"/>
      <c r="AK599" s="107"/>
      <c r="AL599" s="107" t="s">
        <v>292</v>
      </c>
      <c r="AM599" s="107"/>
      <c r="AN599" s="107" t="s">
        <v>292</v>
      </c>
      <c r="AO599" s="107" t="s">
        <v>293</v>
      </c>
      <c r="AP599" s="107" t="s">
        <v>28</v>
      </c>
      <c r="AQ599" s="107"/>
      <c r="AR599" s="107" t="s">
        <v>726</v>
      </c>
      <c r="AS599" s="107" t="s">
        <v>514</v>
      </c>
      <c r="AT599" s="107"/>
      <c r="AU599" s="107">
        <v>0</v>
      </c>
      <c r="AV599" s="107"/>
      <c r="AW599" s="107"/>
      <c r="AX599" s="107">
        <v>0</v>
      </c>
      <c r="AY599" s="107"/>
      <c r="AZ599" s="107"/>
      <c r="BA599" s="107" t="s">
        <v>28</v>
      </c>
      <c r="BB599" s="107"/>
      <c r="BC599" s="107" t="s">
        <v>292</v>
      </c>
      <c r="BD599" s="107"/>
      <c r="BE599" s="107" t="s">
        <v>959</v>
      </c>
      <c r="BF599" s="107"/>
      <c r="BG599" s="107"/>
      <c r="BH599" s="107"/>
      <c r="BI599" s="107"/>
      <c r="BJ599" s="107"/>
      <c r="BK599" s="107"/>
      <c r="BL599" s="107"/>
      <c r="BM599" s="107"/>
      <c r="BN599" s="107"/>
      <c r="BO599" s="107"/>
      <c r="BP599" s="107"/>
      <c r="BQ599" s="107">
        <v>0</v>
      </c>
      <c r="BR599" s="107">
        <v>0</v>
      </c>
      <c r="BS599" s="107">
        <v>45100</v>
      </c>
      <c r="BT599" s="107"/>
      <c r="BU599" s="107"/>
      <c r="BV599" s="107"/>
      <c r="BW599" s="107"/>
      <c r="BX599" s="107"/>
      <c r="BY599" s="107"/>
      <c r="BZ599" s="107"/>
      <c r="CA599" s="107" t="s">
        <v>517</v>
      </c>
      <c r="CB599" s="107"/>
      <c r="CC599" s="107"/>
      <c r="CD599" s="107"/>
      <c r="CE599" s="107"/>
      <c r="CF599" s="107"/>
    </row>
    <row r="600" spans="1:84" ht="12.75">
      <c r="A600" s="95">
        <v>3826</v>
      </c>
      <c r="B600" s="107" t="s">
        <v>960</v>
      </c>
      <c r="C600" s="107" t="s">
        <v>130</v>
      </c>
      <c r="D600" s="107" t="s">
        <v>961</v>
      </c>
      <c r="E600" s="107" t="s">
        <v>289</v>
      </c>
      <c r="F600" s="107"/>
      <c r="G600" s="107" t="s">
        <v>63</v>
      </c>
      <c r="H600" s="107" t="s">
        <v>824</v>
      </c>
      <c r="I600" s="107" t="s">
        <v>548</v>
      </c>
      <c r="J600" s="107"/>
      <c r="K600" s="107"/>
      <c r="L600" s="107" t="s">
        <v>566</v>
      </c>
      <c r="M600" s="107" t="s">
        <v>566</v>
      </c>
      <c r="N600" s="107"/>
      <c r="O600" s="107">
        <v>0</v>
      </c>
      <c r="P600" s="107">
        <v>0</v>
      </c>
      <c r="Q600" s="107">
        <v>0</v>
      </c>
      <c r="R600" s="107">
        <v>1</v>
      </c>
      <c r="S600" s="107">
        <v>1</v>
      </c>
      <c r="T600" s="107"/>
      <c r="U600" s="107">
        <v>0</v>
      </c>
      <c r="V600" s="107"/>
      <c r="W600" s="107"/>
      <c r="X600" s="107"/>
      <c r="Y600" s="107"/>
      <c r="Z600" s="107"/>
      <c r="AA600" s="107"/>
      <c r="AB600" s="107"/>
      <c r="AC600" s="107"/>
      <c r="AD600" s="107">
        <v>45202</v>
      </c>
      <c r="AE600" s="107"/>
      <c r="AF600" s="107"/>
      <c r="AG600" s="107"/>
      <c r="AH600" s="107"/>
      <c r="AI600" s="107"/>
      <c r="AJ600" s="107"/>
      <c r="AK600" s="107"/>
      <c r="AL600" s="107" t="s">
        <v>292</v>
      </c>
      <c r="AM600" s="107"/>
      <c r="AN600" s="107" t="s">
        <v>292</v>
      </c>
      <c r="AO600" s="107" t="s">
        <v>293</v>
      </c>
      <c r="AP600" s="107" t="s">
        <v>28</v>
      </c>
      <c r="AQ600" s="107"/>
      <c r="AR600" s="107" t="s">
        <v>549</v>
      </c>
      <c r="AS600" s="107" t="s">
        <v>514</v>
      </c>
      <c r="AT600" s="107"/>
      <c r="AU600" s="107">
        <v>0</v>
      </c>
      <c r="AV600" s="107"/>
      <c r="AW600" s="107"/>
      <c r="AX600" s="107">
        <v>0</v>
      </c>
      <c r="AY600" s="107"/>
      <c r="AZ600" s="107"/>
      <c r="BA600" s="107" t="s">
        <v>28</v>
      </c>
      <c r="BB600" s="107"/>
      <c r="BC600" s="107" t="s">
        <v>292</v>
      </c>
      <c r="BD600" s="107"/>
      <c r="BE600" s="107" t="s">
        <v>550</v>
      </c>
      <c r="BF600" s="107"/>
      <c r="BG600" s="107"/>
      <c r="BH600" s="107" t="s">
        <v>292</v>
      </c>
      <c r="BI600" s="107"/>
      <c r="BJ600" s="107"/>
      <c r="BK600" s="107"/>
      <c r="BL600" s="107"/>
      <c r="BM600" s="107"/>
      <c r="BN600" s="107"/>
      <c r="BO600" s="107"/>
      <c r="BP600" s="107"/>
      <c r="BQ600" s="107">
        <v>0</v>
      </c>
      <c r="BR600" s="107">
        <v>0</v>
      </c>
      <c r="BS600" s="107">
        <v>45191</v>
      </c>
      <c r="BT600" s="107"/>
      <c r="BU600" s="107"/>
      <c r="BV600" s="107"/>
      <c r="BW600" s="107"/>
      <c r="BX600" s="107"/>
      <c r="BY600" s="107"/>
      <c r="BZ600" s="107"/>
      <c r="CA600" s="107" t="s">
        <v>641</v>
      </c>
      <c r="CB600" s="107" t="s">
        <v>517</v>
      </c>
      <c r="CC600" s="107"/>
      <c r="CD600" s="107"/>
      <c r="CE600" s="107"/>
      <c r="CF600" s="107"/>
    </row>
    <row r="601" spans="1:84" ht="12.75">
      <c r="A601" s="95">
        <v>3605</v>
      </c>
      <c r="B601" s="107" t="s">
        <v>962</v>
      </c>
      <c r="C601" s="107" t="s">
        <v>963</v>
      </c>
      <c r="D601" s="107" t="s">
        <v>964</v>
      </c>
      <c r="E601" s="107" t="s">
        <v>289</v>
      </c>
      <c r="F601" s="107"/>
      <c r="G601" s="107" t="s">
        <v>63</v>
      </c>
      <c r="H601" s="107" t="s">
        <v>824</v>
      </c>
      <c r="I601" s="107" t="s">
        <v>333</v>
      </c>
      <c r="J601" s="107"/>
      <c r="K601" s="107"/>
      <c r="L601" s="107"/>
      <c r="M601" s="107"/>
      <c r="N601" s="107"/>
      <c r="O601" s="107"/>
      <c r="P601" s="107"/>
      <c r="Q601" s="107"/>
      <c r="R601" s="107">
        <v>1</v>
      </c>
      <c r="S601" s="107">
        <v>1E-4</v>
      </c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>
        <v>40049</v>
      </c>
      <c r="AE601" s="107"/>
      <c r="AF601" s="107"/>
      <c r="AG601" s="107"/>
      <c r="AH601" s="107"/>
      <c r="AI601" s="107"/>
      <c r="AJ601" s="107"/>
      <c r="AK601" s="107"/>
      <c r="AL601" s="107" t="s">
        <v>292</v>
      </c>
      <c r="AM601" s="107"/>
      <c r="AN601" s="107" t="s">
        <v>292</v>
      </c>
      <c r="AO601" s="107" t="s">
        <v>293</v>
      </c>
      <c r="AP601" s="107" t="s">
        <v>28</v>
      </c>
      <c r="AQ601" s="107"/>
      <c r="AR601" s="107" t="s">
        <v>294</v>
      </c>
      <c r="AS601" s="107" t="s">
        <v>514</v>
      </c>
      <c r="AT601" s="107"/>
      <c r="AU601" s="107"/>
      <c r="AV601" s="107"/>
      <c r="AW601" s="107"/>
      <c r="AX601" s="107"/>
      <c r="AY601" s="107"/>
      <c r="AZ601" s="107"/>
      <c r="BA601" s="107" t="s">
        <v>28</v>
      </c>
      <c r="BB601" s="107"/>
      <c r="BC601" s="107"/>
      <c r="BD601" s="107"/>
      <c r="BE601" s="107"/>
      <c r="BF601" s="107"/>
      <c r="BG601" s="107"/>
      <c r="BH601" s="107"/>
      <c r="BI601" s="107"/>
      <c r="BJ601" s="107"/>
      <c r="BK601" s="107"/>
      <c r="BL601" s="107"/>
      <c r="BM601" s="107"/>
      <c r="BN601" s="107"/>
      <c r="BO601" s="107"/>
      <c r="BP601" s="107"/>
      <c r="BQ601" s="107"/>
      <c r="BR601" s="107"/>
      <c r="BS601" s="107"/>
      <c r="BT601" s="107"/>
      <c r="BU601" s="107"/>
      <c r="BV601" s="107"/>
      <c r="BW601" s="107"/>
      <c r="BX601" s="107"/>
      <c r="BY601" s="107"/>
      <c r="BZ601" s="107"/>
      <c r="CA601" s="107"/>
      <c r="CB601" s="107"/>
      <c r="CC601" s="107"/>
      <c r="CD601" s="107"/>
      <c r="CE601" s="107"/>
      <c r="CF601" s="107" t="s">
        <v>296</v>
      </c>
    </row>
    <row r="602" spans="1:84" ht="12.75">
      <c r="A602" s="95">
        <v>3613</v>
      </c>
      <c r="B602" s="107" t="s">
        <v>965</v>
      </c>
      <c r="C602" s="107" t="s">
        <v>966</v>
      </c>
      <c r="D602" s="107" t="s">
        <v>967</v>
      </c>
      <c r="E602" s="107" t="s">
        <v>289</v>
      </c>
      <c r="F602" s="107"/>
      <c r="G602" s="107" t="s">
        <v>63</v>
      </c>
      <c r="H602" s="107" t="s">
        <v>824</v>
      </c>
      <c r="I602" s="107" t="s">
        <v>333</v>
      </c>
      <c r="J602" s="107"/>
      <c r="K602" s="107"/>
      <c r="L602" s="107"/>
      <c r="M602" s="107"/>
      <c r="N602" s="107"/>
      <c r="O602" s="107"/>
      <c r="P602" s="107"/>
      <c r="Q602" s="107"/>
      <c r="R602" s="107">
        <v>1</v>
      </c>
      <c r="S602" s="107">
        <v>1E-4</v>
      </c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>
        <v>40049</v>
      </c>
      <c r="AE602" s="107"/>
      <c r="AF602" s="107"/>
      <c r="AG602" s="107"/>
      <c r="AH602" s="107"/>
      <c r="AI602" s="107"/>
      <c r="AJ602" s="107"/>
      <c r="AK602" s="107"/>
      <c r="AL602" s="107" t="s">
        <v>292</v>
      </c>
      <c r="AM602" s="107"/>
      <c r="AN602" s="107" t="s">
        <v>292</v>
      </c>
      <c r="AO602" s="107" t="s">
        <v>293</v>
      </c>
      <c r="AP602" s="107" t="s">
        <v>28</v>
      </c>
      <c r="AQ602" s="107"/>
      <c r="AR602" s="107" t="s">
        <v>294</v>
      </c>
      <c r="AS602" s="107" t="s">
        <v>514</v>
      </c>
      <c r="AT602" s="107"/>
      <c r="AU602" s="107"/>
      <c r="AV602" s="107"/>
      <c r="AW602" s="107"/>
      <c r="AX602" s="107"/>
      <c r="AY602" s="107"/>
      <c r="AZ602" s="107"/>
      <c r="BA602" s="107" t="s">
        <v>28</v>
      </c>
      <c r="BB602" s="107"/>
      <c r="BC602" s="107"/>
      <c r="BD602" s="107"/>
      <c r="BE602" s="107"/>
      <c r="BF602" s="107"/>
      <c r="BG602" s="107"/>
      <c r="BH602" s="107"/>
      <c r="BI602" s="107"/>
      <c r="BJ602" s="107"/>
      <c r="BK602" s="107"/>
      <c r="BL602" s="107"/>
      <c r="BM602" s="107"/>
      <c r="BN602" s="107"/>
      <c r="BO602" s="107"/>
      <c r="BP602" s="107"/>
      <c r="BQ602" s="107"/>
      <c r="BR602" s="107"/>
      <c r="BS602" s="107"/>
      <c r="BT602" s="107"/>
      <c r="BU602" s="107"/>
      <c r="BV602" s="107"/>
      <c r="BW602" s="107"/>
      <c r="BX602" s="107"/>
      <c r="BY602" s="107"/>
      <c r="BZ602" s="107"/>
      <c r="CA602" s="107"/>
      <c r="CB602" s="107"/>
      <c r="CC602" s="107"/>
      <c r="CD602" s="107"/>
      <c r="CE602" s="107"/>
      <c r="CF602" s="107" t="s">
        <v>296</v>
      </c>
    </row>
    <row r="603" spans="1:84" ht="12.75">
      <c r="A603" s="95">
        <v>4036</v>
      </c>
      <c r="B603" s="107" t="s">
        <v>968</v>
      </c>
      <c r="C603" s="107" t="s">
        <v>969</v>
      </c>
      <c r="D603" s="107" t="s">
        <v>970</v>
      </c>
      <c r="E603" s="107" t="s">
        <v>289</v>
      </c>
      <c r="F603" s="107"/>
      <c r="G603" s="107" t="s">
        <v>63</v>
      </c>
      <c r="H603" s="107" t="s">
        <v>824</v>
      </c>
      <c r="I603" s="107" t="s">
        <v>333</v>
      </c>
      <c r="J603" s="107"/>
      <c r="K603" s="107"/>
      <c r="L603" s="107"/>
      <c r="M603" s="107"/>
      <c r="N603" s="107"/>
      <c r="O603" s="107"/>
      <c r="P603" s="107"/>
      <c r="Q603" s="107"/>
      <c r="R603" s="107">
        <v>1</v>
      </c>
      <c r="S603" s="107">
        <v>1E-4</v>
      </c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>
        <v>40049</v>
      </c>
      <c r="AE603" s="107"/>
      <c r="AF603" s="107"/>
      <c r="AG603" s="107"/>
      <c r="AH603" s="107"/>
      <c r="AI603" s="107"/>
      <c r="AJ603" s="107"/>
      <c r="AK603" s="107"/>
      <c r="AL603" s="107" t="s">
        <v>292</v>
      </c>
      <c r="AM603" s="107"/>
      <c r="AN603" s="107" t="s">
        <v>292</v>
      </c>
      <c r="AO603" s="107" t="s">
        <v>293</v>
      </c>
      <c r="AP603" s="107" t="s">
        <v>28</v>
      </c>
      <c r="AQ603" s="107"/>
      <c r="AR603" s="107" t="s">
        <v>294</v>
      </c>
      <c r="AS603" s="107" t="s">
        <v>514</v>
      </c>
      <c r="AT603" s="107"/>
      <c r="AU603" s="107"/>
      <c r="AV603" s="107"/>
      <c r="AW603" s="107"/>
      <c r="AX603" s="107"/>
      <c r="AY603" s="107"/>
      <c r="AZ603" s="107"/>
      <c r="BA603" s="107" t="s">
        <v>28</v>
      </c>
      <c r="BB603" s="107"/>
      <c r="BC603" s="107"/>
      <c r="BD603" s="107"/>
      <c r="BE603" s="107"/>
      <c r="BF603" s="107"/>
      <c r="BG603" s="107"/>
      <c r="BH603" s="107"/>
      <c r="BI603" s="107"/>
      <c r="BJ603" s="107"/>
      <c r="BK603" s="107"/>
      <c r="BL603" s="107"/>
      <c r="BM603" s="107"/>
      <c r="BN603" s="107"/>
      <c r="BO603" s="107"/>
      <c r="BP603" s="107"/>
      <c r="BQ603" s="107"/>
      <c r="BR603" s="107"/>
      <c r="BS603" s="107"/>
      <c r="BT603" s="107"/>
      <c r="BU603" s="107"/>
      <c r="BV603" s="107"/>
      <c r="BW603" s="107"/>
      <c r="BX603" s="107"/>
      <c r="BY603" s="107"/>
      <c r="BZ603" s="107"/>
      <c r="CA603" s="107"/>
      <c r="CB603" s="107"/>
      <c r="CC603" s="107"/>
      <c r="CD603" s="107"/>
      <c r="CE603" s="107"/>
      <c r="CF603" s="107" t="s">
        <v>296</v>
      </c>
    </row>
    <row r="604" spans="1:84" ht="12.75">
      <c r="A604" s="95">
        <v>4046</v>
      </c>
      <c r="B604" s="107" t="s">
        <v>971</v>
      </c>
      <c r="C604" s="107" t="s">
        <v>972</v>
      </c>
      <c r="D604" s="107" t="s">
        <v>973</v>
      </c>
      <c r="E604" s="107" t="s">
        <v>289</v>
      </c>
      <c r="F604" s="107"/>
      <c r="G604" s="107" t="s">
        <v>63</v>
      </c>
      <c r="H604" s="107" t="s">
        <v>824</v>
      </c>
      <c r="I604" s="107" t="s">
        <v>333</v>
      </c>
      <c r="J604" s="107"/>
      <c r="K604" s="107"/>
      <c r="L604" s="107"/>
      <c r="M604" s="107"/>
      <c r="N604" s="107"/>
      <c r="O604" s="107"/>
      <c r="P604" s="107"/>
      <c r="Q604" s="107"/>
      <c r="R604" s="107">
        <v>1</v>
      </c>
      <c r="S604" s="107">
        <v>1E-4</v>
      </c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>
        <v>40049</v>
      </c>
      <c r="AE604" s="107"/>
      <c r="AF604" s="107"/>
      <c r="AG604" s="107"/>
      <c r="AH604" s="107"/>
      <c r="AI604" s="107"/>
      <c r="AJ604" s="107"/>
      <c r="AK604" s="107"/>
      <c r="AL604" s="107" t="s">
        <v>292</v>
      </c>
      <c r="AM604" s="107"/>
      <c r="AN604" s="107" t="s">
        <v>292</v>
      </c>
      <c r="AO604" s="107" t="s">
        <v>293</v>
      </c>
      <c r="AP604" s="107" t="s">
        <v>28</v>
      </c>
      <c r="AQ604" s="107"/>
      <c r="AR604" s="107" t="s">
        <v>294</v>
      </c>
      <c r="AS604" s="107" t="s">
        <v>514</v>
      </c>
      <c r="AT604" s="107"/>
      <c r="AU604" s="107"/>
      <c r="AV604" s="107"/>
      <c r="AW604" s="107"/>
      <c r="AX604" s="107"/>
      <c r="AY604" s="107"/>
      <c r="AZ604" s="107"/>
      <c r="BA604" s="107" t="s">
        <v>28</v>
      </c>
      <c r="BB604" s="107"/>
      <c r="BC604" s="107"/>
      <c r="BD604" s="107"/>
      <c r="BE604" s="107"/>
      <c r="BF604" s="107"/>
      <c r="BG604" s="107"/>
      <c r="BH604" s="107"/>
      <c r="BI604" s="107"/>
      <c r="BJ604" s="107"/>
      <c r="BK604" s="107"/>
      <c r="BL604" s="107"/>
      <c r="BM604" s="107"/>
      <c r="BN604" s="107"/>
      <c r="BO604" s="107"/>
      <c r="BP604" s="107"/>
      <c r="BQ604" s="107"/>
      <c r="BR604" s="107"/>
      <c r="BS604" s="107"/>
      <c r="BT604" s="107"/>
      <c r="BU604" s="107"/>
      <c r="BV604" s="107"/>
      <c r="BW604" s="107"/>
      <c r="BX604" s="107"/>
      <c r="BY604" s="107"/>
      <c r="BZ604" s="107"/>
      <c r="CA604" s="107"/>
      <c r="CB604" s="107"/>
      <c r="CC604" s="107"/>
      <c r="CD604" s="107"/>
      <c r="CE604" s="107"/>
      <c r="CF604" s="107" t="s">
        <v>296</v>
      </c>
    </row>
    <row r="605" spans="1:84" ht="12.75">
      <c r="A605" s="95">
        <v>4050</v>
      </c>
      <c r="B605" s="107" t="s">
        <v>974</v>
      </c>
      <c r="C605" s="107" t="s">
        <v>975</v>
      </c>
      <c r="D605" s="107" t="s">
        <v>976</v>
      </c>
      <c r="E605" s="107" t="s">
        <v>289</v>
      </c>
      <c r="F605" s="107"/>
      <c r="G605" s="107" t="s">
        <v>63</v>
      </c>
      <c r="H605" s="107" t="s">
        <v>824</v>
      </c>
      <c r="I605" s="107" t="s">
        <v>333</v>
      </c>
      <c r="J605" s="107"/>
      <c r="K605" s="107"/>
      <c r="L605" s="107"/>
      <c r="M605" s="107"/>
      <c r="N605" s="107"/>
      <c r="O605" s="107"/>
      <c r="P605" s="107"/>
      <c r="Q605" s="107"/>
      <c r="R605" s="107">
        <v>1</v>
      </c>
      <c r="S605" s="107">
        <v>1E-4</v>
      </c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>
        <v>40049</v>
      </c>
      <c r="AE605" s="107"/>
      <c r="AF605" s="107"/>
      <c r="AG605" s="107"/>
      <c r="AH605" s="107"/>
      <c r="AI605" s="107"/>
      <c r="AJ605" s="107"/>
      <c r="AK605" s="107"/>
      <c r="AL605" s="107" t="s">
        <v>292</v>
      </c>
      <c r="AM605" s="107"/>
      <c r="AN605" s="107" t="s">
        <v>292</v>
      </c>
      <c r="AO605" s="107" t="s">
        <v>293</v>
      </c>
      <c r="AP605" s="107" t="s">
        <v>28</v>
      </c>
      <c r="AQ605" s="107"/>
      <c r="AR605" s="107" t="s">
        <v>294</v>
      </c>
      <c r="AS605" s="107" t="s">
        <v>514</v>
      </c>
      <c r="AT605" s="107"/>
      <c r="AU605" s="107"/>
      <c r="AV605" s="107"/>
      <c r="AW605" s="107"/>
      <c r="AX605" s="107"/>
      <c r="AY605" s="107"/>
      <c r="AZ605" s="107"/>
      <c r="BA605" s="107" t="s">
        <v>28</v>
      </c>
      <c r="BB605" s="107"/>
      <c r="BC605" s="107"/>
      <c r="BD605" s="107"/>
      <c r="BE605" s="107"/>
      <c r="BF605" s="107"/>
      <c r="BG605" s="107"/>
      <c r="BH605" s="107"/>
      <c r="BI605" s="107"/>
      <c r="BJ605" s="107"/>
      <c r="BK605" s="107"/>
      <c r="BL605" s="107"/>
      <c r="BM605" s="107"/>
      <c r="BN605" s="107"/>
      <c r="BO605" s="107"/>
      <c r="BP605" s="107"/>
      <c r="BQ605" s="107"/>
      <c r="BR605" s="107"/>
      <c r="BS605" s="107"/>
      <c r="BT605" s="107"/>
      <c r="BU605" s="107"/>
      <c r="BV605" s="107"/>
      <c r="BW605" s="107"/>
      <c r="BX605" s="107"/>
      <c r="BY605" s="107"/>
      <c r="BZ605" s="107"/>
      <c r="CA605" s="107"/>
      <c r="CB605" s="107"/>
      <c r="CC605" s="107"/>
      <c r="CD605" s="107"/>
      <c r="CE605" s="107"/>
      <c r="CF605" s="107" t="s">
        <v>296</v>
      </c>
    </row>
    <row r="606" spans="1:84" ht="12.75">
      <c r="A606" s="95">
        <v>4057</v>
      </c>
      <c r="B606" s="107" t="s">
        <v>977</v>
      </c>
      <c r="C606" s="107" t="s">
        <v>978</v>
      </c>
      <c r="D606" s="107" t="s">
        <v>979</v>
      </c>
      <c r="E606" s="107" t="s">
        <v>289</v>
      </c>
      <c r="F606" s="107"/>
      <c r="G606" s="107" t="s">
        <v>63</v>
      </c>
      <c r="H606" s="107" t="s">
        <v>824</v>
      </c>
      <c r="I606" s="107" t="s">
        <v>333</v>
      </c>
      <c r="J606" s="107"/>
      <c r="K606" s="107"/>
      <c r="L606" s="107"/>
      <c r="M606" s="107"/>
      <c r="N606" s="107"/>
      <c r="O606" s="107"/>
      <c r="P606" s="107"/>
      <c r="Q606" s="107"/>
      <c r="R606" s="107">
        <v>1</v>
      </c>
      <c r="S606" s="107">
        <v>1E-4</v>
      </c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>
        <v>40049</v>
      </c>
      <c r="AE606" s="107"/>
      <c r="AF606" s="107"/>
      <c r="AG606" s="107"/>
      <c r="AH606" s="107"/>
      <c r="AI606" s="107"/>
      <c r="AJ606" s="107"/>
      <c r="AK606" s="107"/>
      <c r="AL606" s="107" t="s">
        <v>292</v>
      </c>
      <c r="AM606" s="107"/>
      <c r="AN606" s="107" t="s">
        <v>292</v>
      </c>
      <c r="AO606" s="107" t="s">
        <v>293</v>
      </c>
      <c r="AP606" s="107" t="s">
        <v>28</v>
      </c>
      <c r="AQ606" s="107"/>
      <c r="AR606" s="107" t="s">
        <v>294</v>
      </c>
      <c r="AS606" s="107" t="s">
        <v>514</v>
      </c>
      <c r="AT606" s="107"/>
      <c r="AU606" s="107"/>
      <c r="AV606" s="107"/>
      <c r="AW606" s="107"/>
      <c r="AX606" s="107"/>
      <c r="AY606" s="107"/>
      <c r="AZ606" s="107"/>
      <c r="BA606" s="107" t="s">
        <v>28</v>
      </c>
      <c r="BB606" s="107"/>
      <c r="BC606" s="107"/>
      <c r="BD606" s="107"/>
      <c r="BE606" s="107"/>
      <c r="BF606" s="107"/>
      <c r="BG606" s="107"/>
      <c r="BH606" s="107"/>
      <c r="BI606" s="107"/>
      <c r="BJ606" s="107"/>
      <c r="BK606" s="107"/>
      <c r="BL606" s="107"/>
      <c r="BM606" s="107"/>
      <c r="BN606" s="107"/>
      <c r="BO606" s="107"/>
      <c r="BP606" s="107"/>
      <c r="BQ606" s="107"/>
      <c r="BR606" s="107"/>
      <c r="BS606" s="107"/>
      <c r="BT606" s="107"/>
      <c r="BU606" s="107"/>
      <c r="BV606" s="107"/>
      <c r="BW606" s="107"/>
      <c r="BX606" s="107"/>
      <c r="BY606" s="107"/>
      <c r="BZ606" s="107"/>
      <c r="CA606" s="107"/>
      <c r="CB606" s="107"/>
      <c r="CC606" s="107"/>
      <c r="CD606" s="107"/>
      <c r="CE606" s="107"/>
      <c r="CF606" s="107" t="s">
        <v>296</v>
      </c>
    </row>
    <row r="607" spans="1:84" ht="12.75">
      <c r="A607" s="95">
        <v>4052</v>
      </c>
      <c r="B607" s="107" t="s">
        <v>980</v>
      </c>
      <c r="C607" s="107" t="s">
        <v>981</v>
      </c>
      <c r="D607" s="107" t="s">
        <v>982</v>
      </c>
      <c r="E607" s="107" t="s">
        <v>289</v>
      </c>
      <c r="F607" s="107"/>
      <c r="G607" s="107" t="s">
        <v>63</v>
      </c>
      <c r="H607" s="107" t="s">
        <v>824</v>
      </c>
      <c r="I607" s="107" t="s">
        <v>333</v>
      </c>
      <c r="J607" s="107"/>
      <c r="K607" s="107"/>
      <c r="L607" s="107"/>
      <c r="M607" s="107"/>
      <c r="N607" s="107"/>
      <c r="O607" s="107"/>
      <c r="P607" s="107"/>
      <c r="Q607" s="107"/>
      <c r="R607" s="107">
        <v>1</v>
      </c>
      <c r="S607" s="107">
        <v>1E-4</v>
      </c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>
        <v>40049</v>
      </c>
      <c r="AE607" s="107"/>
      <c r="AF607" s="107"/>
      <c r="AG607" s="107"/>
      <c r="AH607" s="107"/>
      <c r="AI607" s="107"/>
      <c r="AJ607" s="107"/>
      <c r="AK607" s="107"/>
      <c r="AL607" s="107" t="s">
        <v>292</v>
      </c>
      <c r="AM607" s="107"/>
      <c r="AN607" s="107" t="s">
        <v>292</v>
      </c>
      <c r="AO607" s="107" t="s">
        <v>293</v>
      </c>
      <c r="AP607" s="107" t="s">
        <v>28</v>
      </c>
      <c r="AQ607" s="107"/>
      <c r="AR607" s="107" t="s">
        <v>294</v>
      </c>
      <c r="AS607" s="107" t="s">
        <v>514</v>
      </c>
      <c r="AT607" s="107"/>
      <c r="AU607" s="107"/>
      <c r="AV607" s="107"/>
      <c r="AW607" s="107"/>
      <c r="AX607" s="107"/>
      <c r="AY607" s="107"/>
      <c r="AZ607" s="107"/>
      <c r="BA607" s="107" t="s">
        <v>28</v>
      </c>
      <c r="BB607" s="107"/>
      <c r="BC607" s="107"/>
      <c r="BD607" s="107"/>
      <c r="BE607" s="107"/>
      <c r="BF607" s="107"/>
      <c r="BG607" s="107"/>
      <c r="BH607" s="107"/>
      <c r="BI607" s="107"/>
      <c r="BJ607" s="107"/>
      <c r="BK607" s="107"/>
      <c r="BL607" s="107"/>
      <c r="BM607" s="107"/>
      <c r="BN607" s="107"/>
      <c r="BO607" s="107"/>
      <c r="BP607" s="107"/>
      <c r="BQ607" s="107"/>
      <c r="BR607" s="107"/>
      <c r="BS607" s="107"/>
      <c r="BT607" s="107"/>
      <c r="BU607" s="107"/>
      <c r="BV607" s="107"/>
      <c r="BW607" s="107"/>
      <c r="BX607" s="107"/>
      <c r="BY607" s="107"/>
      <c r="BZ607" s="107"/>
      <c r="CA607" s="107"/>
      <c r="CB607" s="107"/>
      <c r="CC607" s="107"/>
      <c r="CD607" s="107"/>
      <c r="CE607" s="107"/>
      <c r="CF607" s="107" t="s">
        <v>296</v>
      </c>
    </row>
    <row r="608" spans="1:84" ht="12.75">
      <c r="A608" s="95">
        <v>3611</v>
      </c>
      <c r="B608" s="107" t="s">
        <v>983</v>
      </c>
      <c r="C608" s="107" t="s">
        <v>984</v>
      </c>
      <c r="D608" s="107" t="s">
        <v>985</v>
      </c>
      <c r="E608" s="107" t="s">
        <v>289</v>
      </c>
      <c r="F608" s="107"/>
      <c r="G608" s="107" t="s">
        <v>63</v>
      </c>
      <c r="H608" s="107" t="s">
        <v>824</v>
      </c>
      <c r="I608" s="107" t="s">
        <v>333</v>
      </c>
      <c r="J608" s="107"/>
      <c r="K608" s="107"/>
      <c r="L608" s="107"/>
      <c r="M608" s="107"/>
      <c r="N608" s="107"/>
      <c r="O608" s="107"/>
      <c r="P608" s="107"/>
      <c r="Q608" s="107"/>
      <c r="R608" s="107">
        <v>1</v>
      </c>
      <c r="S608" s="107">
        <v>1E-4</v>
      </c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>
        <v>40049</v>
      </c>
      <c r="AE608" s="107"/>
      <c r="AF608" s="107"/>
      <c r="AG608" s="107"/>
      <c r="AH608" s="107"/>
      <c r="AI608" s="107"/>
      <c r="AJ608" s="107"/>
      <c r="AK608" s="107"/>
      <c r="AL608" s="107" t="s">
        <v>292</v>
      </c>
      <c r="AM608" s="107"/>
      <c r="AN608" s="107" t="s">
        <v>292</v>
      </c>
      <c r="AO608" s="107" t="s">
        <v>293</v>
      </c>
      <c r="AP608" s="107" t="s">
        <v>28</v>
      </c>
      <c r="AQ608" s="107"/>
      <c r="AR608" s="107" t="s">
        <v>294</v>
      </c>
      <c r="AS608" s="107" t="s">
        <v>514</v>
      </c>
      <c r="AT608" s="107"/>
      <c r="AU608" s="107"/>
      <c r="AV608" s="107"/>
      <c r="AW608" s="107"/>
      <c r="AX608" s="107"/>
      <c r="AY608" s="107"/>
      <c r="AZ608" s="107"/>
      <c r="BA608" s="107" t="s">
        <v>28</v>
      </c>
      <c r="BB608" s="107"/>
      <c r="BC608" s="107"/>
      <c r="BD608" s="107"/>
      <c r="BE608" s="107"/>
      <c r="BF608" s="107"/>
      <c r="BG608" s="107"/>
      <c r="BH608" s="107"/>
      <c r="BI608" s="107"/>
      <c r="BJ608" s="107"/>
      <c r="BK608" s="107"/>
      <c r="BL608" s="107"/>
      <c r="BM608" s="107"/>
      <c r="BN608" s="107"/>
      <c r="BO608" s="107"/>
      <c r="BP608" s="107"/>
      <c r="BQ608" s="107"/>
      <c r="BR608" s="107"/>
      <c r="BS608" s="107"/>
      <c r="BT608" s="107"/>
      <c r="BU608" s="107"/>
      <c r="BV608" s="107"/>
      <c r="BW608" s="107"/>
      <c r="BX608" s="107"/>
      <c r="BY608" s="107"/>
      <c r="BZ608" s="107"/>
      <c r="CA608" s="107"/>
      <c r="CB608" s="107"/>
      <c r="CC608" s="107"/>
      <c r="CD608" s="107"/>
      <c r="CE608" s="107"/>
      <c r="CF608" s="107" t="s">
        <v>296</v>
      </c>
    </row>
    <row r="609" spans="1:84" ht="12.75">
      <c r="A609" s="95">
        <v>3579</v>
      </c>
      <c r="B609" s="107" t="s">
        <v>986</v>
      </c>
      <c r="C609" s="107" t="s">
        <v>987</v>
      </c>
      <c r="D609" s="107" t="s">
        <v>988</v>
      </c>
      <c r="E609" s="107" t="s">
        <v>289</v>
      </c>
      <c r="F609" s="107"/>
      <c r="G609" s="107" t="s">
        <v>63</v>
      </c>
      <c r="H609" s="107" t="s">
        <v>824</v>
      </c>
      <c r="I609" s="107" t="s">
        <v>333</v>
      </c>
      <c r="J609" s="107"/>
      <c r="K609" s="107"/>
      <c r="L609" s="107"/>
      <c r="M609" s="107"/>
      <c r="N609" s="107"/>
      <c r="O609" s="107"/>
      <c r="P609" s="107"/>
      <c r="Q609" s="107"/>
      <c r="R609" s="107">
        <v>1</v>
      </c>
      <c r="S609" s="107">
        <v>1E-4</v>
      </c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>
        <v>40049</v>
      </c>
      <c r="AE609" s="107"/>
      <c r="AF609" s="107"/>
      <c r="AG609" s="107"/>
      <c r="AH609" s="107"/>
      <c r="AI609" s="107"/>
      <c r="AJ609" s="107"/>
      <c r="AK609" s="107"/>
      <c r="AL609" s="107" t="s">
        <v>292</v>
      </c>
      <c r="AM609" s="107"/>
      <c r="AN609" s="107" t="s">
        <v>292</v>
      </c>
      <c r="AO609" s="107" t="s">
        <v>293</v>
      </c>
      <c r="AP609" s="107" t="s">
        <v>28</v>
      </c>
      <c r="AQ609" s="107"/>
      <c r="AR609" s="107" t="s">
        <v>294</v>
      </c>
      <c r="AS609" s="107" t="s">
        <v>514</v>
      </c>
      <c r="AT609" s="107"/>
      <c r="AU609" s="107"/>
      <c r="AV609" s="107"/>
      <c r="AW609" s="107"/>
      <c r="AX609" s="107"/>
      <c r="AY609" s="107"/>
      <c r="AZ609" s="107"/>
      <c r="BA609" s="107" t="s">
        <v>28</v>
      </c>
      <c r="BB609" s="107"/>
      <c r="BC609" s="107"/>
      <c r="BD609" s="107"/>
      <c r="BE609" s="107"/>
      <c r="BF609" s="107"/>
      <c r="BG609" s="107"/>
      <c r="BH609" s="107"/>
      <c r="BI609" s="107"/>
      <c r="BJ609" s="107"/>
      <c r="BK609" s="107"/>
      <c r="BL609" s="107"/>
      <c r="BM609" s="107"/>
      <c r="BN609" s="107"/>
      <c r="BO609" s="107"/>
      <c r="BP609" s="107"/>
      <c r="BQ609" s="107"/>
      <c r="BR609" s="107"/>
      <c r="BS609" s="107"/>
      <c r="BT609" s="107"/>
      <c r="BU609" s="107"/>
      <c r="BV609" s="107"/>
      <c r="BW609" s="107"/>
      <c r="BX609" s="107"/>
      <c r="BY609" s="107"/>
      <c r="BZ609" s="107"/>
      <c r="CA609" s="107"/>
      <c r="CB609" s="107"/>
      <c r="CC609" s="107"/>
      <c r="CD609" s="107"/>
      <c r="CE609" s="107"/>
      <c r="CF609" s="107" t="s">
        <v>296</v>
      </c>
    </row>
    <row r="610" spans="1:84" ht="12.75">
      <c r="A610" s="95">
        <v>3634</v>
      </c>
      <c r="B610" s="107" t="s">
        <v>989</v>
      </c>
      <c r="C610" s="107" t="s">
        <v>990</v>
      </c>
      <c r="D610" s="107" t="s">
        <v>991</v>
      </c>
      <c r="E610" s="107" t="s">
        <v>289</v>
      </c>
      <c r="F610" s="107"/>
      <c r="G610" s="107" t="s">
        <v>63</v>
      </c>
      <c r="H610" s="107" t="s">
        <v>824</v>
      </c>
      <c r="I610" s="107" t="s">
        <v>333</v>
      </c>
      <c r="J610" s="107"/>
      <c r="K610" s="107"/>
      <c r="L610" s="107"/>
      <c r="M610" s="107"/>
      <c r="N610" s="107"/>
      <c r="O610" s="107"/>
      <c r="P610" s="107"/>
      <c r="Q610" s="107"/>
      <c r="R610" s="107">
        <v>1</v>
      </c>
      <c r="S610" s="107">
        <v>1E-4</v>
      </c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>
        <v>40049</v>
      </c>
      <c r="AE610" s="107"/>
      <c r="AF610" s="107"/>
      <c r="AG610" s="107"/>
      <c r="AH610" s="107"/>
      <c r="AI610" s="107"/>
      <c r="AJ610" s="107"/>
      <c r="AK610" s="107"/>
      <c r="AL610" s="107" t="s">
        <v>292</v>
      </c>
      <c r="AM610" s="107"/>
      <c r="AN610" s="107" t="s">
        <v>292</v>
      </c>
      <c r="AO610" s="107" t="s">
        <v>293</v>
      </c>
      <c r="AP610" s="107" t="s">
        <v>28</v>
      </c>
      <c r="AQ610" s="107"/>
      <c r="AR610" s="107" t="s">
        <v>294</v>
      </c>
      <c r="AS610" s="107" t="s">
        <v>514</v>
      </c>
      <c r="AT610" s="107"/>
      <c r="AU610" s="107"/>
      <c r="AV610" s="107"/>
      <c r="AW610" s="107"/>
      <c r="AX610" s="107"/>
      <c r="AY610" s="107"/>
      <c r="AZ610" s="107"/>
      <c r="BA610" s="107" t="s">
        <v>28</v>
      </c>
      <c r="BB610" s="107"/>
      <c r="BC610" s="107"/>
      <c r="BD610" s="107"/>
      <c r="BE610" s="107"/>
      <c r="BF610" s="107"/>
      <c r="BG610" s="107"/>
      <c r="BH610" s="107"/>
      <c r="BI610" s="107"/>
      <c r="BJ610" s="107"/>
      <c r="BK610" s="107"/>
      <c r="BL610" s="107"/>
      <c r="BM610" s="107"/>
      <c r="BN610" s="107"/>
      <c r="BO610" s="107"/>
      <c r="BP610" s="107"/>
      <c r="BQ610" s="107"/>
      <c r="BR610" s="107"/>
      <c r="BS610" s="107"/>
      <c r="BT610" s="107"/>
      <c r="BU610" s="107"/>
      <c r="BV610" s="107"/>
      <c r="BW610" s="107"/>
      <c r="BX610" s="107"/>
      <c r="BY610" s="107"/>
      <c r="BZ610" s="107"/>
      <c r="CA610" s="107"/>
      <c r="CB610" s="107"/>
      <c r="CC610" s="107"/>
      <c r="CD610" s="107"/>
      <c r="CE610" s="107"/>
      <c r="CF610" s="107" t="s">
        <v>296</v>
      </c>
    </row>
    <row r="611" spans="1:84" ht="12.75">
      <c r="A611" s="95">
        <v>4055</v>
      </c>
      <c r="B611" s="107" t="s">
        <v>992</v>
      </c>
      <c r="C611" s="107" t="s">
        <v>993</v>
      </c>
      <c r="D611" s="107" t="s">
        <v>994</v>
      </c>
      <c r="E611" s="107" t="s">
        <v>289</v>
      </c>
      <c r="F611" s="107"/>
      <c r="G611" s="107" t="s">
        <v>63</v>
      </c>
      <c r="H611" s="107" t="s">
        <v>824</v>
      </c>
      <c r="I611" s="107" t="s">
        <v>333</v>
      </c>
      <c r="J611" s="107"/>
      <c r="K611" s="107"/>
      <c r="L611" s="107"/>
      <c r="M611" s="107"/>
      <c r="N611" s="107"/>
      <c r="O611" s="107"/>
      <c r="P611" s="107"/>
      <c r="Q611" s="107"/>
      <c r="R611" s="107">
        <v>1</v>
      </c>
      <c r="S611" s="107">
        <v>1E-4</v>
      </c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>
        <v>40049</v>
      </c>
      <c r="AE611" s="107"/>
      <c r="AF611" s="107"/>
      <c r="AG611" s="107"/>
      <c r="AH611" s="107"/>
      <c r="AI611" s="107"/>
      <c r="AJ611" s="107"/>
      <c r="AK611" s="107"/>
      <c r="AL611" s="107" t="s">
        <v>292</v>
      </c>
      <c r="AM611" s="107"/>
      <c r="AN611" s="107" t="s">
        <v>292</v>
      </c>
      <c r="AO611" s="107" t="s">
        <v>293</v>
      </c>
      <c r="AP611" s="107" t="s">
        <v>28</v>
      </c>
      <c r="AQ611" s="107"/>
      <c r="AR611" s="107" t="s">
        <v>294</v>
      </c>
      <c r="AS611" s="107" t="s">
        <v>514</v>
      </c>
      <c r="AT611" s="107"/>
      <c r="AU611" s="107"/>
      <c r="AV611" s="107"/>
      <c r="AW611" s="107"/>
      <c r="AX611" s="107"/>
      <c r="AY611" s="107"/>
      <c r="AZ611" s="107"/>
      <c r="BA611" s="107" t="s">
        <v>28</v>
      </c>
      <c r="BB611" s="107"/>
      <c r="BC611" s="107"/>
      <c r="BD611" s="107"/>
      <c r="BE611" s="107"/>
      <c r="BF611" s="107"/>
      <c r="BG611" s="107"/>
      <c r="BH611" s="107"/>
      <c r="BI611" s="107"/>
      <c r="BJ611" s="107"/>
      <c r="BK611" s="107"/>
      <c r="BL611" s="107"/>
      <c r="BM611" s="107"/>
      <c r="BN611" s="107"/>
      <c r="BO611" s="107"/>
      <c r="BP611" s="107"/>
      <c r="BQ611" s="107"/>
      <c r="BR611" s="107"/>
      <c r="BS611" s="107"/>
      <c r="BT611" s="107"/>
      <c r="BU611" s="107"/>
      <c r="BV611" s="107"/>
      <c r="BW611" s="107"/>
      <c r="BX611" s="107"/>
      <c r="BY611" s="107"/>
      <c r="BZ611" s="107"/>
      <c r="CA611" s="107"/>
      <c r="CB611" s="107"/>
      <c r="CC611" s="107"/>
      <c r="CD611" s="107"/>
      <c r="CE611" s="107"/>
      <c r="CF611" s="107" t="s">
        <v>296</v>
      </c>
    </row>
    <row r="612" spans="1:84" ht="12.75">
      <c r="A612" s="95">
        <v>4013</v>
      </c>
      <c r="B612" s="107" t="s">
        <v>995</v>
      </c>
      <c r="C612" s="107" t="s">
        <v>996</v>
      </c>
      <c r="D612" s="107" t="s">
        <v>997</v>
      </c>
      <c r="E612" s="107" t="s">
        <v>289</v>
      </c>
      <c r="F612" s="107"/>
      <c r="G612" s="107" t="s">
        <v>63</v>
      </c>
      <c r="H612" s="107" t="s">
        <v>824</v>
      </c>
      <c r="I612" s="107" t="s">
        <v>333</v>
      </c>
      <c r="J612" s="107"/>
      <c r="K612" s="107"/>
      <c r="L612" s="107"/>
      <c r="M612" s="107"/>
      <c r="N612" s="107"/>
      <c r="O612" s="107"/>
      <c r="P612" s="107"/>
      <c r="Q612" s="107"/>
      <c r="R612" s="107">
        <v>1</v>
      </c>
      <c r="S612" s="107">
        <v>1E-4</v>
      </c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>
        <v>40049</v>
      </c>
      <c r="AE612" s="107"/>
      <c r="AF612" s="107"/>
      <c r="AG612" s="107"/>
      <c r="AH612" s="107"/>
      <c r="AI612" s="107"/>
      <c r="AJ612" s="107"/>
      <c r="AK612" s="107"/>
      <c r="AL612" s="107" t="s">
        <v>292</v>
      </c>
      <c r="AM612" s="107" t="s">
        <v>289</v>
      </c>
      <c r="AN612" s="107" t="s">
        <v>292</v>
      </c>
      <c r="AO612" s="107" t="s">
        <v>293</v>
      </c>
      <c r="AP612" s="107" t="s">
        <v>28</v>
      </c>
      <c r="AQ612" s="107"/>
      <c r="AR612" s="107" t="s">
        <v>998</v>
      </c>
      <c r="AS612" s="107" t="s">
        <v>514</v>
      </c>
      <c r="AT612" s="107"/>
      <c r="AU612" s="107"/>
      <c r="AV612" s="107"/>
      <c r="AW612" s="107"/>
      <c r="AX612" s="107"/>
      <c r="AY612" s="107"/>
      <c r="AZ612" s="107"/>
      <c r="BA612" s="107" t="s">
        <v>28</v>
      </c>
      <c r="BB612" s="107"/>
      <c r="BC612" s="107"/>
      <c r="BD612" s="107"/>
      <c r="BE612" s="107"/>
      <c r="BF612" s="107"/>
      <c r="BG612" s="107"/>
      <c r="BH612" s="107"/>
      <c r="BI612" s="107"/>
      <c r="BJ612" s="107"/>
      <c r="BK612" s="107"/>
      <c r="BL612" s="107"/>
      <c r="BM612" s="107"/>
      <c r="BN612" s="107"/>
      <c r="BO612" s="107"/>
      <c r="BP612" s="107"/>
      <c r="BQ612" s="107"/>
      <c r="BR612" s="107"/>
      <c r="BS612" s="107"/>
      <c r="BT612" s="107"/>
      <c r="BU612" s="107"/>
      <c r="BV612" s="107"/>
      <c r="BW612" s="107"/>
      <c r="BX612" s="107"/>
      <c r="BY612" s="107"/>
      <c r="BZ612" s="107"/>
      <c r="CA612" s="107"/>
      <c r="CB612" s="107"/>
      <c r="CC612" s="107"/>
      <c r="CD612" s="107"/>
      <c r="CE612" s="107"/>
      <c r="CF612" s="107" t="s">
        <v>296</v>
      </c>
    </row>
    <row r="613" spans="1:84" ht="12.75">
      <c r="A613" s="95">
        <v>4000</v>
      </c>
      <c r="B613" s="107" t="s">
        <v>999</v>
      </c>
      <c r="C613" s="107" t="s">
        <v>1000</v>
      </c>
      <c r="D613" s="107" t="s">
        <v>1001</v>
      </c>
      <c r="E613" s="107" t="s">
        <v>289</v>
      </c>
      <c r="F613" s="107"/>
      <c r="G613" s="107" t="s">
        <v>63</v>
      </c>
      <c r="H613" s="107" t="s">
        <v>824</v>
      </c>
      <c r="I613" s="107" t="s">
        <v>333</v>
      </c>
      <c r="J613" s="107"/>
      <c r="K613" s="107"/>
      <c r="L613" s="107"/>
      <c r="M613" s="107"/>
      <c r="N613" s="107"/>
      <c r="O613" s="107"/>
      <c r="P613" s="107"/>
      <c r="Q613" s="107"/>
      <c r="R613" s="107">
        <v>1</v>
      </c>
      <c r="S613" s="107">
        <v>1E-4</v>
      </c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>
        <v>40049</v>
      </c>
      <c r="AE613" s="107"/>
      <c r="AF613" s="107"/>
      <c r="AG613" s="107"/>
      <c r="AH613" s="107"/>
      <c r="AI613" s="107"/>
      <c r="AJ613" s="107"/>
      <c r="AK613" s="107"/>
      <c r="AL613" s="107" t="s">
        <v>292</v>
      </c>
      <c r="AM613" s="107" t="s">
        <v>289</v>
      </c>
      <c r="AN613" s="107" t="s">
        <v>292</v>
      </c>
      <c r="AO613" s="107" t="s">
        <v>293</v>
      </c>
      <c r="AP613" s="107" t="s">
        <v>28</v>
      </c>
      <c r="AQ613" s="107"/>
      <c r="AR613" s="107" t="s">
        <v>1002</v>
      </c>
      <c r="AS613" s="107" t="s">
        <v>514</v>
      </c>
      <c r="AT613" s="107"/>
      <c r="AU613" s="107"/>
      <c r="AV613" s="107"/>
      <c r="AW613" s="107"/>
      <c r="AX613" s="107"/>
      <c r="AY613" s="107"/>
      <c r="AZ613" s="107"/>
      <c r="BA613" s="107" t="s">
        <v>28</v>
      </c>
      <c r="BB613" s="107"/>
      <c r="BC613" s="107"/>
      <c r="BD613" s="107"/>
      <c r="BE613" s="107"/>
      <c r="BF613" s="107"/>
      <c r="BG613" s="107"/>
      <c r="BH613" s="107"/>
      <c r="BI613" s="107"/>
      <c r="BJ613" s="107"/>
      <c r="BK613" s="107"/>
      <c r="BL613" s="107"/>
      <c r="BM613" s="107"/>
      <c r="BN613" s="107"/>
      <c r="BO613" s="107"/>
      <c r="BP613" s="107"/>
      <c r="BQ613" s="107"/>
      <c r="BR613" s="107"/>
      <c r="BS613" s="107"/>
      <c r="BT613" s="107"/>
      <c r="BU613" s="107"/>
      <c r="BV613" s="107"/>
      <c r="BW613" s="107"/>
      <c r="BX613" s="107"/>
      <c r="BY613" s="107"/>
      <c r="BZ613" s="107"/>
      <c r="CA613" s="107"/>
      <c r="CB613" s="107"/>
      <c r="CC613" s="107"/>
      <c r="CD613" s="107"/>
      <c r="CE613" s="107"/>
      <c r="CF613" s="107" t="s">
        <v>296</v>
      </c>
    </row>
    <row r="614" spans="1:84" ht="12.75">
      <c r="A614" s="95">
        <v>4058</v>
      </c>
      <c r="B614" s="107" t="s">
        <v>1003</v>
      </c>
      <c r="C614" s="107" t="s">
        <v>1004</v>
      </c>
      <c r="D614" s="107" t="s">
        <v>1005</v>
      </c>
      <c r="E614" s="107" t="s">
        <v>289</v>
      </c>
      <c r="F614" s="107"/>
      <c r="G614" s="107" t="s">
        <v>63</v>
      </c>
      <c r="H614" s="107" t="s">
        <v>824</v>
      </c>
      <c r="I614" s="107" t="s">
        <v>333</v>
      </c>
      <c r="J614" s="107"/>
      <c r="K614" s="107"/>
      <c r="L614" s="107"/>
      <c r="M614" s="107"/>
      <c r="N614" s="107"/>
      <c r="O614" s="107"/>
      <c r="P614" s="107"/>
      <c r="Q614" s="107"/>
      <c r="R614" s="107">
        <v>1</v>
      </c>
      <c r="S614" s="107">
        <v>1E-4</v>
      </c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>
        <v>40049</v>
      </c>
      <c r="AE614" s="107"/>
      <c r="AF614" s="107"/>
      <c r="AG614" s="107"/>
      <c r="AH614" s="107"/>
      <c r="AI614" s="107"/>
      <c r="AJ614" s="107"/>
      <c r="AK614" s="107"/>
      <c r="AL614" s="107" t="s">
        <v>292</v>
      </c>
      <c r="AM614" s="107"/>
      <c r="AN614" s="107" t="s">
        <v>292</v>
      </c>
      <c r="AO614" s="107" t="s">
        <v>293</v>
      </c>
      <c r="AP614" s="107" t="s">
        <v>28</v>
      </c>
      <c r="AQ614" s="107"/>
      <c r="AR614" s="107" t="s">
        <v>294</v>
      </c>
      <c r="AS614" s="107" t="s">
        <v>514</v>
      </c>
      <c r="AT614" s="107"/>
      <c r="AU614" s="107"/>
      <c r="AV614" s="107"/>
      <c r="AW614" s="107"/>
      <c r="AX614" s="107"/>
      <c r="AY614" s="107"/>
      <c r="AZ614" s="107"/>
      <c r="BA614" s="107" t="s">
        <v>28</v>
      </c>
      <c r="BB614" s="107"/>
      <c r="BC614" s="107"/>
      <c r="BD614" s="107"/>
      <c r="BE614" s="107"/>
      <c r="BF614" s="107"/>
      <c r="BG614" s="107"/>
      <c r="BH614" s="107"/>
      <c r="BI614" s="107"/>
      <c r="BJ614" s="107"/>
      <c r="BK614" s="107"/>
      <c r="BL614" s="107"/>
      <c r="BM614" s="107"/>
      <c r="BN614" s="107"/>
      <c r="BO614" s="107"/>
      <c r="BP614" s="107"/>
      <c r="BQ614" s="107"/>
      <c r="BR614" s="107"/>
      <c r="BS614" s="107"/>
      <c r="BT614" s="107"/>
      <c r="BU614" s="107"/>
      <c r="BV614" s="107"/>
      <c r="BW614" s="107"/>
      <c r="BX614" s="107"/>
      <c r="BY614" s="107"/>
      <c r="BZ614" s="107"/>
      <c r="CA614" s="107"/>
      <c r="CB614" s="107"/>
      <c r="CC614" s="107"/>
      <c r="CD614" s="107"/>
      <c r="CE614" s="107"/>
      <c r="CF614" s="107" t="s">
        <v>296</v>
      </c>
    </row>
    <row r="615" spans="1:84" ht="12.75">
      <c r="A615" s="95">
        <v>4056</v>
      </c>
      <c r="B615" s="107" t="s">
        <v>1006</v>
      </c>
      <c r="C615" s="107" t="s">
        <v>1007</v>
      </c>
      <c r="D615" s="107" t="s">
        <v>1008</v>
      </c>
      <c r="E615" s="107" t="s">
        <v>289</v>
      </c>
      <c r="F615" s="107"/>
      <c r="G615" s="107" t="s">
        <v>63</v>
      </c>
      <c r="H615" s="107" t="s">
        <v>824</v>
      </c>
      <c r="I615" s="107" t="s">
        <v>333</v>
      </c>
      <c r="J615" s="107"/>
      <c r="K615" s="107"/>
      <c r="L615" s="107"/>
      <c r="M615" s="107"/>
      <c r="N615" s="107"/>
      <c r="O615" s="107"/>
      <c r="P615" s="107"/>
      <c r="Q615" s="107"/>
      <c r="R615" s="107">
        <v>1</v>
      </c>
      <c r="S615" s="107">
        <v>1E-4</v>
      </c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>
        <v>40049</v>
      </c>
      <c r="AE615" s="107"/>
      <c r="AF615" s="107"/>
      <c r="AG615" s="107"/>
      <c r="AH615" s="107"/>
      <c r="AI615" s="107"/>
      <c r="AJ615" s="107"/>
      <c r="AK615" s="107"/>
      <c r="AL615" s="107" t="s">
        <v>292</v>
      </c>
      <c r="AM615" s="107"/>
      <c r="AN615" s="107" t="s">
        <v>292</v>
      </c>
      <c r="AO615" s="107" t="s">
        <v>293</v>
      </c>
      <c r="AP615" s="107" t="s">
        <v>28</v>
      </c>
      <c r="AQ615" s="107"/>
      <c r="AR615" s="107" t="s">
        <v>294</v>
      </c>
      <c r="AS615" s="107" t="s">
        <v>514</v>
      </c>
      <c r="AT615" s="107"/>
      <c r="AU615" s="107"/>
      <c r="AV615" s="107"/>
      <c r="AW615" s="107"/>
      <c r="AX615" s="107"/>
      <c r="AY615" s="107"/>
      <c r="AZ615" s="107"/>
      <c r="BA615" s="107" t="s">
        <v>28</v>
      </c>
      <c r="BB615" s="107"/>
      <c r="BC615" s="107"/>
      <c r="BD615" s="107"/>
      <c r="BE615" s="107"/>
      <c r="BF615" s="107"/>
      <c r="BG615" s="107"/>
      <c r="BH615" s="107"/>
      <c r="BI615" s="107"/>
      <c r="BJ615" s="107"/>
      <c r="BK615" s="107"/>
      <c r="BL615" s="107"/>
      <c r="BM615" s="107"/>
      <c r="BN615" s="107"/>
      <c r="BO615" s="107"/>
      <c r="BP615" s="107"/>
      <c r="BQ615" s="107"/>
      <c r="BR615" s="107"/>
      <c r="BS615" s="107"/>
      <c r="BT615" s="107"/>
      <c r="BU615" s="107"/>
      <c r="BV615" s="107"/>
      <c r="BW615" s="107"/>
      <c r="BX615" s="107"/>
      <c r="BY615" s="107"/>
      <c r="BZ615" s="107"/>
      <c r="CA615" s="107"/>
      <c r="CB615" s="107"/>
      <c r="CC615" s="107"/>
      <c r="CD615" s="107"/>
      <c r="CE615" s="107"/>
      <c r="CF615" s="107" t="s">
        <v>296</v>
      </c>
    </row>
    <row r="616" spans="1:84" ht="12.75">
      <c r="A616" s="95">
        <v>3628</v>
      </c>
      <c r="B616" s="107" t="s">
        <v>1009</v>
      </c>
      <c r="C616" s="107" t="s">
        <v>1010</v>
      </c>
      <c r="D616" s="107" t="s">
        <v>1011</v>
      </c>
      <c r="E616" s="107" t="s">
        <v>289</v>
      </c>
      <c r="F616" s="107"/>
      <c r="G616" s="107" t="s">
        <v>63</v>
      </c>
      <c r="H616" s="107" t="s">
        <v>824</v>
      </c>
      <c r="I616" s="107" t="s">
        <v>333</v>
      </c>
      <c r="J616" s="107"/>
      <c r="K616" s="107"/>
      <c r="L616" s="107"/>
      <c r="M616" s="107"/>
      <c r="N616" s="107"/>
      <c r="O616" s="107"/>
      <c r="P616" s="107"/>
      <c r="Q616" s="107"/>
      <c r="R616" s="107">
        <v>1</v>
      </c>
      <c r="S616" s="107">
        <v>1E-4</v>
      </c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>
        <v>40049</v>
      </c>
      <c r="AE616" s="107"/>
      <c r="AF616" s="107"/>
      <c r="AG616" s="107"/>
      <c r="AH616" s="107"/>
      <c r="AI616" s="107"/>
      <c r="AJ616" s="107"/>
      <c r="AK616" s="107"/>
      <c r="AL616" s="107" t="s">
        <v>292</v>
      </c>
      <c r="AM616" s="107"/>
      <c r="AN616" s="107" t="s">
        <v>292</v>
      </c>
      <c r="AO616" s="107" t="s">
        <v>293</v>
      </c>
      <c r="AP616" s="107" t="s">
        <v>28</v>
      </c>
      <c r="AQ616" s="107"/>
      <c r="AR616" s="107" t="s">
        <v>294</v>
      </c>
      <c r="AS616" s="107" t="s">
        <v>514</v>
      </c>
      <c r="AT616" s="107"/>
      <c r="AU616" s="107"/>
      <c r="AV616" s="107"/>
      <c r="AW616" s="107"/>
      <c r="AX616" s="107"/>
      <c r="AY616" s="107"/>
      <c r="AZ616" s="107"/>
      <c r="BA616" s="107" t="s">
        <v>28</v>
      </c>
      <c r="BB616" s="107"/>
      <c r="BC616" s="107"/>
      <c r="BD616" s="107"/>
      <c r="BE616" s="107"/>
      <c r="BF616" s="107"/>
      <c r="BG616" s="107"/>
      <c r="BH616" s="107"/>
      <c r="BI616" s="107"/>
      <c r="BJ616" s="107"/>
      <c r="BK616" s="107"/>
      <c r="BL616" s="107"/>
      <c r="BM616" s="107"/>
      <c r="BN616" s="107"/>
      <c r="BO616" s="107"/>
      <c r="BP616" s="107"/>
      <c r="BQ616" s="107"/>
      <c r="BR616" s="107"/>
      <c r="BS616" s="107"/>
      <c r="BT616" s="107"/>
      <c r="BU616" s="107"/>
      <c r="BV616" s="107"/>
      <c r="BW616" s="107"/>
      <c r="BX616" s="107"/>
      <c r="BY616" s="107"/>
      <c r="BZ616" s="107"/>
      <c r="CA616" s="107"/>
      <c r="CB616" s="107"/>
      <c r="CC616" s="107"/>
      <c r="CD616" s="107"/>
      <c r="CE616" s="107"/>
      <c r="CF616" s="107" t="s">
        <v>296</v>
      </c>
    </row>
    <row r="617" spans="1:84" ht="12.75">
      <c r="A617" s="95">
        <v>3617</v>
      </c>
      <c r="B617" s="107" t="s">
        <v>1012</v>
      </c>
      <c r="C617" s="107" t="s">
        <v>1013</v>
      </c>
      <c r="D617" s="107" t="s">
        <v>1014</v>
      </c>
      <c r="E617" s="107" t="s">
        <v>289</v>
      </c>
      <c r="F617" s="107"/>
      <c r="G617" s="107" t="s">
        <v>63</v>
      </c>
      <c r="H617" s="107" t="s">
        <v>824</v>
      </c>
      <c r="I617" s="107" t="s">
        <v>333</v>
      </c>
      <c r="J617" s="107"/>
      <c r="K617" s="107"/>
      <c r="L617" s="107"/>
      <c r="M617" s="107"/>
      <c r="N617" s="107"/>
      <c r="O617" s="107"/>
      <c r="P617" s="107"/>
      <c r="Q617" s="107"/>
      <c r="R617" s="107">
        <v>1</v>
      </c>
      <c r="S617" s="107">
        <v>1E-4</v>
      </c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>
        <v>40049</v>
      </c>
      <c r="AE617" s="107"/>
      <c r="AF617" s="107"/>
      <c r="AG617" s="107"/>
      <c r="AH617" s="107"/>
      <c r="AI617" s="107"/>
      <c r="AJ617" s="107"/>
      <c r="AK617" s="107"/>
      <c r="AL617" s="107" t="s">
        <v>292</v>
      </c>
      <c r="AM617" s="107"/>
      <c r="AN617" s="107" t="s">
        <v>292</v>
      </c>
      <c r="AO617" s="107" t="s">
        <v>293</v>
      </c>
      <c r="AP617" s="107" t="s">
        <v>28</v>
      </c>
      <c r="AQ617" s="107"/>
      <c r="AR617" s="107" t="s">
        <v>294</v>
      </c>
      <c r="AS617" s="107" t="s">
        <v>514</v>
      </c>
      <c r="AT617" s="107"/>
      <c r="AU617" s="107"/>
      <c r="AV617" s="107"/>
      <c r="AW617" s="107"/>
      <c r="AX617" s="107"/>
      <c r="AY617" s="107"/>
      <c r="AZ617" s="107"/>
      <c r="BA617" s="107" t="s">
        <v>28</v>
      </c>
      <c r="BB617" s="107"/>
      <c r="BC617" s="107"/>
      <c r="BD617" s="107"/>
      <c r="BE617" s="107"/>
      <c r="BF617" s="107"/>
      <c r="BG617" s="107"/>
      <c r="BH617" s="107"/>
      <c r="BI617" s="107"/>
      <c r="BJ617" s="107"/>
      <c r="BK617" s="107"/>
      <c r="BL617" s="107"/>
      <c r="BM617" s="107"/>
      <c r="BN617" s="107"/>
      <c r="BO617" s="107"/>
      <c r="BP617" s="107"/>
      <c r="BQ617" s="107"/>
      <c r="BR617" s="107"/>
      <c r="BS617" s="107"/>
      <c r="BT617" s="107"/>
      <c r="BU617" s="107"/>
      <c r="BV617" s="107"/>
      <c r="BW617" s="107"/>
      <c r="BX617" s="107"/>
      <c r="BY617" s="107"/>
      <c r="BZ617" s="107"/>
      <c r="CA617" s="107"/>
      <c r="CB617" s="107"/>
      <c r="CC617" s="107"/>
      <c r="CD617" s="107"/>
      <c r="CE617" s="107"/>
      <c r="CF617" s="107" t="s">
        <v>296</v>
      </c>
    </row>
    <row r="618" spans="1:84" ht="12.75">
      <c r="A618" s="95">
        <v>4003</v>
      </c>
      <c r="B618" s="107" t="s">
        <v>1015</v>
      </c>
      <c r="C618" s="107" t="s">
        <v>1016</v>
      </c>
      <c r="D618" s="107" t="s">
        <v>1017</v>
      </c>
      <c r="E618" s="107" t="s">
        <v>289</v>
      </c>
      <c r="F618" s="107"/>
      <c r="G618" s="107" t="s">
        <v>63</v>
      </c>
      <c r="H618" s="107" t="s">
        <v>824</v>
      </c>
      <c r="I618" s="107" t="s">
        <v>333</v>
      </c>
      <c r="J618" s="107"/>
      <c r="K618" s="107"/>
      <c r="L618" s="107"/>
      <c r="M618" s="107"/>
      <c r="N618" s="107"/>
      <c r="O618" s="107"/>
      <c r="P618" s="107"/>
      <c r="Q618" s="107"/>
      <c r="R618" s="107">
        <v>1</v>
      </c>
      <c r="S618" s="107">
        <v>1E-4</v>
      </c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>
        <v>40049</v>
      </c>
      <c r="AE618" s="107"/>
      <c r="AF618" s="107"/>
      <c r="AG618" s="107"/>
      <c r="AH618" s="107"/>
      <c r="AI618" s="107"/>
      <c r="AJ618" s="107"/>
      <c r="AK618" s="107"/>
      <c r="AL618" s="107" t="s">
        <v>292</v>
      </c>
      <c r="AM618" s="107"/>
      <c r="AN618" s="107" t="s">
        <v>292</v>
      </c>
      <c r="AO618" s="107" t="s">
        <v>293</v>
      </c>
      <c r="AP618" s="107" t="s">
        <v>28</v>
      </c>
      <c r="AQ618" s="107"/>
      <c r="AR618" s="107" t="s">
        <v>294</v>
      </c>
      <c r="AS618" s="107" t="s">
        <v>514</v>
      </c>
      <c r="AT618" s="107"/>
      <c r="AU618" s="107"/>
      <c r="AV618" s="107"/>
      <c r="AW618" s="107"/>
      <c r="AX618" s="107"/>
      <c r="AY618" s="107"/>
      <c r="AZ618" s="107"/>
      <c r="BA618" s="107" t="s">
        <v>28</v>
      </c>
      <c r="BB618" s="107"/>
      <c r="BC618" s="107"/>
      <c r="BD618" s="107"/>
      <c r="BE618" s="107"/>
      <c r="BF618" s="107"/>
      <c r="BG618" s="107"/>
      <c r="BH618" s="107"/>
      <c r="BI618" s="107"/>
      <c r="BJ618" s="107"/>
      <c r="BK618" s="107"/>
      <c r="BL618" s="107"/>
      <c r="BM618" s="107"/>
      <c r="BN618" s="107"/>
      <c r="BO618" s="107"/>
      <c r="BP618" s="107"/>
      <c r="BQ618" s="107"/>
      <c r="BR618" s="107"/>
      <c r="BS618" s="107"/>
      <c r="BT618" s="107"/>
      <c r="BU618" s="107"/>
      <c r="BV618" s="107"/>
      <c r="BW618" s="107"/>
      <c r="BX618" s="107"/>
      <c r="BY618" s="107"/>
      <c r="BZ618" s="107"/>
      <c r="CA618" s="107"/>
      <c r="CB618" s="107"/>
      <c r="CC618" s="107"/>
      <c r="CD618" s="107"/>
      <c r="CE618" s="107"/>
      <c r="CF618" s="107" t="s">
        <v>296</v>
      </c>
    </row>
    <row r="619" spans="1:84" ht="12.75">
      <c r="A619" s="95">
        <v>3638</v>
      </c>
      <c r="B619" s="107" t="s">
        <v>1018</v>
      </c>
      <c r="C619" s="107" t="s">
        <v>1019</v>
      </c>
      <c r="D619" s="107" t="s">
        <v>1020</v>
      </c>
      <c r="E619" s="107" t="s">
        <v>289</v>
      </c>
      <c r="F619" s="107"/>
      <c r="G619" s="107" t="s">
        <v>63</v>
      </c>
      <c r="H619" s="107" t="s">
        <v>824</v>
      </c>
      <c r="I619" s="107" t="s">
        <v>333</v>
      </c>
      <c r="J619" s="107"/>
      <c r="K619" s="107"/>
      <c r="L619" s="107"/>
      <c r="M619" s="107"/>
      <c r="N619" s="107"/>
      <c r="O619" s="107"/>
      <c r="P619" s="107"/>
      <c r="Q619" s="107"/>
      <c r="R619" s="107">
        <v>1</v>
      </c>
      <c r="S619" s="107">
        <v>1E-4</v>
      </c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>
        <v>40049</v>
      </c>
      <c r="AE619" s="107"/>
      <c r="AF619" s="107"/>
      <c r="AG619" s="107"/>
      <c r="AH619" s="107"/>
      <c r="AI619" s="107"/>
      <c r="AJ619" s="107"/>
      <c r="AK619" s="107"/>
      <c r="AL619" s="107" t="s">
        <v>292</v>
      </c>
      <c r="AM619" s="107"/>
      <c r="AN619" s="107" t="s">
        <v>292</v>
      </c>
      <c r="AO619" s="107" t="s">
        <v>293</v>
      </c>
      <c r="AP619" s="107" t="s">
        <v>28</v>
      </c>
      <c r="AQ619" s="107"/>
      <c r="AR619" s="107" t="s">
        <v>294</v>
      </c>
      <c r="AS619" s="107" t="s">
        <v>514</v>
      </c>
      <c r="AT619" s="107"/>
      <c r="AU619" s="107"/>
      <c r="AV619" s="107"/>
      <c r="AW619" s="107"/>
      <c r="AX619" s="107"/>
      <c r="AY619" s="107"/>
      <c r="AZ619" s="107"/>
      <c r="BA619" s="107" t="s">
        <v>28</v>
      </c>
      <c r="BB619" s="107"/>
      <c r="BC619" s="107"/>
      <c r="BD619" s="107"/>
      <c r="BE619" s="107"/>
      <c r="BF619" s="107"/>
      <c r="BG619" s="107"/>
      <c r="BH619" s="107"/>
      <c r="BI619" s="107"/>
      <c r="BJ619" s="107"/>
      <c r="BK619" s="107"/>
      <c r="BL619" s="107"/>
      <c r="BM619" s="107"/>
      <c r="BN619" s="107"/>
      <c r="BO619" s="107"/>
      <c r="BP619" s="107"/>
      <c r="BQ619" s="107"/>
      <c r="BR619" s="107"/>
      <c r="BS619" s="107"/>
      <c r="BT619" s="107"/>
      <c r="BU619" s="107"/>
      <c r="BV619" s="107"/>
      <c r="BW619" s="107"/>
      <c r="BX619" s="107"/>
      <c r="BY619" s="107"/>
      <c r="BZ619" s="107"/>
      <c r="CA619" s="107"/>
      <c r="CB619" s="107"/>
      <c r="CC619" s="107"/>
      <c r="CD619" s="107"/>
      <c r="CE619" s="107"/>
      <c r="CF619" s="107" t="s">
        <v>296</v>
      </c>
    </row>
    <row r="620" spans="1:84" ht="12.75">
      <c r="A620" s="95">
        <v>4028</v>
      </c>
      <c r="B620" s="107" t="s">
        <v>1021</v>
      </c>
      <c r="C620" s="107" t="s">
        <v>1022</v>
      </c>
      <c r="D620" s="107" t="s">
        <v>1023</v>
      </c>
      <c r="E620" s="107" t="s">
        <v>289</v>
      </c>
      <c r="F620" s="107"/>
      <c r="G620" s="107" t="s">
        <v>63</v>
      </c>
      <c r="H620" s="107" t="s">
        <v>824</v>
      </c>
      <c r="I620" s="107" t="s">
        <v>333</v>
      </c>
      <c r="J620" s="107"/>
      <c r="K620" s="107"/>
      <c r="L620" s="107"/>
      <c r="M620" s="107"/>
      <c r="N620" s="107"/>
      <c r="O620" s="107"/>
      <c r="P620" s="107"/>
      <c r="Q620" s="107"/>
      <c r="R620" s="107">
        <v>1</v>
      </c>
      <c r="S620" s="107">
        <v>1E-4</v>
      </c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>
        <v>40049</v>
      </c>
      <c r="AE620" s="107"/>
      <c r="AF620" s="107"/>
      <c r="AG620" s="107"/>
      <c r="AH620" s="107"/>
      <c r="AI620" s="107"/>
      <c r="AJ620" s="107"/>
      <c r="AK620" s="107"/>
      <c r="AL620" s="107" t="s">
        <v>292</v>
      </c>
      <c r="AM620" s="107"/>
      <c r="AN620" s="107" t="s">
        <v>292</v>
      </c>
      <c r="AO620" s="107" t="s">
        <v>293</v>
      </c>
      <c r="AP620" s="107" t="s">
        <v>28</v>
      </c>
      <c r="AQ620" s="107"/>
      <c r="AR620" s="107" t="s">
        <v>294</v>
      </c>
      <c r="AS620" s="107" t="s">
        <v>514</v>
      </c>
      <c r="AT620" s="107"/>
      <c r="AU620" s="107"/>
      <c r="AV620" s="107"/>
      <c r="AW620" s="107"/>
      <c r="AX620" s="107"/>
      <c r="AY620" s="107"/>
      <c r="AZ620" s="107"/>
      <c r="BA620" s="107" t="s">
        <v>28</v>
      </c>
      <c r="BB620" s="107"/>
      <c r="BC620" s="107"/>
      <c r="BD620" s="107"/>
      <c r="BE620" s="107"/>
      <c r="BF620" s="107"/>
      <c r="BG620" s="107"/>
      <c r="BH620" s="107"/>
      <c r="BI620" s="107"/>
      <c r="BJ620" s="107"/>
      <c r="BK620" s="107"/>
      <c r="BL620" s="107"/>
      <c r="BM620" s="107"/>
      <c r="BN620" s="107"/>
      <c r="BO620" s="107"/>
      <c r="BP620" s="107"/>
      <c r="BQ620" s="107"/>
      <c r="BR620" s="107"/>
      <c r="BS620" s="107"/>
      <c r="BT620" s="107"/>
      <c r="BU620" s="107"/>
      <c r="BV620" s="107"/>
      <c r="BW620" s="107"/>
      <c r="BX620" s="107"/>
      <c r="BY620" s="107"/>
      <c r="BZ620" s="107"/>
      <c r="CA620" s="107"/>
      <c r="CB620" s="107"/>
      <c r="CC620" s="107"/>
      <c r="CD620" s="107"/>
      <c r="CE620" s="107"/>
      <c r="CF620" s="107" t="s">
        <v>296</v>
      </c>
    </row>
    <row r="621" spans="1:84" ht="12.75">
      <c r="A621" s="95">
        <v>3691</v>
      </c>
      <c r="B621" s="107" t="s">
        <v>1024</v>
      </c>
      <c r="C621" s="107" t="s">
        <v>195</v>
      </c>
      <c r="D621" s="107" t="s">
        <v>195</v>
      </c>
      <c r="E621" s="107" t="s">
        <v>289</v>
      </c>
      <c r="F621" s="107"/>
      <c r="G621" s="107" t="s">
        <v>63</v>
      </c>
      <c r="H621" s="107" t="s">
        <v>824</v>
      </c>
      <c r="I621" s="107" t="s">
        <v>453</v>
      </c>
      <c r="J621" s="107" t="s">
        <v>454</v>
      </c>
      <c r="K621" s="107"/>
      <c r="L621" s="107"/>
      <c r="M621" s="107"/>
      <c r="N621" s="107"/>
      <c r="O621" s="107"/>
      <c r="P621" s="107"/>
      <c r="Q621" s="107"/>
      <c r="R621" s="107">
        <v>1</v>
      </c>
      <c r="S621" s="107">
        <v>1</v>
      </c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>
        <v>40511</v>
      </c>
      <c r="AE621" s="107"/>
      <c r="AF621" s="107"/>
      <c r="AG621" s="107"/>
      <c r="AH621" s="107"/>
      <c r="AI621" s="107"/>
      <c r="AJ621" s="107"/>
      <c r="AK621" s="107"/>
      <c r="AL621" s="107" t="s">
        <v>292</v>
      </c>
      <c r="AM621" s="107"/>
      <c r="AN621" s="107"/>
      <c r="AO621" s="107" t="s">
        <v>293</v>
      </c>
      <c r="AP621" s="107" t="s">
        <v>28</v>
      </c>
      <c r="AQ621" s="107"/>
      <c r="AR621" s="107" t="s">
        <v>455</v>
      </c>
      <c r="AS621" s="107" t="s">
        <v>514</v>
      </c>
      <c r="AT621" s="107"/>
      <c r="AU621" s="107"/>
      <c r="AV621" s="107"/>
      <c r="AW621" s="107"/>
      <c r="AX621" s="107"/>
      <c r="AY621" s="107"/>
      <c r="AZ621" s="107"/>
      <c r="BA621" s="107" t="s">
        <v>28</v>
      </c>
      <c r="BB621" s="107"/>
      <c r="BC621" s="107"/>
      <c r="BD621" s="107"/>
      <c r="BE621" s="107"/>
      <c r="BF621" s="107"/>
      <c r="BG621" s="107"/>
      <c r="BH621" s="107"/>
      <c r="BI621" s="107"/>
      <c r="BJ621" s="107"/>
      <c r="BK621" s="107"/>
      <c r="BL621" s="107"/>
      <c r="BM621" s="107"/>
      <c r="BN621" s="107"/>
      <c r="BO621" s="107"/>
      <c r="BP621" s="107"/>
      <c r="BQ621" s="107"/>
      <c r="BR621" s="107"/>
      <c r="BS621" s="107"/>
      <c r="BT621" s="107"/>
      <c r="BU621" s="107"/>
      <c r="BV621" s="107"/>
      <c r="BW621" s="107"/>
      <c r="BX621" s="107"/>
      <c r="BY621" s="107"/>
      <c r="BZ621" s="107"/>
      <c r="CA621" s="107"/>
      <c r="CB621" s="107"/>
      <c r="CC621" s="107"/>
      <c r="CD621" s="107"/>
      <c r="CE621" s="107"/>
      <c r="CF621" s="107" t="s">
        <v>296</v>
      </c>
    </row>
    <row r="622" spans="1:84" ht="12.75">
      <c r="A622" s="95">
        <v>4011</v>
      </c>
      <c r="B622" s="107" t="s">
        <v>1025</v>
      </c>
      <c r="C622" s="107" t="s">
        <v>1026</v>
      </c>
      <c r="D622" s="107" t="s">
        <v>1027</v>
      </c>
      <c r="E622" s="107" t="s">
        <v>289</v>
      </c>
      <c r="F622" s="107"/>
      <c r="G622" s="107" t="s">
        <v>63</v>
      </c>
      <c r="H622" s="107" t="s">
        <v>824</v>
      </c>
      <c r="I622" s="107" t="s">
        <v>333</v>
      </c>
      <c r="J622" s="107"/>
      <c r="K622" s="107"/>
      <c r="L622" s="107"/>
      <c r="M622" s="107"/>
      <c r="N622" s="107"/>
      <c r="O622" s="107"/>
      <c r="P622" s="107"/>
      <c r="Q622" s="107"/>
      <c r="R622" s="107">
        <v>1</v>
      </c>
      <c r="S622" s="107">
        <v>1E-4</v>
      </c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>
        <v>40049</v>
      </c>
      <c r="AE622" s="107"/>
      <c r="AF622" s="107"/>
      <c r="AG622" s="107"/>
      <c r="AH622" s="107"/>
      <c r="AI622" s="107"/>
      <c r="AJ622" s="107"/>
      <c r="AK622" s="107"/>
      <c r="AL622" s="107" t="s">
        <v>292</v>
      </c>
      <c r="AM622" s="107"/>
      <c r="AN622" s="107" t="s">
        <v>292</v>
      </c>
      <c r="AO622" s="107" t="s">
        <v>293</v>
      </c>
      <c r="AP622" s="107" t="s">
        <v>28</v>
      </c>
      <c r="AQ622" s="107"/>
      <c r="AR622" s="107" t="s">
        <v>294</v>
      </c>
      <c r="AS622" s="107" t="s">
        <v>514</v>
      </c>
      <c r="AT622" s="107"/>
      <c r="AU622" s="107"/>
      <c r="AV622" s="107"/>
      <c r="AW622" s="107"/>
      <c r="AX622" s="107"/>
      <c r="AY622" s="107"/>
      <c r="AZ622" s="107"/>
      <c r="BA622" s="107" t="s">
        <v>28</v>
      </c>
      <c r="BB622" s="107"/>
      <c r="BC622" s="107"/>
      <c r="BD622" s="107"/>
      <c r="BE622" s="107"/>
      <c r="BF622" s="107"/>
      <c r="BG622" s="107"/>
      <c r="BH622" s="107"/>
      <c r="BI622" s="107"/>
      <c r="BJ622" s="107"/>
      <c r="BK622" s="107"/>
      <c r="BL622" s="107"/>
      <c r="BM622" s="107"/>
      <c r="BN622" s="107"/>
      <c r="BO622" s="107"/>
      <c r="BP622" s="107"/>
      <c r="BQ622" s="107"/>
      <c r="BR622" s="107"/>
      <c r="BS622" s="107"/>
      <c r="BT622" s="107"/>
      <c r="BU622" s="107"/>
      <c r="BV622" s="107"/>
      <c r="BW622" s="107"/>
      <c r="BX622" s="107"/>
      <c r="BY622" s="107"/>
      <c r="BZ622" s="107"/>
      <c r="CA622" s="107"/>
      <c r="CB622" s="107"/>
      <c r="CC622" s="107"/>
      <c r="CD622" s="107"/>
      <c r="CE622" s="107"/>
      <c r="CF622" s="107" t="s">
        <v>296</v>
      </c>
    </row>
    <row r="623" spans="1:84" ht="12.75">
      <c r="A623" s="95">
        <v>4018</v>
      </c>
      <c r="B623" s="107" t="s">
        <v>1028</v>
      </c>
      <c r="C623" s="107" t="s">
        <v>1029</v>
      </c>
      <c r="D623" s="107" t="s">
        <v>1030</v>
      </c>
      <c r="E623" s="107" t="s">
        <v>289</v>
      </c>
      <c r="F623" s="107"/>
      <c r="G623" s="107" t="s">
        <v>63</v>
      </c>
      <c r="H623" s="107" t="s">
        <v>824</v>
      </c>
      <c r="I623" s="107" t="s">
        <v>333</v>
      </c>
      <c r="J623" s="107"/>
      <c r="K623" s="107"/>
      <c r="L623" s="107"/>
      <c r="M623" s="107"/>
      <c r="N623" s="107"/>
      <c r="O623" s="107"/>
      <c r="P623" s="107"/>
      <c r="Q623" s="107"/>
      <c r="R623" s="107">
        <v>1</v>
      </c>
      <c r="S623" s="107">
        <v>1E-4</v>
      </c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>
        <v>40049</v>
      </c>
      <c r="AE623" s="107"/>
      <c r="AF623" s="107"/>
      <c r="AG623" s="107"/>
      <c r="AH623" s="107"/>
      <c r="AI623" s="107"/>
      <c r="AJ623" s="107"/>
      <c r="AK623" s="107"/>
      <c r="AL623" s="107" t="s">
        <v>292</v>
      </c>
      <c r="AM623" s="107"/>
      <c r="AN623" s="107" t="s">
        <v>292</v>
      </c>
      <c r="AO623" s="107" t="s">
        <v>293</v>
      </c>
      <c r="AP623" s="107" t="s">
        <v>28</v>
      </c>
      <c r="AQ623" s="107"/>
      <c r="AR623" s="107" t="s">
        <v>294</v>
      </c>
      <c r="AS623" s="107" t="s">
        <v>514</v>
      </c>
      <c r="AT623" s="107"/>
      <c r="AU623" s="107"/>
      <c r="AV623" s="107"/>
      <c r="AW623" s="107"/>
      <c r="AX623" s="107"/>
      <c r="AY623" s="107"/>
      <c r="AZ623" s="107"/>
      <c r="BA623" s="107" t="s">
        <v>28</v>
      </c>
      <c r="BB623" s="107"/>
      <c r="BC623" s="107"/>
      <c r="BD623" s="107"/>
      <c r="BE623" s="107"/>
      <c r="BF623" s="107"/>
      <c r="BG623" s="107"/>
      <c r="BH623" s="107"/>
      <c r="BI623" s="107"/>
      <c r="BJ623" s="107"/>
      <c r="BK623" s="107"/>
      <c r="BL623" s="107"/>
      <c r="BM623" s="107"/>
      <c r="BN623" s="107"/>
      <c r="BO623" s="107"/>
      <c r="BP623" s="107"/>
      <c r="BQ623" s="107"/>
      <c r="BR623" s="107"/>
      <c r="BS623" s="107"/>
      <c r="BT623" s="107"/>
      <c r="BU623" s="107"/>
      <c r="BV623" s="107"/>
      <c r="BW623" s="107"/>
      <c r="BX623" s="107"/>
      <c r="BY623" s="107"/>
      <c r="BZ623" s="107"/>
      <c r="CA623" s="107"/>
      <c r="CB623" s="107"/>
      <c r="CC623" s="107"/>
      <c r="CD623" s="107"/>
      <c r="CE623" s="107"/>
      <c r="CF623" s="107" t="s">
        <v>296</v>
      </c>
    </row>
    <row r="624" spans="1:84" ht="12.75">
      <c r="A624" s="95">
        <v>4040</v>
      </c>
      <c r="B624" s="107" t="s">
        <v>1031</v>
      </c>
      <c r="C624" s="107" t="s">
        <v>1032</v>
      </c>
      <c r="D624" s="107" t="s">
        <v>1033</v>
      </c>
      <c r="E624" s="107" t="s">
        <v>289</v>
      </c>
      <c r="F624" s="107"/>
      <c r="G624" s="107" t="s">
        <v>63</v>
      </c>
      <c r="H624" s="107" t="s">
        <v>824</v>
      </c>
      <c r="I624" s="107" t="s">
        <v>333</v>
      </c>
      <c r="J624" s="107"/>
      <c r="K624" s="107"/>
      <c r="L624" s="107"/>
      <c r="M624" s="107"/>
      <c r="N624" s="107"/>
      <c r="O624" s="107"/>
      <c r="P624" s="107"/>
      <c r="Q624" s="107"/>
      <c r="R624" s="107">
        <v>1</v>
      </c>
      <c r="S624" s="107">
        <v>1E-4</v>
      </c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>
        <v>40049</v>
      </c>
      <c r="AE624" s="107"/>
      <c r="AF624" s="107"/>
      <c r="AG624" s="107"/>
      <c r="AH624" s="107"/>
      <c r="AI624" s="107"/>
      <c r="AJ624" s="107"/>
      <c r="AK624" s="107"/>
      <c r="AL624" s="107" t="s">
        <v>292</v>
      </c>
      <c r="AM624" s="107"/>
      <c r="AN624" s="107" t="s">
        <v>292</v>
      </c>
      <c r="AO624" s="107" t="s">
        <v>293</v>
      </c>
      <c r="AP624" s="107" t="s">
        <v>28</v>
      </c>
      <c r="AQ624" s="107"/>
      <c r="AR624" s="107" t="s">
        <v>294</v>
      </c>
      <c r="AS624" s="107" t="s">
        <v>514</v>
      </c>
      <c r="AT624" s="107"/>
      <c r="AU624" s="107"/>
      <c r="AV624" s="107"/>
      <c r="AW624" s="107"/>
      <c r="AX624" s="107"/>
      <c r="AY624" s="107"/>
      <c r="AZ624" s="107"/>
      <c r="BA624" s="107" t="s">
        <v>28</v>
      </c>
      <c r="BB624" s="107"/>
      <c r="BC624" s="107"/>
      <c r="BD624" s="107"/>
      <c r="BE624" s="107"/>
      <c r="BF624" s="107"/>
      <c r="BG624" s="107"/>
      <c r="BH624" s="107"/>
      <c r="BI624" s="107"/>
      <c r="BJ624" s="107"/>
      <c r="BK624" s="107"/>
      <c r="BL624" s="107"/>
      <c r="BM624" s="107"/>
      <c r="BN624" s="107"/>
      <c r="BO624" s="107"/>
      <c r="BP624" s="107"/>
      <c r="BQ624" s="107"/>
      <c r="BR624" s="107"/>
      <c r="BS624" s="107"/>
      <c r="BT624" s="107"/>
      <c r="BU624" s="107"/>
      <c r="BV624" s="107"/>
      <c r="BW624" s="107"/>
      <c r="BX624" s="107"/>
      <c r="BY624" s="107"/>
      <c r="BZ624" s="107"/>
      <c r="CA624" s="107"/>
      <c r="CB624" s="107"/>
      <c r="CC624" s="107"/>
      <c r="CD624" s="107"/>
      <c r="CE624" s="107"/>
      <c r="CF624" s="107" t="s">
        <v>296</v>
      </c>
    </row>
    <row r="625" spans="1:84" ht="12.75">
      <c r="A625" s="95">
        <v>4035</v>
      </c>
      <c r="B625" s="107" t="s">
        <v>1034</v>
      </c>
      <c r="C625" s="107" t="s">
        <v>1035</v>
      </c>
      <c r="D625" s="107" t="s">
        <v>1036</v>
      </c>
      <c r="E625" s="107" t="s">
        <v>289</v>
      </c>
      <c r="F625" s="107"/>
      <c r="G625" s="107" t="s">
        <v>63</v>
      </c>
      <c r="H625" s="107" t="s">
        <v>824</v>
      </c>
      <c r="I625" s="107" t="s">
        <v>333</v>
      </c>
      <c r="J625" s="107"/>
      <c r="K625" s="107"/>
      <c r="L625" s="107"/>
      <c r="M625" s="107"/>
      <c r="N625" s="107"/>
      <c r="O625" s="107"/>
      <c r="P625" s="107"/>
      <c r="Q625" s="107"/>
      <c r="R625" s="107">
        <v>1</v>
      </c>
      <c r="S625" s="107">
        <v>1E-4</v>
      </c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>
        <v>40049</v>
      </c>
      <c r="AE625" s="107"/>
      <c r="AF625" s="107"/>
      <c r="AG625" s="107"/>
      <c r="AH625" s="107"/>
      <c r="AI625" s="107"/>
      <c r="AJ625" s="107"/>
      <c r="AK625" s="107"/>
      <c r="AL625" s="107" t="s">
        <v>292</v>
      </c>
      <c r="AM625" s="107"/>
      <c r="AN625" s="107" t="s">
        <v>292</v>
      </c>
      <c r="AO625" s="107" t="s">
        <v>293</v>
      </c>
      <c r="AP625" s="107" t="s">
        <v>28</v>
      </c>
      <c r="AQ625" s="107"/>
      <c r="AR625" s="107" t="s">
        <v>294</v>
      </c>
      <c r="AS625" s="107" t="s">
        <v>514</v>
      </c>
      <c r="AT625" s="107"/>
      <c r="AU625" s="107"/>
      <c r="AV625" s="107"/>
      <c r="AW625" s="107"/>
      <c r="AX625" s="107"/>
      <c r="AY625" s="107"/>
      <c r="AZ625" s="107"/>
      <c r="BA625" s="107" t="s">
        <v>28</v>
      </c>
      <c r="BB625" s="107"/>
      <c r="BC625" s="107"/>
      <c r="BD625" s="107"/>
      <c r="BE625" s="107"/>
      <c r="BF625" s="107"/>
      <c r="BG625" s="107"/>
      <c r="BH625" s="107"/>
      <c r="BI625" s="107"/>
      <c r="BJ625" s="107"/>
      <c r="BK625" s="107"/>
      <c r="BL625" s="107"/>
      <c r="BM625" s="107"/>
      <c r="BN625" s="107"/>
      <c r="BO625" s="107"/>
      <c r="BP625" s="107"/>
      <c r="BQ625" s="107"/>
      <c r="BR625" s="107"/>
      <c r="BS625" s="107"/>
      <c r="BT625" s="107"/>
      <c r="BU625" s="107"/>
      <c r="BV625" s="107"/>
      <c r="BW625" s="107"/>
      <c r="BX625" s="107"/>
      <c r="BY625" s="107"/>
      <c r="BZ625" s="107"/>
      <c r="CA625" s="107"/>
      <c r="CB625" s="107"/>
      <c r="CC625" s="107"/>
      <c r="CD625" s="107"/>
      <c r="CE625" s="107"/>
      <c r="CF625" s="107" t="s">
        <v>296</v>
      </c>
    </row>
    <row r="626" spans="1:84" ht="12.75">
      <c r="A626" s="95">
        <v>4039</v>
      </c>
      <c r="B626" s="107" t="s">
        <v>1037</v>
      </c>
      <c r="C626" s="107" t="s">
        <v>1038</v>
      </c>
      <c r="D626" s="107" t="s">
        <v>1039</v>
      </c>
      <c r="E626" s="107" t="s">
        <v>289</v>
      </c>
      <c r="F626" s="107"/>
      <c r="G626" s="107" t="s">
        <v>63</v>
      </c>
      <c r="H626" s="107" t="s">
        <v>824</v>
      </c>
      <c r="I626" s="107" t="s">
        <v>333</v>
      </c>
      <c r="J626" s="107"/>
      <c r="K626" s="107"/>
      <c r="L626" s="107"/>
      <c r="M626" s="107"/>
      <c r="N626" s="107"/>
      <c r="O626" s="107"/>
      <c r="P626" s="107"/>
      <c r="Q626" s="107"/>
      <c r="R626" s="107">
        <v>1</v>
      </c>
      <c r="S626" s="107">
        <v>1E-4</v>
      </c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>
        <v>40049</v>
      </c>
      <c r="AE626" s="107"/>
      <c r="AF626" s="107"/>
      <c r="AG626" s="107"/>
      <c r="AH626" s="107"/>
      <c r="AI626" s="107"/>
      <c r="AJ626" s="107"/>
      <c r="AK626" s="107"/>
      <c r="AL626" s="107" t="s">
        <v>292</v>
      </c>
      <c r="AM626" s="107"/>
      <c r="AN626" s="107" t="s">
        <v>292</v>
      </c>
      <c r="AO626" s="107" t="s">
        <v>293</v>
      </c>
      <c r="AP626" s="107" t="s">
        <v>28</v>
      </c>
      <c r="AQ626" s="107"/>
      <c r="AR626" s="107" t="s">
        <v>294</v>
      </c>
      <c r="AS626" s="107" t="s">
        <v>514</v>
      </c>
      <c r="AT626" s="107"/>
      <c r="AU626" s="107"/>
      <c r="AV626" s="107"/>
      <c r="AW626" s="107"/>
      <c r="AX626" s="107"/>
      <c r="AY626" s="107"/>
      <c r="AZ626" s="107"/>
      <c r="BA626" s="107" t="s">
        <v>28</v>
      </c>
      <c r="BB626" s="107"/>
      <c r="BC626" s="107"/>
      <c r="BD626" s="107"/>
      <c r="BE626" s="107"/>
      <c r="BF626" s="107"/>
      <c r="BG626" s="107"/>
      <c r="BH626" s="107"/>
      <c r="BI626" s="107"/>
      <c r="BJ626" s="107"/>
      <c r="BK626" s="107"/>
      <c r="BL626" s="107"/>
      <c r="BM626" s="107"/>
      <c r="BN626" s="107"/>
      <c r="BO626" s="107"/>
      <c r="BP626" s="107"/>
      <c r="BQ626" s="107"/>
      <c r="BR626" s="107"/>
      <c r="BS626" s="107"/>
      <c r="BT626" s="107"/>
      <c r="BU626" s="107"/>
      <c r="BV626" s="107"/>
      <c r="BW626" s="107"/>
      <c r="BX626" s="107"/>
      <c r="BY626" s="107"/>
      <c r="BZ626" s="107"/>
      <c r="CA626" s="107"/>
      <c r="CB626" s="107"/>
      <c r="CC626" s="107"/>
      <c r="CD626" s="107"/>
      <c r="CE626" s="107"/>
      <c r="CF626" s="107" t="s">
        <v>296</v>
      </c>
    </row>
    <row r="627" spans="1:84" ht="12.75">
      <c r="A627" s="95">
        <v>4021</v>
      </c>
      <c r="B627" s="107" t="s">
        <v>1040</v>
      </c>
      <c r="C627" s="107" t="s">
        <v>1041</v>
      </c>
      <c r="D627" s="107" t="s">
        <v>1042</v>
      </c>
      <c r="E627" s="107" t="s">
        <v>289</v>
      </c>
      <c r="F627" s="107"/>
      <c r="G627" s="107" t="s">
        <v>63</v>
      </c>
      <c r="H627" s="107" t="s">
        <v>824</v>
      </c>
      <c r="I627" s="107" t="s">
        <v>333</v>
      </c>
      <c r="J627" s="107"/>
      <c r="K627" s="107"/>
      <c r="L627" s="107"/>
      <c r="M627" s="107"/>
      <c r="N627" s="107"/>
      <c r="O627" s="107"/>
      <c r="P627" s="107"/>
      <c r="Q627" s="107"/>
      <c r="R627" s="107">
        <v>1</v>
      </c>
      <c r="S627" s="107">
        <v>1E-4</v>
      </c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>
        <v>40049</v>
      </c>
      <c r="AE627" s="107"/>
      <c r="AF627" s="107"/>
      <c r="AG627" s="107"/>
      <c r="AH627" s="107"/>
      <c r="AI627" s="107"/>
      <c r="AJ627" s="107"/>
      <c r="AK627" s="107"/>
      <c r="AL627" s="107" t="s">
        <v>292</v>
      </c>
      <c r="AM627" s="107"/>
      <c r="AN627" s="107" t="s">
        <v>292</v>
      </c>
      <c r="AO627" s="107" t="s">
        <v>293</v>
      </c>
      <c r="AP627" s="107" t="s">
        <v>28</v>
      </c>
      <c r="AQ627" s="107"/>
      <c r="AR627" s="107" t="s">
        <v>294</v>
      </c>
      <c r="AS627" s="107" t="s">
        <v>514</v>
      </c>
      <c r="AT627" s="107"/>
      <c r="AU627" s="107"/>
      <c r="AV627" s="107"/>
      <c r="AW627" s="107"/>
      <c r="AX627" s="107"/>
      <c r="AY627" s="107"/>
      <c r="AZ627" s="107"/>
      <c r="BA627" s="107" t="s">
        <v>28</v>
      </c>
      <c r="BB627" s="107"/>
      <c r="BC627" s="107"/>
      <c r="BD627" s="107"/>
      <c r="BE627" s="107"/>
      <c r="BF627" s="107"/>
      <c r="BG627" s="107"/>
      <c r="BH627" s="107"/>
      <c r="BI627" s="107"/>
      <c r="BJ627" s="107"/>
      <c r="BK627" s="107"/>
      <c r="BL627" s="107"/>
      <c r="BM627" s="107"/>
      <c r="BN627" s="107"/>
      <c r="BO627" s="107"/>
      <c r="BP627" s="107"/>
      <c r="BQ627" s="107"/>
      <c r="BR627" s="107"/>
      <c r="BS627" s="107"/>
      <c r="BT627" s="107"/>
      <c r="BU627" s="107"/>
      <c r="BV627" s="107"/>
      <c r="BW627" s="107"/>
      <c r="BX627" s="107"/>
      <c r="BY627" s="107"/>
      <c r="BZ627" s="107"/>
      <c r="CA627" s="107"/>
      <c r="CB627" s="107"/>
      <c r="CC627" s="107"/>
      <c r="CD627" s="107"/>
      <c r="CE627" s="107"/>
      <c r="CF627" s="107" t="s">
        <v>296</v>
      </c>
    </row>
    <row r="628" spans="1:84" ht="12.75">
      <c r="A628" s="95">
        <v>4016</v>
      </c>
      <c r="B628" s="107" t="s">
        <v>1043</v>
      </c>
      <c r="C628" s="107" t="s">
        <v>1044</v>
      </c>
      <c r="D628" s="107" t="s">
        <v>1045</v>
      </c>
      <c r="E628" s="107" t="s">
        <v>289</v>
      </c>
      <c r="F628" s="107"/>
      <c r="G628" s="107" t="s">
        <v>63</v>
      </c>
      <c r="H628" s="107" t="s">
        <v>824</v>
      </c>
      <c r="I628" s="107" t="s">
        <v>333</v>
      </c>
      <c r="J628" s="107"/>
      <c r="K628" s="107"/>
      <c r="L628" s="107"/>
      <c r="M628" s="107"/>
      <c r="N628" s="107"/>
      <c r="O628" s="107"/>
      <c r="P628" s="107"/>
      <c r="Q628" s="107"/>
      <c r="R628" s="107">
        <v>1</v>
      </c>
      <c r="S628" s="107">
        <v>1E-4</v>
      </c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>
        <v>40049</v>
      </c>
      <c r="AE628" s="107"/>
      <c r="AF628" s="107"/>
      <c r="AG628" s="107"/>
      <c r="AH628" s="107"/>
      <c r="AI628" s="107"/>
      <c r="AJ628" s="107"/>
      <c r="AK628" s="107"/>
      <c r="AL628" s="107" t="s">
        <v>292</v>
      </c>
      <c r="AM628" s="107"/>
      <c r="AN628" s="107" t="s">
        <v>292</v>
      </c>
      <c r="AO628" s="107" t="s">
        <v>293</v>
      </c>
      <c r="AP628" s="107" t="s">
        <v>28</v>
      </c>
      <c r="AQ628" s="107"/>
      <c r="AR628" s="107" t="s">
        <v>294</v>
      </c>
      <c r="AS628" s="107" t="s">
        <v>514</v>
      </c>
      <c r="AT628" s="107"/>
      <c r="AU628" s="107"/>
      <c r="AV628" s="107"/>
      <c r="AW628" s="107"/>
      <c r="AX628" s="107"/>
      <c r="AY628" s="107"/>
      <c r="AZ628" s="107"/>
      <c r="BA628" s="107" t="s">
        <v>28</v>
      </c>
      <c r="BB628" s="107"/>
      <c r="BC628" s="107"/>
      <c r="BD628" s="107"/>
      <c r="BE628" s="107"/>
      <c r="BF628" s="107"/>
      <c r="BG628" s="107"/>
      <c r="BH628" s="107"/>
      <c r="BI628" s="107"/>
      <c r="BJ628" s="107"/>
      <c r="BK628" s="107"/>
      <c r="BL628" s="107"/>
      <c r="BM628" s="107"/>
      <c r="BN628" s="107"/>
      <c r="BO628" s="107"/>
      <c r="BP628" s="107"/>
      <c r="BQ628" s="107"/>
      <c r="BR628" s="107"/>
      <c r="BS628" s="107"/>
      <c r="BT628" s="107"/>
      <c r="BU628" s="107"/>
      <c r="BV628" s="107"/>
      <c r="BW628" s="107"/>
      <c r="BX628" s="107"/>
      <c r="BY628" s="107"/>
      <c r="BZ628" s="107"/>
      <c r="CA628" s="107"/>
      <c r="CB628" s="107"/>
      <c r="CC628" s="107"/>
      <c r="CD628" s="107"/>
      <c r="CE628" s="107"/>
      <c r="CF628" s="107" t="s">
        <v>296</v>
      </c>
    </row>
    <row r="629" spans="1:84" ht="12.75">
      <c r="A629" s="95">
        <v>3636</v>
      </c>
      <c r="B629" s="107" t="s">
        <v>1046</v>
      </c>
      <c r="C629" s="107" t="s">
        <v>1047</v>
      </c>
      <c r="D629" s="107" t="s">
        <v>1048</v>
      </c>
      <c r="E629" s="107" t="s">
        <v>289</v>
      </c>
      <c r="F629" s="107"/>
      <c r="G629" s="107" t="s">
        <v>63</v>
      </c>
      <c r="H629" s="107" t="s">
        <v>824</v>
      </c>
      <c r="I629" s="107" t="s">
        <v>333</v>
      </c>
      <c r="J629" s="107"/>
      <c r="K629" s="107"/>
      <c r="L629" s="107"/>
      <c r="M629" s="107"/>
      <c r="N629" s="107"/>
      <c r="O629" s="107"/>
      <c r="P629" s="107"/>
      <c r="Q629" s="107"/>
      <c r="R629" s="107">
        <v>1</v>
      </c>
      <c r="S629" s="107">
        <v>1E-4</v>
      </c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>
        <v>40049</v>
      </c>
      <c r="AE629" s="107"/>
      <c r="AF629" s="107"/>
      <c r="AG629" s="107"/>
      <c r="AH629" s="107"/>
      <c r="AI629" s="107"/>
      <c r="AJ629" s="107"/>
      <c r="AK629" s="107"/>
      <c r="AL629" s="107" t="s">
        <v>292</v>
      </c>
      <c r="AM629" s="107"/>
      <c r="AN629" s="107" t="s">
        <v>292</v>
      </c>
      <c r="AO629" s="107" t="s">
        <v>293</v>
      </c>
      <c r="AP629" s="107" t="s">
        <v>28</v>
      </c>
      <c r="AQ629" s="107"/>
      <c r="AR629" s="107" t="s">
        <v>294</v>
      </c>
      <c r="AS629" s="107" t="s">
        <v>514</v>
      </c>
      <c r="AT629" s="107"/>
      <c r="AU629" s="107"/>
      <c r="AV629" s="107"/>
      <c r="AW629" s="107"/>
      <c r="AX629" s="107"/>
      <c r="AY629" s="107"/>
      <c r="AZ629" s="107"/>
      <c r="BA629" s="107" t="s">
        <v>28</v>
      </c>
      <c r="BB629" s="107"/>
      <c r="BC629" s="107"/>
      <c r="BD629" s="107"/>
      <c r="BE629" s="107"/>
      <c r="BF629" s="107"/>
      <c r="BG629" s="107"/>
      <c r="BH629" s="107"/>
      <c r="BI629" s="107"/>
      <c r="BJ629" s="107"/>
      <c r="BK629" s="107"/>
      <c r="BL629" s="107"/>
      <c r="BM629" s="107"/>
      <c r="BN629" s="107"/>
      <c r="BO629" s="107"/>
      <c r="BP629" s="107"/>
      <c r="BQ629" s="107"/>
      <c r="BR629" s="107"/>
      <c r="BS629" s="107"/>
      <c r="BT629" s="107"/>
      <c r="BU629" s="107"/>
      <c r="BV629" s="107"/>
      <c r="BW629" s="107"/>
      <c r="BX629" s="107"/>
      <c r="BY629" s="107"/>
      <c r="BZ629" s="107"/>
      <c r="CA629" s="107"/>
      <c r="CB629" s="107"/>
      <c r="CC629" s="107"/>
      <c r="CD629" s="107"/>
      <c r="CE629" s="107"/>
      <c r="CF629" s="107" t="s">
        <v>296</v>
      </c>
    </row>
    <row r="630" spans="1:84" ht="12.75">
      <c r="A630" s="95">
        <v>3519</v>
      </c>
      <c r="B630" s="107" t="s">
        <v>1049</v>
      </c>
      <c r="C630" s="107" t="s">
        <v>1050</v>
      </c>
      <c r="D630" s="107" t="s">
        <v>1051</v>
      </c>
      <c r="E630" s="107" t="s">
        <v>289</v>
      </c>
      <c r="F630" s="107"/>
      <c r="G630" s="107" t="s">
        <v>63</v>
      </c>
      <c r="H630" s="107" t="s">
        <v>824</v>
      </c>
      <c r="I630" s="107" t="s">
        <v>333</v>
      </c>
      <c r="J630" s="107"/>
      <c r="K630" s="107"/>
      <c r="L630" s="107"/>
      <c r="M630" s="107"/>
      <c r="N630" s="107"/>
      <c r="O630" s="107"/>
      <c r="P630" s="107"/>
      <c r="Q630" s="107"/>
      <c r="R630" s="107">
        <v>1</v>
      </c>
      <c r="S630" s="107">
        <v>1E-4</v>
      </c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>
        <v>40049</v>
      </c>
      <c r="AE630" s="107"/>
      <c r="AF630" s="107"/>
      <c r="AG630" s="107"/>
      <c r="AH630" s="107"/>
      <c r="AI630" s="107"/>
      <c r="AJ630" s="107"/>
      <c r="AK630" s="107"/>
      <c r="AL630" s="107" t="s">
        <v>292</v>
      </c>
      <c r="AM630" s="107"/>
      <c r="AN630" s="107" t="s">
        <v>292</v>
      </c>
      <c r="AO630" s="107" t="s">
        <v>293</v>
      </c>
      <c r="AP630" s="107" t="s">
        <v>28</v>
      </c>
      <c r="AQ630" s="107"/>
      <c r="AR630" s="107" t="s">
        <v>294</v>
      </c>
      <c r="AS630" s="107" t="s">
        <v>514</v>
      </c>
      <c r="AT630" s="107"/>
      <c r="AU630" s="107"/>
      <c r="AV630" s="107"/>
      <c r="AW630" s="107"/>
      <c r="AX630" s="107"/>
      <c r="AY630" s="107"/>
      <c r="AZ630" s="107"/>
      <c r="BA630" s="107" t="s">
        <v>28</v>
      </c>
      <c r="BB630" s="107"/>
      <c r="BC630" s="107"/>
      <c r="BD630" s="107"/>
      <c r="BE630" s="107"/>
      <c r="BF630" s="107"/>
      <c r="BG630" s="107"/>
      <c r="BH630" s="107"/>
      <c r="BI630" s="107"/>
      <c r="BJ630" s="107"/>
      <c r="BK630" s="107"/>
      <c r="BL630" s="107"/>
      <c r="BM630" s="107"/>
      <c r="BN630" s="107"/>
      <c r="BO630" s="107"/>
      <c r="BP630" s="107"/>
      <c r="BQ630" s="107"/>
      <c r="BR630" s="107"/>
      <c r="BS630" s="107"/>
      <c r="BT630" s="107"/>
      <c r="BU630" s="107"/>
      <c r="BV630" s="107"/>
      <c r="BW630" s="107"/>
      <c r="BX630" s="107"/>
      <c r="BY630" s="107"/>
      <c r="BZ630" s="107"/>
      <c r="CA630" s="107"/>
      <c r="CB630" s="107"/>
      <c r="CC630" s="107"/>
      <c r="CD630" s="107"/>
      <c r="CE630" s="107"/>
      <c r="CF630" s="107" t="s">
        <v>296</v>
      </c>
    </row>
    <row r="631" spans="1:84" ht="12.75">
      <c r="A631" s="95">
        <v>3546</v>
      </c>
      <c r="B631" s="107" t="s">
        <v>1052</v>
      </c>
      <c r="C631" s="107" t="s">
        <v>1053</v>
      </c>
      <c r="D631" s="107" t="s">
        <v>1054</v>
      </c>
      <c r="E631" s="107" t="s">
        <v>289</v>
      </c>
      <c r="F631" s="107"/>
      <c r="G631" s="107" t="s">
        <v>63</v>
      </c>
      <c r="H631" s="107" t="s">
        <v>824</v>
      </c>
      <c r="I631" s="107" t="s">
        <v>333</v>
      </c>
      <c r="J631" s="107"/>
      <c r="K631" s="107"/>
      <c r="L631" s="107"/>
      <c r="M631" s="107"/>
      <c r="N631" s="107"/>
      <c r="O631" s="107"/>
      <c r="P631" s="107"/>
      <c r="Q631" s="107"/>
      <c r="R631" s="107">
        <v>1</v>
      </c>
      <c r="S631" s="107">
        <v>1E-4</v>
      </c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>
        <v>40049</v>
      </c>
      <c r="AE631" s="107"/>
      <c r="AF631" s="107"/>
      <c r="AG631" s="107"/>
      <c r="AH631" s="107"/>
      <c r="AI631" s="107"/>
      <c r="AJ631" s="107"/>
      <c r="AK631" s="107"/>
      <c r="AL631" s="107" t="s">
        <v>292</v>
      </c>
      <c r="AM631" s="107"/>
      <c r="AN631" s="107" t="s">
        <v>292</v>
      </c>
      <c r="AO631" s="107" t="s">
        <v>293</v>
      </c>
      <c r="AP631" s="107" t="s">
        <v>28</v>
      </c>
      <c r="AQ631" s="107"/>
      <c r="AR631" s="107" t="s">
        <v>294</v>
      </c>
      <c r="AS631" s="107" t="s">
        <v>514</v>
      </c>
      <c r="AT631" s="107"/>
      <c r="AU631" s="107"/>
      <c r="AV631" s="107"/>
      <c r="AW631" s="107"/>
      <c r="AX631" s="107"/>
      <c r="AY631" s="107"/>
      <c r="AZ631" s="107"/>
      <c r="BA631" s="107" t="s">
        <v>28</v>
      </c>
      <c r="BB631" s="107"/>
      <c r="BC631" s="107"/>
      <c r="BD631" s="107"/>
      <c r="BE631" s="107"/>
      <c r="BF631" s="107"/>
      <c r="BG631" s="107"/>
      <c r="BH631" s="107"/>
      <c r="BI631" s="107"/>
      <c r="BJ631" s="107"/>
      <c r="BK631" s="107"/>
      <c r="BL631" s="107"/>
      <c r="BM631" s="107"/>
      <c r="BN631" s="107"/>
      <c r="BO631" s="107"/>
      <c r="BP631" s="107"/>
      <c r="BQ631" s="107"/>
      <c r="BR631" s="107"/>
      <c r="BS631" s="107"/>
      <c r="BT631" s="107"/>
      <c r="BU631" s="107"/>
      <c r="BV631" s="107"/>
      <c r="BW631" s="107"/>
      <c r="BX631" s="107"/>
      <c r="BY631" s="107"/>
      <c r="BZ631" s="107"/>
      <c r="CA631" s="107"/>
      <c r="CB631" s="107"/>
      <c r="CC631" s="107"/>
      <c r="CD631" s="107"/>
      <c r="CE631" s="107"/>
      <c r="CF631" s="107" t="s">
        <v>296</v>
      </c>
    </row>
    <row r="632" spans="1:84" ht="12.75">
      <c r="A632" s="95">
        <v>4051</v>
      </c>
      <c r="B632" s="107" t="s">
        <v>1055</v>
      </c>
      <c r="C632" s="107" t="s">
        <v>1056</v>
      </c>
      <c r="D632" s="107" t="s">
        <v>1057</v>
      </c>
      <c r="E632" s="107" t="s">
        <v>289</v>
      </c>
      <c r="F632" s="107"/>
      <c r="G632" s="107" t="s">
        <v>63</v>
      </c>
      <c r="H632" s="107" t="s">
        <v>824</v>
      </c>
      <c r="I632" s="107" t="s">
        <v>333</v>
      </c>
      <c r="J632" s="107"/>
      <c r="K632" s="107"/>
      <c r="L632" s="107"/>
      <c r="M632" s="107"/>
      <c r="N632" s="107"/>
      <c r="O632" s="107"/>
      <c r="P632" s="107"/>
      <c r="Q632" s="107"/>
      <c r="R632" s="107">
        <v>1</v>
      </c>
      <c r="S632" s="107">
        <v>1E-4</v>
      </c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>
        <v>40049</v>
      </c>
      <c r="AE632" s="107"/>
      <c r="AF632" s="107"/>
      <c r="AG632" s="107"/>
      <c r="AH632" s="107"/>
      <c r="AI632" s="107"/>
      <c r="AJ632" s="107"/>
      <c r="AK632" s="107"/>
      <c r="AL632" s="107" t="s">
        <v>292</v>
      </c>
      <c r="AM632" s="107"/>
      <c r="AN632" s="107" t="s">
        <v>292</v>
      </c>
      <c r="AO632" s="107" t="s">
        <v>293</v>
      </c>
      <c r="AP632" s="107" t="s">
        <v>28</v>
      </c>
      <c r="AQ632" s="107"/>
      <c r="AR632" s="107" t="s">
        <v>294</v>
      </c>
      <c r="AS632" s="107" t="s">
        <v>514</v>
      </c>
      <c r="AT632" s="107"/>
      <c r="AU632" s="107"/>
      <c r="AV632" s="107"/>
      <c r="AW632" s="107"/>
      <c r="AX632" s="107"/>
      <c r="AY632" s="107"/>
      <c r="AZ632" s="107"/>
      <c r="BA632" s="107" t="s">
        <v>28</v>
      </c>
      <c r="BB632" s="107"/>
      <c r="BC632" s="107"/>
      <c r="BD632" s="107"/>
      <c r="BE632" s="107"/>
      <c r="BF632" s="107"/>
      <c r="BG632" s="107"/>
      <c r="BH632" s="107"/>
      <c r="BI632" s="107"/>
      <c r="BJ632" s="107"/>
      <c r="BK632" s="107"/>
      <c r="BL632" s="107"/>
      <c r="BM632" s="107"/>
      <c r="BN632" s="107"/>
      <c r="BO632" s="107"/>
      <c r="BP632" s="107"/>
      <c r="BQ632" s="107"/>
      <c r="BR632" s="107"/>
      <c r="BS632" s="107"/>
      <c r="BT632" s="107"/>
      <c r="BU632" s="107"/>
      <c r="BV632" s="107"/>
      <c r="BW632" s="107"/>
      <c r="BX632" s="107"/>
      <c r="BY632" s="107"/>
      <c r="BZ632" s="107"/>
      <c r="CA632" s="107"/>
      <c r="CB632" s="107"/>
      <c r="CC632" s="107"/>
      <c r="CD632" s="107"/>
      <c r="CE632" s="107"/>
      <c r="CF632" s="107" t="s">
        <v>296</v>
      </c>
    </row>
    <row r="633" spans="1:84" ht="12.75">
      <c r="A633" s="95">
        <v>3618</v>
      </c>
      <c r="B633" s="107" t="s">
        <v>1058</v>
      </c>
      <c r="C633" s="107" t="s">
        <v>1059</v>
      </c>
      <c r="D633" s="107" t="s">
        <v>1060</v>
      </c>
      <c r="E633" s="107" t="s">
        <v>289</v>
      </c>
      <c r="F633" s="107"/>
      <c r="G633" s="107" t="s">
        <v>63</v>
      </c>
      <c r="H633" s="107" t="s">
        <v>824</v>
      </c>
      <c r="I633" s="107" t="s">
        <v>333</v>
      </c>
      <c r="J633" s="107"/>
      <c r="K633" s="107"/>
      <c r="L633" s="107"/>
      <c r="M633" s="107"/>
      <c r="N633" s="107"/>
      <c r="O633" s="107"/>
      <c r="P633" s="107"/>
      <c r="Q633" s="107"/>
      <c r="R633" s="107">
        <v>1</v>
      </c>
      <c r="S633" s="107">
        <v>1E-4</v>
      </c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>
        <v>40049</v>
      </c>
      <c r="AE633" s="107"/>
      <c r="AF633" s="107"/>
      <c r="AG633" s="107"/>
      <c r="AH633" s="107"/>
      <c r="AI633" s="107"/>
      <c r="AJ633" s="107"/>
      <c r="AK633" s="107"/>
      <c r="AL633" s="107" t="s">
        <v>292</v>
      </c>
      <c r="AM633" s="107" t="s">
        <v>289</v>
      </c>
      <c r="AN633" s="107" t="s">
        <v>292</v>
      </c>
      <c r="AO633" s="107" t="s">
        <v>293</v>
      </c>
      <c r="AP633" s="107" t="s">
        <v>28</v>
      </c>
      <c r="AQ633" s="107"/>
      <c r="AR633" s="107">
        <v>1</v>
      </c>
      <c r="AS633" s="107" t="s">
        <v>514</v>
      </c>
      <c r="AT633" s="107"/>
      <c r="AU633" s="107"/>
      <c r="AV633" s="107"/>
      <c r="AW633" s="107"/>
      <c r="AX633" s="107"/>
      <c r="AY633" s="107"/>
      <c r="AZ633" s="107"/>
      <c r="BA633" s="107" t="s">
        <v>28</v>
      </c>
      <c r="BB633" s="107"/>
      <c r="BC633" s="107"/>
      <c r="BD633" s="107"/>
      <c r="BE633" s="107"/>
      <c r="BF633" s="107"/>
      <c r="BG633" s="107"/>
      <c r="BH633" s="107"/>
      <c r="BI633" s="107"/>
      <c r="BJ633" s="107"/>
      <c r="BK633" s="107"/>
      <c r="BL633" s="107"/>
      <c r="BM633" s="107"/>
      <c r="BN633" s="107"/>
      <c r="BO633" s="107"/>
      <c r="BP633" s="107"/>
      <c r="BQ633" s="107"/>
      <c r="BR633" s="107"/>
      <c r="BS633" s="107"/>
      <c r="BT633" s="107"/>
      <c r="BU633" s="107"/>
      <c r="BV633" s="107"/>
      <c r="BW633" s="107"/>
      <c r="BX633" s="107"/>
      <c r="BY633" s="107"/>
      <c r="BZ633" s="107"/>
      <c r="CA633" s="107"/>
      <c r="CB633" s="107"/>
      <c r="CC633" s="107"/>
      <c r="CD633" s="107"/>
      <c r="CE633" s="107"/>
      <c r="CF633" s="107" t="s">
        <v>296</v>
      </c>
    </row>
    <row r="634" spans="1:84" ht="12.75">
      <c r="A634" s="95">
        <v>4236</v>
      </c>
      <c r="B634" s="107" t="s">
        <v>1061</v>
      </c>
      <c r="C634" s="107" t="s">
        <v>137</v>
      </c>
      <c r="D634" s="107" t="s">
        <v>1062</v>
      </c>
      <c r="E634" s="107" t="s">
        <v>289</v>
      </c>
      <c r="F634" s="107"/>
      <c r="G634" s="107" t="s">
        <v>63</v>
      </c>
      <c r="H634" s="107" t="s">
        <v>824</v>
      </c>
      <c r="I634" s="107" t="s">
        <v>423</v>
      </c>
      <c r="J634" s="107"/>
      <c r="K634" s="107"/>
      <c r="L634" s="107">
        <v>0</v>
      </c>
      <c r="M634" s="107" t="s">
        <v>566</v>
      </c>
      <c r="N634" s="107"/>
      <c r="O634" s="107">
        <v>0</v>
      </c>
      <c r="P634" s="107">
        <v>0</v>
      </c>
      <c r="Q634" s="107">
        <v>0</v>
      </c>
      <c r="R634" s="107">
        <v>1</v>
      </c>
      <c r="S634" s="107">
        <v>1</v>
      </c>
      <c r="T634" s="107"/>
      <c r="U634" s="107">
        <v>0</v>
      </c>
      <c r="V634" s="107"/>
      <c r="W634" s="107"/>
      <c r="X634" s="107"/>
      <c r="Y634" s="107"/>
      <c r="Z634" s="107"/>
      <c r="AA634" s="107"/>
      <c r="AB634" s="107"/>
      <c r="AC634" s="107"/>
      <c r="AD634" s="107"/>
      <c r="AE634" s="107"/>
      <c r="AF634" s="107"/>
      <c r="AG634" s="107"/>
      <c r="AH634" s="107"/>
      <c r="AI634" s="107"/>
      <c r="AJ634" s="107"/>
      <c r="AK634" s="107"/>
      <c r="AL634" s="107" t="s">
        <v>292</v>
      </c>
      <c r="AM634" s="107"/>
      <c r="AN634" s="107" t="s">
        <v>292</v>
      </c>
      <c r="AO634" s="107" t="s">
        <v>293</v>
      </c>
      <c r="AP634" s="107" t="s">
        <v>28</v>
      </c>
      <c r="AQ634" s="107"/>
      <c r="AR634" s="107" t="s">
        <v>567</v>
      </c>
      <c r="AS634" s="107" t="s">
        <v>514</v>
      </c>
      <c r="AT634" s="107"/>
      <c r="AU634" s="107">
        <v>0</v>
      </c>
      <c r="AV634" s="107"/>
      <c r="AW634" s="107"/>
      <c r="AX634" s="107">
        <v>0</v>
      </c>
      <c r="AY634" s="107"/>
      <c r="AZ634" s="107"/>
      <c r="BA634" s="107" t="s">
        <v>28</v>
      </c>
      <c r="BB634" s="107"/>
      <c r="BC634" s="107" t="s">
        <v>292</v>
      </c>
      <c r="BD634" s="107"/>
      <c r="BE634" s="107" t="s">
        <v>32</v>
      </c>
      <c r="BF634" s="107"/>
      <c r="BG634" s="107"/>
      <c r="BH634" s="107" t="s">
        <v>289</v>
      </c>
      <c r="BI634" s="107">
        <v>90</v>
      </c>
      <c r="BJ634" s="107">
        <v>10</v>
      </c>
      <c r="BK634" s="107">
        <v>0</v>
      </c>
      <c r="BL634" s="107"/>
      <c r="BM634" s="107"/>
      <c r="BN634" s="107"/>
      <c r="BO634" s="107"/>
      <c r="BP634" s="107"/>
      <c r="BQ634" s="107">
        <v>0</v>
      </c>
      <c r="BR634" s="107">
        <v>0</v>
      </c>
      <c r="BS634" s="107">
        <v>45334</v>
      </c>
      <c r="BT634" s="107"/>
      <c r="BU634" s="107"/>
      <c r="BV634" s="107"/>
      <c r="BW634" s="107"/>
      <c r="BX634" s="107"/>
      <c r="BY634" s="107"/>
      <c r="BZ634" s="107"/>
      <c r="CA634" s="107" t="s">
        <v>517</v>
      </c>
      <c r="CB634" s="107"/>
      <c r="CC634" s="107"/>
      <c r="CD634" s="107"/>
      <c r="CE634" s="107"/>
      <c r="CF634" s="107"/>
    </row>
    <row r="635" spans="1:84" ht="12.75">
      <c r="A635" s="95">
        <v>4114</v>
      </c>
      <c r="B635" s="107" t="s">
        <v>1063</v>
      </c>
      <c r="C635" s="107" t="s">
        <v>137</v>
      </c>
      <c r="D635" s="107" t="s">
        <v>1064</v>
      </c>
      <c r="E635" s="107" t="s">
        <v>289</v>
      </c>
      <c r="F635" s="107"/>
      <c r="G635" s="107" t="s">
        <v>63</v>
      </c>
      <c r="H635" s="107" t="s">
        <v>824</v>
      </c>
      <c r="I635" s="107" t="s">
        <v>423</v>
      </c>
      <c r="J635" s="107"/>
      <c r="K635" s="107"/>
      <c r="L635" s="107">
        <v>0</v>
      </c>
      <c r="M635" s="107" t="s">
        <v>566</v>
      </c>
      <c r="N635" s="107"/>
      <c r="O635" s="107">
        <v>0</v>
      </c>
      <c r="P635" s="107">
        <v>0</v>
      </c>
      <c r="Q635" s="107">
        <v>0</v>
      </c>
      <c r="R635" s="107">
        <v>1</v>
      </c>
      <c r="S635" s="107">
        <v>1</v>
      </c>
      <c r="T635" s="107"/>
      <c r="U635" s="107">
        <v>0</v>
      </c>
      <c r="V635" s="107"/>
      <c r="W635" s="107"/>
      <c r="X635" s="107"/>
      <c r="Y635" s="107"/>
      <c r="Z635" s="107"/>
      <c r="AA635" s="107"/>
      <c r="AB635" s="107"/>
      <c r="AC635" s="107"/>
      <c r="AD635" s="107">
        <v>45334</v>
      </c>
      <c r="AE635" s="107"/>
      <c r="AF635" s="107"/>
      <c r="AG635" s="107"/>
      <c r="AH635" s="107"/>
      <c r="AI635" s="107"/>
      <c r="AJ635" s="107"/>
      <c r="AK635" s="107"/>
      <c r="AL635" s="107" t="s">
        <v>292</v>
      </c>
      <c r="AM635" s="107"/>
      <c r="AN635" s="107" t="s">
        <v>292</v>
      </c>
      <c r="AO635" s="107" t="s">
        <v>293</v>
      </c>
      <c r="AP635" s="107" t="s">
        <v>28</v>
      </c>
      <c r="AQ635" s="107"/>
      <c r="AR635" s="107" t="s">
        <v>294</v>
      </c>
      <c r="AS635" s="107" t="s">
        <v>514</v>
      </c>
      <c r="AT635" s="107"/>
      <c r="AU635" s="107">
        <v>0</v>
      </c>
      <c r="AV635" s="107"/>
      <c r="AW635" s="107"/>
      <c r="AX635" s="107">
        <v>0</v>
      </c>
      <c r="AY635" s="107"/>
      <c r="AZ635" s="107"/>
      <c r="BA635" s="107" t="s">
        <v>28</v>
      </c>
      <c r="BB635" s="107"/>
      <c r="BC635" s="107" t="s">
        <v>292</v>
      </c>
      <c r="BD635" s="107"/>
      <c r="BE635" s="107" t="s">
        <v>32</v>
      </c>
      <c r="BF635" s="107"/>
      <c r="BG635" s="107"/>
      <c r="BH635" s="107" t="s">
        <v>289</v>
      </c>
      <c r="BI635" s="107">
        <v>90</v>
      </c>
      <c r="BJ635" s="107">
        <v>10</v>
      </c>
      <c r="BK635" s="107">
        <v>0</v>
      </c>
      <c r="BL635" s="107"/>
      <c r="BM635" s="107"/>
      <c r="BN635" s="107"/>
      <c r="BO635" s="107"/>
      <c r="BP635" s="107"/>
      <c r="BQ635" s="107">
        <v>0</v>
      </c>
      <c r="BR635" s="107">
        <v>0</v>
      </c>
      <c r="BS635" s="107">
        <v>41354</v>
      </c>
      <c r="BT635" s="107"/>
      <c r="BU635" s="107"/>
      <c r="BV635" s="107"/>
      <c r="BW635" s="107"/>
      <c r="BX635" s="107"/>
      <c r="BY635" s="107"/>
      <c r="BZ635" s="107"/>
      <c r="CA635" s="107"/>
      <c r="CB635" s="107" t="s">
        <v>517</v>
      </c>
      <c r="CC635" s="107"/>
      <c r="CD635" s="107"/>
      <c r="CE635" s="107"/>
      <c r="CF635" s="107"/>
    </row>
    <row r="636" spans="1:84" ht="12.75">
      <c r="A636" s="95">
        <v>3737</v>
      </c>
      <c r="B636" s="107" t="s">
        <v>1065</v>
      </c>
      <c r="C636" s="107" t="s">
        <v>138</v>
      </c>
      <c r="D636" s="107" t="s">
        <v>850</v>
      </c>
      <c r="E636" s="107" t="s">
        <v>289</v>
      </c>
      <c r="F636" s="107"/>
      <c r="G636" s="107" t="s">
        <v>63</v>
      </c>
      <c r="H636" s="107" t="s">
        <v>824</v>
      </c>
      <c r="I636" s="107" t="s">
        <v>659</v>
      </c>
      <c r="J636" s="107"/>
      <c r="K636" s="107"/>
      <c r="L636" s="107">
        <v>0</v>
      </c>
      <c r="M636" s="107">
        <v>0</v>
      </c>
      <c r="N636" s="107"/>
      <c r="O636" s="107">
        <v>0</v>
      </c>
      <c r="P636" s="107">
        <v>0</v>
      </c>
      <c r="Q636" s="107">
        <v>0</v>
      </c>
      <c r="R636" s="107">
        <v>1</v>
      </c>
      <c r="S636" s="107">
        <v>1E-4</v>
      </c>
      <c r="T636" s="107"/>
      <c r="U636" s="107">
        <v>0</v>
      </c>
      <c r="V636" s="107"/>
      <c r="W636" s="107"/>
      <c r="X636" s="107"/>
      <c r="Y636" s="107"/>
      <c r="Z636" s="107"/>
      <c r="AA636" s="107"/>
      <c r="AB636" s="107"/>
      <c r="AC636" s="107"/>
      <c r="AD636" s="107">
        <v>44826</v>
      </c>
      <c r="AE636" s="107"/>
      <c r="AF636" s="107"/>
      <c r="AG636" s="107"/>
      <c r="AH636" s="107"/>
      <c r="AI636" s="107"/>
      <c r="AJ636" s="107"/>
      <c r="AK636" s="107"/>
      <c r="AL636" s="107" t="s">
        <v>292</v>
      </c>
      <c r="AM636" s="107"/>
      <c r="AN636" s="107" t="s">
        <v>292</v>
      </c>
      <c r="AO636" s="107" t="s">
        <v>293</v>
      </c>
      <c r="AP636" s="107" t="s">
        <v>28</v>
      </c>
      <c r="AQ636" s="107"/>
      <c r="AR636" s="107" t="s">
        <v>294</v>
      </c>
      <c r="AS636" s="107" t="s">
        <v>514</v>
      </c>
      <c r="AT636" s="107"/>
      <c r="AU636" s="107">
        <v>0</v>
      </c>
      <c r="AV636" s="107"/>
      <c r="AW636" s="107"/>
      <c r="AX636" s="107">
        <v>0</v>
      </c>
      <c r="AY636" s="107"/>
      <c r="AZ636" s="107"/>
      <c r="BA636" s="107" t="s">
        <v>28</v>
      </c>
      <c r="BB636" s="107"/>
      <c r="BC636" s="107" t="s">
        <v>292</v>
      </c>
      <c r="BD636" s="107"/>
      <c r="BE636" s="107" t="s">
        <v>30</v>
      </c>
      <c r="BF636" s="107"/>
      <c r="BG636" s="107"/>
      <c r="BH636" s="107" t="s">
        <v>289</v>
      </c>
      <c r="BI636" s="107">
        <v>90</v>
      </c>
      <c r="BJ636" s="107">
        <v>10</v>
      </c>
      <c r="BK636" s="107">
        <v>0</v>
      </c>
      <c r="BL636" s="107"/>
      <c r="BM636" s="107"/>
      <c r="BN636" s="107"/>
      <c r="BO636" s="107"/>
      <c r="BP636" s="107"/>
      <c r="BQ636" s="107">
        <v>0</v>
      </c>
      <c r="BR636" s="107">
        <v>0</v>
      </c>
      <c r="BS636" s="107"/>
      <c r="BT636" s="107"/>
      <c r="BU636" s="107"/>
      <c r="BV636" s="107"/>
      <c r="BW636" s="107"/>
      <c r="BX636" s="107"/>
      <c r="BY636" s="107"/>
      <c r="BZ636" s="107"/>
      <c r="CA636" s="107"/>
      <c r="CB636" s="107" t="s">
        <v>527</v>
      </c>
      <c r="CC636" s="107"/>
      <c r="CD636" s="107"/>
      <c r="CE636" s="107"/>
      <c r="CF636" s="107"/>
    </row>
    <row r="637" spans="1:84" ht="12.75">
      <c r="A637" s="95">
        <v>4001</v>
      </c>
      <c r="B637" s="107" t="s">
        <v>1066</v>
      </c>
      <c r="C637" s="107" t="s">
        <v>1067</v>
      </c>
      <c r="D637" s="107" t="s">
        <v>1068</v>
      </c>
      <c r="E637" s="107" t="s">
        <v>289</v>
      </c>
      <c r="F637" s="107"/>
      <c r="G637" s="107" t="s">
        <v>63</v>
      </c>
      <c r="H637" s="107" t="s">
        <v>824</v>
      </c>
      <c r="I637" s="107" t="s">
        <v>333</v>
      </c>
      <c r="J637" s="107"/>
      <c r="K637" s="107"/>
      <c r="L637" s="107"/>
      <c r="M637" s="107"/>
      <c r="N637" s="107"/>
      <c r="O637" s="107"/>
      <c r="P637" s="107"/>
      <c r="Q637" s="107"/>
      <c r="R637" s="107">
        <v>1</v>
      </c>
      <c r="S637" s="107">
        <v>1E-4</v>
      </c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>
        <v>40049</v>
      </c>
      <c r="AE637" s="107"/>
      <c r="AF637" s="107"/>
      <c r="AG637" s="107"/>
      <c r="AH637" s="107"/>
      <c r="AI637" s="107"/>
      <c r="AJ637" s="107"/>
      <c r="AK637" s="107"/>
      <c r="AL637" s="107" t="s">
        <v>292</v>
      </c>
      <c r="AM637" s="107"/>
      <c r="AN637" s="107" t="s">
        <v>292</v>
      </c>
      <c r="AO637" s="107" t="s">
        <v>293</v>
      </c>
      <c r="AP637" s="107" t="s">
        <v>28</v>
      </c>
      <c r="AQ637" s="107"/>
      <c r="AR637" s="107" t="s">
        <v>294</v>
      </c>
      <c r="AS637" s="107" t="s">
        <v>514</v>
      </c>
      <c r="AT637" s="107"/>
      <c r="AU637" s="107"/>
      <c r="AV637" s="107"/>
      <c r="AW637" s="107"/>
      <c r="AX637" s="107"/>
      <c r="AY637" s="107"/>
      <c r="AZ637" s="107"/>
      <c r="BA637" s="107" t="s">
        <v>28</v>
      </c>
      <c r="BB637" s="107"/>
      <c r="BC637" s="107"/>
      <c r="BD637" s="107"/>
      <c r="BE637" s="107"/>
      <c r="BF637" s="107"/>
      <c r="BG637" s="107"/>
      <c r="BH637" s="107"/>
      <c r="BI637" s="107"/>
      <c r="BJ637" s="107"/>
      <c r="BK637" s="107"/>
      <c r="BL637" s="107"/>
      <c r="BM637" s="107"/>
      <c r="BN637" s="107"/>
      <c r="BO637" s="107"/>
      <c r="BP637" s="107"/>
      <c r="BQ637" s="107"/>
      <c r="BR637" s="107"/>
      <c r="BS637" s="107"/>
      <c r="BT637" s="107"/>
      <c r="BU637" s="107"/>
      <c r="BV637" s="107"/>
      <c r="BW637" s="107"/>
      <c r="BX637" s="107"/>
      <c r="BY637" s="107"/>
      <c r="BZ637" s="107"/>
      <c r="CA637" s="107"/>
      <c r="CB637" s="107"/>
      <c r="CC637" s="107"/>
      <c r="CD637" s="107"/>
      <c r="CE637" s="107"/>
      <c r="CF637" s="107" t="s">
        <v>296</v>
      </c>
    </row>
    <row r="638" spans="1:84" ht="12.75">
      <c r="A638" s="95">
        <v>3640</v>
      </c>
      <c r="B638" s="107" t="s">
        <v>1069</v>
      </c>
      <c r="C638" s="107" t="s">
        <v>1070</v>
      </c>
      <c r="D638" s="107" t="s">
        <v>1071</v>
      </c>
      <c r="E638" s="107" t="s">
        <v>289</v>
      </c>
      <c r="F638" s="107"/>
      <c r="G638" s="107" t="s">
        <v>63</v>
      </c>
      <c r="H638" s="107" t="s">
        <v>824</v>
      </c>
      <c r="I638" s="107" t="s">
        <v>333</v>
      </c>
      <c r="J638" s="107"/>
      <c r="K638" s="107"/>
      <c r="L638" s="107"/>
      <c r="M638" s="107"/>
      <c r="N638" s="107"/>
      <c r="O638" s="107"/>
      <c r="P638" s="107"/>
      <c r="Q638" s="107"/>
      <c r="R638" s="107">
        <v>1</v>
      </c>
      <c r="S638" s="107">
        <v>1E-4</v>
      </c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>
        <v>40049</v>
      </c>
      <c r="AE638" s="107"/>
      <c r="AF638" s="107"/>
      <c r="AG638" s="107"/>
      <c r="AH638" s="107"/>
      <c r="AI638" s="107"/>
      <c r="AJ638" s="107"/>
      <c r="AK638" s="107"/>
      <c r="AL638" s="107" t="s">
        <v>292</v>
      </c>
      <c r="AM638" s="107"/>
      <c r="AN638" s="107" t="s">
        <v>292</v>
      </c>
      <c r="AO638" s="107" t="s">
        <v>293</v>
      </c>
      <c r="AP638" s="107" t="s">
        <v>28</v>
      </c>
      <c r="AQ638" s="107"/>
      <c r="AR638" s="107" t="s">
        <v>294</v>
      </c>
      <c r="AS638" s="107" t="s">
        <v>514</v>
      </c>
      <c r="AT638" s="107"/>
      <c r="AU638" s="107"/>
      <c r="AV638" s="107"/>
      <c r="AW638" s="107"/>
      <c r="AX638" s="107"/>
      <c r="AY638" s="107"/>
      <c r="AZ638" s="107"/>
      <c r="BA638" s="107" t="s">
        <v>28</v>
      </c>
      <c r="BB638" s="107"/>
      <c r="BC638" s="107"/>
      <c r="BD638" s="107"/>
      <c r="BE638" s="107"/>
      <c r="BF638" s="107"/>
      <c r="BG638" s="107"/>
      <c r="BH638" s="107"/>
      <c r="BI638" s="107"/>
      <c r="BJ638" s="107"/>
      <c r="BK638" s="107"/>
      <c r="BL638" s="107"/>
      <c r="BM638" s="107"/>
      <c r="BN638" s="107"/>
      <c r="BO638" s="107"/>
      <c r="BP638" s="107"/>
      <c r="BQ638" s="107"/>
      <c r="BR638" s="107"/>
      <c r="BS638" s="107"/>
      <c r="BT638" s="107"/>
      <c r="BU638" s="107"/>
      <c r="BV638" s="107"/>
      <c r="BW638" s="107"/>
      <c r="BX638" s="107"/>
      <c r="BY638" s="107"/>
      <c r="BZ638" s="107"/>
      <c r="CA638" s="107"/>
      <c r="CB638" s="107"/>
      <c r="CC638" s="107"/>
      <c r="CD638" s="107"/>
      <c r="CE638" s="107"/>
      <c r="CF638" s="107" t="s">
        <v>296</v>
      </c>
    </row>
    <row r="639" spans="1:84" ht="12.75">
      <c r="A639" s="95">
        <v>4022</v>
      </c>
      <c r="B639" s="107" t="s">
        <v>1072</v>
      </c>
      <c r="C639" s="107" t="s">
        <v>1073</v>
      </c>
      <c r="D639" s="107" t="s">
        <v>1074</v>
      </c>
      <c r="E639" s="107" t="s">
        <v>289</v>
      </c>
      <c r="F639" s="107"/>
      <c r="G639" s="107" t="s">
        <v>63</v>
      </c>
      <c r="H639" s="107" t="s">
        <v>824</v>
      </c>
      <c r="I639" s="107" t="s">
        <v>333</v>
      </c>
      <c r="J639" s="107"/>
      <c r="K639" s="107"/>
      <c r="L639" s="107"/>
      <c r="M639" s="107"/>
      <c r="N639" s="107"/>
      <c r="O639" s="107"/>
      <c r="P639" s="107"/>
      <c r="Q639" s="107"/>
      <c r="R639" s="107">
        <v>1</v>
      </c>
      <c r="S639" s="107">
        <v>1E-4</v>
      </c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>
        <v>40049</v>
      </c>
      <c r="AE639" s="107"/>
      <c r="AF639" s="107"/>
      <c r="AG639" s="107"/>
      <c r="AH639" s="107"/>
      <c r="AI639" s="107"/>
      <c r="AJ639" s="107"/>
      <c r="AK639" s="107"/>
      <c r="AL639" s="107" t="s">
        <v>292</v>
      </c>
      <c r="AM639" s="107"/>
      <c r="AN639" s="107" t="s">
        <v>292</v>
      </c>
      <c r="AO639" s="107" t="s">
        <v>293</v>
      </c>
      <c r="AP639" s="107" t="s">
        <v>28</v>
      </c>
      <c r="AQ639" s="107"/>
      <c r="AR639" s="107" t="s">
        <v>294</v>
      </c>
      <c r="AS639" s="107" t="s">
        <v>514</v>
      </c>
      <c r="AT639" s="107"/>
      <c r="AU639" s="107"/>
      <c r="AV639" s="107"/>
      <c r="AW639" s="107"/>
      <c r="AX639" s="107"/>
      <c r="AY639" s="107"/>
      <c r="AZ639" s="107"/>
      <c r="BA639" s="107" t="s">
        <v>28</v>
      </c>
      <c r="BB639" s="107"/>
      <c r="BC639" s="107"/>
      <c r="BD639" s="107"/>
      <c r="BE639" s="107"/>
      <c r="BF639" s="107"/>
      <c r="BG639" s="107"/>
      <c r="BH639" s="107"/>
      <c r="BI639" s="107"/>
      <c r="BJ639" s="107"/>
      <c r="BK639" s="107"/>
      <c r="BL639" s="107"/>
      <c r="BM639" s="107"/>
      <c r="BN639" s="107"/>
      <c r="BO639" s="107"/>
      <c r="BP639" s="107"/>
      <c r="BQ639" s="107"/>
      <c r="BR639" s="107"/>
      <c r="BS639" s="107"/>
      <c r="BT639" s="107"/>
      <c r="BU639" s="107"/>
      <c r="BV639" s="107"/>
      <c r="BW639" s="107"/>
      <c r="BX639" s="107"/>
      <c r="BY639" s="107"/>
      <c r="BZ639" s="107"/>
      <c r="CA639" s="107"/>
      <c r="CB639" s="107"/>
      <c r="CC639" s="107"/>
      <c r="CD639" s="107"/>
      <c r="CE639" s="107"/>
      <c r="CF639" s="107" t="s">
        <v>296</v>
      </c>
    </row>
    <row r="640" spans="1:84" ht="12.75">
      <c r="A640" s="95">
        <v>3715</v>
      </c>
      <c r="B640" s="107" t="s">
        <v>1075</v>
      </c>
      <c r="C640" s="107" t="s">
        <v>141</v>
      </c>
      <c r="D640" s="107" t="s">
        <v>836</v>
      </c>
      <c r="E640" s="107" t="s">
        <v>289</v>
      </c>
      <c r="F640" s="107"/>
      <c r="G640" s="107" t="s">
        <v>63</v>
      </c>
      <c r="H640" s="107" t="s">
        <v>824</v>
      </c>
      <c r="I640" s="107" t="s">
        <v>453</v>
      </c>
      <c r="J640" s="107"/>
      <c r="K640" s="107"/>
      <c r="L640" s="107"/>
      <c r="M640" s="107"/>
      <c r="N640" s="107"/>
      <c r="O640" s="107"/>
      <c r="P640" s="107"/>
      <c r="Q640" s="107"/>
      <c r="R640" s="107">
        <v>1</v>
      </c>
      <c r="S640" s="107">
        <v>1E-4</v>
      </c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>
        <v>42039</v>
      </c>
      <c r="AE640" s="107"/>
      <c r="AF640" s="107"/>
      <c r="AG640" s="107"/>
      <c r="AH640" s="107"/>
      <c r="AI640" s="107"/>
      <c r="AJ640" s="107"/>
      <c r="AK640" s="107"/>
      <c r="AL640" s="107" t="s">
        <v>292</v>
      </c>
      <c r="AM640" s="107"/>
      <c r="AN640" s="107" t="s">
        <v>292</v>
      </c>
      <c r="AO640" s="107" t="s">
        <v>293</v>
      </c>
      <c r="AP640" s="107" t="s">
        <v>28</v>
      </c>
      <c r="AQ640" s="107"/>
      <c r="AR640" s="107" t="s">
        <v>294</v>
      </c>
      <c r="AS640" s="107" t="s">
        <v>514</v>
      </c>
      <c r="AT640" s="107"/>
      <c r="AU640" s="107"/>
      <c r="AV640" s="107"/>
      <c r="AW640" s="107"/>
      <c r="AX640" s="107"/>
      <c r="AY640" s="107"/>
      <c r="AZ640" s="107"/>
      <c r="BA640" s="107" t="s">
        <v>28</v>
      </c>
      <c r="BB640" s="107"/>
      <c r="BC640" s="107" t="s">
        <v>292</v>
      </c>
      <c r="BD640" s="107"/>
      <c r="BE640" s="107" t="s">
        <v>32</v>
      </c>
      <c r="BF640" s="107"/>
      <c r="BG640" s="107"/>
      <c r="BH640" s="107"/>
      <c r="BI640" s="107"/>
      <c r="BJ640" s="107"/>
      <c r="BK640" s="107"/>
      <c r="BL640" s="107"/>
      <c r="BM640" s="107"/>
      <c r="BN640" s="107"/>
      <c r="BO640" s="107"/>
      <c r="BP640" s="107"/>
      <c r="BQ640" s="107"/>
      <c r="BR640" s="107"/>
      <c r="BS640" s="107"/>
      <c r="BT640" s="107"/>
      <c r="BU640" s="107"/>
      <c r="BV640" s="107"/>
      <c r="BW640" s="107"/>
      <c r="BX640" s="107"/>
      <c r="BY640" s="107"/>
      <c r="BZ640" s="107"/>
      <c r="CA640" s="107"/>
      <c r="CB640" s="107" t="s">
        <v>425</v>
      </c>
      <c r="CC640" s="107"/>
      <c r="CD640" s="107"/>
      <c r="CE640" s="107"/>
      <c r="CF640" s="107" t="s">
        <v>296</v>
      </c>
    </row>
    <row r="641" spans="1:84" ht="12.75">
      <c r="A641" s="95">
        <v>3043</v>
      </c>
      <c r="B641" s="107" t="s">
        <v>1076</v>
      </c>
      <c r="C641" s="107" t="s">
        <v>1077</v>
      </c>
      <c r="D641" s="107" t="s">
        <v>1078</v>
      </c>
      <c r="E641" s="107" t="s">
        <v>289</v>
      </c>
      <c r="F641" s="107"/>
      <c r="G641" s="107" t="s">
        <v>63</v>
      </c>
      <c r="H641" s="107" t="s">
        <v>824</v>
      </c>
      <c r="I641" s="107" t="s">
        <v>333</v>
      </c>
      <c r="J641" s="107"/>
      <c r="K641" s="107"/>
      <c r="L641" s="107"/>
      <c r="M641" s="107"/>
      <c r="N641" s="107"/>
      <c r="O641" s="107"/>
      <c r="P641" s="107"/>
      <c r="Q641" s="107"/>
      <c r="R641" s="107">
        <v>1</v>
      </c>
      <c r="S641" s="107">
        <v>1E-4</v>
      </c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>
        <v>40049</v>
      </c>
      <c r="AE641" s="107"/>
      <c r="AF641" s="107"/>
      <c r="AG641" s="107"/>
      <c r="AH641" s="107"/>
      <c r="AI641" s="107"/>
      <c r="AJ641" s="107"/>
      <c r="AK641" s="107"/>
      <c r="AL641" s="107" t="s">
        <v>292</v>
      </c>
      <c r="AM641" s="107"/>
      <c r="AN641" s="107" t="s">
        <v>292</v>
      </c>
      <c r="AO641" s="107" t="s">
        <v>293</v>
      </c>
      <c r="AP641" s="107" t="s">
        <v>28</v>
      </c>
      <c r="AQ641" s="107"/>
      <c r="AR641" s="107" t="s">
        <v>294</v>
      </c>
      <c r="AS641" s="107" t="s">
        <v>514</v>
      </c>
      <c r="AT641" s="107"/>
      <c r="AU641" s="107"/>
      <c r="AV641" s="107"/>
      <c r="AW641" s="107"/>
      <c r="AX641" s="107"/>
      <c r="AY641" s="107"/>
      <c r="AZ641" s="107"/>
      <c r="BA641" s="107" t="s">
        <v>28</v>
      </c>
      <c r="BB641" s="107"/>
      <c r="BC641" s="107"/>
      <c r="BD641" s="107"/>
      <c r="BE641" s="107"/>
      <c r="BF641" s="107"/>
      <c r="BG641" s="107"/>
      <c r="BH641" s="107"/>
      <c r="BI641" s="107"/>
      <c r="BJ641" s="107"/>
      <c r="BK641" s="107"/>
      <c r="BL641" s="107"/>
      <c r="BM641" s="107"/>
      <c r="BN641" s="107"/>
      <c r="BO641" s="107"/>
      <c r="BP641" s="107"/>
      <c r="BQ641" s="107"/>
      <c r="BR641" s="107"/>
      <c r="BS641" s="107"/>
      <c r="BT641" s="107"/>
      <c r="BU641" s="107"/>
      <c r="BV641" s="107"/>
      <c r="BW641" s="107"/>
      <c r="BX641" s="107"/>
      <c r="BY641" s="107"/>
      <c r="BZ641" s="107"/>
      <c r="CA641" s="107"/>
      <c r="CB641" s="107"/>
      <c r="CC641" s="107"/>
      <c r="CD641" s="107"/>
      <c r="CE641" s="107"/>
      <c r="CF641" s="107" t="s">
        <v>296</v>
      </c>
    </row>
    <row r="642" spans="1:84" ht="12.75">
      <c r="A642" s="95">
        <v>3049</v>
      </c>
      <c r="B642" s="107" t="s">
        <v>1079</v>
      </c>
      <c r="C642" s="107" t="s">
        <v>1080</v>
      </c>
      <c r="D642" s="107" t="s">
        <v>1081</v>
      </c>
      <c r="E642" s="107" t="s">
        <v>289</v>
      </c>
      <c r="F642" s="107"/>
      <c r="G642" s="107" t="s">
        <v>63</v>
      </c>
      <c r="H642" s="107" t="s">
        <v>824</v>
      </c>
      <c r="I642" s="107" t="s">
        <v>333</v>
      </c>
      <c r="J642" s="107"/>
      <c r="K642" s="107"/>
      <c r="L642" s="107"/>
      <c r="M642" s="107"/>
      <c r="N642" s="107"/>
      <c r="O642" s="107"/>
      <c r="P642" s="107"/>
      <c r="Q642" s="107"/>
      <c r="R642" s="107">
        <v>1</v>
      </c>
      <c r="S642" s="107">
        <v>1E-4</v>
      </c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>
        <v>40049</v>
      </c>
      <c r="AE642" s="107"/>
      <c r="AF642" s="107"/>
      <c r="AG642" s="107"/>
      <c r="AH642" s="107"/>
      <c r="AI642" s="107"/>
      <c r="AJ642" s="107"/>
      <c r="AK642" s="107"/>
      <c r="AL642" s="107" t="s">
        <v>292</v>
      </c>
      <c r="AM642" s="107"/>
      <c r="AN642" s="107" t="s">
        <v>292</v>
      </c>
      <c r="AO642" s="107" t="s">
        <v>293</v>
      </c>
      <c r="AP642" s="107" t="s">
        <v>28</v>
      </c>
      <c r="AQ642" s="107"/>
      <c r="AR642" s="107" t="s">
        <v>294</v>
      </c>
      <c r="AS642" s="107" t="s">
        <v>514</v>
      </c>
      <c r="AT642" s="107"/>
      <c r="AU642" s="107"/>
      <c r="AV642" s="107"/>
      <c r="AW642" s="107"/>
      <c r="AX642" s="107"/>
      <c r="AY642" s="107"/>
      <c r="AZ642" s="107"/>
      <c r="BA642" s="107" t="s">
        <v>28</v>
      </c>
      <c r="BB642" s="107"/>
      <c r="BC642" s="107"/>
      <c r="BD642" s="107"/>
      <c r="BE642" s="107"/>
      <c r="BF642" s="107"/>
      <c r="BG642" s="107"/>
      <c r="BH642" s="107"/>
      <c r="BI642" s="107"/>
      <c r="BJ642" s="107"/>
      <c r="BK642" s="107"/>
      <c r="BL642" s="107"/>
      <c r="BM642" s="107"/>
      <c r="BN642" s="107"/>
      <c r="BO642" s="107"/>
      <c r="BP642" s="107"/>
      <c r="BQ642" s="107"/>
      <c r="BR642" s="107"/>
      <c r="BS642" s="107"/>
      <c r="BT642" s="107"/>
      <c r="BU642" s="107"/>
      <c r="BV642" s="107"/>
      <c r="BW642" s="107"/>
      <c r="BX642" s="107"/>
      <c r="BY642" s="107"/>
      <c r="BZ642" s="107"/>
      <c r="CA642" s="107"/>
      <c r="CB642" s="107"/>
      <c r="CC642" s="107"/>
      <c r="CD642" s="107"/>
      <c r="CE642" s="107"/>
      <c r="CF642" s="107" t="s">
        <v>296</v>
      </c>
    </row>
    <row r="643" spans="1:84" ht="12.75">
      <c r="A643" s="95">
        <v>3054</v>
      </c>
      <c r="B643" s="107" t="s">
        <v>1082</v>
      </c>
      <c r="C643" s="107" t="s">
        <v>1083</v>
      </c>
      <c r="D643" s="107" t="s">
        <v>1084</v>
      </c>
      <c r="E643" s="107" t="s">
        <v>289</v>
      </c>
      <c r="F643" s="107"/>
      <c r="G643" s="107" t="s">
        <v>63</v>
      </c>
      <c r="H643" s="107" t="s">
        <v>824</v>
      </c>
      <c r="I643" s="107" t="s">
        <v>333</v>
      </c>
      <c r="J643" s="107"/>
      <c r="K643" s="107"/>
      <c r="L643" s="107"/>
      <c r="M643" s="107"/>
      <c r="N643" s="107"/>
      <c r="O643" s="107"/>
      <c r="P643" s="107"/>
      <c r="Q643" s="107"/>
      <c r="R643" s="107">
        <v>1</v>
      </c>
      <c r="S643" s="107">
        <v>1E-4</v>
      </c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>
        <v>40049</v>
      </c>
      <c r="AE643" s="107"/>
      <c r="AF643" s="107"/>
      <c r="AG643" s="107"/>
      <c r="AH643" s="107"/>
      <c r="AI643" s="107"/>
      <c r="AJ643" s="107"/>
      <c r="AK643" s="107"/>
      <c r="AL643" s="107" t="s">
        <v>292</v>
      </c>
      <c r="AM643" s="107"/>
      <c r="AN643" s="107" t="s">
        <v>292</v>
      </c>
      <c r="AO643" s="107" t="s">
        <v>293</v>
      </c>
      <c r="AP643" s="107" t="s">
        <v>28</v>
      </c>
      <c r="AQ643" s="107"/>
      <c r="AR643" s="107" t="s">
        <v>294</v>
      </c>
      <c r="AS643" s="107" t="s">
        <v>514</v>
      </c>
      <c r="AT643" s="107"/>
      <c r="AU643" s="107"/>
      <c r="AV643" s="107"/>
      <c r="AW643" s="107"/>
      <c r="AX643" s="107"/>
      <c r="AY643" s="107"/>
      <c r="AZ643" s="107"/>
      <c r="BA643" s="107" t="s">
        <v>28</v>
      </c>
      <c r="BB643" s="107"/>
      <c r="BC643" s="107"/>
      <c r="BD643" s="107"/>
      <c r="BE643" s="107"/>
      <c r="BF643" s="107"/>
      <c r="BG643" s="107"/>
      <c r="BH643" s="107"/>
      <c r="BI643" s="107"/>
      <c r="BJ643" s="107"/>
      <c r="BK643" s="107"/>
      <c r="BL643" s="107"/>
      <c r="BM643" s="107"/>
      <c r="BN643" s="107"/>
      <c r="BO643" s="107"/>
      <c r="BP643" s="107"/>
      <c r="BQ643" s="107"/>
      <c r="BR643" s="107"/>
      <c r="BS643" s="107"/>
      <c r="BT643" s="107"/>
      <c r="BU643" s="107"/>
      <c r="BV643" s="107"/>
      <c r="BW643" s="107"/>
      <c r="BX643" s="107"/>
      <c r="BY643" s="107"/>
      <c r="BZ643" s="107"/>
      <c r="CA643" s="107"/>
      <c r="CB643" s="107"/>
      <c r="CC643" s="107"/>
      <c r="CD643" s="107"/>
      <c r="CE643" s="107"/>
      <c r="CF643" s="107" t="s">
        <v>296</v>
      </c>
    </row>
    <row r="644" spans="1:84" ht="12.75">
      <c r="A644" s="95">
        <v>3070</v>
      </c>
      <c r="B644" s="107" t="s">
        <v>1085</v>
      </c>
      <c r="C644" s="107" t="s">
        <v>1086</v>
      </c>
      <c r="D644" s="107" t="s">
        <v>1087</v>
      </c>
      <c r="E644" s="107" t="s">
        <v>289</v>
      </c>
      <c r="F644" s="107"/>
      <c r="G644" s="107" t="s">
        <v>63</v>
      </c>
      <c r="H644" s="107" t="s">
        <v>824</v>
      </c>
      <c r="I644" s="107" t="s">
        <v>333</v>
      </c>
      <c r="J644" s="107"/>
      <c r="K644" s="107"/>
      <c r="L644" s="107"/>
      <c r="M644" s="107"/>
      <c r="N644" s="107"/>
      <c r="O644" s="107"/>
      <c r="P644" s="107"/>
      <c r="Q644" s="107"/>
      <c r="R644" s="107">
        <v>1</v>
      </c>
      <c r="S644" s="107">
        <v>1E-4</v>
      </c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>
        <v>40049</v>
      </c>
      <c r="AE644" s="107"/>
      <c r="AF644" s="107"/>
      <c r="AG644" s="107"/>
      <c r="AH644" s="107"/>
      <c r="AI644" s="107"/>
      <c r="AJ644" s="107"/>
      <c r="AK644" s="107"/>
      <c r="AL644" s="107" t="s">
        <v>292</v>
      </c>
      <c r="AM644" s="107"/>
      <c r="AN644" s="107" t="s">
        <v>292</v>
      </c>
      <c r="AO644" s="107" t="s">
        <v>293</v>
      </c>
      <c r="AP644" s="107" t="s">
        <v>28</v>
      </c>
      <c r="AQ644" s="107"/>
      <c r="AR644" s="107" t="s">
        <v>294</v>
      </c>
      <c r="AS644" s="107" t="s">
        <v>514</v>
      </c>
      <c r="AT644" s="107"/>
      <c r="AU644" s="107"/>
      <c r="AV644" s="107"/>
      <c r="AW644" s="107"/>
      <c r="AX644" s="107"/>
      <c r="AY644" s="107"/>
      <c r="AZ644" s="107"/>
      <c r="BA644" s="107" t="s">
        <v>28</v>
      </c>
      <c r="BB644" s="107"/>
      <c r="BC644" s="107"/>
      <c r="BD644" s="107"/>
      <c r="BE644" s="107"/>
      <c r="BF644" s="107"/>
      <c r="BG644" s="107"/>
      <c r="BH644" s="107"/>
      <c r="BI644" s="107"/>
      <c r="BJ644" s="107"/>
      <c r="BK644" s="107"/>
      <c r="BL644" s="107"/>
      <c r="BM644" s="107"/>
      <c r="BN644" s="107"/>
      <c r="BO644" s="107"/>
      <c r="BP644" s="107"/>
      <c r="BQ644" s="107"/>
      <c r="BR644" s="107"/>
      <c r="BS644" s="107"/>
      <c r="BT644" s="107"/>
      <c r="BU644" s="107"/>
      <c r="BV644" s="107"/>
      <c r="BW644" s="107"/>
      <c r="BX644" s="107"/>
      <c r="BY644" s="107"/>
      <c r="BZ644" s="107"/>
      <c r="CA644" s="107"/>
      <c r="CB644" s="107"/>
      <c r="CC644" s="107"/>
      <c r="CD644" s="107"/>
      <c r="CE644" s="107"/>
      <c r="CF644" s="107" t="s">
        <v>296</v>
      </c>
    </row>
    <row r="645" spans="1:84" ht="12.75">
      <c r="A645" s="95">
        <v>3029</v>
      </c>
      <c r="B645" s="107" t="s">
        <v>1088</v>
      </c>
      <c r="C645" s="107" t="s">
        <v>1089</v>
      </c>
      <c r="D645" s="107" t="s">
        <v>1090</v>
      </c>
      <c r="E645" s="107" t="s">
        <v>289</v>
      </c>
      <c r="F645" s="107"/>
      <c r="G645" s="107" t="s">
        <v>63</v>
      </c>
      <c r="H645" s="107" t="s">
        <v>824</v>
      </c>
      <c r="I645" s="107" t="s">
        <v>333</v>
      </c>
      <c r="J645" s="107"/>
      <c r="K645" s="107"/>
      <c r="L645" s="107"/>
      <c r="M645" s="107"/>
      <c r="N645" s="107"/>
      <c r="O645" s="107"/>
      <c r="P645" s="107"/>
      <c r="Q645" s="107"/>
      <c r="R645" s="107">
        <v>1</v>
      </c>
      <c r="S645" s="107">
        <v>1E-4</v>
      </c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>
        <v>40049</v>
      </c>
      <c r="AE645" s="107"/>
      <c r="AF645" s="107"/>
      <c r="AG645" s="107"/>
      <c r="AH645" s="107"/>
      <c r="AI645" s="107"/>
      <c r="AJ645" s="107"/>
      <c r="AK645" s="107"/>
      <c r="AL645" s="107" t="s">
        <v>292</v>
      </c>
      <c r="AM645" s="107"/>
      <c r="AN645" s="107" t="s">
        <v>292</v>
      </c>
      <c r="AO645" s="107" t="s">
        <v>293</v>
      </c>
      <c r="AP645" s="107" t="s">
        <v>28</v>
      </c>
      <c r="AQ645" s="107"/>
      <c r="AR645" s="107" t="s">
        <v>294</v>
      </c>
      <c r="AS645" s="107" t="s">
        <v>514</v>
      </c>
      <c r="AT645" s="107"/>
      <c r="AU645" s="107"/>
      <c r="AV645" s="107"/>
      <c r="AW645" s="107"/>
      <c r="AX645" s="107"/>
      <c r="AY645" s="107"/>
      <c r="AZ645" s="107"/>
      <c r="BA645" s="107" t="s">
        <v>28</v>
      </c>
      <c r="BB645" s="107"/>
      <c r="BC645" s="107"/>
      <c r="BD645" s="107"/>
      <c r="BE645" s="107"/>
      <c r="BF645" s="107"/>
      <c r="BG645" s="107"/>
      <c r="BH645" s="107"/>
      <c r="BI645" s="107"/>
      <c r="BJ645" s="107"/>
      <c r="BK645" s="107"/>
      <c r="BL645" s="107"/>
      <c r="BM645" s="107"/>
      <c r="BN645" s="107"/>
      <c r="BO645" s="107"/>
      <c r="BP645" s="107"/>
      <c r="BQ645" s="107"/>
      <c r="BR645" s="107"/>
      <c r="BS645" s="107"/>
      <c r="BT645" s="107"/>
      <c r="BU645" s="107"/>
      <c r="BV645" s="107"/>
      <c r="BW645" s="107"/>
      <c r="BX645" s="107"/>
      <c r="BY645" s="107"/>
      <c r="BZ645" s="107"/>
      <c r="CA645" s="107"/>
      <c r="CB645" s="107"/>
      <c r="CC645" s="107"/>
      <c r="CD645" s="107"/>
      <c r="CE645" s="107"/>
      <c r="CF645" s="107" t="s">
        <v>296</v>
      </c>
    </row>
    <row r="646" spans="1:84" ht="12.75">
      <c r="A646" s="95">
        <v>3058</v>
      </c>
      <c r="B646" s="107" t="s">
        <v>1091</v>
      </c>
      <c r="C646" s="107" t="s">
        <v>1092</v>
      </c>
      <c r="D646" s="107" t="s">
        <v>1093</v>
      </c>
      <c r="E646" s="107" t="s">
        <v>289</v>
      </c>
      <c r="F646" s="107"/>
      <c r="G646" s="107" t="s">
        <v>63</v>
      </c>
      <c r="H646" s="107" t="s">
        <v>824</v>
      </c>
      <c r="I646" s="107" t="s">
        <v>333</v>
      </c>
      <c r="J646" s="107"/>
      <c r="K646" s="107"/>
      <c r="L646" s="107"/>
      <c r="M646" s="107"/>
      <c r="N646" s="107"/>
      <c r="O646" s="107"/>
      <c r="P646" s="107"/>
      <c r="Q646" s="107"/>
      <c r="R646" s="107">
        <v>1</v>
      </c>
      <c r="S646" s="107">
        <v>1E-4</v>
      </c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>
        <v>40049</v>
      </c>
      <c r="AE646" s="107"/>
      <c r="AF646" s="107"/>
      <c r="AG646" s="107"/>
      <c r="AH646" s="107"/>
      <c r="AI646" s="107"/>
      <c r="AJ646" s="107"/>
      <c r="AK646" s="107"/>
      <c r="AL646" s="107" t="s">
        <v>292</v>
      </c>
      <c r="AM646" s="107"/>
      <c r="AN646" s="107" t="s">
        <v>292</v>
      </c>
      <c r="AO646" s="107" t="s">
        <v>293</v>
      </c>
      <c r="AP646" s="107" t="s">
        <v>28</v>
      </c>
      <c r="AQ646" s="107"/>
      <c r="AR646" s="107" t="s">
        <v>294</v>
      </c>
      <c r="AS646" s="107" t="s">
        <v>514</v>
      </c>
      <c r="AT646" s="107"/>
      <c r="AU646" s="107"/>
      <c r="AV646" s="107"/>
      <c r="AW646" s="107"/>
      <c r="AX646" s="107"/>
      <c r="AY646" s="107"/>
      <c r="AZ646" s="107"/>
      <c r="BA646" s="107" t="s">
        <v>28</v>
      </c>
      <c r="BB646" s="107"/>
      <c r="BC646" s="107"/>
      <c r="BD646" s="107"/>
      <c r="BE646" s="107"/>
      <c r="BF646" s="107"/>
      <c r="BG646" s="107"/>
      <c r="BH646" s="107"/>
      <c r="BI646" s="107"/>
      <c r="BJ646" s="107"/>
      <c r="BK646" s="107"/>
      <c r="BL646" s="107"/>
      <c r="BM646" s="107"/>
      <c r="BN646" s="107"/>
      <c r="BO646" s="107"/>
      <c r="BP646" s="107"/>
      <c r="BQ646" s="107"/>
      <c r="BR646" s="107"/>
      <c r="BS646" s="107"/>
      <c r="BT646" s="107"/>
      <c r="BU646" s="107"/>
      <c r="BV646" s="107"/>
      <c r="BW646" s="107"/>
      <c r="BX646" s="107"/>
      <c r="BY646" s="107"/>
      <c r="BZ646" s="107"/>
      <c r="CA646" s="107"/>
      <c r="CB646" s="107"/>
      <c r="CC646" s="107"/>
      <c r="CD646" s="107"/>
      <c r="CE646" s="107"/>
      <c r="CF646" s="107" t="s">
        <v>296</v>
      </c>
    </row>
    <row r="647" spans="1:84" ht="12.75">
      <c r="A647" s="95">
        <v>3059</v>
      </c>
      <c r="B647" s="107" t="s">
        <v>1094</v>
      </c>
      <c r="C647" s="107" t="s">
        <v>1095</v>
      </c>
      <c r="D647" s="107" t="s">
        <v>1096</v>
      </c>
      <c r="E647" s="107" t="s">
        <v>289</v>
      </c>
      <c r="F647" s="107"/>
      <c r="G647" s="107" t="s">
        <v>63</v>
      </c>
      <c r="H647" s="107" t="s">
        <v>824</v>
      </c>
      <c r="I647" s="107" t="s">
        <v>333</v>
      </c>
      <c r="J647" s="107"/>
      <c r="K647" s="107"/>
      <c r="L647" s="107"/>
      <c r="M647" s="107"/>
      <c r="N647" s="107"/>
      <c r="O647" s="107"/>
      <c r="P647" s="107"/>
      <c r="Q647" s="107"/>
      <c r="R647" s="107">
        <v>1</v>
      </c>
      <c r="S647" s="107">
        <v>1E-4</v>
      </c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>
        <v>40049</v>
      </c>
      <c r="AE647" s="107"/>
      <c r="AF647" s="107"/>
      <c r="AG647" s="107"/>
      <c r="AH647" s="107"/>
      <c r="AI647" s="107"/>
      <c r="AJ647" s="107"/>
      <c r="AK647" s="107"/>
      <c r="AL647" s="107" t="s">
        <v>292</v>
      </c>
      <c r="AM647" s="107"/>
      <c r="AN647" s="107" t="s">
        <v>292</v>
      </c>
      <c r="AO647" s="107" t="s">
        <v>293</v>
      </c>
      <c r="AP647" s="107" t="s">
        <v>28</v>
      </c>
      <c r="AQ647" s="107"/>
      <c r="AR647" s="107" t="s">
        <v>294</v>
      </c>
      <c r="AS647" s="107" t="s">
        <v>514</v>
      </c>
      <c r="AT647" s="107"/>
      <c r="AU647" s="107"/>
      <c r="AV647" s="107"/>
      <c r="AW647" s="107"/>
      <c r="AX647" s="107"/>
      <c r="AY647" s="107"/>
      <c r="AZ647" s="107"/>
      <c r="BA647" s="107" t="s">
        <v>28</v>
      </c>
      <c r="BB647" s="107"/>
      <c r="BC647" s="107"/>
      <c r="BD647" s="107"/>
      <c r="BE647" s="107"/>
      <c r="BF647" s="107"/>
      <c r="BG647" s="107"/>
      <c r="BH647" s="107"/>
      <c r="BI647" s="107"/>
      <c r="BJ647" s="107"/>
      <c r="BK647" s="107"/>
      <c r="BL647" s="107"/>
      <c r="BM647" s="107"/>
      <c r="BN647" s="107"/>
      <c r="BO647" s="107"/>
      <c r="BP647" s="107"/>
      <c r="BQ647" s="107"/>
      <c r="BR647" s="107"/>
      <c r="BS647" s="107"/>
      <c r="BT647" s="107"/>
      <c r="BU647" s="107"/>
      <c r="BV647" s="107"/>
      <c r="BW647" s="107"/>
      <c r="BX647" s="107"/>
      <c r="BY647" s="107"/>
      <c r="BZ647" s="107"/>
      <c r="CA647" s="107"/>
      <c r="CB647" s="107"/>
      <c r="CC647" s="107"/>
      <c r="CD647" s="107"/>
      <c r="CE647" s="107"/>
      <c r="CF647" s="107" t="s">
        <v>296</v>
      </c>
    </row>
    <row r="648" spans="1:84" ht="12.75">
      <c r="A648" s="95">
        <v>3063</v>
      </c>
      <c r="B648" s="107" t="s">
        <v>1097</v>
      </c>
      <c r="C648" s="107" t="s">
        <v>1098</v>
      </c>
      <c r="D648" s="107" t="s">
        <v>1099</v>
      </c>
      <c r="E648" s="107" t="s">
        <v>289</v>
      </c>
      <c r="F648" s="107"/>
      <c r="G648" s="107" t="s">
        <v>63</v>
      </c>
      <c r="H648" s="107" t="s">
        <v>824</v>
      </c>
      <c r="I648" s="107" t="s">
        <v>333</v>
      </c>
      <c r="J648" s="107"/>
      <c r="K648" s="107"/>
      <c r="L648" s="107"/>
      <c r="M648" s="107"/>
      <c r="N648" s="107"/>
      <c r="O648" s="107"/>
      <c r="P648" s="107"/>
      <c r="Q648" s="107"/>
      <c r="R648" s="107">
        <v>1</v>
      </c>
      <c r="S648" s="107">
        <v>1E-4</v>
      </c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>
        <v>40049</v>
      </c>
      <c r="AE648" s="107"/>
      <c r="AF648" s="107"/>
      <c r="AG648" s="107"/>
      <c r="AH648" s="107"/>
      <c r="AI648" s="107"/>
      <c r="AJ648" s="107"/>
      <c r="AK648" s="107"/>
      <c r="AL648" s="107" t="s">
        <v>292</v>
      </c>
      <c r="AM648" s="107"/>
      <c r="AN648" s="107" t="s">
        <v>292</v>
      </c>
      <c r="AO648" s="107" t="s">
        <v>293</v>
      </c>
      <c r="AP648" s="107" t="s">
        <v>28</v>
      </c>
      <c r="AQ648" s="107"/>
      <c r="AR648" s="107" t="s">
        <v>294</v>
      </c>
      <c r="AS648" s="107" t="s">
        <v>514</v>
      </c>
      <c r="AT648" s="107"/>
      <c r="AU648" s="107"/>
      <c r="AV648" s="107"/>
      <c r="AW648" s="107"/>
      <c r="AX648" s="107"/>
      <c r="AY648" s="107"/>
      <c r="AZ648" s="107"/>
      <c r="BA648" s="107" t="s">
        <v>28</v>
      </c>
      <c r="BB648" s="107"/>
      <c r="BC648" s="107"/>
      <c r="BD648" s="107"/>
      <c r="BE648" s="107"/>
      <c r="BF648" s="107"/>
      <c r="BG648" s="107"/>
      <c r="BH648" s="107"/>
      <c r="BI648" s="107"/>
      <c r="BJ648" s="107"/>
      <c r="BK648" s="107"/>
      <c r="BL648" s="107"/>
      <c r="BM648" s="107"/>
      <c r="BN648" s="107"/>
      <c r="BO648" s="107"/>
      <c r="BP648" s="107"/>
      <c r="BQ648" s="107"/>
      <c r="BR648" s="107"/>
      <c r="BS648" s="107"/>
      <c r="BT648" s="107"/>
      <c r="BU648" s="107"/>
      <c r="BV648" s="107"/>
      <c r="BW648" s="107"/>
      <c r="BX648" s="107"/>
      <c r="BY648" s="107"/>
      <c r="BZ648" s="107"/>
      <c r="CA648" s="107"/>
      <c r="CB648" s="107"/>
      <c r="CC648" s="107"/>
      <c r="CD648" s="107"/>
      <c r="CE648" s="107"/>
      <c r="CF648" s="107" t="s">
        <v>296</v>
      </c>
    </row>
    <row r="649" spans="1:84" ht="12.75">
      <c r="A649" s="95">
        <v>3056</v>
      </c>
      <c r="B649" s="107" t="s">
        <v>1100</v>
      </c>
      <c r="C649" s="107" t="s">
        <v>1101</v>
      </c>
      <c r="D649" s="107" t="s">
        <v>1102</v>
      </c>
      <c r="E649" s="107" t="s">
        <v>289</v>
      </c>
      <c r="F649" s="107"/>
      <c r="G649" s="107" t="s">
        <v>63</v>
      </c>
      <c r="H649" s="107" t="s">
        <v>824</v>
      </c>
      <c r="I649" s="107" t="s">
        <v>333</v>
      </c>
      <c r="J649" s="107"/>
      <c r="K649" s="107"/>
      <c r="L649" s="107"/>
      <c r="M649" s="107"/>
      <c r="N649" s="107"/>
      <c r="O649" s="107"/>
      <c r="P649" s="107"/>
      <c r="Q649" s="107"/>
      <c r="R649" s="107">
        <v>1</v>
      </c>
      <c r="S649" s="107">
        <v>1E-4</v>
      </c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>
        <v>40049</v>
      </c>
      <c r="AE649" s="107"/>
      <c r="AF649" s="107"/>
      <c r="AG649" s="107"/>
      <c r="AH649" s="107"/>
      <c r="AI649" s="107"/>
      <c r="AJ649" s="107"/>
      <c r="AK649" s="107"/>
      <c r="AL649" s="107" t="s">
        <v>292</v>
      </c>
      <c r="AM649" s="107"/>
      <c r="AN649" s="107" t="s">
        <v>292</v>
      </c>
      <c r="AO649" s="107" t="s">
        <v>293</v>
      </c>
      <c r="AP649" s="107" t="s">
        <v>28</v>
      </c>
      <c r="AQ649" s="107"/>
      <c r="AR649" s="107" t="s">
        <v>294</v>
      </c>
      <c r="AS649" s="107" t="s">
        <v>514</v>
      </c>
      <c r="AT649" s="107"/>
      <c r="AU649" s="107"/>
      <c r="AV649" s="107"/>
      <c r="AW649" s="107"/>
      <c r="AX649" s="107"/>
      <c r="AY649" s="107"/>
      <c r="AZ649" s="107"/>
      <c r="BA649" s="107" t="s">
        <v>28</v>
      </c>
      <c r="BB649" s="107"/>
      <c r="BC649" s="107"/>
      <c r="BD649" s="107"/>
      <c r="BE649" s="107"/>
      <c r="BF649" s="107"/>
      <c r="BG649" s="107"/>
      <c r="BH649" s="107"/>
      <c r="BI649" s="107"/>
      <c r="BJ649" s="107"/>
      <c r="BK649" s="107"/>
      <c r="BL649" s="107"/>
      <c r="BM649" s="107"/>
      <c r="BN649" s="107"/>
      <c r="BO649" s="107"/>
      <c r="BP649" s="107"/>
      <c r="BQ649" s="107"/>
      <c r="BR649" s="107"/>
      <c r="BS649" s="107"/>
      <c r="BT649" s="107"/>
      <c r="BU649" s="107"/>
      <c r="BV649" s="107"/>
      <c r="BW649" s="107"/>
      <c r="BX649" s="107"/>
      <c r="BY649" s="107"/>
      <c r="BZ649" s="107"/>
      <c r="CA649" s="107"/>
      <c r="CB649" s="107"/>
      <c r="CC649" s="107"/>
      <c r="CD649" s="107"/>
      <c r="CE649" s="107"/>
      <c r="CF649" s="107" t="s">
        <v>296</v>
      </c>
    </row>
    <row r="650" spans="1:84" ht="12.75">
      <c r="A650" s="95">
        <v>3062</v>
      </c>
      <c r="B650" s="107" t="s">
        <v>1103</v>
      </c>
      <c r="C650" s="107" t="s">
        <v>1104</v>
      </c>
      <c r="D650" s="107" t="s">
        <v>1105</v>
      </c>
      <c r="E650" s="107" t="s">
        <v>289</v>
      </c>
      <c r="F650" s="107"/>
      <c r="G650" s="107" t="s">
        <v>63</v>
      </c>
      <c r="H650" s="107" t="s">
        <v>824</v>
      </c>
      <c r="I650" s="107" t="s">
        <v>333</v>
      </c>
      <c r="J650" s="107"/>
      <c r="K650" s="107"/>
      <c r="L650" s="107"/>
      <c r="M650" s="107"/>
      <c r="N650" s="107"/>
      <c r="O650" s="107"/>
      <c r="P650" s="107"/>
      <c r="Q650" s="107"/>
      <c r="R650" s="107">
        <v>1</v>
      </c>
      <c r="S650" s="107">
        <v>1E-4</v>
      </c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>
        <v>40049</v>
      </c>
      <c r="AE650" s="107"/>
      <c r="AF650" s="107"/>
      <c r="AG650" s="107"/>
      <c r="AH650" s="107"/>
      <c r="AI650" s="107"/>
      <c r="AJ650" s="107"/>
      <c r="AK650" s="107"/>
      <c r="AL650" s="107" t="s">
        <v>292</v>
      </c>
      <c r="AM650" s="107"/>
      <c r="AN650" s="107" t="s">
        <v>292</v>
      </c>
      <c r="AO650" s="107" t="s">
        <v>293</v>
      </c>
      <c r="AP650" s="107" t="s">
        <v>28</v>
      </c>
      <c r="AQ650" s="107"/>
      <c r="AR650" s="107" t="s">
        <v>294</v>
      </c>
      <c r="AS650" s="107" t="s">
        <v>514</v>
      </c>
      <c r="AT650" s="107"/>
      <c r="AU650" s="107"/>
      <c r="AV650" s="107"/>
      <c r="AW650" s="107"/>
      <c r="AX650" s="107"/>
      <c r="AY650" s="107"/>
      <c r="AZ650" s="107"/>
      <c r="BA650" s="107" t="s">
        <v>28</v>
      </c>
      <c r="BB650" s="107"/>
      <c r="BC650" s="107"/>
      <c r="BD650" s="107"/>
      <c r="BE650" s="107"/>
      <c r="BF650" s="107"/>
      <c r="BG650" s="107"/>
      <c r="BH650" s="107"/>
      <c r="BI650" s="107"/>
      <c r="BJ650" s="107"/>
      <c r="BK650" s="107"/>
      <c r="BL650" s="107"/>
      <c r="BM650" s="107"/>
      <c r="BN650" s="107"/>
      <c r="BO650" s="107"/>
      <c r="BP650" s="107"/>
      <c r="BQ650" s="107"/>
      <c r="BR650" s="107"/>
      <c r="BS650" s="107"/>
      <c r="BT650" s="107"/>
      <c r="BU650" s="107"/>
      <c r="BV650" s="107"/>
      <c r="BW650" s="107"/>
      <c r="BX650" s="107"/>
      <c r="BY650" s="107"/>
      <c r="BZ650" s="107"/>
      <c r="CA650" s="107"/>
      <c r="CB650" s="107"/>
      <c r="CC650" s="107"/>
      <c r="CD650" s="107"/>
      <c r="CE650" s="107"/>
      <c r="CF650" s="107" t="s">
        <v>296</v>
      </c>
    </row>
    <row r="651" spans="1:84" ht="12.75">
      <c r="A651" s="95">
        <v>3072</v>
      </c>
      <c r="B651" s="107" t="s">
        <v>1106</v>
      </c>
      <c r="C651" s="107" t="s">
        <v>1107</v>
      </c>
      <c r="D651" s="107" t="s">
        <v>1108</v>
      </c>
      <c r="E651" s="107" t="s">
        <v>289</v>
      </c>
      <c r="F651" s="107"/>
      <c r="G651" s="107" t="s">
        <v>63</v>
      </c>
      <c r="H651" s="107" t="s">
        <v>824</v>
      </c>
      <c r="I651" s="107" t="s">
        <v>333</v>
      </c>
      <c r="J651" s="107"/>
      <c r="K651" s="107"/>
      <c r="L651" s="107"/>
      <c r="M651" s="107"/>
      <c r="N651" s="107"/>
      <c r="O651" s="107"/>
      <c r="P651" s="107"/>
      <c r="Q651" s="107"/>
      <c r="R651" s="107">
        <v>1</v>
      </c>
      <c r="S651" s="107">
        <v>1E-4</v>
      </c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>
        <v>40049</v>
      </c>
      <c r="AE651" s="107"/>
      <c r="AF651" s="107"/>
      <c r="AG651" s="107"/>
      <c r="AH651" s="107"/>
      <c r="AI651" s="107"/>
      <c r="AJ651" s="107"/>
      <c r="AK651" s="107"/>
      <c r="AL651" s="107" t="s">
        <v>292</v>
      </c>
      <c r="AM651" s="107"/>
      <c r="AN651" s="107" t="s">
        <v>292</v>
      </c>
      <c r="AO651" s="107" t="s">
        <v>293</v>
      </c>
      <c r="AP651" s="107" t="s">
        <v>28</v>
      </c>
      <c r="AQ651" s="107"/>
      <c r="AR651" s="107" t="s">
        <v>294</v>
      </c>
      <c r="AS651" s="107" t="s">
        <v>514</v>
      </c>
      <c r="AT651" s="107"/>
      <c r="AU651" s="107"/>
      <c r="AV651" s="107"/>
      <c r="AW651" s="107"/>
      <c r="AX651" s="107"/>
      <c r="AY651" s="107"/>
      <c r="AZ651" s="107"/>
      <c r="BA651" s="107" t="s">
        <v>28</v>
      </c>
      <c r="BB651" s="107"/>
      <c r="BC651" s="107"/>
      <c r="BD651" s="107"/>
      <c r="BE651" s="107"/>
      <c r="BF651" s="107"/>
      <c r="BG651" s="107"/>
      <c r="BH651" s="107"/>
      <c r="BI651" s="107"/>
      <c r="BJ651" s="107"/>
      <c r="BK651" s="107"/>
      <c r="BL651" s="107"/>
      <c r="BM651" s="107"/>
      <c r="BN651" s="107"/>
      <c r="BO651" s="107"/>
      <c r="BP651" s="107"/>
      <c r="BQ651" s="107"/>
      <c r="BR651" s="107"/>
      <c r="BS651" s="107"/>
      <c r="BT651" s="107"/>
      <c r="BU651" s="107"/>
      <c r="BV651" s="107"/>
      <c r="BW651" s="107"/>
      <c r="BX651" s="107"/>
      <c r="BY651" s="107"/>
      <c r="BZ651" s="107"/>
      <c r="CA651" s="107"/>
      <c r="CB651" s="107"/>
      <c r="CC651" s="107"/>
      <c r="CD651" s="107"/>
      <c r="CE651" s="107"/>
      <c r="CF651" s="107" t="s">
        <v>296</v>
      </c>
    </row>
    <row r="652" spans="1:84" ht="12.75">
      <c r="A652" s="95">
        <v>3861</v>
      </c>
      <c r="B652" s="107" t="s">
        <v>1109</v>
      </c>
      <c r="C652" s="107" t="s">
        <v>1110</v>
      </c>
      <c r="D652" s="107" t="s">
        <v>1110</v>
      </c>
      <c r="E652" s="107" t="s">
        <v>289</v>
      </c>
      <c r="F652" s="107"/>
      <c r="G652" s="107" t="s">
        <v>63</v>
      </c>
      <c r="H652" s="107" t="s">
        <v>824</v>
      </c>
      <c r="I652" s="107" t="s">
        <v>668</v>
      </c>
      <c r="J652" s="107" t="s">
        <v>454</v>
      </c>
      <c r="K652" s="107"/>
      <c r="L652" s="107"/>
      <c r="M652" s="107"/>
      <c r="N652" s="107"/>
      <c r="O652" s="107"/>
      <c r="P652" s="107"/>
      <c r="Q652" s="107"/>
      <c r="R652" s="107">
        <v>1</v>
      </c>
      <c r="S652" s="107">
        <v>1</v>
      </c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  <c r="AE652" s="107"/>
      <c r="AF652" s="107"/>
      <c r="AG652" s="107"/>
      <c r="AH652" s="107"/>
      <c r="AI652" s="107"/>
      <c r="AJ652" s="107"/>
      <c r="AK652" s="107"/>
      <c r="AL652" s="107" t="s">
        <v>292</v>
      </c>
      <c r="AM652" s="107"/>
      <c r="AN652" s="107"/>
      <c r="AO652" s="107" t="s">
        <v>293</v>
      </c>
      <c r="AP652" s="107" t="s">
        <v>28</v>
      </c>
      <c r="AQ652" s="107"/>
      <c r="AR652" s="107" t="s">
        <v>669</v>
      </c>
      <c r="AS652" s="107" t="s">
        <v>514</v>
      </c>
      <c r="AT652" s="107"/>
      <c r="AU652" s="107"/>
      <c r="AV652" s="107"/>
      <c r="AW652" s="107"/>
      <c r="AX652" s="107"/>
      <c r="AY652" s="107"/>
      <c r="AZ652" s="107"/>
      <c r="BA652" s="107" t="s">
        <v>28</v>
      </c>
      <c r="BB652" s="107" t="s">
        <v>825</v>
      </c>
      <c r="BC652" s="107" t="s">
        <v>292</v>
      </c>
      <c r="BD652" s="107"/>
      <c r="BE652" s="107" t="s">
        <v>574</v>
      </c>
      <c r="BF652" s="107"/>
      <c r="BG652" s="107"/>
      <c r="BH652" s="107"/>
      <c r="BI652" s="107"/>
      <c r="BJ652" s="107"/>
      <c r="BK652" s="107"/>
      <c r="BL652" s="107"/>
      <c r="BM652" s="107"/>
      <c r="BN652" s="107"/>
      <c r="BO652" s="107"/>
      <c r="BP652" s="107"/>
      <c r="BQ652" s="107"/>
      <c r="BR652" s="107"/>
      <c r="BS652" s="107">
        <v>44215</v>
      </c>
      <c r="BT652" s="107"/>
      <c r="BU652" s="107"/>
      <c r="BV652" s="107"/>
      <c r="BW652" s="107"/>
      <c r="BX652" s="107"/>
      <c r="BY652" s="107"/>
      <c r="BZ652" s="107"/>
      <c r="CA652" s="107" t="s">
        <v>687</v>
      </c>
      <c r="CB652" s="107"/>
      <c r="CC652" s="107"/>
      <c r="CD652" s="107"/>
      <c r="CE652" s="107"/>
      <c r="CF652" s="107" t="s">
        <v>296</v>
      </c>
    </row>
    <row r="653" spans="1:84" ht="12.75">
      <c r="A653" s="95">
        <v>3919</v>
      </c>
      <c r="B653" s="107" t="s">
        <v>1111</v>
      </c>
      <c r="C653" s="107" t="s">
        <v>143</v>
      </c>
      <c r="D653" s="107" t="s">
        <v>143</v>
      </c>
      <c r="E653" s="107" t="s">
        <v>289</v>
      </c>
      <c r="F653" s="107"/>
      <c r="G653" s="107" t="s">
        <v>63</v>
      </c>
      <c r="H653" s="107" t="s">
        <v>824</v>
      </c>
      <c r="I653" s="107" t="s">
        <v>668</v>
      </c>
      <c r="J653" s="107" t="s">
        <v>454</v>
      </c>
      <c r="K653" s="107"/>
      <c r="L653" s="107">
        <v>0</v>
      </c>
      <c r="M653" s="107" t="s">
        <v>566</v>
      </c>
      <c r="N653" s="107"/>
      <c r="O653" s="107">
        <v>0</v>
      </c>
      <c r="P653" s="107">
        <v>0</v>
      </c>
      <c r="Q653" s="107">
        <v>0</v>
      </c>
      <c r="R653" s="107">
        <v>1</v>
      </c>
      <c r="S653" s="107">
        <v>1</v>
      </c>
      <c r="T653" s="107"/>
      <c r="U653" s="107">
        <v>0</v>
      </c>
      <c r="V653" s="107"/>
      <c r="W653" s="107"/>
      <c r="X653" s="107"/>
      <c r="Y653" s="107"/>
      <c r="Z653" s="107"/>
      <c r="AA653" s="107"/>
      <c r="AB653" s="107"/>
      <c r="AC653" s="107"/>
      <c r="AD653" s="107"/>
      <c r="AE653" s="107"/>
      <c r="AF653" s="107"/>
      <c r="AG653" s="107"/>
      <c r="AH653" s="107"/>
      <c r="AI653" s="107"/>
      <c r="AJ653" s="107"/>
      <c r="AK653" s="107"/>
      <c r="AL653" s="107" t="s">
        <v>292</v>
      </c>
      <c r="AM653" s="107"/>
      <c r="AN653" s="107"/>
      <c r="AO653" s="107" t="s">
        <v>293</v>
      </c>
      <c r="AP653" s="107" t="s">
        <v>28</v>
      </c>
      <c r="AQ653" s="107"/>
      <c r="AR653" s="107" t="s">
        <v>815</v>
      </c>
      <c r="AS653" s="107" t="s">
        <v>514</v>
      </c>
      <c r="AT653" s="107"/>
      <c r="AU653" s="107">
        <v>0</v>
      </c>
      <c r="AV653" s="107"/>
      <c r="AW653" s="107"/>
      <c r="AX653" s="107">
        <v>0</v>
      </c>
      <c r="AY653" s="107"/>
      <c r="AZ653" s="107"/>
      <c r="BA653" s="107" t="s">
        <v>28</v>
      </c>
      <c r="BB653" s="107"/>
      <c r="BC653" s="107" t="s">
        <v>292</v>
      </c>
      <c r="BD653" s="107"/>
      <c r="BE653" s="107" t="s">
        <v>574</v>
      </c>
      <c r="BF653" s="107"/>
      <c r="BG653" s="107"/>
      <c r="BH653" s="107"/>
      <c r="BI653" s="107"/>
      <c r="BJ653" s="107"/>
      <c r="BK653" s="107"/>
      <c r="BL653" s="107"/>
      <c r="BM653" s="107"/>
      <c r="BN653" s="107"/>
      <c r="BO653" s="107"/>
      <c r="BP653" s="107"/>
      <c r="BQ653" s="107">
        <v>0</v>
      </c>
      <c r="BR653" s="107">
        <v>0</v>
      </c>
      <c r="BS653" s="107">
        <v>45036</v>
      </c>
      <c r="BT653" s="107"/>
      <c r="BU653" s="107"/>
      <c r="BV653" s="107"/>
      <c r="BW653" s="107"/>
      <c r="BX653" s="107"/>
      <c r="BY653" s="107"/>
      <c r="BZ653" s="107"/>
      <c r="CA653" s="107" t="s">
        <v>517</v>
      </c>
      <c r="CB653" s="107"/>
      <c r="CC653" s="107"/>
      <c r="CD653" s="107"/>
      <c r="CE653" s="107"/>
      <c r="CF653" s="107"/>
    </row>
    <row r="654" spans="1:84" ht="12.75">
      <c r="A654" s="95">
        <v>3521</v>
      </c>
      <c r="B654" s="107" t="s">
        <v>1112</v>
      </c>
      <c r="C654" s="107" t="s">
        <v>1113</v>
      </c>
      <c r="D654" s="107" t="s">
        <v>1114</v>
      </c>
      <c r="E654" s="107" t="s">
        <v>289</v>
      </c>
      <c r="F654" s="107"/>
      <c r="G654" s="107" t="s">
        <v>63</v>
      </c>
      <c r="H654" s="107" t="s">
        <v>824</v>
      </c>
      <c r="I654" s="107" t="s">
        <v>333</v>
      </c>
      <c r="J654" s="107"/>
      <c r="K654" s="107"/>
      <c r="L654" s="107"/>
      <c r="M654" s="107"/>
      <c r="N654" s="107"/>
      <c r="O654" s="107"/>
      <c r="P654" s="107"/>
      <c r="Q654" s="107"/>
      <c r="R654" s="107">
        <v>1</v>
      </c>
      <c r="S654" s="107">
        <v>1E-4</v>
      </c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>
        <v>40049</v>
      </c>
      <c r="AE654" s="107"/>
      <c r="AF654" s="107"/>
      <c r="AG654" s="107"/>
      <c r="AH654" s="107"/>
      <c r="AI654" s="107"/>
      <c r="AJ654" s="107"/>
      <c r="AK654" s="107"/>
      <c r="AL654" s="107" t="s">
        <v>292</v>
      </c>
      <c r="AM654" s="107"/>
      <c r="AN654" s="107" t="s">
        <v>292</v>
      </c>
      <c r="AO654" s="107" t="s">
        <v>293</v>
      </c>
      <c r="AP654" s="107" t="s">
        <v>28</v>
      </c>
      <c r="AQ654" s="107"/>
      <c r="AR654" s="107" t="s">
        <v>294</v>
      </c>
      <c r="AS654" s="107" t="s">
        <v>514</v>
      </c>
      <c r="AT654" s="107"/>
      <c r="AU654" s="107"/>
      <c r="AV654" s="107"/>
      <c r="AW654" s="107"/>
      <c r="AX654" s="107"/>
      <c r="AY654" s="107"/>
      <c r="AZ654" s="107"/>
      <c r="BA654" s="107" t="s">
        <v>28</v>
      </c>
      <c r="BB654" s="107"/>
      <c r="BC654" s="107"/>
      <c r="BD654" s="107"/>
      <c r="BE654" s="107"/>
      <c r="BF654" s="107"/>
      <c r="BG654" s="107"/>
      <c r="BH654" s="107"/>
      <c r="BI654" s="107"/>
      <c r="BJ654" s="107"/>
      <c r="BK654" s="107"/>
      <c r="BL654" s="107"/>
      <c r="BM654" s="107"/>
      <c r="BN654" s="107"/>
      <c r="BO654" s="107"/>
      <c r="BP654" s="107"/>
      <c r="BQ654" s="107"/>
      <c r="BR654" s="107"/>
      <c r="BS654" s="107"/>
      <c r="BT654" s="107"/>
      <c r="BU654" s="107"/>
      <c r="BV654" s="107"/>
      <c r="BW654" s="107"/>
      <c r="BX654" s="107"/>
      <c r="BY654" s="107"/>
      <c r="BZ654" s="107"/>
      <c r="CA654" s="107"/>
      <c r="CB654" s="107"/>
      <c r="CC654" s="107"/>
      <c r="CD654" s="107"/>
      <c r="CE654" s="107"/>
      <c r="CF654" s="107" t="s">
        <v>296</v>
      </c>
    </row>
    <row r="655" spans="1:84" ht="12.75">
      <c r="A655" s="95">
        <v>4203</v>
      </c>
      <c r="B655" s="107" t="s">
        <v>1115</v>
      </c>
      <c r="C655" s="107" t="s">
        <v>145</v>
      </c>
      <c r="D655" s="107" t="s">
        <v>145</v>
      </c>
      <c r="E655" s="107" t="s">
        <v>289</v>
      </c>
      <c r="F655" s="107"/>
      <c r="G655" s="107" t="s">
        <v>63</v>
      </c>
      <c r="H655" s="107" t="s">
        <v>824</v>
      </c>
      <c r="I655" s="107" t="s">
        <v>690</v>
      </c>
      <c r="J655" s="107" t="s">
        <v>454</v>
      </c>
      <c r="K655" s="107"/>
      <c r="L655" s="107">
        <v>0</v>
      </c>
      <c r="M655" s="107" t="s">
        <v>566</v>
      </c>
      <c r="N655" s="107"/>
      <c r="O655" s="107">
        <v>0</v>
      </c>
      <c r="P655" s="107">
        <v>0</v>
      </c>
      <c r="Q655" s="107">
        <v>0</v>
      </c>
      <c r="R655" s="107">
        <v>1</v>
      </c>
      <c r="S655" s="107">
        <v>1E-3</v>
      </c>
      <c r="T655" s="107"/>
      <c r="U655" s="107">
        <v>0</v>
      </c>
      <c r="V655" s="107"/>
      <c r="W655" s="107"/>
      <c r="X655" s="107"/>
      <c r="Y655" s="107"/>
      <c r="Z655" s="107"/>
      <c r="AA655" s="107"/>
      <c r="AB655" s="107"/>
      <c r="AC655" s="107"/>
      <c r="AD655" s="107">
        <v>45247</v>
      </c>
      <c r="AE655" s="107"/>
      <c r="AF655" s="107"/>
      <c r="AG655" s="107"/>
      <c r="AH655" s="107"/>
      <c r="AI655" s="107"/>
      <c r="AJ655" s="107"/>
      <c r="AK655" s="107"/>
      <c r="AL655" s="107" t="s">
        <v>292</v>
      </c>
      <c r="AM655" s="107"/>
      <c r="AN655" s="107"/>
      <c r="AO655" s="107" t="s">
        <v>293</v>
      </c>
      <c r="AP655" s="107" t="s">
        <v>28</v>
      </c>
      <c r="AQ655" s="107"/>
      <c r="AR655" s="107" t="s">
        <v>819</v>
      </c>
      <c r="AS655" s="107" t="s">
        <v>514</v>
      </c>
      <c r="AT655" s="107"/>
      <c r="AU655" s="107">
        <v>0</v>
      </c>
      <c r="AV655" s="107"/>
      <c r="AW655" s="107"/>
      <c r="AX655" s="107">
        <v>0</v>
      </c>
      <c r="AY655" s="107"/>
      <c r="AZ655" s="107"/>
      <c r="BA655" s="107" t="s">
        <v>28</v>
      </c>
      <c r="BB655" s="107"/>
      <c r="BC655" s="107" t="s">
        <v>292</v>
      </c>
      <c r="BD655" s="107"/>
      <c r="BE655" s="107" t="s">
        <v>361</v>
      </c>
      <c r="BF655" s="107"/>
      <c r="BG655" s="107"/>
      <c r="BH655" s="107"/>
      <c r="BI655" s="107"/>
      <c r="BJ655" s="107"/>
      <c r="BK655" s="107"/>
      <c r="BL655" s="107"/>
      <c r="BM655" s="107"/>
      <c r="BN655" s="107"/>
      <c r="BO655" s="107"/>
      <c r="BP655" s="107"/>
      <c r="BQ655" s="107">
        <v>0</v>
      </c>
      <c r="BR655" s="107">
        <v>0</v>
      </c>
      <c r="BS655" s="107">
        <v>45247</v>
      </c>
      <c r="BT655" s="107"/>
      <c r="BU655" s="107"/>
      <c r="BV655" s="107"/>
      <c r="BW655" s="107"/>
      <c r="BX655" s="107"/>
      <c r="BY655" s="107"/>
      <c r="BZ655" s="107"/>
      <c r="CA655" s="107" t="s">
        <v>517</v>
      </c>
      <c r="CB655" s="107" t="s">
        <v>517</v>
      </c>
      <c r="CC655" s="107"/>
      <c r="CD655" s="107"/>
      <c r="CE655" s="107"/>
      <c r="CF655" s="107"/>
    </row>
    <row r="656" spans="1:84" ht="12.75">
      <c r="A656" s="95"/>
      <c r="B656" s="107"/>
      <c r="C656" s="107"/>
      <c r="D656" s="107"/>
      <c r="E656" s="107"/>
      <c r="F656" s="107"/>
      <c r="G656" s="107"/>
      <c r="H656" s="107"/>
      <c r="I656" s="107"/>
      <c r="J656" s="107"/>
      <c r="K656" s="107"/>
      <c r="L656" s="107"/>
      <c r="M656" s="107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23"/>
      <c r="AE656" s="107"/>
      <c r="AF656" s="107"/>
      <c r="AG656" s="107"/>
      <c r="AH656" s="107"/>
      <c r="AI656" s="107"/>
      <c r="AJ656" s="107"/>
      <c r="AK656" s="107"/>
      <c r="AL656" s="107"/>
      <c r="AM656" s="107"/>
      <c r="AN656" s="107"/>
      <c r="AO656" s="107"/>
      <c r="AP656" s="107"/>
      <c r="AQ656" s="107"/>
      <c r="AR656" s="107"/>
      <c r="AS656" s="107"/>
      <c r="AT656" s="107"/>
      <c r="AU656" s="107"/>
      <c r="AV656" s="107"/>
      <c r="AW656" s="107"/>
      <c r="AX656" s="107"/>
      <c r="AY656" s="107"/>
      <c r="AZ656" s="107"/>
      <c r="BA656" s="107"/>
      <c r="BB656" s="107"/>
      <c r="BC656" s="107"/>
      <c r="BD656" s="107"/>
      <c r="BE656" s="107"/>
      <c r="BF656" s="107"/>
      <c r="BG656" s="107"/>
      <c r="BH656" s="107"/>
      <c r="BI656" s="107"/>
      <c r="BJ656" s="107"/>
      <c r="BK656" s="107"/>
      <c r="BL656" s="107"/>
      <c r="BM656" s="107"/>
      <c r="BN656" s="107"/>
      <c r="BO656" s="107"/>
      <c r="BP656" s="107"/>
      <c r="BQ656" s="107"/>
      <c r="BR656" s="107"/>
      <c r="BS656" s="107"/>
      <c r="BT656" s="107"/>
      <c r="BU656" s="107"/>
      <c r="BV656" s="107"/>
      <c r="BW656" s="107"/>
      <c r="BX656" s="107"/>
      <c r="BY656" s="107"/>
      <c r="BZ656" s="107"/>
      <c r="CA656" s="107"/>
      <c r="CB656" s="107"/>
      <c r="CC656" s="107"/>
      <c r="CD656" s="107"/>
      <c r="CE656" s="107"/>
      <c r="CF656" s="107"/>
    </row>
    <row r="657" spans="1:84" ht="12.75">
      <c r="A657" s="95">
        <v>4054</v>
      </c>
      <c r="B657" s="107" t="s">
        <v>1116</v>
      </c>
      <c r="C657" s="107" t="s">
        <v>107</v>
      </c>
      <c r="D657" s="107" t="s">
        <v>850</v>
      </c>
      <c r="E657" s="107" t="s">
        <v>289</v>
      </c>
      <c r="F657" s="107"/>
      <c r="G657" s="107" t="s">
        <v>63</v>
      </c>
      <c r="H657" s="107" t="s">
        <v>1117</v>
      </c>
      <c r="I657" s="107" t="s">
        <v>428</v>
      </c>
      <c r="J657" s="107"/>
      <c r="K657" s="107"/>
      <c r="L657" s="107"/>
      <c r="M657" s="107"/>
      <c r="N657" s="107"/>
      <c r="O657" s="107"/>
      <c r="P657" s="107"/>
      <c r="Q657" s="107"/>
      <c r="R657" s="107">
        <v>1</v>
      </c>
      <c r="S657" s="107">
        <v>1E-4</v>
      </c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23">
        <v>42074</v>
      </c>
      <c r="AE657" s="107"/>
      <c r="AF657" s="107"/>
      <c r="AG657" s="107"/>
      <c r="AH657" s="107"/>
      <c r="AI657" s="107"/>
      <c r="AJ657" s="107"/>
      <c r="AK657" s="107"/>
      <c r="AL657" s="107" t="s">
        <v>292</v>
      </c>
      <c r="AM657" s="107"/>
      <c r="AN657" s="107" t="s">
        <v>292</v>
      </c>
      <c r="AO657" s="107" t="s">
        <v>293</v>
      </c>
      <c r="AP657" s="107" t="s">
        <v>28</v>
      </c>
      <c r="AQ657" s="107"/>
      <c r="AR657" s="107" t="s">
        <v>294</v>
      </c>
      <c r="AS657" s="107" t="s">
        <v>1118</v>
      </c>
      <c r="AT657" s="107"/>
      <c r="AU657" s="107"/>
      <c r="AV657" s="107"/>
      <c r="AW657" s="107"/>
      <c r="AX657" s="107"/>
      <c r="AY657" s="107"/>
      <c r="AZ657" s="107"/>
      <c r="BA657" s="107" t="s">
        <v>28</v>
      </c>
      <c r="BB657" s="107"/>
      <c r="BC657" s="107" t="s">
        <v>292</v>
      </c>
      <c r="BD657" s="107"/>
      <c r="BE657" s="107" t="s">
        <v>37</v>
      </c>
      <c r="BF657" s="107"/>
      <c r="BG657" s="107"/>
      <c r="BH657" s="107"/>
      <c r="BI657" s="107"/>
      <c r="BJ657" s="107"/>
      <c r="BK657" s="107"/>
      <c r="BL657" s="107"/>
      <c r="BM657" s="107"/>
      <c r="BN657" s="107"/>
      <c r="BO657" s="107"/>
      <c r="BP657" s="107"/>
      <c r="BQ657" s="107"/>
      <c r="BR657" s="107"/>
      <c r="BS657" s="107"/>
      <c r="BT657" s="107"/>
      <c r="BU657" s="107"/>
      <c r="BV657" s="107"/>
      <c r="BW657" s="107"/>
      <c r="BX657" s="107"/>
      <c r="BY657" s="107"/>
      <c r="BZ657" s="107"/>
      <c r="CA657" s="107"/>
      <c r="CB657" s="107" t="s">
        <v>1119</v>
      </c>
      <c r="CC657" s="107"/>
      <c r="CD657" s="107"/>
      <c r="CE657" s="107"/>
      <c r="CF657" s="107" t="s">
        <v>296</v>
      </c>
    </row>
    <row r="658" spans="1:84" ht="12.75">
      <c r="A658" s="109">
        <v>4069</v>
      </c>
      <c r="B658" s="107" t="s">
        <v>1120</v>
      </c>
      <c r="C658" s="107" t="s">
        <v>1121</v>
      </c>
      <c r="D658" s="107" t="s">
        <v>1122</v>
      </c>
      <c r="E658" s="107" t="s">
        <v>289</v>
      </c>
      <c r="F658" s="107">
        <v>3043</v>
      </c>
      <c r="G658" s="107" t="s">
        <v>63</v>
      </c>
      <c r="H658" s="107" t="s">
        <v>1117</v>
      </c>
      <c r="I658" s="107" t="s">
        <v>304</v>
      </c>
      <c r="J658" s="107"/>
      <c r="K658" s="107"/>
      <c r="L658" s="107"/>
      <c r="M658" s="107"/>
      <c r="N658" s="107"/>
      <c r="O658" s="107"/>
      <c r="P658" s="107"/>
      <c r="Q658" s="107"/>
      <c r="R658" s="107">
        <v>1</v>
      </c>
      <c r="S658" s="107">
        <v>1</v>
      </c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23">
        <v>40049</v>
      </c>
      <c r="AE658" s="107"/>
      <c r="AF658" s="107"/>
      <c r="AG658" s="107"/>
      <c r="AH658" s="107"/>
      <c r="AI658" s="107"/>
      <c r="AJ658" s="107"/>
      <c r="AK658" s="107"/>
      <c r="AL658" s="107" t="s">
        <v>292</v>
      </c>
      <c r="AM658" s="107"/>
      <c r="AN658" s="107" t="s">
        <v>292</v>
      </c>
      <c r="AO658" s="107" t="s">
        <v>293</v>
      </c>
      <c r="AP658" s="107" t="s">
        <v>28</v>
      </c>
      <c r="AQ658" s="107"/>
      <c r="AR658" s="107" t="s">
        <v>294</v>
      </c>
      <c r="AS658" s="107" t="s">
        <v>514</v>
      </c>
      <c r="AT658" s="107"/>
      <c r="AU658" s="107"/>
      <c r="AV658" s="107"/>
      <c r="AW658" s="107"/>
      <c r="AX658" s="107"/>
      <c r="AY658" s="107"/>
      <c r="AZ658" s="107"/>
      <c r="BA658" s="107" t="s">
        <v>28</v>
      </c>
      <c r="BB658" s="107"/>
      <c r="BC658" s="107"/>
      <c r="BD658" s="107"/>
      <c r="BE658" s="107"/>
      <c r="BF658" s="107"/>
      <c r="BG658" s="107"/>
      <c r="BH658" s="107"/>
      <c r="BI658" s="107"/>
      <c r="BJ658" s="107"/>
      <c r="BK658" s="107"/>
      <c r="BL658" s="107"/>
      <c r="BM658" s="107"/>
      <c r="BN658" s="107"/>
      <c r="BO658" s="107"/>
      <c r="BP658" s="107"/>
      <c r="BQ658" s="107"/>
      <c r="BR658" s="107"/>
      <c r="BS658" s="107"/>
      <c r="BT658" s="107"/>
      <c r="BU658" s="107"/>
      <c r="BV658" s="107"/>
      <c r="BW658" s="107"/>
      <c r="BX658" s="107"/>
      <c r="BY658" s="107"/>
      <c r="BZ658" s="107"/>
      <c r="CA658" s="107"/>
      <c r="CB658" s="107"/>
      <c r="CC658" s="107"/>
      <c r="CD658" s="107"/>
      <c r="CE658" s="107"/>
      <c r="CF658" s="107" t="s">
        <v>296</v>
      </c>
    </row>
    <row r="659" spans="1:84" ht="12.75">
      <c r="A659" s="109">
        <v>3679</v>
      </c>
      <c r="B659" s="107" t="s">
        <v>1123</v>
      </c>
      <c r="C659" s="107" t="s">
        <v>120</v>
      </c>
      <c r="D659" s="107" t="s">
        <v>1124</v>
      </c>
      <c r="E659" s="107" t="s">
        <v>289</v>
      </c>
      <c r="F659" s="107"/>
      <c r="G659" s="107" t="s">
        <v>63</v>
      </c>
      <c r="H659" s="107" t="s">
        <v>290</v>
      </c>
      <c r="I659" s="107" t="s">
        <v>588</v>
      </c>
      <c r="J659" s="107"/>
      <c r="K659" s="107"/>
      <c r="L659" s="107">
        <v>0</v>
      </c>
      <c r="M659" s="107">
        <v>0</v>
      </c>
      <c r="N659" s="107"/>
      <c r="O659" s="107">
        <v>0</v>
      </c>
      <c r="P659" s="107">
        <v>0</v>
      </c>
      <c r="Q659" s="107">
        <v>0</v>
      </c>
      <c r="R659" s="107">
        <v>1</v>
      </c>
      <c r="S659" s="107">
        <v>1E-4</v>
      </c>
      <c r="T659" s="107"/>
      <c r="U659" s="107">
        <v>0</v>
      </c>
      <c r="V659" s="107"/>
      <c r="W659" s="107"/>
      <c r="X659" s="107"/>
      <c r="Y659" s="107"/>
      <c r="Z659" s="107"/>
      <c r="AA659" s="107"/>
      <c r="AB659" s="107"/>
      <c r="AC659" s="107"/>
      <c r="AD659" s="107"/>
      <c r="AE659" s="107"/>
      <c r="AF659" s="107"/>
      <c r="AG659" s="107"/>
      <c r="AH659" s="107"/>
      <c r="AI659" s="107"/>
      <c r="AJ659" s="107"/>
      <c r="AK659" s="107"/>
      <c r="AL659" s="107" t="s">
        <v>292</v>
      </c>
      <c r="AM659" s="107"/>
      <c r="AN659" s="107" t="s">
        <v>292</v>
      </c>
      <c r="AO659" s="107" t="s">
        <v>293</v>
      </c>
      <c r="AP659" s="107" t="s">
        <v>28</v>
      </c>
      <c r="AQ659" s="107"/>
      <c r="AR659" s="107" t="s">
        <v>589</v>
      </c>
      <c r="AS659" s="107" t="s">
        <v>295</v>
      </c>
      <c r="AT659" s="107"/>
      <c r="AU659" s="107">
        <v>0</v>
      </c>
      <c r="AV659" s="107"/>
      <c r="AW659" s="107"/>
      <c r="AX659" s="107">
        <v>0</v>
      </c>
      <c r="AY659" s="107"/>
      <c r="AZ659" s="107"/>
      <c r="BA659" s="107" t="s">
        <v>28</v>
      </c>
      <c r="BB659" s="107"/>
      <c r="BC659" s="107" t="s">
        <v>292</v>
      </c>
      <c r="BD659" s="107" t="s">
        <v>311</v>
      </c>
      <c r="BE659" s="107" t="s">
        <v>32</v>
      </c>
      <c r="BF659" s="107"/>
      <c r="BG659" s="107"/>
      <c r="BH659" s="107"/>
      <c r="BI659" s="107"/>
      <c r="BJ659" s="107"/>
      <c r="BK659" s="107"/>
      <c r="BL659" s="107"/>
      <c r="BM659" s="107"/>
      <c r="BN659" s="107"/>
      <c r="BO659" s="107"/>
      <c r="BP659" s="107"/>
      <c r="BQ659" s="107">
        <v>0</v>
      </c>
      <c r="BR659" s="107">
        <v>0</v>
      </c>
      <c r="BS659" s="123">
        <v>45588</v>
      </c>
      <c r="BT659" s="107"/>
      <c r="BU659" s="107"/>
      <c r="BV659" s="107"/>
      <c r="BW659" s="107"/>
      <c r="BX659" s="107"/>
      <c r="BY659" s="107"/>
      <c r="BZ659" s="107"/>
      <c r="CA659" s="107" t="s">
        <v>312</v>
      </c>
      <c r="CB659" s="107"/>
      <c r="CC659" s="107"/>
      <c r="CD659" s="107"/>
      <c r="CE659" s="107"/>
      <c r="CF659" s="107"/>
    </row>
    <row r="660" spans="1:84" ht="12.75">
      <c r="A660" s="109">
        <v>4222</v>
      </c>
      <c r="B660" s="107" t="s">
        <v>1125</v>
      </c>
      <c r="C660" s="107" t="s">
        <v>1126</v>
      </c>
      <c r="D660" s="107" t="s">
        <v>1127</v>
      </c>
      <c r="E660" s="107" t="s">
        <v>289</v>
      </c>
      <c r="F660" s="107"/>
      <c r="G660" s="107" t="s">
        <v>63</v>
      </c>
      <c r="H660" s="107" t="s">
        <v>1128</v>
      </c>
      <c r="I660" s="107" t="s">
        <v>304</v>
      </c>
      <c r="J660" s="107"/>
      <c r="K660" s="107"/>
      <c r="L660" s="107">
        <v>0</v>
      </c>
      <c r="M660" s="107">
        <v>0</v>
      </c>
      <c r="N660" s="107"/>
      <c r="O660" s="107">
        <v>0</v>
      </c>
      <c r="P660" s="107">
        <v>0</v>
      </c>
      <c r="Q660" s="107">
        <v>0</v>
      </c>
      <c r="R660" s="107">
        <v>1</v>
      </c>
      <c r="S660" s="107">
        <v>1E-4</v>
      </c>
      <c r="T660" s="107"/>
      <c r="U660" s="107">
        <v>0</v>
      </c>
      <c r="V660" s="107"/>
      <c r="W660" s="107"/>
      <c r="X660" s="107"/>
      <c r="Y660" s="107"/>
      <c r="Z660" s="107"/>
      <c r="AA660" s="107"/>
      <c r="AB660" s="107"/>
      <c r="AC660" s="107"/>
      <c r="AD660" s="123">
        <v>45572</v>
      </c>
      <c r="AE660" s="107"/>
      <c r="AF660" s="107"/>
      <c r="AG660" s="107"/>
      <c r="AH660" s="107"/>
      <c r="AI660" s="107"/>
      <c r="AJ660" s="107"/>
      <c r="AK660" s="107"/>
      <c r="AL660" s="107" t="s">
        <v>292</v>
      </c>
      <c r="AM660" s="107"/>
      <c r="AN660" s="107" t="s">
        <v>292</v>
      </c>
      <c r="AO660" s="107" t="s">
        <v>293</v>
      </c>
      <c r="AP660" s="107" t="s">
        <v>28</v>
      </c>
      <c r="AQ660" s="107"/>
      <c r="AR660" s="107" t="s">
        <v>662</v>
      </c>
      <c r="AS660" s="107" t="s">
        <v>514</v>
      </c>
      <c r="AT660" s="107"/>
      <c r="AU660" s="107">
        <v>0</v>
      </c>
      <c r="AV660" s="107"/>
      <c r="AW660" s="107"/>
      <c r="AX660" s="107">
        <v>0</v>
      </c>
      <c r="AY660" s="107"/>
      <c r="AZ660" s="107"/>
      <c r="BA660" s="107" t="s">
        <v>28</v>
      </c>
      <c r="BB660" s="107"/>
      <c r="BC660" s="107" t="s">
        <v>292</v>
      </c>
      <c r="BD660" s="107"/>
      <c r="BE660" s="107" t="s">
        <v>37</v>
      </c>
      <c r="BF660" s="107"/>
      <c r="BG660" s="107"/>
      <c r="BH660" s="107"/>
      <c r="BI660" s="107"/>
      <c r="BJ660" s="107"/>
      <c r="BK660" s="107"/>
      <c r="BL660" s="107"/>
      <c r="BM660" s="107"/>
      <c r="BN660" s="107"/>
      <c r="BO660" s="107"/>
      <c r="BP660" s="107"/>
      <c r="BQ660" s="107">
        <v>0</v>
      </c>
      <c r="BR660" s="107">
        <v>0</v>
      </c>
      <c r="BS660" s="123">
        <v>45572</v>
      </c>
      <c r="BT660" s="107"/>
      <c r="BU660" s="107"/>
      <c r="BV660" s="107"/>
      <c r="BW660" s="107"/>
      <c r="BX660" s="107"/>
      <c r="BY660" s="107"/>
      <c r="BZ660" s="107"/>
      <c r="CA660" s="107" t="s">
        <v>312</v>
      </c>
      <c r="CB660" s="107" t="s">
        <v>312</v>
      </c>
      <c r="CC660" s="107"/>
      <c r="CD660" s="107"/>
      <c r="CE660" s="107"/>
      <c r="CF660" s="107"/>
    </row>
    <row r="661" spans="1:84" ht="12.75">
      <c r="A661" s="109">
        <v>3707</v>
      </c>
      <c r="B661" s="107" t="s">
        <v>306</v>
      </c>
      <c r="C661" s="107" t="s">
        <v>116</v>
      </c>
      <c r="D661" s="107" t="s">
        <v>307</v>
      </c>
      <c r="E661" s="107" t="s">
        <v>289</v>
      </c>
      <c r="F661" s="107"/>
      <c r="G661" s="107" t="s">
        <v>63</v>
      </c>
      <c r="H661" s="107" t="s">
        <v>290</v>
      </c>
      <c r="I661" s="107" t="s">
        <v>308</v>
      </c>
      <c r="J661" s="107"/>
      <c r="K661" s="107"/>
      <c r="L661" s="107">
        <v>0</v>
      </c>
      <c r="M661" s="107">
        <v>0</v>
      </c>
      <c r="N661" s="107"/>
      <c r="O661" s="107">
        <v>0</v>
      </c>
      <c r="P661" s="107">
        <v>0</v>
      </c>
      <c r="Q661" s="107">
        <v>0</v>
      </c>
      <c r="R661" s="107">
        <v>1</v>
      </c>
      <c r="S661" s="107">
        <v>1E-4</v>
      </c>
      <c r="T661" s="107"/>
      <c r="U661" s="107">
        <v>0</v>
      </c>
      <c r="V661" s="107"/>
      <c r="W661" s="107"/>
      <c r="X661" s="107"/>
      <c r="Y661" s="107"/>
      <c r="Z661" s="107"/>
      <c r="AA661" s="107"/>
      <c r="AB661" s="107"/>
      <c r="AC661" s="107"/>
      <c r="AD661" s="107"/>
      <c r="AE661" s="107"/>
      <c r="AF661" s="107"/>
      <c r="AG661" s="107"/>
      <c r="AH661" s="107"/>
      <c r="AI661" s="107"/>
      <c r="AJ661" s="107"/>
      <c r="AK661" s="107"/>
      <c r="AL661" s="107" t="s">
        <v>292</v>
      </c>
      <c r="AM661" s="107"/>
      <c r="AN661" s="107" t="s">
        <v>292</v>
      </c>
      <c r="AO661" s="107" t="s">
        <v>293</v>
      </c>
      <c r="AP661" s="107" t="s">
        <v>28</v>
      </c>
      <c r="AQ661" s="107"/>
      <c r="AR661" s="107" t="s">
        <v>309</v>
      </c>
      <c r="AS661" s="107" t="s">
        <v>295</v>
      </c>
      <c r="AT661" s="107"/>
      <c r="AU661" s="107">
        <v>0</v>
      </c>
      <c r="AV661" s="107"/>
      <c r="AW661" s="107"/>
      <c r="AX661" s="107">
        <v>0</v>
      </c>
      <c r="AY661" s="107"/>
      <c r="AZ661" s="107" t="s">
        <v>310</v>
      </c>
      <c r="BA661" s="107" t="s">
        <v>28</v>
      </c>
      <c r="BB661" s="107"/>
      <c r="BC661" s="107" t="s">
        <v>292</v>
      </c>
      <c r="BD661" s="107" t="s">
        <v>311</v>
      </c>
      <c r="BE661" s="107" t="s">
        <v>32</v>
      </c>
      <c r="BF661" s="107"/>
      <c r="BG661" s="107"/>
      <c r="BH661" s="107"/>
      <c r="BI661" s="107"/>
      <c r="BJ661" s="107"/>
      <c r="BK661" s="107"/>
      <c r="BL661" s="107"/>
      <c r="BM661" s="107"/>
      <c r="BN661" s="107"/>
      <c r="BO661" s="107"/>
      <c r="BP661" s="107"/>
      <c r="BQ661" s="107">
        <v>0</v>
      </c>
      <c r="BR661" s="107">
        <v>0</v>
      </c>
      <c r="BS661" s="123">
        <v>45587</v>
      </c>
      <c r="BT661" s="107"/>
      <c r="BU661" s="107"/>
      <c r="BV661" s="107"/>
      <c r="BW661" s="107"/>
      <c r="BX661" s="107"/>
      <c r="BY661" s="107"/>
      <c r="BZ661" s="107"/>
      <c r="CA661" s="107" t="s">
        <v>312</v>
      </c>
      <c r="CB661" s="107"/>
      <c r="CC661" s="107"/>
      <c r="CD661" s="107"/>
      <c r="CE661" s="107"/>
      <c r="CF661" s="107"/>
    </row>
    <row r="662" spans="1:84" ht="12.75">
      <c r="A662" s="95">
        <v>4100</v>
      </c>
      <c r="B662" s="107" t="s">
        <v>321</v>
      </c>
      <c r="C662" s="107" t="s">
        <v>121</v>
      </c>
      <c r="D662" s="107" t="s">
        <v>322</v>
      </c>
      <c r="E662" s="107" t="s">
        <v>289</v>
      </c>
      <c r="F662" s="107"/>
      <c r="G662" s="107" t="s">
        <v>63</v>
      </c>
      <c r="H662" s="107" t="s">
        <v>290</v>
      </c>
      <c r="I662" s="107" t="s">
        <v>323</v>
      </c>
      <c r="J662" s="107"/>
      <c r="K662" s="107"/>
      <c r="L662" s="107">
        <v>0</v>
      </c>
      <c r="M662" s="107">
        <v>0</v>
      </c>
      <c r="N662" s="107"/>
      <c r="O662" s="107">
        <v>0</v>
      </c>
      <c r="P662" s="107">
        <v>0</v>
      </c>
      <c r="Q662" s="107">
        <v>0</v>
      </c>
      <c r="R662" s="107">
        <v>1</v>
      </c>
      <c r="S662" s="107">
        <v>1E-4</v>
      </c>
      <c r="T662" s="107"/>
      <c r="U662" s="107">
        <v>0</v>
      </c>
      <c r="V662" s="107"/>
      <c r="W662" s="107"/>
      <c r="X662" s="107"/>
      <c r="Y662" s="107"/>
      <c r="Z662" s="107"/>
      <c r="AA662" s="107"/>
      <c r="AB662" s="107"/>
      <c r="AC662" s="107"/>
      <c r="AD662" s="107"/>
      <c r="AE662" s="107"/>
      <c r="AF662" s="107"/>
      <c r="AG662" s="107"/>
      <c r="AH662" s="107"/>
      <c r="AI662" s="107"/>
      <c r="AJ662" s="107"/>
      <c r="AK662" s="107"/>
      <c r="AL662" s="107" t="s">
        <v>292</v>
      </c>
      <c r="AM662" s="107"/>
      <c r="AN662" s="107" t="s">
        <v>292</v>
      </c>
      <c r="AO662" s="107" t="s">
        <v>293</v>
      </c>
      <c r="AP662" s="107" t="s">
        <v>28</v>
      </c>
      <c r="AQ662" s="107"/>
      <c r="AR662" s="107" t="s">
        <v>324</v>
      </c>
      <c r="AS662" s="107" t="s">
        <v>295</v>
      </c>
      <c r="AT662" s="107"/>
      <c r="AU662" s="107">
        <v>0</v>
      </c>
      <c r="AV662" s="107"/>
      <c r="AW662" s="107"/>
      <c r="AX662" s="107">
        <v>0</v>
      </c>
      <c r="AY662" s="107"/>
      <c r="AZ662" s="107" t="s">
        <v>325</v>
      </c>
      <c r="BA662" s="107" t="s">
        <v>28</v>
      </c>
      <c r="BB662" s="107"/>
      <c r="BC662" s="107" t="s">
        <v>292</v>
      </c>
      <c r="BD662" s="107" t="s">
        <v>311</v>
      </c>
      <c r="BE662" s="107" t="s">
        <v>326</v>
      </c>
      <c r="BF662" s="107"/>
      <c r="BG662" s="107"/>
      <c r="BH662" s="107"/>
      <c r="BI662" s="107"/>
      <c r="BJ662" s="107"/>
      <c r="BK662" s="107"/>
      <c r="BL662" s="107"/>
      <c r="BM662" s="107"/>
      <c r="BN662" s="107"/>
      <c r="BO662" s="107"/>
      <c r="BP662" s="107"/>
      <c r="BQ662" s="107">
        <v>0</v>
      </c>
      <c r="BR662" s="107">
        <v>0</v>
      </c>
      <c r="BS662" s="123">
        <v>45587</v>
      </c>
      <c r="BT662" s="107"/>
      <c r="BU662" s="107"/>
      <c r="BV662" s="107"/>
      <c r="BW662" s="107"/>
      <c r="BX662" s="107"/>
      <c r="BY662" s="107"/>
      <c r="BZ662" s="107"/>
      <c r="CA662" s="107" t="s">
        <v>312</v>
      </c>
      <c r="CB662" s="107"/>
      <c r="CC662" s="107"/>
      <c r="CD662" s="107"/>
      <c r="CE662" s="107"/>
      <c r="CF662" s="107"/>
    </row>
    <row r="663" spans="1:84" ht="12.75">
      <c r="A663" s="95">
        <v>3574</v>
      </c>
      <c r="B663" s="107" t="s">
        <v>413</v>
      </c>
      <c r="C663" s="107" t="s">
        <v>132</v>
      </c>
      <c r="D663" s="107" t="s">
        <v>414</v>
      </c>
      <c r="E663" s="107" t="s">
        <v>289</v>
      </c>
      <c r="F663" s="107"/>
      <c r="G663" s="107" t="s">
        <v>63</v>
      </c>
      <c r="H663" s="107" t="s">
        <v>290</v>
      </c>
      <c r="I663" s="107" t="s">
        <v>1129</v>
      </c>
      <c r="J663" s="107"/>
      <c r="K663" s="107"/>
      <c r="L663" s="107">
        <v>0</v>
      </c>
      <c r="M663" s="107">
        <v>0</v>
      </c>
      <c r="N663" s="107"/>
      <c r="O663" s="107">
        <v>0</v>
      </c>
      <c r="P663" s="107">
        <v>0</v>
      </c>
      <c r="Q663" s="107">
        <v>0</v>
      </c>
      <c r="R663" s="107">
        <v>1</v>
      </c>
      <c r="S663" s="107">
        <v>1E-4</v>
      </c>
      <c r="T663" s="107"/>
      <c r="U663" s="107">
        <v>0</v>
      </c>
      <c r="V663" s="107"/>
      <c r="W663" s="107"/>
      <c r="X663" s="107"/>
      <c r="Y663" s="107"/>
      <c r="Z663" s="107"/>
      <c r="AA663" s="107"/>
      <c r="AB663" s="107"/>
      <c r="AC663" s="107"/>
      <c r="AD663" s="123">
        <v>45603</v>
      </c>
      <c r="AE663" s="107"/>
      <c r="AF663" s="107"/>
      <c r="AG663" s="107"/>
      <c r="AH663" s="107"/>
      <c r="AI663" s="107"/>
      <c r="AJ663" s="107"/>
      <c r="AK663" s="107"/>
      <c r="AL663" s="107" t="s">
        <v>292</v>
      </c>
      <c r="AM663" s="107"/>
      <c r="AN663" s="107" t="s">
        <v>292</v>
      </c>
      <c r="AO663" s="107" t="s">
        <v>293</v>
      </c>
      <c r="AP663" s="107" t="s">
        <v>28</v>
      </c>
      <c r="AQ663" s="107"/>
      <c r="AR663" s="107" t="s">
        <v>631</v>
      </c>
      <c r="AS663" s="107" t="s">
        <v>295</v>
      </c>
      <c r="AT663" s="107"/>
      <c r="AU663" s="107">
        <v>0</v>
      </c>
      <c r="AV663" s="107"/>
      <c r="AW663" s="107"/>
      <c r="AX663" s="107">
        <v>0</v>
      </c>
      <c r="AY663" s="107"/>
      <c r="AZ663" s="107"/>
      <c r="BA663" s="107" t="s">
        <v>28</v>
      </c>
      <c r="BB663" s="107"/>
      <c r="BC663" s="107" t="s">
        <v>292</v>
      </c>
      <c r="BD663" s="107" t="s">
        <v>311</v>
      </c>
      <c r="BE663" s="107" t="s">
        <v>574</v>
      </c>
      <c r="BF663" s="107"/>
      <c r="BG663" s="107"/>
      <c r="BH663" s="107"/>
      <c r="BI663" s="107"/>
      <c r="BJ663" s="107"/>
      <c r="BK663" s="107"/>
      <c r="BL663" s="107"/>
      <c r="BM663" s="107"/>
      <c r="BN663" s="107"/>
      <c r="BO663" s="107"/>
      <c r="BP663" s="107"/>
      <c r="BQ663" s="107">
        <v>0</v>
      </c>
      <c r="BR663" s="107">
        <v>0</v>
      </c>
      <c r="BS663" s="107"/>
      <c r="BT663" s="107"/>
      <c r="BU663" s="107"/>
      <c r="BV663" s="107"/>
      <c r="BW663" s="107"/>
      <c r="BX663" s="107"/>
      <c r="BY663" s="107"/>
      <c r="BZ663" s="107"/>
      <c r="CA663" s="107"/>
      <c r="CB663" s="107" t="s">
        <v>312</v>
      </c>
      <c r="CC663" s="107"/>
      <c r="CD663" s="107"/>
      <c r="CE663" s="107"/>
      <c r="CF663" s="107"/>
    </row>
    <row r="664" spans="1:84" ht="12.75">
      <c r="A664" s="95">
        <v>3692</v>
      </c>
      <c r="B664" s="107" t="s">
        <v>451</v>
      </c>
      <c r="C664" s="107" t="s">
        <v>133</v>
      </c>
      <c r="D664" s="107" t="s">
        <v>452</v>
      </c>
      <c r="E664" s="107" t="s">
        <v>289</v>
      </c>
      <c r="F664" s="107"/>
      <c r="G664" s="107" t="s">
        <v>63</v>
      </c>
      <c r="H664" s="107" t="s">
        <v>290</v>
      </c>
      <c r="I664" s="107" t="s">
        <v>453</v>
      </c>
      <c r="J664" s="107" t="s">
        <v>454</v>
      </c>
      <c r="K664" s="107"/>
      <c r="L664" s="107">
        <v>0</v>
      </c>
      <c r="M664" s="107">
        <v>0</v>
      </c>
      <c r="N664" s="107"/>
      <c r="O664" s="107">
        <v>0</v>
      </c>
      <c r="P664" s="107">
        <v>0</v>
      </c>
      <c r="Q664" s="107">
        <v>0</v>
      </c>
      <c r="R664" s="107">
        <v>1</v>
      </c>
      <c r="S664" s="107">
        <v>1</v>
      </c>
      <c r="T664" s="107"/>
      <c r="U664" s="107">
        <v>0</v>
      </c>
      <c r="V664" s="107"/>
      <c r="W664" s="107"/>
      <c r="X664" s="107"/>
      <c r="Y664" s="107"/>
      <c r="Z664" s="107"/>
      <c r="AA664" s="107"/>
      <c r="AB664" s="107"/>
      <c r="AC664" s="107"/>
      <c r="AD664" s="123">
        <v>45600</v>
      </c>
      <c r="AE664" s="107"/>
      <c r="AF664" s="107"/>
      <c r="AG664" s="107"/>
      <c r="AH664" s="107"/>
      <c r="AI664" s="107"/>
      <c r="AJ664" s="107"/>
      <c r="AK664" s="107"/>
      <c r="AL664" s="107" t="s">
        <v>292</v>
      </c>
      <c r="AM664" s="107"/>
      <c r="AN664" s="107"/>
      <c r="AO664" s="107" t="s">
        <v>293</v>
      </c>
      <c r="AP664" s="107" t="s">
        <v>28</v>
      </c>
      <c r="AQ664" s="107"/>
      <c r="AR664" s="107" t="s">
        <v>455</v>
      </c>
      <c r="AS664" s="107" t="s">
        <v>295</v>
      </c>
      <c r="AT664" s="107"/>
      <c r="AU664" s="107">
        <v>0</v>
      </c>
      <c r="AV664" s="107"/>
      <c r="AW664" s="107"/>
      <c r="AX664" s="107">
        <v>0</v>
      </c>
      <c r="AY664" s="107"/>
      <c r="AZ664" s="107"/>
      <c r="BA664" s="107" t="s">
        <v>28</v>
      </c>
      <c r="BB664" s="107"/>
      <c r="BC664" s="107" t="s">
        <v>292</v>
      </c>
      <c r="BD664" s="107" t="s">
        <v>311</v>
      </c>
      <c r="BE664" s="107" t="s">
        <v>32</v>
      </c>
      <c r="BF664" s="107"/>
      <c r="BG664" s="107"/>
      <c r="BH664" s="107"/>
      <c r="BI664" s="107"/>
      <c r="BJ664" s="107"/>
      <c r="BK664" s="107"/>
      <c r="BL664" s="107"/>
      <c r="BM664" s="107"/>
      <c r="BN664" s="107"/>
      <c r="BO664" s="107"/>
      <c r="BP664" s="107"/>
      <c r="BQ664" s="107">
        <v>0</v>
      </c>
      <c r="BR664" s="107">
        <v>0</v>
      </c>
      <c r="BS664" s="107"/>
      <c r="BT664" s="107"/>
      <c r="BU664" s="107"/>
      <c r="BV664" s="107"/>
      <c r="BW664" s="107"/>
      <c r="BX664" s="107"/>
      <c r="BY664" s="107"/>
      <c r="BZ664" s="107"/>
      <c r="CA664" s="107"/>
      <c r="CB664" s="107" t="s">
        <v>312</v>
      </c>
      <c r="CC664" s="107"/>
      <c r="CD664" s="107"/>
      <c r="CE664" s="107"/>
      <c r="CF664" s="107"/>
    </row>
    <row r="665" spans="1:84" ht="12.75">
      <c r="A665" s="95">
        <v>4170</v>
      </c>
      <c r="B665" s="107" t="s">
        <v>1130</v>
      </c>
      <c r="C665" s="107" t="s">
        <v>136</v>
      </c>
      <c r="D665" s="107" t="s">
        <v>1131</v>
      </c>
      <c r="E665" s="107" t="s">
        <v>289</v>
      </c>
      <c r="F665" s="107"/>
      <c r="G665" s="107" t="s">
        <v>63</v>
      </c>
      <c r="H665" s="107" t="s">
        <v>290</v>
      </c>
      <c r="I665" s="107" t="s">
        <v>1132</v>
      </c>
      <c r="J665" s="107"/>
      <c r="K665" s="107"/>
      <c r="L665" s="107">
        <v>0</v>
      </c>
      <c r="M665" s="107">
        <v>0</v>
      </c>
      <c r="N665" s="107"/>
      <c r="O665" s="107">
        <v>0</v>
      </c>
      <c r="P665" s="107">
        <v>0</v>
      </c>
      <c r="Q665" s="107">
        <v>0</v>
      </c>
      <c r="R665" s="107">
        <v>1</v>
      </c>
      <c r="S665" s="107">
        <v>1E-4</v>
      </c>
      <c r="T665" s="107"/>
      <c r="U665" s="107">
        <v>0</v>
      </c>
      <c r="V665" s="107"/>
      <c r="W665" s="107"/>
      <c r="X665" s="107"/>
      <c r="Y665" s="107"/>
      <c r="Z665" s="107"/>
      <c r="AA665" s="107"/>
      <c r="AB665" s="107"/>
      <c r="AC665" s="107"/>
      <c r="AD665" s="123">
        <v>45607</v>
      </c>
      <c r="AE665" s="107"/>
      <c r="AF665" s="107"/>
      <c r="AG665" s="107"/>
      <c r="AH665" s="107"/>
      <c r="AI665" s="107"/>
      <c r="AJ665" s="107"/>
      <c r="AK665" s="107"/>
      <c r="AL665" s="107" t="s">
        <v>292</v>
      </c>
      <c r="AM665" s="107"/>
      <c r="AN665" s="107" t="s">
        <v>292</v>
      </c>
      <c r="AO665" s="107" t="s">
        <v>293</v>
      </c>
      <c r="AP665" s="107" t="s">
        <v>28</v>
      </c>
      <c r="AQ665" s="107"/>
      <c r="AR665" s="107" t="s">
        <v>1133</v>
      </c>
      <c r="AS665" s="107" t="s">
        <v>295</v>
      </c>
      <c r="AT665" s="107"/>
      <c r="AU665" s="107">
        <v>0</v>
      </c>
      <c r="AV665" s="107"/>
      <c r="AW665" s="107"/>
      <c r="AX665" s="107">
        <v>0</v>
      </c>
      <c r="AY665" s="107"/>
      <c r="AZ665" s="107"/>
      <c r="BA665" s="107" t="s">
        <v>28</v>
      </c>
      <c r="BB665" s="107"/>
      <c r="BC665" s="107" t="s">
        <v>292</v>
      </c>
      <c r="BD665" s="107" t="s">
        <v>311</v>
      </c>
      <c r="BE665" s="107" t="s">
        <v>585</v>
      </c>
      <c r="BF665" s="107"/>
      <c r="BG665" s="107"/>
      <c r="BH665" s="107"/>
      <c r="BI665" s="107"/>
      <c r="BJ665" s="107"/>
      <c r="BK665" s="107"/>
      <c r="BL665" s="107"/>
      <c r="BM665" s="107"/>
      <c r="BN665" s="107"/>
      <c r="BO665" s="107"/>
      <c r="BP665" s="107"/>
      <c r="BQ665" s="107">
        <v>0</v>
      </c>
      <c r="BR665" s="107">
        <v>0</v>
      </c>
      <c r="BS665" s="123">
        <v>45603</v>
      </c>
      <c r="BT665" s="107"/>
      <c r="BU665" s="107"/>
      <c r="BV665" s="107"/>
      <c r="BW665" s="107"/>
      <c r="BX665" s="107"/>
      <c r="BY665" s="107"/>
      <c r="BZ665" s="107"/>
      <c r="CA665" s="107" t="s">
        <v>312</v>
      </c>
      <c r="CB665" s="107" t="s">
        <v>312</v>
      </c>
      <c r="CC665" s="107"/>
      <c r="CD665" s="107"/>
      <c r="CE665" s="107"/>
      <c r="CF665" s="107"/>
    </row>
    <row r="666" spans="1:84" ht="12.75">
      <c r="A666" s="95">
        <v>3909</v>
      </c>
      <c r="B666" s="107" t="s">
        <v>1134</v>
      </c>
      <c r="C666" s="107" t="s">
        <v>129</v>
      </c>
      <c r="D666" s="107" t="s">
        <v>1135</v>
      </c>
      <c r="E666" s="107" t="s">
        <v>289</v>
      </c>
      <c r="F666" s="107"/>
      <c r="G666" s="107" t="s">
        <v>63</v>
      </c>
      <c r="H666" s="107" t="s">
        <v>290</v>
      </c>
      <c r="I666" s="107" t="s">
        <v>548</v>
      </c>
      <c r="J666" s="107"/>
      <c r="K666" s="107"/>
      <c r="L666" s="107">
        <v>0</v>
      </c>
      <c r="M666" s="107">
        <v>0</v>
      </c>
      <c r="N666" s="107"/>
      <c r="O666" s="107">
        <v>0</v>
      </c>
      <c r="P666" s="107">
        <v>0</v>
      </c>
      <c r="Q666" s="107">
        <v>0</v>
      </c>
      <c r="R666" s="107">
        <v>1</v>
      </c>
      <c r="S666" s="107">
        <v>1E-4</v>
      </c>
      <c r="T666" s="107"/>
      <c r="U666" s="107">
        <v>0</v>
      </c>
      <c r="V666" s="107"/>
      <c r="W666" s="107"/>
      <c r="X666" s="107"/>
      <c r="Y666" s="107"/>
      <c r="Z666" s="107"/>
      <c r="AA666" s="107"/>
      <c r="AB666" s="107"/>
      <c r="AC666" s="107"/>
      <c r="AD666" s="107"/>
      <c r="AE666" s="107"/>
      <c r="AF666" s="107"/>
      <c r="AG666" s="107"/>
      <c r="AH666" s="107"/>
      <c r="AI666" s="107"/>
      <c r="AJ666" s="107"/>
      <c r="AK666" s="107"/>
      <c r="AL666" s="107" t="s">
        <v>292</v>
      </c>
      <c r="AM666" s="107"/>
      <c r="AN666" s="107" t="s">
        <v>292</v>
      </c>
      <c r="AO666" s="107" t="s">
        <v>293</v>
      </c>
      <c r="AP666" s="107" t="s">
        <v>28</v>
      </c>
      <c r="AQ666" s="107"/>
      <c r="AR666" s="107" t="s">
        <v>1136</v>
      </c>
      <c r="AS666" s="107" t="s">
        <v>295</v>
      </c>
      <c r="AT666" s="107"/>
      <c r="AU666" s="107">
        <v>0</v>
      </c>
      <c r="AV666" s="107"/>
      <c r="AW666" s="107"/>
      <c r="AX666" s="107">
        <v>0</v>
      </c>
      <c r="AY666" s="107"/>
      <c r="AZ666" s="107"/>
      <c r="BA666" s="107" t="s">
        <v>28</v>
      </c>
      <c r="BB666" s="107"/>
      <c r="BC666" s="107" t="s">
        <v>292</v>
      </c>
      <c r="BD666" s="107" t="s">
        <v>311</v>
      </c>
      <c r="BE666" s="107" t="s">
        <v>30</v>
      </c>
      <c r="BF666" s="107"/>
      <c r="BG666" s="107"/>
      <c r="BH666" s="107"/>
      <c r="BI666" s="107"/>
      <c r="BJ666" s="107"/>
      <c r="BK666" s="107"/>
      <c r="BL666" s="107"/>
      <c r="BM666" s="107"/>
      <c r="BN666" s="107"/>
      <c r="BO666" s="107"/>
      <c r="BP666" s="107"/>
      <c r="BQ666" s="107">
        <v>0</v>
      </c>
      <c r="BR666" s="107">
        <v>0</v>
      </c>
      <c r="BS666" s="123">
        <v>45603</v>
      </c>
      <c r="BT666" s="107"/>
      <c r="BU666" s="107"/>
      <c r="BV666" s="107"/>
      <c r="BW666" s="107"/>
      <c r="BX666" s="107"/>
      <c r="BY666" s="107"/>
      <c r="BZ666" s="107"/>
      <c r="CA666" s="107" t="s">
        <v>312</v>
      </c>
      <c r="CB666" s="107"/>
      <c r="CC666" s="107"/>
      <c r="CD666" s="107"/>
      <c r="CE666" s="107"/>
      <c r="CF666" s="107"/>
    </row>
    <row r="667" spans="1:84" ht="12.75">
      <c r="A667" s="95">
        <v>3920</v>
      </c>
      <c r="B667" s="107" t="s">
        <v>1137</v>
      </c>
      <c r="C667" s="107" t="s">
        <v>144</v>
      </c>
      <c r="D667" s="107" t="s">
        <v>144</v>
      </c>
      <c r="E667" s="107" t="s">
        <v>289</v>
      </c>
      <c r="F667" s="107"/>
      <c r="G667" s="107" t="s">
        <v>63</v>
      </c>
      <c r="H667" s="107" t="s">
        <v>1138</v>
      </c>
      <c r="I667" s="107" t="s">
        <v>668</v>
      </c>
      <c r="J667" s="107" t="s">
        <v>454</v>
      </c>
      <c r="K667" s="107"/>
      <c r="L667" s="107">
        <v>0</v>
      </c>
      <c r="M667" s="107" t="s">
        <v>566</v>
      </c>
      <c r="N667" s="107"/>
      <c r="O667" s="107">
        <v>0</v>
      </c>
      <c r="P667" s="107">
        <v>0</v>
      </c>
      <c r="Q667" s="107">
        <v>0</v>
      </c>
      <c r="R667" s="107">
        <v>1</v>
      </c>
      <c r="S667" s="107">
        <v>1</v>
      </c>
      <c r="T667" s="107"/>
      <c r="U667" s="107">
        <v>0</v>
      </c>
      <c r="V667" s="107"/>
      <c r="W667" s="107"/>
      <c r="X667" s="107"/>
      <c r="Y667" s="107"/>
      <c r="Z667" s="107"/>
      <c r="AA667" s="107"/>
      <c r="AB667" s="107"/>
      <c r="AC667" s="107"/>
      <c r="AD667" s="123"/>
      <c r="AE667" s="107"/>
      <c r="AF667" s="107"/>
      <c r="AG667" s="107"/>
      <c r="AH667" s="107"/>
      <c r="AI667" s="107"/>
      <c r="AJ667" s="107"/>
      <c r="AK667" s="107"/>
      <c r="AL667" s="107" t="s">
        <v>292</v>
      </c>
      <c r="AM667" s="107"/>
      <c r="AN667" s="107"/>
      <c r="AO667" s="107" t="s">
        <v>293</v>
      </c>
      <c r="AP667" s="107" t="s">
        <v>28</v>
      </c>
      <c r="AQ667" s="107"/>
      <c r="AR667" s="107" t="s">
        <v>815</v>
      </c>
      <c r="AS667" s="107" t="s">
        <v>1139</v>
      </c>
      <c r="AT667" s="107"/>
      <c r="AU667" s="107">
        <v>0</v>
      </c>
      <c r="AV667" s="107"/>
      <c r="AW667" s="107"/>
      <c r="AX667" s="107">
        <v>0</v>
      </c>
      <c r="AY667" s="107"/>
      <c r="AZ667" s="107"/>
      <c r="BA667" s="107" t="s">
        <v>28</v>
      </c>
      <c r="BB667" s="107"/>
      <c r="BC667" s="107" t="s">
        <v>292</v>
      </c>
      <c r="BD667" s="107"/>
      <c r="BE667" s="107" t="s">
        <v>574</v>
      </c>
      <c r="BF667" s="107"/>
      <c r="BG667" s="107"/>
      <c r="BH667" s="107"/>
      <c r="BI667" s="107"/>
      <c r="BJ667" s="107"/>
      <c r="BK667" s="107"/>
      <c r="BL667" s="107"/>
      <c r="BM667" s="107"/>
      <c r="BN667" s="107"/>
      <c r="BO667" s="107"/>
      <c r="BP667" s="107"/>
      <c r="BQ667" s="107">
        <v>0</v>
      </c>
      <c r="BR667" s="107">
        <v>0</v>
      </c>
      <c r="BS667" s="123">
        <v>45624</v>
      </c>
      <c r="BT667" s="107"/>
      <c r="BU667" s="107"/>
      <c r="BV667" s="107"/>
      <c r="BW667" s="107"/>
      <c r="BX667" s="107"/>
      <c r="BY667" s="107"/>
      <c r="BZ667" s="107"/>
      <c r="CA667" s="107" t="s">
        <v>517</v>
      </c>
      <c r="CB667" s="107"/>
      <c r="CC667" s="107"/>
      <c r="CD667" s="107"/>
      <c r="CE667" s="107"/>
      <c r="CF667" s="107"/>
    </row>
    <row r="668" spans="1:84" ht="12.6" customHeight="1">
      <c r="A668" s="124">
        <v>3898</v>
      </c>
      <c r="B668" s="97" t="s">
        <v>1140</v>
      </c>
      <c r="C668" s="125" t="s">
        <v>118</v>
      </c>
      <c r="D668" s="97" t="s">
        <v>1141</v>
      </c>
      <c r="E668" s="97" t="s">
        <v>289</v>
      </c>
      <c r="G668" s="97" t="s">
        <v>63</v>
      </c>
      <c r="H668" s="97" t="s">
        <v>1138</v>
      </c>
      <c r="I668" s="97" t="s">
        <v>583</v>
      </c>
      <c r="L668" s="97">
        <v>813</v>
      </c>
      <c r="M668" s="97" t="s">
        <v>566</v>
      </c>
      <c r="O668" s="97">
        <v>0</v>
      </c>
      <c r="P668" s="97">
        <v>0</v>
      </c>
      <c r="Q668" s="97">
        <v>0</v>
      </c>
      <c r="R668" s="97">
        <v>1</v>
      </c>
      <c r="S668" s="97">
        <v>1</v>
      </c>
      <c r="U668" s="97">
        <v>0</v>
      </c>
      <c r="AL668" s="97" t="s">
        <v>292</v>
      </c>
      <c r="AN668" s="97" t="s">
        <v>292</v>
      </c>
      <c r="AO668" s="97" t="s">
        <v>293</v>
      </c>
      <c r="AP668" s="97" t="s">
        <v>28</v>
      </c>
      <c r="AR668" s="97" t="s">
        <v>584</v>
      </c>
      <c r="AS668" s="97" t="s">
        <v>1139</v>
      </c>
      <c r="AU668" s="97">
        <v>0</v>
      </c>
      <c r="AX668" s="97">
        <v>0</v>
      </c>
      <c r="BA668" s="97" t="s">
        <v>28</v>
      </c>
      <c r="BC668" s="97" t="s">
        <v>292</v>
      </c>
      <c r="BE668" s="97" t="s">
        <v>585</v>
      </c>
      <c r="BH668" s="97" t="s">
        <v>289</v>
      </c>
      <c r="BQ668" s="97">
        <v>0</v>
      </c>
      <c r="BR668" s="97">
        <v>0</v>
      </c>
      <c r="BS668" s="126">
        <v>45666</v>
      </c>
      <c r="BW668" s="97" t="s">
        <v>1142</v>
      </c>
      <c r="BX668" s="97" t="s">
        <v>1143</v>
      </c>
      <c r="CA668" s="97" t="s">
        <v>517</v>
      </c>
    </row>
    <row r="669" spans="1:84" ht="12.75">
      <c r="A669" s="95"/>
      <c r="B669" s="107"/>
      <c r="C669" s="107"/>
      <c r="D669" s="107"/>
      <c r="E669" s="107"/>
      <c r="F669" s="107"/>
      <c r="G669" s="107"/>
      <c r="H669" s="107"/>
      <c r="I669" s="107"/>
      <c r="J669" s="107"/>
      <c r="K669" s="107"/>
      <c r="L669" s="107"/>
      <c r="M669" s="107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23"/>
      <c r="AE669" s="107"/>
      <c r="AF669" s="107"/>
      <c r="AG669" s="107"/>
      <c r="AH669" s="107"/>
      <c r="AI669" s="107"/>
      <c r="AJ669" s="107"/>
      <c r="AK669" s="107"/>
      <c r="AL669" s="107"/>
      <c r="AM669" s="107"/>
      <c r="AN669" s="107"/>
      <c r="AO669" s="107"/>
      <c r="AP669" s="107"/>
      <c r="AQ669" s="107"/>
      <c r="AR669" s="107"/>
      <c r="AS669" s="107"/>
      <c r="AT669" s="107"/>
      <c r="AU669" s="107"/>
      <c r="AV669" s="107"/>
      <c r="AW669" s="107"/>
      <c r="AX669" s="107"/>
      <c r="AY669" s="107"/>
      <c r="AZ669" s="107"/>
      <c r="BA669" s="107"/>
      <c r="BB669" s="107"/>
      <c r="BC669" s="107"/>
      <c r="BD669" s="107"/>
      <c r="BE669" s="107"/>
      <c r="BF669" s="107"/>
      <c r="BG669" s="107"/>
      <c r="BH669" s="107"/>
      <c r="BI669" s="107"/>
      <c r="BJ669" s="107"/>
      <c r="BK669" s="107"/>
      <c r="BL669" s="107"/>
      <c r="BM669" s="107"/>
      <c r="BN669" s="107"/>
      <c r="BO669" s="107"/>
      <c r="BP669" s="107"/>
      <c r="BQ669" s="107"/>
      <c r="BR669" s="107"/>
      <c r="BS669" s="123"/>
      <c r="BT669" s="107"/>
      <c r="BU669" s="107"/>
      <c r="BV669" s="107"/>
      <c r="BW669" s="107"/>
      <c r="BX669" s="107"/>
      <c r="BY669" s="107"/>
      <c r="BZ669" s="107"/>
      <c r="CA669" s="107"/>
      <c r="CB669" s="107"/>
      <c r="CC669" s="107"/>
      <c r="CD669" s="107"/>
      <c r="CE669" s="107"/>
      <c r="CF669" s="107"/>
    </row>
    <row r="670" spans="1:84" ht="12.75">
      <c r="A670" s="95"/>
      <c r="B670" s="107"/>
      <c r="C670" s="107"/>
      <c r="D670" s="107"/>
      <c r="E670" s="107"/>
      <c r="F670" s="107"/>
      <c r="G670" s="107"/>
      <c r="H670" s="107"/>
      <c r="I670" s="107"/>
      <c r="J670" s="107"/>
      <c r="K670" s="107"/>
      <c r="L670" s="107"/>
      <c r="M670" s="107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  <c r="AE670" s="107"/>
      <c r="AF670" s="107"/>
      <c r="AG670" s="107"/>
      <c r="AH670" s="107"/>
      <c r="AI670" s="107"/>
      <c r="AJ670" s="107"/>
      <c r="AK670" s="107"/>
      <c r="AL670" s="107"/>
      <c r="AM670" s="107"/>
      <c r="AN670" s="107"/>
      <c r="AO670" s="107"/>
      <c r="AP670" s="107"/>
      <c r="AQ670" s="107"/>
      <c r="AR670" s="107"/>
      <c r="AS670" s="107"/>
      <c r="AT670" s="107"/>
      <c r="AU670" s="107"/>
      <c r="AV670" s="107"/>
      <c r="AW670" s="107"/>
      <c r="AX670" s="107"/>
      <c r="AY670" s="107"/>
      <c r="AZ670" s="107"/>
      <c r="BA670" s="107"/>
      <c r="BB670" s="107"/>
      <c r="BC670" s="107"/>
      <c r="BD670" s="107"/>
      <c r="BE670" s="107"/>
      <c r="BF670" s="107"/>
      <c r="BG670" s="107"/>
      <c r="BH670" s="107"/>
      <c r="BI670" s="107"/>
      <c r="BJ670" s="107"/>
      <c r="BK670" s="107"/>
      <c r="BL670" s="107"/>
      <c r="BM670" s="107"/>
      <c r="BN670" s="107"/>
      <c r="BO670" s="107"/>
      <c r="BP670" s="107"/>
      <c r="BQ670" s="107"/>
      <c r="BR670" s="107"/>
      <c r="BS670" s="123"/>
      <c r="BT670" s="107"/>
      <c r="BU670" s="107"/>
      <c r="BV670" s="107"/>
      <c r="BW670" s="107"/>
      <c r="BX670" s="107"/>
      <c r="BY670" s="107"/>
      <c r="BZ670" s="107"/>
      <c r="CA670" s="107"/>
      <c r="CB670" s="107"/>
      <c r="CC670" s="107"/>
      <c r="CD670" s="107"/>
      <c r="CE670" s="107"/>
      <c r="CF670" s="107"/>
    </row>
    <row r="671" spans="1:84" ht="12.75"/>
    <row r="673" spans="71:71" ht="12.6" customHeight="1">
      <c r="BS673" s="12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BS51"/>
  <sheetViews>
    <sheetView zoomScale="90" zoomScaleNormal="90" workbookViewId="0">
      <pane xSplit="2" ySplit="2" topLeftCell="C41" activePane="bottomRight" state="frozen"/>
      <selection activeCell="B149" sqref="B149"/>
      <selection pane="topRight" activeCell="B149" sqref="B149"/>
      <selection pane="bottomLeft" activeCell="B149" sqref="B149"/>
      <selection pane="bottomRight" activeCell="A51" sqref="A51"/>
    </sheetView>
  </sheetViews>
  <sheetFormatPr baseColWidth="10" defaultColWidth="11.5703125" defaultRowHeight="12.75"/>
  <cols>
    <col min="1" max="1" width="6.7109375" style="128" bestFit="1" customWidth="1"/>
    <col min="2" max="2" width="14.7109375" style="128" bestFit="1" customWidth="1"/>
    <col min="3" max="3" width="73.7109375" style="128" bestFit="1" customWidth="1"/>
    <col min="4" max="4" width="20.5703125" style="128" bestFit="1" customWidth="1"/>
    <col min="5" max="5" width="7.85546875" style="128" bestFit="1" customWidth="1"/>
    <col min="6" max="6" width="18.28515625" style="128" bestFit="1" customWidth="1"/>
    <col min="7" max="16384" width="11.5703125" style="128"/>
  </cols>
  <sheetData>
    <row r="1" spans="1:6">
      <c r="A1" s="127" t="s">
        <v>3</v>
      </c>
      <c r="B1" s="127" t="s">
        <v>204</v>
      </c>
      <c r="C1" s="127" t="s">
        <v>2</v>
      </c>
      <c r="D1" s="127" t="s">
        <v>212</v>
      </c>
      <c r="E1" s="127" t="s">
        <v>0</v>
      </c>
      <c r="F1" s="127" t="s">
        <v>205</v>
      </c>
    </row>
    <row r="2" spans="1:6">
      <c r="A2" s="129">
        <v>6000</v>
      </c>
      <c r="B2" s="129"/>
      <c r="C2" s="130" t="s">
        <v>85</v>
      </c>
      <c r="D2" s="129" t="s">
        <v>85</v>
      </c>
      <c r="E2" s="129" t="s">
        <v>67</v>
      </c>
      <c r="F2" s="129" t="s">
        <v>1144</v>
      </c>
    </row>
    <row r="3" spans="1:6">
      <c r="A3" s="129">
        <v>6005</v>
      </c>
      <c r="B3" s="129"/>
      <c r="C3" s="130" t="s">
        <v>94</v>
      </c>
      <c r="D3" s="129" t="s">
        <v>1145</v>
      </c>
      <c r="E3" s="129" t="s">
        <v>67</v>
      </c>
      <c r="F3" s="129" t="s">
        <v>1144</v>
      </c>
    </row>
    <row r="4" spans="1:6">
      <c r="A4" s="129">
        <v>6006</v>
      </c>
      <c r="B4" s="129"/>
      <c r="C4" s="130" t="s">
        <v>83</v>
      </c>
      <c r="D4" s="129" t="s">
        <v>83</v>
      </c>
      <c r="E4" s="129" t="s">
        <v>67</v>
      </c>
      <c r="F4" s="129" t="s">
        <v>1144</v>
      </c>
    </row>
    <row r="5" spans="1:6">
      <c r="A5" s="129">
        <v>60011</v>
      </c>
      <c r="B5" s="129"/>
      <c r="C5" s="130" t="s">
        <v>1146</v>
      </c>
      <c r="D5" s="129" t="s">
        <v>1147</v>
      </c>
      <c r="E5" s="129" t="s">
        <v>67</v>
      </c>
      <c r="F5" s="129" t="s">
        <v>1144</v>
      </c>
    </row>
    <row r="6" spans="1:6">
      <c r="A6" s="129">
        <v>6002</v>
      </c>
      <c r="B6" s="129"/>
      <c r="C6" s="130" t="s">
        <v>91</v>
      </c>
      <c r="D6" s="129" t="s">
        <v>1148</v>
      </c>
      <c r="E6" s="129" t="s">
        <v>67</v>
      </c>
      <c r="F6" s="129" t="s">
        <v>1144</v>
      </c>
    </row>
    <row r="7" spans="1:6">
      <c r="A7" s="129">
        <v>6003</v>
      </c>
      <c r="B7" s="129"/>
      <c r="C7" s="130" t="s">
        <v>90</v>
      </c>
      <c r="D7" s="129" t="s">
        <v>1149</v>
      </c>
      <c r="E7" s="129" t="s">
        <v>67</v>
      </c>
      <c r="F7" s="129" t="s">
        <v>1144</v>
      </c>
    </row>
    <row r="8" spans="1:6">
      <c r="A8" s="129">
        <v>6004</v>
      </c>
      <c r="B8" s="129"/>
      <c r="C8" s="130" t="s">
        <v>84</v>
      </c>
      <c r="D8" s="129" t="s">
        <v>1150</v>
      </c>
      <c r="E8" s="129" t="s">
        <v>67</v>
      </c>
      <c r="F8" s="129" t="s">
        <v>1144</v>
      </c>
    </row>
    <row r="9" spans="1:6">
      <c r="A9" s="129">
        <v>6001</v>
      </c>
      <c r="B9" s="129"/>
      <c r="C9" s="130" t="s">
        <v>86</v>
      </c>
      <c r="D9" s="129" t="s">
        <v>1151</v>
      </c>
      <c r="E9" s="129" t="s">
        <v>67</v>
      </c>
      <c r="F9" s="129" t="s">
        <v>1144</v>
      </c>
    </row>
    <row r="10" spans="1:6">
      <c r="A10" s="129">
        <v>60061</v>
      </c>
      <c r="B10" s="129"/>
      <c r="C10" s="130" t="s">
        <v>1152</v>
      </c>
      <c r="D10" s="129" t="s">
        <v>1152</v>
      </c>
      <c r="E10" s="129" t="s">
        <v>67</v>
      </c>
      <c r="F10" s="129" t="s">
        <v>1144</v>
      </c>
    </row>
    <row r="11" spans="1:6">
      <c r="A11" s="129">
        <v>6007</v>
      </c>
      <c r="B11" s="129"/>
      <c r="C11" s="130" t="s">
        <v>87</v>
      </c>
      <c r="D11" s="129" t="s">
        <v>1153</v>
      </c>
      <c r="E11" s="129" t="s">
        <v>67</v>
      </c>
      <c r="F11" s="129" t="s">
        <v>1144</v>
      </c>
    </row>
    <row r="12" spans="1:6">
      <c r="A12" s="129" t="s">
        <v>89</v>
      </c>
      <c r="B12" s="129" t="s">
        <v>89</v>
      </c>
      <c r="C12" s="130" t="s">
        <v>88</v>
      </c>
      <c r="D12" s="129" t="s">
        <v>89</v>
      </c>
      <c r="E12" s="129" t="s">
        <v>67</v>
      </c>
      <c r="F12" s="129" t="s">
        <v>1144</v>
      </c>
    </row>
    <row r="13" spans="1:6">
      <c r="A13" s="129" t="s">
        <v>93</v>
      </c>
      <c r="B13" s="129" t="s">
        <v>93</v>
      </c>
      <c r="C13" s="130" t="s">
        <v>92</v>
      </c>
      <c r="D13" s="129" t="s">
        <v>93</v>
      </c>
      <c r="E13" s="129" t="s">
        <v>67</v>
      </c>
      <c r="F13" s="129" t="s">
        <v>1144</v>
      </c>
    </row>
    <row r="14" spans="1:6">
      <c r="A14" s="129">
        <v>6100</v>
      </c>
      <c r="B14" s="129"/>
      <c r="C14" s="130" t="s">
        <v>1154</v>
      </c>
      <c r="D14" s="129" t="s">
        <v>1155</v>
      </c>
      <c r="E14" s="129" t="s">
        <v>67</v>
      </c>
      <c r="F14" s="129" t="s">
        <v>1156</v>
      </c>
    </row>
    <row r="15" spans="1:6">
      <c r="A15" s="129">
        <v>6102</v>
      </c>
      <c r="B15" s="129"/>
      <c r="C15" s="130" t="s">
        <v>1157</v>
      </c>
      <c r="D15" s="129" t="s">
        <v>1158</v>
      </c>
      <c r="E15" s="129" t="s">
        <v>67</v>
      </c>
      <c r="F15" s="129" t="s">
        <v>1156</v>
      </c>
    </row>
    <row r="16" spans="1:6">
      <c r="A16" s="129">
        <v>6301</v>
      </c>
      <c r="B16" s="129"/>
      <c r="C16" s="130" t="s">
        <v>1159</v>
      </c>
      <c r="D16" s="129" t="s">
        <v>1159</v>
      </c>
      <c r="E16" s="129" t="s">
        <v>67</v>
      </c>
      <c r="F16" s="129" t="s">
        <v>1156</v>
      </c>
    </row>
    <row r="17" spans="1:6">
      <c r="A17" s="129">
        <v>6302</v>
      </c>
      <c r="B17" s="129"/>
      <c r="C17" s="130" t="s">
        <v>1160</v>
      </c>
      <c r="D17" s="129" t="s">
        <v>1160</v>
      </c>
      <c r="E17" s="129" t="s">
        <v>67</v>
      </c>
      <c r="F17" s="129" t="s">
        <v>1156</v>
      </c>
    </row>
    <row r="18" spans="1:6">
      <c r="A18" s="129">
        <v>6303</v>
      </c>
      <c r="B18" s="129"/>
      <c r="C18" s="130" t="s">
        <v>1161</v>
      </c>
      <c r="D18" s="129" t="s">
        <v>1161</v>
      </c>
      <c r="E18" s="129" t="s">
        <v>67</v>
      </c>
      <c r="F18" s="129" t="s">
        <v>1156</v>
      </c>
    </row>
    <row r="19" spans="1:6">
      <c r="A19" s="129">
        <v>6304</v>
      </c>
      <c r="B19" s="129"/>
      <c r="C19" s="130" t="s">
        <v>1162</v>
      </c>
      <c r="D19" s="129" t="s">
        <v>1162</v>
      </c>
      <c r="E19" s="129" t="s">
        <v>67</v>
      </c>
      <c r="F19" s="129" t="s">
        <v>1156</v>
      </c>
    </row>
    <row r="20" spans="1:6">
      <c r="A20" s="129">
        <v>6305</v>
      </c>
      <c r="B20" s="129"/>
      <c r="C20" s="130" t="s">
        <v>1163</v>
      </c>
      <c r="D20" s="129" t="s">
        <v>1163</v>
      </c>
      <c r="E20" s="129" t="s">
        <v>67</v>
      </c>
      <c r="F20" s="129" t="s">
        <v>1156</v>
      </c>
    </row>
    <row r="21" spans="1:6">
      <c r="A21" s="129">
        <v>6306</v>
      </c>
      <c r="B21" s="129"/>
      <c r="C21" s="130" t="s">
        <v>1164</v>
      </c>
      <c r="D21" s="129" t="s">
        <v>1164</v>
      </c>
      <c r="E21" s="129" t="s">
        <v>67</v>
      </c>
      <c r="F21" s="129" t="s">
        <v>1156</v>
      </c>
    </row>
    <row r="22" spans="1:6">
      <c r="A22" s="129">
        <v>6201</v>
      </c>
      <c r="B22" s="129"/>
      <c r="C22" s="130" t="s">
        <v>1165</v>
      </c>
      <c r="D22" s="129" t="s">
        <v>1165</v>
      </c>
      <c r="E22" s="129" t="s">
        <v>67</v>
      </c>
      <c r="F22" s="129" t="s">
        <v>1156</v>
      </c>
    </row>
    <row r="23" spans="1:6">
      <c r="A23" s="129">
        <v>6202</v>
      </c>
      <c r="B23" s="129"/>
      <c r="C23" s="130" t="s">
        <v>1166</v>
      </c>
      <c r="D23" s="129" t="s">
        <v>1166</v>
      </c>
      <c r="E23" s="129" t="s">
        <v>67</v>
      </c>
      <c r="F23" s="129" t="s">
        <v>1156</v>
      </c>
    </row>
    <row r="24" spans="1:6">
      <c r="A24" s="129">
        <v>6203</v>
      </c>
      <c r="B24" s="129"/>
      <c r="C24" s="130" t="s">
        <v>1167</v>
      </c>
      <c r="D24" s="129" t="s">
        <v>1167</v>
      </c>
      <c r="E24" s="129" t="s">
        <v>67</v>
      </c>
      <c r="F24" s="129" t="s">
        <v>1156</v>
      </c>
    </row>
    <row r="25" spans="1:6">
      <c r="A25" s="129">
        <v>6204</v>
      </c>
      <c r="B25" s="129"/>
      <c r="C25" s="130" t="s">
        <v>1168</v>
      </c>
      <c r="D25" s="129" t="s">
        <v>1168</v>
      </c>
      <c r="E25" s="129" t="s">
        <v>67</v>
      </c>
      <c r="F25" s="129" t="s">
        <v>1156</v>
      </c>
    </row>
    <row r="26" spans="1:6">
      <c r="A26" s="129">
        <v>6205</v>
      </c>
      <c r="B26" s="129"/>
      <c r="C26" s="130" t="s">
        <v>1169</v>
      </c>
      <c r="D26" s="129" t="s">
        <v>1169</v>
      </c>
      <c r="E26" s="129" t="s">
        <v>67</v>
      </c>
      <c r="F26" s="129" t="s">
        <v>1156</v>
      </c>
    </row>
    <row r="27" spans="1:6">
      <c r="A27" s="129">
        <v>6206</v>
      </c>
      <c r="B27" s="129"/>
      <c r="C27" s="130" t="s">
        <v>1170</v>
      </c>
      <c r="D27" s="129" t="s">
        <v>1170</v>
      </c>
      <c r="E27" s="129" t="s">
        <v>67</v>
      </c>
      <c r="F27" s="129" t="s">
        <v>1156</v>
      </c>
    </row>
    <row r="28" spans="1:6">
      <c r="A28" s="129">
        <v>6029</v>
      </c>
      <c r="B28" s="129" t="s">
        <v>1171</v>
      </c>
      <c r="C28" s="130" t="s">
        <v>106</v>
      </c>
      <c r="D28" s="129" t="s">
        <v>1172</v>
      </c>
      <c r="E28" s="129" t="s">
        <v>67</v>
      </c>
      <c r="F28" s="131" t="s">
        <v>1173</v>
      </c>
    </row>
    <row r="29" spans="1:6">
      <c r="A29" s="129">
        <v>6035</v>
      </c>
      <c r="B29" s="129" t="s">
        <v>1174</v>
      </c>
      <c r="C29" s="130" t="s">
        <v>105</v>
      </c>
      <c r="D29" s="129" t="s">
        <v>1175</v>
      </c>
      <c r="E29" s="129" t="s">
        <v>67</v>
      </c>
      <c r="F29" s="131" t="s">
        <v>192</v>
      </c>
    </row>
    <row r="30" spans="1:6">
      <c r="A30" s="129">
        <v>6018</v>
      </c>
      <c r="B30" s="129" t="s">
        <v>1176</v>
      </c>
      <c r="C30" s="130" t="s">
        <v>101</v>
      </c>
      <c r="D30" s="129" t="s">
        <v>1177</v>
      </c>
      <c r="E30" s="129" t="s">
        <v>67</v>
      </c>
      <c r="F30" s="131" t="s">
        <v>1173</v>
      </c>
    </row>
    <row r="31" spans="1:6">
      <c r="A31" s="129">
        <v>6037</v>
      </c>
      <c r="B31" s="129" t="s">
        <v>1178</v>
      </c>
      <c r="C31" s="130" t="s">
        <v>100</v>
      </c>
      <c r="D31" s="129" t="s">
        <v>1179</v>
      </c>
      <c r="E31" s="129" t="s">
        <v>67</v>
      </c>
      <c r="F31" s="131" t="s">
        <v>192</v>
      </c>
    </row>
    <row r="32" spans="1:6">
      <c r="A32" s="129">
        <v>6040</v>
      </c>
      <c r="B32" s="129" t="s">
        <v>1180</v>
      </c>
      <c r="C32" s="130" t="s">
        <v>104</v>
      </c>
      <c r="D32" s="129" t="s">
        <v>1181</v>
      </c>
      <c r="E32" s="129" t="s">
        <v>67</v>
      </c>
      <c r="F32" s="131" t="s">
        <v>192</v>
      </c>
    </row>
    <row r="33" spans="1:71">
      <c r="A33" s="129">
        <v>6039</v>
      </c>
      <c r="B33" s="129" t="s">
        <v>1182</v>
      </c>
      <c r="C33" s="130" t="s">
        <v>81</v>
      </c>
      <c r="D33" s="129" t="s">
        <v>1183</v>
      </c>
      <c r="E33" s="129" t="s">
        <v>67</v>
      </c>
      <c r="F33" s="129" t="s">
        <v>193</v>
      </c>
    </row>
    <row r="34" spans="1:71">
      <c r="A34" s="129">
        <v>6052</v>
      </c>
      <c r="B34" s="129" t="s">
        <v>1184</v>
      </c>
      <c r="C34" s="130" t="s">
        <v>1185</v>
      </c>
      <c r="D34" s="129" t="s">
        <v>1186</v>
      </c>
      <c r="E34" s="129" t="s">
        <v>67</v>
      </c>
      <c r="F34" s="129" t="s">
        <v>193</v>
      </c>
    </row>
    <row r="35" spans="1:71">
      <c r="A35" s="129">
        <v>6058</v>
      </c>
      <c r="B35" s="129" t="s">
        <v>1187</v>
      </c>
      <c r="C35" s="130" t="s">
        <v>1188</v>
      </c>
      <c r="D35" s="129" t="s">
        <v>1189</v>
      </c>
      <c r="E35" s="129" t="s">
        <v>67</v>
      </c>
      <c r="F35" s="131" t="s">
        <v>192</v>
      </c>
    </row>
    <row r="36" spans="1:71">
      <c r="A36" s="129">
        <v>6057</v>
      </c>
      <c r="B36" s="129" t="s">
        <v>1187</v>
      </c>
      <c r="C36" s="130" t="s">
        <v>1190</v>
      </c>
      <c r="D36" s="129" t="s">
        <v>1191</v>
      </c>
      <c r="E36" s="129" t="s">
        <v>67</v>
      </c>
      <c r="F36" s="129" t="s">
        <v>193</v>
      </c>
    </row>
    <row r="37" spans="1:71">
      <c r="A37" s="129">
        <v>6059</v>
      </c>
      <c r="B37" s="129" t="s">
        <v>1192</v>
      </c>
      <c r="C37" s="130" t="s">
        <v>103</v>
      </c>
      <c r="D37" s="129" t="s">
        <v>1192</v>
      </c>
      <c r="E37" s="129" t="s">
        <v>67</v>
      </c>
      <c r="F37" s="131" t="s">
        <v>192</v>
      </c>
    </row>
    <row r="38" spans="1:71">
      <c r="A38" s="129">
        <v>6053</v>
      </c>
      <c r="B38" s="129" t="s">
        <v>1193</v>
      </c>
      <c r="C38" s="130" t="s">
        <v>79</v>
      </c>
      <c r="D38" s="129" t="s">
        <v>1194</v>
      </c>
      <c r="E38" s="129" t="s">
        <v>67</v>
      </c>
      <c r="F38" s="129" t="s">
        <v>193</v>
      </c>
    </row>
    <row r="39" spans="1:71">
      <c r="A39" s="129">
        <v>6057</v>
      </c>
      <c r="B39" s="129" t="s">
        <v>1195</v>
      </c>
      <c r="C39" s="130" t="s">
        <v>78</v>
      </c>
      <c r="D39" s="129" t="s">
        <v>1191</v>
      </c>
      <c r="E39" s="129" t="s">
        <v>67</v>
      </c>
      <c r="F39" s="129" t="s">
        <v>193</v>
      </c>
    </row>
    <row r="40" spans="1:71">
      <c r="A40" s="129">
        <v>6010</v>
      </c>
      <c r="B40" s="129" t="s">
        <v>1196</v>
      </c>
      <c r="C40" s="130" t="s">
        <v>80</v>
      </c>
      <c r="D40" s="129" t="s">
        <v>1197</v>
      </c>
      <c r="E40" s="129" t="s">
        <v>67</v>
      </c>
      <c r="F40" s="129" t="s">
        <v>193</v>
      </c>
    </row>
    <row r="41" spans="1:71">
      <c r="A41" s="129">
        <v>7000</v>
      </c>
      <c r="B41" s="129"/>
      <c r="C41" s="130" t="s">
        <v>75</v>
      </c>
      <c r="D41" s="129" t="s">
        <v>75</v>
      </c>
      <c r="E41" s="129" t="s">
        <v>67</v>
      </c>
      <c r="F41" s="129" t="s">
        <v>1198</v>
      </c>
    </row>
    <row r="42" spans="1:71">
      <c r="A42" s="129">
        <v>7001</v>
      </c>
      <c r="B42" s="129"/>
      <c r="C42" s="130" t="s">
        <v>72</v>
      </c>
      <c r="D42" s="129" t="s">
        <v>1199</v>
      </c>
      <c r="E42" s="129" t="s">
        <v>67</v>
      </c>
      <c r="F42" s="129" t="s">
        <v>1198</v>
      </c>
    </row>
    <row r="43" spans="1:71">
      <c r="A43" s="129">
        <v>6036</v>
      </c>
      <c r="B43" s="129" t="s">
        <v>1200</v>
      </c>
      <c r="C43" s="130" t="s">
        <v>77</v>
      </c>
      <c r="D43" s="129" t="s">
        <v>1201</v>
      </c>
      <c r="E43" s="129" t="s">
        <v>67</v>
      </c>
      <c r="F43" s="129" t="s">
        <v>1198</v>
      </c>
    </row>
    <row r="44" spans="1:71">
      <c r="A44" s="129">
        <v>6014</v>
      </c>
      <c r="B44" s="129" t="s">
        <v>1202</v>
      </c>
      <c r="C44" s="130" t="s">
        <v>70</v>
      </c>
      <c r="D44" s="129" t="s">
        <v>70</v>
      </c>
      <c r="E44" s="129" t="s">
        <v>67</v>
      </c>
      <c r="F44" s="129" t="s">
        <v>1198</v>
      </c>
    </row>
    <row r="45" spans="1:71">
      <c r="A45" s="129">
        <v>6032</v>
      </c>
      <c r="B45" s="129" t="s">
        <v>1203</v>
      </c>
      <c r="C45" s="130" t="s">
        <v>71</v>
      </c>
      <c r="D45" s="129" t="s">
        <v>1204</v>
      </c>
      <c r="E45" s="129" t="s">
        <v>67</v>
      </c>
      <c r="F45" s="129" t="s">
        <v>1198</v>
      </c>
      <c r="L45" s="132"/>
      <c r="AD45" s="133"/>
      <c r="BS45" s="133"/>
    </row>
    <row r="46" spans="1:71">
      <c r="A46" s="129">
        <v>6062</v>
      </c>
      <c r="B46" s="129" t="s">
        <v>1205</v>
      </c>
      <c r="C46" s="130" t="s">
        <v>76</v>
      </c>
      <c r="D46" s="129"/>
      <c r="E46" s="129" t="s">
        <v>67</v>
      </c>
      <c r="F46" s="129" t="s">
        <v>1198</v>
      </c>
    </row>
    <row r="47" spans="1:71">
      <c r="A47" s="129">
        <v>6063</v>
      </c>
      <c r="B47" s="129" t="s">
        <v>1206</v>
      </c>
      <c r="C47" s="130" t="s">
        <v>68</v>
      </c>
      <c r="D47" s="129"/>
      <c r="E47" s="129" t="s">
        <v>67</v>
      </c>
      <c r="F47" s="129" t="s">
        <v>1198</v>
      </c>
    </row>
    <row r="48" spans="1:71">
      <c r="A48" s="129">
        <v>6025</v>
      </c>
      <c r="B48" s="129" t="s">
        <v>1207</v>
      </c>
      <c r="C48" s="130" t="s">
        <v>82</v>
      </c>
      <c r="D48" s="129" t="s">
        <v>1208</v>
      </c>
      <c r="E48" s="129" t="s">
        <v>67</v>
      </c>
      <c r="F48" s="129" t="s">
        <v>193</v>
      </c>
    </row>
    <row r="49" spans="1:6">
      <c r="A49" s="129">
        <v>6074</v>
      </c>
      <c r="B49" s="129"/>
      <c r="C49" s="130" t="s">
        <v>74</v>
      </c>
      <c r="D49" s="129"/>
      <c r="E49" s="129" t="s">
        <v>67</v>
      </c>
      <c r="F49" s="129" t="s">
        <v>1198</v>
      </c>
    </row>
    <row r="50" spans="1:6" ht="75">
      <c r="A50" s="70">
        <v>6075</v>
      </c>
      <c r="B50" s="71"/>
      <c r="C50" s="222" t="s">
        <v>7022</v>
      </c>
      <c r="D50" s="222" t="s">
        <v>7022</v>
      </c>
      <c r="E50" s="222" t="s">
        <v>67</v>
      </c>
      <c r="F50" s="129" t="s">
        <v>1198</v>
      </c>
    </row>
    <row r="51" spans="1:6" ht="75">
      <c r="A51" s="70">
        <v>6076</v>
      </c>
      <c r="B51" s="71"/>
      <c r="C51" s="222" t="s">
        <v>7022</v>
      </c>
      <c r="D51" s="222" t="s">
        <v>7022</v>
      </c>
      <c r="E51" s="222" t="s">
        <v>67</v>
      </c>
      <c r="F51" s="129" t="s">
        <v>1198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L53"/>
  <sheetViews>
    <sheetView topLeftCell="A12" workbookViewId="0">
      <selection activeCell="B44" sqref="B44"/>
    </sheetView>
  </sheetViews>
  <sheetFormatPr baseColWidth="10" defaultColWidth="22.28515625" defaultRowHeight="15"/>
  <cols>
    <col min="2" max="2" width="26.7109375" bestFit="1" customWidth="1"/>
    <col min="3" max="3" width="22.42578125" bestFit="1" customWidth="1"/>
    <col min="4" max="4" width="17.42578125" bestFit="1" customWidth="1"/>
    <col min="5" max="8" width="22.42578125" bestFit="1" customWidth="1"/>
  </cols>
  <sheetData>
    <row r="1" spans="1:12" ht="15.75" thickBot="1">
      <c r="B1" s="2"/>
      <c r="C1" s="350" t="s">
        <v>149</v>
      </c>
      <c r="D1" s="351"/>
      <c r="E1" s="352" t="s">
        <v>150</v>
      </c>
      <c r="F1" s="353"/>
      <c r="G1" s="354" t="s">
        <v>151</v>
      </c>
      <c r="H1" s="355"/>
    </row>
    <row r="2" spans="1:12" ht="15.75" thickBot="1">
      <c r="B2" s="2"/>
      <c r="C2" s="3" t="s">
        <v>153</v>
      </c>
      <c r="D2" s="4" t="s">
        <v>152</v>
      </c>
      <c r="E2" s="3" t="s">
        <v>153</v>
      </c>
      <c r="F2" s="3" t="s">
        <v>152</v>
      </c>
      <c r="G2" s="5" t="s">
        <v>153</v>
      </c>
      <c r="H2" s="6" t="s">
        <v>152</v>
      </c>
      <c r="I2" s="3" t="s">
        <v>153</v>
      </c>
      <c r="J2" s="4" t="s">
        <v>152</v>
      </c>
    </row>
    <row r="3" spans="1:12" ht="15.75" thickBot="1">
      <c r="A3">
        <v>3757</v>
      </c>
      <c r="B3" s="8" t="s">
        <v>146</v>
      </c>
      <c r="C3" s="9">
        <f ca="1">+SUMIF(PTF!$F$2:$G$190,Transparisation!$A3,PTF!$G$2:$G$190)*H29</f>
        <v>1196335751.7230017</v>
      </c>
      <c r="D3" s="9">
        <f ca="1">+SUMIF(PTF!$F$2:$H$190,Transparisation!$A3,PTF!$H$2:$H$190)*H29</f>
        <v>1202110845.1743674</v>
      </c>
      <c r="E3" s="9">
        <f ca="1">+SUMIF(PTF!$F$2:$G$190,Transparisation!$A3,PTF!$G$2:$G$190)*H31</f>
        <v>1057267762.4013444</v>
      </c>
      <c r="F3" s="9">
        <f ca="1">+SUMIF(PTF!$F$2:$H$190,Transparisation!$A3,PTF!$H$2:$H$190)*H31</f>
        <v>1062371530.4047586</v>
      </c>
      <c r="G3" s="9">
        <f ca="1">+SUMIF(PTF!$F$2:$G$190,Transparisation!$A3,PTF!$G$2:$G$190)*H30</f>
        <v>129129437.54565357</v>
      </c>
      <c r="H3" s="9">
        <f ca="1">+SUMIF(PTF!$F$2:$H$190,Transparisation!$A3,PTF!$H$2:$H$190)*H30</f>
        <v>129752786.44087335</v>
      </c>
      <c r="I3" s="9">
        <f ca="1">+SUMIF(PTF!$F$2:$G$190,Transparisation!$A3,PTF!$G$2:$G$190)</f>
        <v>2382732951.6700001</v>
      </c>
      <c r="J3" s="9">
        <f ca="1">+SUMIF(PTF!$F$2:$H$190,Transparisation!$A3,PTF!$H$2:$H$190)</f>
        <v>2394235162.02</v>
      </c>
      <c r="K3" s="134">
        <f ca="1">+I3-C3-E3-G3</f>
        <v>3.7252902984619141E-7</v>
      </c>
      <c r="L3" s="134">
        <f t="shared" ref="K3:L11" ca="1" si="0">+J3-D3-F3-H3</f>
        <v>6.2584877014160156E-7</v>
      </c>
    </row>
    <row r="4" spans="1:12" ht="15.75" thickBot="1">
      <c r="A4">
        <v>3759</v>
      </c>
      <c r="B4" s="8" t="s">
        <v>147</v>
      </c>
      <c r="C4" s="9">
        <f ca="1">+SUMIF(PTF!$F$2:$G$190,Transparisation!$A4,PTF!$G$2:$G$190)*K29</f>
        <v>1355816806.1472456</v>
      </c>
      <c r="D4" s="9">
        <f ca="1">+SUMIF(PTF!$F$2:$H$190,Transparisation!$A4,PTF!$H$2:$H$190)*K29</f>
        <v>1359290890.1296015</v>
      </c>
      <c r="E4" s="9">
        <f ca="1">+SUMIF(PTF!$F$2:$G$190,Transparisation!$A4,PTF!$G$2:$G$190)*K31</f>
        <v>1039906426.0413057</v>
      </c>
      <c r="F4" s="9">
        <f ca="1">+SUMIF(PTF!$F$2:$H$190,Transparisation!$A4,PTF!$H$2:$H$190)*K31</f>
        <v>1042571035.4793056</v>
      </c>
      <c r="G4" s="9">
        <f ca="1">+SUMIF(PTF!$F$2:$G$190,Transparisation!$A4,PTF!$G$2:$G$190)*K30</f>
        <v>120628124.81144704</v>
      </c>
      <c r="H4" s="9">
        <f ca="1">+SUMIF(PTF!$F$2:$H$190,Transparisation!$A4,PTF!$H$2:$H$190)*K30</f>
        <v>120937216.89109156</v>
      </c>
      <c r="I4" s="9">
        <f ca="1">+SUMIF(PTF!$F$2:$G$190,Transparisation!$A4,PTF!$G$2:$G$190)</f>
        <v>2516351357</v>
      </c>
      <c r="J4" s="9">
        <f ca="1">+SUMIF(PTF!$F$2:$H$190,Transparisation!$A4,PTF!$H$2:$H$190)</f>
        <v>2522799142.5</v>
      </c>
      <c r="K4" s="134">
        <f ca="1">+I4-C4-E4-G4</f>
        <v>1.6540288925170898E-6</v>
      </c>
      <c r="L4" s="134">
        <f ca="1">+J4-D4-F4-H4</f>
        <v>1.3411045074462891E-6</v>
      </c>
    </row>
    <row r="5" spans="1:12" ht="15.75" thickBot="1">
      <c r="A5">
        <v>3758</v>
      </c>
      <c r="B5" s="8" t="s">
        <v>148</v>
      </c>
      <c r="C5" s="9">
        <f ca="1">+SUMIF(PTF!$F$2:$G$190,Transparisation!$A5,PTF!$G$2:$G$190)*E29</f>
        <v>1450692273.5925944</v>
      </c>
      <c r="D5" s="9">
        <f ca="1">+SUMIF(PTF!$F$2:$H$190,Transparisation!$A5,PTF!$H$2:$H$190)*E29</f>
        <v>1455392808.2285721</v>
      </c>
      <c r="E5" s="9">
        <f ca="1">+SUMIF(PTF!$F$2:$G$190,Transparisation!$A5,PTF!$G$2:$G$190)*E31</f>
        <v>1506650343.6033461</v>
      </c>
      <c r="F5" s="9">
        <f ca="1">+SUMIF(PTF!$F$2:$H$190,Transparisation!$A5,PTF!$H$2:$H$190)*E31</f>
        <v>1511532193.6368318</v>
      </c>
      <c r="G5" s="9">
        <f ca="1">+SUMIF(PTF!$F$2:$G$190,Transparisation!$A5,PTF!$G$2:$G$190)*E30</f>
        <v>145433419.86406082</v>
      </c>
      <c r="H5" s="9">
        <f ca="1">+SUMIF(PTF!$F$2:$H$190,Transparisation!$A5,PTF!$H$2:$H$190)*E30</f>
        <v>145904653.384597</v>
      </c>
      <c r="I5" s="9">
        <f ca="1">+SUMIF(PTF!$F$2:$G$190,Transparisation!$A5,PTF!$G$2:$G$190)</f>
        <v>3102776037.0600004</v>
      </c>
      <c r="J5" s="9">
        <f ca="1">+SUMIF(PTF!$F$2:$H$190,Transparisation!$A5,PTF!$H$2:$H$190)</f>
        <v>3112829655.25</v>
      </c>
      <c r="K5" s="134">
        <f t="shared" ca="1" si="0"/>
        <v>-8.9406967163085938E-7</v>
      </c>
      <c r="L5" s="134">
        <f t="shared" ca="1" si="0"/>
        <v>-8.9406967163085938E-7</v>
      </c>
    </row>
    <row r="6" spans="1:12" ht="15.75" thickBot="1">
      <c r="A6">
        <v>4236</v>
      </c>
      <c r="B6" s="8" t="s">
        <v>137</v>
      </c>
      <c r="C6" s="9">
        <f ca="1">+SUMIF(PTF!$F$2:$G$190,Transparisation!$A6,PTF!$G$2:$G$190)*0.9</f>
        <v>3134356925.7509999</v>
      </c>
      <c r="D6" s="9">
        <f ca="1">+SUMIF(PTF!$F$2:$H$190,Transparisation!$A6,PTF!$H$2:$H$190)*0.9</f>
        <v>3213237030.408</v>
      </c>
      <c r="E6" s="9">
        <f ca="1">+SUMIF(PTF!$F$2:$G$190,Transparisation!$A6,PTF!$G$2:$G$190)*0.1</f>
        <v>348261880.639</v>
      </c>
      <c r="F6" s="9">
        <f ca="1">+SUMIF(PTF!$F$2:$H$190,Transparisation!$A6,PTF!$H$2:$H$190)*0.1</f>
        <v>357026336.71200001</v>
      </c>
      <c r="G6" s="9">
        <v>0</v>
      </c>
      <c r="H6" s="9">
        <v>0</v>
      </c>
      <c r="I6" s="9">
        <f ca="1">+SUMIF(PTF!$F$2:$G$190,Transparisation!$A6,PTF!$G$2:$G$190)</f>
        <v>3482618806.3899999</v>
      </c>
      <c r="J6" s="9">
        <f ca="1">+SUMIF(PTF!$F$2:$H$190,Transparisation!$A6,PTF!$H$2:$H$190)</f>
        <v>3570263367.1199999</v>
      </c>
      <c r="K6" s="134">
        <f t="shared" ca="1" si="0"/>
        <v>-5.9604644775390625E-8</v>
      </c>
      <c r="L6" s="134">
        <f t="shared" ca="1" si="0"/>
        <v>-1.1920928955078125E-7</v>
      </c>
    </row>
    <row r="7" spans="1:12" ht="15.75" thickBot="1">
      <c r="A7">
        <v>3737</v>
      </c>
      <c r="B7" s="8" t="s">
        <v>138</v>
      </c>
      <c r="C7" s="9">
        <f ca="1">+SUMIF(PTF!$F$2:$G$190,Transparisation!$A7,PTF!$G$2:$G$190)*0.9</f>
        <v>2404350869.355</v>
      </c>
      <c r="D7" s="9">
        <f ca="1">+SUMIF(PTF!$F$2:$H$190,Transparisation!$A7,PTF!$H$2:$H$190)*0.9</f>
        <v>2500620190.5240002</v>
      </c>
      <c r="E7" s="9">
        <f ca="1">+SUMIF(PTF!$F$2:$G$190,Transparisation!$A7,PTF!$G$2:$G$190)*0.1</f>
        <v>267150096.595</v>
      </c>
      <c r="F7" s="9">
        <f ca="1">+SUMIF(PTF!$F$2:$H$190,Transparisation!$A7,PTF!$H$2:$H$190)*0.1</f>
        <v>277846687.83600003</v>
      </c>
      <c r="G7" s="9">
        <v>0</v>
      </c>
      <c r="H7" s="9">
        <v>0</v>
      </c>
      <c r="I7" s="9">
        <f ca="1">+SUMIF(PTF!$F$2:$G$190,Transparisation!$A7,PTF!$G$2:$G$190)</f>
        <v>2671500965.9499998</v>
      </c>
      <c r="J7" s="9">
        <f ca="1">+SUMIF(PTF!$F$2:$H$190,Transparisation!$A7,PTF!$H$2:$H$190)</f>
        <v>2778466878.3600001</v>
      </c>
      <c r="K7" s="134">
        <f t="shared" ca="1" si="0"/>
        <v>-2.0861625671386719E-7</v>
      </c>
      <c r="L7" s="134">
        <f t="shared" ca="1" si="0"/>
        <v>-5.9604644775390625E-8</v>
      </c>
    </row>
    <row r="8" spans="1:12" ht="15.75" thickBot="1">
      <c r="A8">
        <v>3944</v>
      </c>
      <c r="B8" s="8" t="s">
        <v>114</v>
      </c>
      <c r="C8" s="9">
        <f ca="1">+SUMIF(PTF!$F$2:$G$190,Transparisation!$A8,PTF!$G$2:$G$190)*0.9</f>
        <v>300031162.35300004</v>
      </c>
      <c r="D8" s="9">
        <f ca="1">+SUMIF(PTF!$F$2:$H$190,Transparisation!$A8,PTF!$H$2:$H$190)*0.9</f>
        <v>331946396.32499999</v>
      </c>
      <c r="E8" s="9">
        <f ca="1">+SUMIF(PTF!$F$2:$G$190,Transparisation!$A8,PTF!$G$2:$G$190)*0.1</f>
        <v>33336795.817000002</v>
      </c>
      <c r="F8" s="9">
        <f ca="1">+SUMIF(PTF!$F$2:$H$190,Transparisation!$A8,PTF!$H$2:$H$190)*0.1</f>
        <v>36882932.925000004</v>
      </c>
      <c r="G8" s="9">
        <v>0</v>
      </c>
      <c r="H8" s="9">
        <v>0</v>
      </c>
      <c r="I8" s="9">
        <f ca="1">+SUMIF(PTF!$F$2:$G$190,Transparisation!$A8,PTF!$G$2:$G$190)</f>
        <v>333367958.17000002</v>
      </c>
      <c r="J8" s="9">
        <f ca="1">+SUMIF(PTF!$F$2:$H$190,Transparisation!$A8,PTF!$H$2:$H$190)</f>
        <v>368829329.25</v>
      </c>
      <c r="K8" s="134">
        <f t="shared" ca="1" si="0"/>
        <v>-2.9802322387695313E-8</v>
      </c>
      <c r="L8" s="134">
        <f t="shared" ca="1" si="0"/>
        <v>7.4505805969238281E-9</v>
      </c>
    </row>
    <row r="9" spans="1:12" ht="15.75" thickBot="1">
      <c r="A9">
        <v>3915</v>
      </c>
      <c r="B9" s="8" t="s">
        <v>113</v>
      </c>
      <c r="C9" s="9">
        <f ca="1">+SUMIF(PTF!$F$2:$G$190,Transparisation!$A9,PTF!$G$2:$G$190)*0.9</f>
        <v>114250631.03999999</v>
      </c>
      <c r="D9" s="9">
        <f ca="1">+SUMIF(PTF!$F$2:$H$190,Transparisation!$A9,PTF!$H$2:$H$190)*0.9</f>
        <v>128117260.656</v>
      </c>
      <c r="E9" s="9">
        <f ca="1">+SUMIF(PTF!$F$2:$G$190,Transparisation!$A9,PTF!$G$2:$G$190)*0.1</f>
        <v>12694514.560000001</v>
      </c>
      <c r="F9" s="9">
        <f ca="1">+SUMIF(PTF!$F$2:$H$190,Transparisation!$A9,PTF!$H$2:$H$190)*0.1</f>
        <v>14235251.184</v>
      </c>
      <c r="G9" s="9">
        <v>0</v>
      </c>
      <c r="H9" s="9">
        <v>0</v>
      </c>
      <c r="I9" s="9">
        <f ca="1">+SUMIF(PTF!$F$2:$G$190,Transparisation!$A9,PTF!$G$2:$G$190)</f>
        <v>126945145.59999999</v>
      </c>
      <c r="J9" s="9">
        <f ca="1">+SUMIF(PTF!$F$2:$H$190,Transparisation!$A9,PTF!$H$2:$H$190)</f>
        <v>142352511.84</v>
      </c>
      <c r="K9" s="134">
        <f t="shared" ca="1" si="0"/>
        <v>1.862645149230957E-9</v>
      </c>
      <c r="L9" s="134">
        <f t="shared" ca="1" si="0"/>
        <v>0</v>
      </c>
    </row>
    <row r="10" spans="1:12" ht="15.75" thickBot="1">
      <c r="A10">
        <v>4126</v>
      </c>
      <c r="B10" s="8" t="s">
        <v>123</v>
      </c>
      <c r="C10" s="9">
        <f ca="1">+SUMIF(PTF!$F$2:$G$190,Transparisation!$A10,PTF!$G$2:$G$190)*0.9</f>
        <v>179566997.19300002</v>
      </c>
      <c r="D10" s="9">
        <f ca="1">+SUMIF(PTF!$F$2:$H$190,Transparisation!$A10,PTF!$H$2:$H$190)*0.9</f>
        <v>197396920.34999999</v>
      </c>
      <c r="E10" s="9">
        <f ca="1">+SUMIF(PTF!$F$2:$G$190,Transparisation!$A10,PTF!$G$2:$G$190)*0.1</f>
        <v>19951888.577000003</v>
      </c>
      <c r="F10" s="9">
        <f ca="1">+SUMIF(PTF!$F$2:$H$190,Transparisation!$A10,PTF!$H$2:$H$190)*0.1</f>
        <v>21932991.150000002</v>
      </c>
      <c r="G10" s="9">
        <v>0</v>
      </c>
      <c r="H10" s="9">
        <v>0</v>
      </c>
      <c r="I10" s="9">
        <f ca="1">+SUMIF(PTF!$F$2:$G$190,Transparisation!$A10,PTF!$G$2:$G$190)</f>
        <v>199518885.77000001</v>
      </c>
      <c r="J10" s="9">
        <f ca="1">+SUMIF(PTF!$F$2:$H$190,Transparisation!$A10,PTF!$H$2:$H$190)</f>
        <v>219329911.5</v>
      </c>
      <c r="K10" s="134">
        <f t="shared" ca="1" si="0"/>
        <v>-1.1175870895385742E-8</v>
      </c>
      <c r="L10" s="134">
        <f t="shared" ca="1" si="0"/>
        <v>3.7252902984619141E-9</v>
      </c>
    </row>
    <row r="11" spans="1:12" ht="15.75" thickBot="1">
      <c r="A11">
        <v>4207</v>
      </c>
      <c r="B11" s="8" t="s">
        <v>124</v>
      </c>
      <c r="C11" s="9">
        <f ca="1">+SUMIF(PTF!$F$2:$G$190,Transparisation!$A11,PTF!$G$2:$G$190)*0.9</f>
        <v>293613963.75</v>
      </c>
      <c r="D11" s="9">
        <f ca="1">+SUMIF(PTF!$F$2:$H$190,Transparisation!$A11,PTF!$H$2:$H$190)*0.9</f>
        <v>321275480.27400005</v>
      </c>
      <c r="E11" s="9">
        <f ca="1">+SUMIF(PTF!$F$2:$G$190,Transparisation!$A11,PTF!$G$2:$G$190)*0.1</f>
        <v>32623773.75</v>
      </c>
      <c r="F11" s="9">
        <f ca="1">+SUMIF(PTF!$F$2:$H$190,Transparisation!$A11,PTF!$H$2:$H$190)*0.1</f>
        <v>35697275.586000003</v>
      </c>
      <c r="G11" s="9">
        <v>0</v>
      </c>
      <c r="H11" s="9">
        <v>0</v>
      </c>
      <c r="I11" s="9">
        <f ca="1">+SUMIF(PTF!$F$2:$G$190,Transparisation!$A11,PTF!$G$2:$G$190)</f>
        <v>326237737.5</v>
      </c>
      <c r="J11" s="9">
        <f ca="1">+SUMIF(PTF!$F$2:$H$190,Transparisation!$A11,PTF!$H$2:$H$190)</f>
        <v>356972755.86000001</v>
      </c>
      <c r="K11" s="134">
        <f t="shared" ca="1" si="0"/>
        <v>0</v>
      </c>
      <c r="L11" s="134">
        <f t="shared" ca="1" si="0"/>
        <v>-3.7252902984619141E-8</v>
      </c>
    </row>
    <row r="12" spans="1:12">
      <c r="A12">
        <v>3898</v>
      </c>
      <c r="B12" s="8" t="s">
        <v>118</v>
      </c>
      <c r="C12" s="9">
        <f ca="1">+SUMIF(PTF!$F$2:$G$190,Transparisation!$A12,PTF!$G$2:$G$190)*C29</f>
        <v>55877418.220958807</v>
      </c>
      <c r="D12" s="9">
        <f ca="1">+SUMIF(PTF!$F$2:$H$190,Transparisation!$A12,PTF!$H$2:$H$190)*C29</f>
        <v>55604909.590363197</v>
      </c>
      <c r="E12" s="9">
        <f ca="1">+SUMIF(PTF!$F$2:$G$190,Transparisation!$A12,PTF!$G$2:$G$190)*C31</f>
        <v>26949426.085202552</v>
      </c>
      <c r="F12" s="9">
        <f ca="1">+SUMIF(PTF!$F$2:$H$190,Transparisation!$A12,PTF!$H$2:$H$190)*C31</f>
        <v>26817996.405170172</v>
      </c>
      <c r="G12" s="9">
        <f ca="1">+SUMIF(PTF!$F$2:$G$190,Transparisation!$A12,PTF!$G$2:$G$190)*C30</f>
        <v>67878568.153838649</v>
      </c>
      <c r="H12" s="9">
        <f ca="1">+SUMIF(PTF!$F$2:$H$190,Transparisation!$A12,PTF!$H$2:$H$190)*C30</f>
        <v>67547531.104466617</v>
      </c>
      <c r="I12" s="9">
        <f ca="1">+SUMIF(PTF!$F$2:$G$190,Transparisation!$A12,PTF!$G$2:$G$190)</f>
        <v>150705412.46000001</v>
      </c>
      <c r="J12" s="9">
        <f ca="1">+SUMIF(PTF!$F$2:$H$190,Transparisation!$A12,PTF!$H$2:$H$190)</f>
        <v>149970437.09999999</v>
      </c>
    </row>
    <row r="13" spans="1:12">
      <c r="C13" s="89">
        <f ca="1">SUM(C3:C12)</f>
        <v>10484892799.125803</v>
      </c>
      <c r="D13" s="89">
        <f t="shared" ref="D13:H13" ca="1" si="1">SUM(D3:D12)</f>
        <v>10764992731.659906</v>
      </c>
      <c r="E13" s="89">
        <f t="shared" ca="1" si="1"/>
        <v>4344792908.0691977</v>
      </c>
      <c r="F13" s="89">
        <f t="shared" ca="1" si="1"/>
        <v>4386914231.319066</v>
      </c>
      <c r="G13" s="89">
        <f t="shared" ca="1" si="1"/>
        <v>463069550.37500006</v>
      </c>
      <c r="H13" s="89">
        <f t="shared" ca="1" si="1"/>
        <v>464142187.82102853</v>
      </c>
      <c r="I13" s="136">
        <f ca="1">SUM(I3:I12)-C13-E13-G13</f>
        <v>-1.0132789611816406E-6</v>
      </c>
      <c r="J13" s="136">
        <f ca="1">SUM(J3:J12)</f>
        <v>15616049150.800001</v>
      </c>
    </row>
    <row r="14" spans="1:12">
      <c r="C14" s="2"/>
      <c r="D14" s="2"/>
    </row>
    <row r="15" spans="1:12">
      <c r="C15" s="356" t="s">
        <v>154</v>
      </c>
      <c r="D15" s="356"/>
      <c r="E15" s="356" t="s">
        <v>155</v>
      </c>
      <c r="F15" s="356"/>
    </row>
    <row r="16" spans="1:12">
      <c r="C16" s="90" t="s">
        <v>153</v>
      </c>
      <c r="D16" s="90" t="s">
        <v>152</v>
      </c>
      <c r="E16" s="90" t="s">
        <v>153</v>
      </c>
      <c r="F16" s="90" t="s">
        <v>152</v>
      </c>
    </row>
    <row r="17" spans="1:12">
      <c r="A17">
        <v>6018</v>
      </c>
      <c r="B17" s="12" t="s">
        <v>156</v>
      </c>
      <c r="C17" s="91">
        <f ca="1">+SUMIF(PTF!$F$2:$G$190,Transparisation!$A17,PTF!$G$2:$G$190)*C23</f>
        <v>1105228369.4611962</v>
      </c>
      <c r="D17" s="91">
        <f ca="1">+SUMIF(PTF!$F$2:$H$190,Transparisation!$A17,PTF!$H$2:$H$190)*C23</f>
        <v>1167877842.7536962</v>
      </c>
      <c r="E17" s="91">
        <f ca="1">+SUMIF(PTF!$F$2:$G$190,Transparisation!$A17,PTF!$G$2:$G$190)*D23</f>
        <v>75066770.92880401</v>
      </c>
      <c r="F17" s="91">
        <f ca="1">+SUMIF(PTF!$F$2:$H$190,Transparisation!$A17,PTF!$H$2:$H$190)*D23</f>
        <v>79321903.886304006</v>
      </c>
    </row>
    <row r="18" spans="1:12">
      <c r="A18">
        <v>6029</v>
      </c>
      <c r="B18" s="12" t="s">
        <v>157</v>
      </c>
      <c r="C18" s="91">
        <f ca="1">+SUMIF(PTF!$F$2:$G$190,Transparisation!$A18,PTF!$G$2:$G$190)*C24</f>
        <v>2024476834.5739081</v>
      </c>
      <c r="D18" s="91">
        <f ca="1">+SUMIF(PTF!$F$2:$H$190,Transparisation!$A18,PTF!$H$2:$H$190)*C24</f>
        <v>2279636891.3260803</v>
      </c>
      <c r="E18" s="91">
        <f ca="1">+SUMIF(PTF!$F$2:$G$190,Transparisation!$A18,PTF!$G$2:$G$190)*D24</f>
        <v>27288478.666091997</v>
      </c>
      <c r="F18" s="91">
        <f ca="1">+SUMIF(PTF!$F$2:$H$190,Transparisation!$A18,PTF!$H$2:$H$190)*D24</f>
        <v>30727851.07392</v>
      </c>
    </row>
    <row r="19" spans="1:12">
      <c r="C19" s="92">
        <f ca="1">SUM(C17:C18)</f>
        <v>3129705204.0351043</v>
      </c>
      <c r="D19" s="92">
        <f t="shared" ref="D19:F19" ca="1" si="2">SUM(D17:D18)</f>
        <v>3447514734.0797768</v>
      </c>
      <c r="E19" s="92">
        <f t="shared" ca="1" si="2"/>
        <v>102355249.594896</v>
      </c>
      <c r="F19" s="92">
        <f t="shared" ca="1" si="2"/>
        <v>110049754.960224</v>
      </c>
    </row>
    <row r="20" spans="1:12">
      <c r="C20" s="2"/>
    </row>
    <row r="22" spans="1:12">
      <c r="B22" s="11"/>
      <c r="C22" s="14" t="s">
        <v>154</v>
      </c>
      <c r="D22" s="14" t="s">
        <v>155</v>
      </c>
      <c r="E22" s="2"/>
    </row>
    <row r="23" spans="1:12">
      <c r="B23" s="12" t="s">
        <v>156</v>
      </c>
      <c r="C23" s="13">
        <v>0.93640000000000001</v>
      </c>
      <c r="D23" s="13">
        <v>6.3600000000000004E-2</v>
      </c>
      <c r="E23" s="10"/>
    </row>
    <row r="24" spans="1:12">
      <c r="B24" s="12" t="s">
        <v>157</v>
      </c>
      <c r="C24" s="13">
        <v>0.98670000000000002</v>
      </c>
      <c r="D24" s="13">
        <v>1.3299999999999999E-2</v>
      </c>
      <c r="E24" s="10"/>
    </row>
    <row r="27" spans="1:12" ht="15.75" thickBot="1"/>
    <row r="28" spans="1:12" s="334" customFormat="1" ht="30.75" thickBot="1">
      <c r="A28" s="75" t="s">
        <v>1210</v>
      </c>
      <c r="B28" s="341"/>
      <c r="C28" s="85" t="s">
        <v>118</v>
      </c>
      <c r="D28" s="341"/>
      <c r="E28" s="85" t="s">
        <v>1211</v>
      </c>
      <c r="F28" s="77"/>
      <c r="G28" s="76"/>
      <c r="H28" s="85" t="s">
        <v>1212</v>
      </c>
      <c r="I28" s="77"/>
      <c r="J28" s="76"/>
      <c r="K28" s="85" t="s">
        <v>1213</v>
      </c>
      <c r="L28" s="341"/>
    </row>
    <row r="29" spans="1:12" s="334" customFormat="1" ht="15.75" thickBot="1">
      <c r="A29" s="78" t="s">
        <v>1214</v>
      </c>
      <c r="B29" s="341"/>
      <c r="C29" s="86">
        <f>+G41/100</f>
        <v>0.37077247133237301</v>
      </c>
      <c r="D29" s="79"/>
      <c r="E29" s="86">
        <f>+G40/100</f>
        <v>0.46754656354996899</v>
      </c>
      <c r="F29" s="77"/>
      <c r="G29" s="77"/>
      <c r="H29" s="86">
        <f>+G39/100</f>
        <v>0.50208553622617202</v>
      </c>
      <c r="I29" s="77"/>
      <c r="J29" s="77"/>
      <c r="K29" s="86">
        <f>+G38/100</f>
        <v>0.53880266059651294</v>
      </c>
      <c r="L29" s="341"/>
    </row>
    <row r="30" spans="1:12" s="334" customFormat="1" ht="15.75" thickBot="1">
      <c r="A30" s="80" t="s">
        <v>1215</v>
      </c>
      <c r="B30" s="341"/>
      <c r="C30" s="88">
        <f>+I41/100</f>
        <v>0.45040564267626998</v>
      </c>
      <c r="D30" s="77"/>
      <c r="E30" s="88">
        <f>+I40/100</f>
        <v>4.6872032698133302E-2</v>
      </c>
      <c r="F30" s="77"/>
      <c r="G30" s="77"/>
      <c r="H30" s="88">
        <f>+I39/100</f>
        <v>5.4193835467440804E-2</v>
      </c>
      <c r="I30" s="77"/>
      <c r="J30" s="77"/>
      <c r="K30" s="88">
        <f>+I38/100</f>
        <v>4.79377112722685E-2</v>
      </c>
      <c r="L30" s="341"/>
    </row>
    <row r="31" spans="1:12" s="334" customFormat="1" ht="15.75" thickBot="1">
      <c r="A31" s="80" t="s">
        <v>1216</v>
      </c>
      <c r="B31" s="341"/>
      <c r="C31" s="86">
        <f>+H41/100</f>
        <v>0.17882188599135698</v>
      </c>
      <c r="D31" s="81"/>
      <c r="E31" s="86">
        <f>+H40/100</f>
        <v>0.48558140375189801</v>
      </c>
      <c r="F31" s="77"/>
      <c r="G31" s="77"/>
      <c r="H31" s="86">
        <f>+H39/100</f>
        <v>0.44372062830638698</v>
      </c>
      <c r="I31" s="77"/>
      <c r="J31" s="77"/>
      <c r="K31" s="86">
        <f>+H38/100</f>
        <v>0.41325962813121797</v>
      </c>
      <c r="L31" s="341"/>
    </row>
    <row r="32" spans="1:12" s="334" customFormat="1" ht="15.75" thickBot="1">
      <c r="A32" s="82" t="s">
        <v>1217</v>
      </c>
      <c r="B32" s="341"/>
      <c r="C32" s="87">
        <f>SUM(C29:C31)</f>
        <v>0.99999999999999989</v>
      </c>
      <c r="D32" s="83"/>
      <c r="E32" s="87">
        <f>SUM(E29:E31)</f>
        <v>1.0000000000000002</v>
      </c>
      <c r="F32" s="84"/>
      <c r="G32" s="84"/>
      <c r="H32" s="87">
        <v>1</v>
      </c>
      <c r="I32" s="84"/>
      <c r="J32" s="84"/>
      <c r="K32" s="87">
        <v>1</v>
      </c>
      <c r="L32" s="341"/>
    </row>
    <row r="33" spans="1:12" s="334" customFormat="1">
      <c r="A33" s="7"/>
      <c r="B33" s="341"/>
      <c r="C33" s="341"/>
      <c r="D33" s="341"/>
      <c r="E33" s="341"/>
      <c r="F33" s="341"/>
      <c r="G33" s="341"/>
      <c r="H33" s="341"/>
      <c r="I33" s="341"/>
      <c r="J33" s="341"/>
      <c r="K33" s="341"/>
      <c r="L33" s="341"/>
    </row>
    <row r="34" spans="1:12" s="334" customFormat="1">
      <c r="A34" s="341"/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1"/>
    </row>
    <row r="35" spans="1:12" s="334" customFormat="1">
      <c r="A35" s="341"/>
      <c r="B35" s="341"/>
      <c r="C35" s="341"/>
      <c r="D35" s="341"/>
      <c r="E35" s="341"/>
      <c r="F35" s="341"/>
      <c r="G35" s="341"/>
      <c r="H35" s="341"/>
      <c r="I35" s="341"/>
      <c r="J35" s="341"/>
      <c r="K35" s="341"/>
      <c r="L35" s="341"/>
    </row>
    <row r="36" spans="1:12" s="334" customFormat="1">
      <c r="A36" s="341"/>
      <c r="B36" s="341"/>
      <c r="C36" s="341"/>
      <c r="D36" s="341"/>
      <c r="E36" s="341"/>
      <c r="F36" s="341"/>
      <c r="G36" s="341"/>
      <c r="H36" s="341"/>
      <c r="I36" s="341"/>
      <c r="J36" s="341"/>
      <c r="K36" s="341"/>
      <c r="L36" s="341"/>
    </row>
    <row r="37" spans="1:12" s="334" customFormat="1">
      <c r="A37" s="1" t="s">
        <v>5287</v>
      </c>
      <c r="B37" s="1" t="s">
        <v>5288</v>
      </c>
      <c r="C37" s="1" t="s">
        <v>5289</v>
      </c>
      <c r="D37" s="1" t="s">
        <v>204</v>
      </c>
      <c r="E37" s="1" t="s">
        <v>2</v>
      </c>
      <c r="F37" s="1" t="s">
        <v>205</v>
      </c>
      <c r="G37" s="1" t="s">
        <v>5290</v>
      </c>
      <c r="H37" s="1" t="s">
        <v>5291</v>
      </c>
      <c r="I37" s="1" t="s">
        <v>5292</v>
      </c>
      <c r="J37" s="341"/>
      <c r="K37" s="341"/>
      <c r="L37" s="341"/>
    </row>
    <row r="38" spans="1:12" s="334" customFormat="1">
      <c r="A38" s="163">
        <v>45674</v>
      </c>
      <c r="B38" s="163">
        <v>45681</v>
      </c>
      <c r="C38" s="341" t="s">
        <v>5285</v>
      </c>
      <c r="D38" s="341" t="s">
        <v>851</v>
      </c>
      <c r="E38" s="341" t="s">
        <v>147</v>
      </c>
      <c r="F38" s="341" t="s">
        <v>824</v>
      </c>
      <c r="G38" s="341" t="s">
        <v>7024</v>
      </c>
      <c r="H38" s="341" t="s">
        <v>7025</v>
      </c>
      <c r="I38" s="341" t="s">
        <v>7026</v>
      </c>
      <c r="J38" s="341"/>
      <c r="K38" s="341"/>
      <c r="L38" s="341"/>
    </row>
    <row r="39" spans="1:12" s="334" customFormat="1">
      <c r="A39" s="163">
        <v>45674</v>
      </c>
      <c r="B39" s="163">
        <v>45681</v>
      </c>
      <c r="C39" s="341" t="s">
        <v>5284</v>
      </c>
      <c r="D39" s="341" t="s">
        <v>849</v>
      </c>
      <c r="E39" s="341" t="s">
        <v>146</v>
      </c>
      <c r="F39" s="341" t="s">
        <v>824</v>
      </c>
      <c r="G39" s="341" t="s">
        <v>7027</v>
      </c>
      <c r="H39" s="341" t="s">
        <v>7028</v>
      </c>
      <c r="I39" s="341" t="s">
        <v>7029</v>
      </c>
      <c r="J39" s="341"/>
      <c r="K39" s="341"/>
      <c r="L39" s="341"/>
    </row>
    <row r="40" spans="1:12" s="334" customFormat="1">
      <c r="A40" s="163">
        <v>45674</v>
      </c>
      <c r="B40" s="163">
        <v>45681</v>
      </c>
      <c r="C40" s="341" t="s">
        <v>5286</v>
      </c>
      <c r="D40" s="341" t="s">
        <v>852</v>
      </c>
      <c r="E40" s="341" t="s">
        <v>148</v>
      </c>
      <c r="F40" s="341" t="s">
        <v>824</v>
      </c>
      <c r="G40" s="341" t="s">
        <v>7030</v>
      </c>
      <c r="H40" s="341" t="s">
        <v>7031</v>
      </c>
      <c r="I40" s="341" t="s">
        <v>7032</v>
      </c>
      <c r="J40" s="341"/>
      <c r="K40" s="341"/>
      <c r="L40" s="341"/>
    </row>
    <row r="41" spans="1:12" s="334" customFormat="1">
      <c r="A41" s="163">
        <v>45674</v>
      </c>
      <c r="B41" s="163">
        <v>45681</v>
      </c>
      <c r="C41" s="341" t="s">
        <v>7020</v>
      </c>
      <c r="D41" s="341" t="s">
        <v>1140</v>
      </c>
      <c r="E41" s="341" t="s">
        <v>118</v>
      </c>
      <c r="F41" s="341" t="s">
        <v>1138</v>
      </c>
      <c r="G41" s="341" t="s">
        <v>7033</v>
      </c>
      <c r="H41" s="341" t="s">
        <v>7034</v>
      </c>
      <c r="I41" s="341" t="s">
        <v>7035</v>
      </c>
      <c r="J41" s="341"/>
      <c r="K41" s="341"/>
      <c r="L41" s="341"/>
    </row>
    <row r="42" spans="1:12">
      <c r="A42" s="341"/>
      <c r="B42" s="341"/>
      <c r="C42" s="341"/>
      <c r="D42" s="341"/>
      <c r="E42" s="341"/>
      <c r="F42" s="341"/>
      <c r="G42" s="341"/>
      <c r="H42" s="341"/>
      <c r="I42" s="341"/>
      <c r="J42" s="341"/>
      <c r="K42" s="341"/>
      <c r="L42" s="341"/>
    </row>
    <row r="43" spans="1:12">
      <c r="A43" s="341"/>
      <c r="B43" s="341"/>
      <c r="C43" s="341"/>
      <c r="D43" s="341"/>
      <c r="E43" s="341"/>
      <c r="F43" s="341"/>
      <c r="G43" s="341"/>
      <c r="H43" s="341"/>
      <c r="I43" s="341"/>
      <c r="J43" s="341"/>
      <c r="K43" s="341"/>
      <c r="L43" s="341"/>
    </row>
    <row r="44" spans="1:12">
      <c r="A44" s="341"/>
      <c r="B44" s="341"/>
      <c r="C44" s="341"/>
      <c r="D44" s="341"/>
      <c r="E44" s="341"/>
      <c r="F44" s="341"/>
      <c r="G44" s="341"/>
      <c r="H44" s="341"/>
      <c r="I44" s="341"/>
      <c r="J44" s="341"/>
      <c r="K44" s="341"/>
      <c r="L44" s="341"/>
    </row>
    <row r="45" spans="1:12">
      <c r="A45" s="341"/>
      <c r="B45" s="341"/>
      <c r="C45" s="341"/>
      <c r="D45" s="341"/>
      <c r="E45" s="341"/>
      <c r="F45" s="341"/>
      <c r="G45" s="341"/>
      <c r="H45" s="341"/>
      <c r="I45" s="341"/>
      <c r="J45" s="341"/>
      <c r="K45" s="341"/>
      <c r="L45" s="341"/>
    </row>
    <row r="46" spans="1:12">
      <c r="A46" s="341"/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</row>
    <row r="47" spans="1:12">
      <c r="A47" s="341"/>
      <c r="B47" s="341"/>
      <c r="C47" s="341"/>
      <c r="D47" s="341"/>
      <c r="E47" s="341"/>
      <c r="F47" s="341"/>
      <c r="G47" s="341"/>
      <c r="H47" s="341"/>
      <c r="I47" s="341"/>
      <c r="J47" s="341"/>
      <c r="K47" s="341"/>
      <c r="L47" s="341"/>
    </row>
    <row r="48" spans="1:12">
      <c r="A48" s="341"/>
      <c r="B48" s="341"/>
      <c r="C48" s="341"/>
      <c r="D48" s="341"/>
      <c r="E48" s="341"/>
      <c r="F48" s="341"/>
      <c r="G48" s="341"/>
      <c r="H48" s="341"/>
      <c r="I48" s="341"/>
      <c r="J48" s="341"/>
      <c r="K48" s="341"/>
      <c r="L48" s="341"/>
    </row>
    <row r="49" spans="1:12">
      <c r="A49" s="341"/>
      <c r="B49" s="341"/>
      <c r="C49" s="341"/>
      <c r="D49" s="341"/>
      <c r="E49" s="341"/>
      <c r="F49" s="341"/>
      <c r="G49" s="341"/>
      <c r="H49" s="341"/>
      <c r="I49" s="341"/>
      <c r="J49" s="341"/>
      <c r="K49" s="341"/>
      <c r="L49" s="341"/>
    </row>
    <row r="50" spans="1:12">
      <c r="A50" s="341"/>
      <c r="B50" s="341"/>
      <c r="C50" s="341"/>
      <c r="D50" s="341"/>
      <c r="E50" s="341"/>
      <c r="F50" s="341"/>
      <c r="G50" s="341"/>
      <c r="H50" s="341"/>
      <c r="I50" s="341"/>
      <c r="J50" s="341"/>
      <c r="K50" s="341"/>
      <c r="L50" s="341"/>
    </row>
    <row r="51" spans="1:12">
      <c r="A51" s="341"/>
      <c r="B51" s="341"/>
      <c r="C51" s="341"/>
      <c r="D51" s="341"/>
      <c r="E51" s="341"/>
      <c r="F51" s="341"/>
      <c r="G51" s="341"/>
      <c r="H51" s="341"/>
      <c r="I51" s="341"/>
      <c r="J51" s="341"/>
      <c r="K51" s="341"/>
      <c r="L51" s="341"/>
    </row>
    <row r="52" spans="1:12">
      <c r="A52" s="341"/>
      <c r="B52" s="341"/>
      <c r="C52" s="341"/>
      <c r="D52" s="341"/>
      <c r="E52" s="341"/>
      <c r="F52" s="341"/>
      <c r="G52" s="341"/>
      <c r="H52" s="341"/>
      <c r="I52" s="341"/>
      <c r="J52" s="341"/>
      <c r="K52" s="341"/>
      <c r="L52" s="341"/>
    </row>
    <row r="53" spans="1:12">
      <c r="A53" s="341"/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</row>
  </sheetData>
  <mergeCells count="5">
    <mergeCell ref="C1:D1"/>
    <mergeCell ref="E1:F1"/>
    <mergeCell ref="G1:H1"/>
    <mergeCell ref="C15:D15"/>
    <mergeCell ref="E15:F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E233"/>
  <sheetViews>
    <sheetView zoomScale="120" zoomScaleNormal="120" workbookViewId="0">
      <selection activeCell="C14" sqref="C14"/>
    </sheetView>
  </sheetViews>
  <sheetFormatPr baseColWidth="10" defaultRowHeight="15"/>
  <cols>
    <col min="1" max="1" width="18.28515625" style="74" bestFit="1" customWidth="1"/>
    <col min="2" max="2" width="19.5703125" bestFit="1" customWidth="1"/>
    <col min="3" max="3" width="18.42578125" bestFit="1" customWidth="1"/>
    <col min="5" max="5" width="18.28515625" style="74" bestFit="1" customWidth="1"/>
  </cols>
  <sheetData>
    <row r="1" spans="1:5">
      <c r="A1" s="65" t="s">
        <v>190</v>
      </c>
      <c r="C1" s="74" t="s">
        <v>1389</v>
      </c>
    </row>
    <row r="2" spans="1:5">
      <c r="A2" s="71" t="s">
        <v>1222</v>
      </c>
      <c r="B2" s="2">
        <f ca="1">SUMIF(PTF!$B$2:$AE$188,A2,PTF!$AE$2:$AE$188)</f>
        <v>3460686.4896820001</v>
      </c>
      <c r="C2" s="2">
        <f ca="1">SUMIF(PTF!$B$2:$H$188,A2,PTF!$H$2:$H$188)</f>
        <v>7585897.6100000003</v>
      </c>
    </row>
    <row r="3" spans="1:5">
      <c r="A3" s="71" t="s">
        <v>203</v>
      </c>
      <c r="B3" s="2">
        <f ca="1">SUMIF(PTF!$B$2:$AE$188,A3,PTF!$AE$2:$AE$188)</f>
        <v>9263684025.2484016</v>
      </c>
      <c r="C3" s="2">
        <f ca="1">SUMIF(PTF!$B$2:$H$188,A3,PTF!$H$2:$H$188)</f>
        <v>1467181740.6800001</v>
      </c>
    </row>
    <row r="4" spans="1:5">
      <c r="A4" s="71" t="s">
        <v>200</v>
      </c>
      <c r="B4" s="2">
        <f ca="1">SUMIF(PTF!$B$2:$AE$188,A4,PTF!$AE$2:$AE$188)</f>
        <v>391008557.47499996</v>
      </c>
      <c r="C4" s="2">
        <f ca="1">SUMIF(PTF!$B$2:$H$188,A4,PTF!$H$2:$H$188)</f>
        <v>782017114.94999993</v>
      </c>
    </row>
    <row r="5" spans="1:5">
      <c r="A5" s="71" t="s">
        <v>1223</v>
      </c>
      <c r="B5" s="2">
        <f ca="1">SUMIF(PTF!$B$2:$AE$188,A5,PTF!$AE$2:$AE$188)</f>
        <v>23598951743.368042</v>
      </c>
      <c r="C5" s="2">
        <f ca="1">SUMIF(PTF!$B$2:$H$188,A5,PTF!$H$2:$H$188)</f>
        <v>7436214753.9300003</v>
      </c>
    </row>
    <row r="6" spans="1:5">
      <c r="A6" s="71" t="s">
        <v>199</v>
      </c>
      <c r="B6" s="2">
        <f ca="1">SUMIF(PTF!$B$2:$AE$188,A6,PTF!$AE$2:$AE$188)</f>
        <v>45940751252.104797</v>
      </c>
      <c r="C6" s="2">
        <f ca="1">SUMIF(PTF!$B$2:$H$188,A6,PTF!$H$2:$H$188)</f>
        <v>8029863959.7700005</v>
      </c>
    </row>
    <row r="7" spans="1:5">
      <c r="A7" s="71" t="s">
        <v>201</v>
      </c>
      <c r="B7" s="2">
        <f ca="1">SUMIF(PTF!$B$2:$AE$188,A7,PTF!$AE$2:$AE$188)</f>
        <v>9466583.5654000007</v>
      </c>
      <c r="C7" s="2">
        <f ca="1">SUMIF(PTF!$B$2:$H$188,A7,PTF!$H$2:$H$188)</f>
        <v>2349028.1800000002</v>
      </c>
    </row>
    <row r="8" spans="1:5">
      <c r="A8" s="71" t="s">
        <v>1220</v>
      </c>
      <c r="B8" s="2">
        <f ca="1">SUMIF(PTF!$B$2:$AE$188,A8,PTF!$AE$2:$AE$188)</f>
        <v>3616932909.6476297</v>
      </c>
      <c r="C8" s="2">
        <f ca="1">SUMIF(PTF!$B$2:$H$188,A8,PTF!$H$2:$H$188)</f>
        <v>755512073.87999988</v>
      </c>
    </row>
    <row r="9" spans="1:5">
      <c r="A9" s="71" t="s">
        <v>1219</v>
      </c>
      <c r="B9" s="2">
        <f ca="1">SUMIF(PTF!$B$2:$AE$188,A9,PTF!$AE$2:$AE$188)</f>
        <v>7557487184.3228807</v>
      </c>
      <c r="C9" s="2">
        <f ca="1">SUMIF(PTF!$B$2:$H$188,A9,PTF!$H$2:$H$188)</f>
        <v>1645800039.4000001</v>
      </c>
    </row>
    <row r="10" spans="1:5">
      <c r="A10" s="71" t="s">
        <v>1221</v>
      </c>
      <c r="B10" s="2">
        <f ca="1">SUMIF(PTF!$B$2:$AE$188,A10,PTF!$AE$2:$AE$188)</f>
        <v>254886223.19599998</v>
      </c>
      <c r="C10" s="2">
        <f ca="1">SUMIF(PTF!$B$2:$H$188,A10,PTF!$H$2:$H$188)</f>
        <v>206787460</v>
      </c>
    </row>
    <row r="11" spans="1:5">
      <c r="A11" s="71" t="s">
        <v>1218</v>
      </c>
      <c r="B11" s="2">
        <f ca="1">SUMIF(PTF!$B$2:$AE$188,A11,PTF!$AE$2:$AE$188)</f>
        <v>65469160883.338997</v>
      </c>
      <c r="C11" s="2">
        <f ca="1">SUMIF(PTF!$B$2:$H$188,A11,PTF!$H$2:$H$188)</f>
        <v>16524536042.27</v>
      </c>
    </row>
    <row r="12" spans="1:5">
      <c r="A12" s="74" t="s">
        <v>1390</v>
      </c>
      <c r="B12" s="136">
        <f ca="1">SUM(B2:B11)</f>
        <v>156105790048.75681</v>
      </c>
      <c r="C12" s="136">
        <f ca="1">SUM(C2:C11)</f>
        <v>36857848110.670006</v>
      </c>
    </row>
    <row r="13" spans="1:5">
      <c r="B13" s="2"/>
    </row>
    <row r="14" spans="1:5">
      <c r="A14" s="74" t="s">
        <v>1391</v>
      </c>
      <c r="B14">
        <f ca="1">B12/C12</f>
        <v>4.2353473697116248</v>
      </c>
      <c r="C14" s="163">
        <f>+PTF!I10</f>
        <v>45679</v>
      </c>
      <c r="D14" s="327">
        <f ca="1">+SUMIF(Weekly!$A$12:$AA$19,SENS!C14,Weekly!$AA$12:$AA$19)</f>
        <v>2.773173478062477</v>
      </c>
    </row>
    <row r="15" spans="1:5">
      <c r="E15"/>
    </row>
    <row r="16" spans="1:5">
      <c r="E16"/>
    </row>
    <row r="17" spans="1:5">
      <c r="E17"/>
    </row>
    <row r="18" spans="1:5">
      <c r="E18"/>
    </row>
    <row r="19" spans="1:5">
      <c r="A19" s="71"/>
      <c r="E19"/>
    </row>
    <row r="20" spans="1:5">
      <c r="A20"/>
      <c r="E20"/>
    </row>
    <row r="21" spans="1:5">
      <c r="A21"/>
      <c r="E21"/>
    </row>
    <row r="22" spans="1:5">
      <c r="A22"/>
      <c r="E22"/>
    </row>
    <row r="23" spans="1:5">
      <c r="A23"/>
      <c r="E23"/>
    </row>
    <row r="24" spans="1:5">
      <c r="A24"/>
      <c r="E24"/>
    </row>
    <row r="25" spans="1:5">
      <c r="A25"/>
      <c r="E25"/>
    </row>
    <row r="26" spans="1:5">
      <c r="A26"/>
      <c r="E26"/>
    </row>
    <row r="27" spans="1:5">
      <c r="A27"/>
      <c r="E27"/>
    </row>
    <row r="28" spans="1:5">
      <c r="A28"/>
      <c r="E28"/>
    </row>
    <row r="29" spans="1:5">
      <c r="A29"/>
      <c r="E29"/>
    </row>
    <row r="30" spans="1:5">
      <c r="A30"/>
      <c r="E30"/>
    </row>
    <row r="31" spans="1:5">
      <c r="A31"/>
      <c r="E31"/>
    </row>
    <row r="32" spans="1:5">
      <c r="A32"/>
      <c r="E32"/>
    </row>
    <row r="33" spans="1:5">
      <c r="A33"/>
      <c r="E33"/>
    </row>
    <row r="34" spans="1:5">
      <c r="A34"/>
      <c r="E34"/>
    </row>
    <row r="35" spans="1:5">
      <c r="A35"/>
      <c r="E35"/>
    </row>
    <row r="36" spans="1:5">
      <c r="A36"/>
      <c r="E36"/>
    </row>
    <row r="37" spans="1:5">
      <c r="A37"/>
      <c r="E37"/>
    </row>
    <row r="38" spans="1:5">
      <c r="A38"/>
      <c r="E38"/>
    </row>
    <row r="39" spans="1:5">
      <c r="A39"/>
      <c r="E39"/>
    </row>
    <row r="40" spans="1:5">
      <c r="A40"/>
      <c r="E40"/>
    </row>
    <row r="41" spans="1:5">
      <c r="A41"/>
      <c r="E41"/>
    </row>
    <row r="42" spans="1:5">
      <c r="A42"/>
      <c r="E42"/>
    </row>
    <row r="43" spans="1:5">
      <c r="A43"/>
      <c r="E43"/>
    </row>
    <row r="44" spans="1:5">
      <c r="A44"/>
      <c r="E44"/>
    </row>
    <row r="45" spans="1:5">
      <c r="A45"/>
      <c r="E45"/>
    </row>
    <row r="46" spans="1:5">
      <c r="A46"/>
      <c r="E46"/>
    </row>
    <row r="47" spans="1:5">
      <c r="A47"/>
      <c r="E47"/>
    </row>
    <row r="48" spans="1:5">
      <c r="A48"/>
      <c r="E48"/>
    </row>
    <row r="49" spans="1:5">
      <c r="A49"/>
      <c r="E49"/>
    </row>
    <row r="50" spans="1:5">
      <c r="A50"/>
      <c r="E50"/>
    </row>
    <row r="51" spans="1:5">
      <c r="A51"/>
      <c r="E51"/>
    </row>
    <row r="52" spans="1:5">
      <c r="A52"/>
      <c r="E52"/>
    </row>
    <row r="53" spans="1:5">
      <c r="A53"/>
      <c r="E53"/>
    </row>
    <row r="54" spans="1:5">
      <c r="A54"/>
      <c r="E54"/>
    </row>
    <row r="55" spans="1:5">
      <c r="A55"/>
      <c r="E55"/>
    </row>
    <row r="56" spans="1:5">
      <c r="A56"/>
      <c r="E56"/>
    </row>
    <row r="57" spans="1:5">
      <c r="A57"/>
      <c r="E57"/>
    </row>
    <row r="58" spans="1:5">
      <c r="A58"/>
      <c r="E58"/>
    </row>
    <row r="59" spans="1:5">
      <c r="A59"/>
      <c r="E59"/>
    </row>
    <row r="60" spans="1:5">
      <c r="A60"/>
      <c r="E60"/>
    </row>
    <row r="61" spans="1:5">
      <c r="A61"/>
      <c r="E61"/>
    </row>
    <row r="62" spans="1:5">
      <c r="A62"/>
      <c r="E62"/>
    </row>
    <row r="63" spans="1:5">
      <c r="A63"/>
      <c r="E63"/>
    </row>
    <row r="64" spans="1:5">
      <c r="A64"/>
      <c r="E64"/>
    </row>
    <row r="65" spans="1:5">
      <c r="A65"/>
      <c r="E65"/>
    </row>
    <row r="66" spans="1:5">
      <c r="A66"/>
      <c r="E66"/>
    </row>
    <row r="67" spans="1:5">
      <c r="A67"/>
      <c r="E67"/>
    </row>
    <row r="68" spans="1:5">
      <c r="A68"/>
      <c r="E68"/>
    </row>
    <row r="69" spans="1:5">
      <c r="A69"/>
      <c r="E69"/>
    </row>
    <row r="70" spans="1:5">
      <c r="A70"/>
      <c r="E70"/>
    </row>
    <row r="71" spans="1:5">
      <c r="A71"/>
      <c r="E71"/>
    </row>
    <row r="72" spans="1:5">
      <c r="A72"/>
      <c r="E72"/>
    </row>
    <row r="73" spans="1:5">
      <c r="A73"/>
      <c r="E73"/>
    </row>
    <row r="74" spans="1:5">
      <c r="A74"/>
      <c r="E74"/>
    </row>
    <row r="75" spans="1:5">
      <c r="A75"/>
      <c r="E75"/>
    </row>
    <row r="76" spans="1:5">
      <c r="A76"/>
      <c r="E76"/>
    </row>
    <row r="77" spans="1:5">
      <c r="A77"/>
      <c r="E77"/>
    </row>
    <row r="78" spans="1:5">
      <c r="A78"/>
      <c r="E78"/>
    </row>
    <row r="79" spans="1:5">
      <c r="A79"/>
      <c r="E79"/>
    </row>
    <row r="80" spans="1:5">
      <c r="A80"/>
      <c r="E80"/>
    </row>
    <row r="81" spans="1:5">
      <c r="A81"/>
      <c r="E81"/>
    </row>
    <row r="82" spans="1:5">
      <c r="A82"/>
      <c r="E82"/>
    </row>
    <row r="83" spans="1:5">
      <c r="A83"/>
      <c r="E83"/>
    </row>
    <row r="84" spans="1:5">
      <c r="A84"/>
      <c r="E84"/>
    </row>
    <row r="85" spans="1:5">
      <c r="A85"/>
      <c r="E85"/>
    </row>
    <row r="86" spans="1:5">
      <c r="A86"/>
      <c r="E86"/>
    </row>
    <row r="87" spans="1:5">
      <c r="A87"/>
      <c r="E87"/>
    </row>
    <row r="88" spans="1:5">
      <c r="A88"/>
      <c r="E88"/>
    </row>
    <row r="89" spans="1:5">
      <c r="A89"/>
      <c r="E89"/>
    </row>
    <row r="90" spans="1:5">
      <c r="A90"/>
      <c r="E90"/>
    </row>
    <row r="91" spans="1:5">
      <c r="A91"/>
      <c r="E91"/>
    </row>
    <row r="92" spans="1:5">
      <c r="A92"/>
      <c r="E92"/>
    </row>
    <row r="93" spans="1:5">
      <c r="A93"/>
      <c r="E93"/>
    </row>
    <row r="94" spans="1:5">
      <c r="A94"/>
      <c r="E94"/>
    </row>
    <row r="95" spans="1:5">
      <c r="A95"/>
      <c r="E95"/>
    </row>
    <row r="96" spans="1:5">
      <c r="A96"/>
      <c r="E96"/>
    </row>
    <row r="97" spans="1:5">
      <c r="A97"/>
      <c r="E97"/>
    </row>
    <row r="98" spans="1:5">
      <c r="A98"/>
      <c r="E98"/>
    </row>
    <row r="99" spans="1:5">
      <c r="A99"/>
      <c r="E99"/>
    </row>
    <row r="100" spans="1:5">
      <c r="A100"/>
      <c r="E100"/>
    </row>
    <row r="101" spans="1:5">
      <c r="A101"/>
      <c r="E101"/>
    </row>
    <row r="102" spans="1:5">
      <c r="A102"/>
      <c r="E102"/>
    </row>
    <row r="103" spans="1:5">
      <c r="A103"/>
      <c r="E103"/>
    </row>
    <row r="104" spans="1:5">
      <c r="A104"/>
      <c r="E104"/>
    </row>
    <row r="105" spans="1:5">
      <c r="A105"/>
      <c r="E105"/>
    </row>
    <row r="106" spans="1:5">
      <c r="A106"/>
      <c r="E106"/>
    </row>
    <row r="107" spans="1:5">
      <c r="A107"/>
      <c r="E107"/>
    </row>
    <row r="108" spans="1:5">
      <c r="A108"/>
      <c r="E108"/>
    </row>
    <row r="109" spans="1:5">
      <c r="A109"/>
      <c r="E109"/>
    </row>
    <row r="110" spans="1:5">
      <c r="A110"/>
      <c r="E110"/>
    </row>
    <row r="111" spans="1:5">
      <c r="A111"/>
      <c r="E111"/>
    </row>
    <row r="112" spans="1:5">
      <c r="A112"/>
      <c r="E112"/>
    </row>
    <row r="113" spans="1:5">
      <c r="A113"/>
      <c r="E113"/>
    </row>
    <row r="114" spans="1:5">
      <c r="A114"/>
      <c r="E114"/>
    </row>
    <row r="115" spans="1:5">
      <c r="A115"/>
      <c r="E115"/>
    </row>
    <row r="116" spans="1:5">
      <c r="A116"/>
      <c r="E116"/>
    </row>
    <row r="117" spans="1:5">
      <c r="A117"/>
      <c r="E117"/>
    </row>
    <row r="118" spans="1:5">
      <c r="A118"/>
      <c r="E118"/>
    </row>
    <row r="119" spans="1:5">
      <c r="A119"/>
      <c r="E119"/>
    </row>
    <row r="120" spans="1:5">
      <c r="A120"/>
      <c r="E120"/>
    </row>
    <row r="121" spans="1:5">
      <c r="A121"/>
      <c r="E121"/>
    </row>
    <row r="122" spans="1:5">
      <c r="A122"/>
      <c r="E122"/>
    </row>
    <row r="123" spans="1:5">
      <c r="A123"/>
      <c r="E123"/>
    </row>
    <row r="124" spans="1:5">
      <c r="A124"/>
      <c r="E124"/>
    </row>
    <row r="125" spans="1:5">
      <c r="A125"/>
      <c r="E125"/>
    </row>
    <row r="126" spans="1:5">
      <c r="A126"/>
      <c r="E126"/>
    </row>
    <row r="127" spans="1:5">
      <c r="A127"/>
      <c r="E127"/>
    </row>
    <row r="128" spans="1:5">
      <c r="A128"/>
      <c r="E128"/>
    </row>
    <row r="129" spans="1:5">
      <c r="A129"/>
      <c r="E129"/>
    </row>
    <row r="130" spans="1:5">
      <c r="A130"/>
      <c r="E130"/>
    </row>
    <row r="131" spans="1:5">
      <c r="A131"/>
      <c r="E131"/>
    </row>
    <row r="132" spans="1:5">
      <c r="A132"/>
      <c r="E132"/>
    </row>
    <row r="133" spans="1:5">
      <c r="A133"/>
      <c r="E133"/>
    </row>
    <row r="134" spans="1:5">
      <c r="A134"/>
      <c r="E134"/>
    </row>
    <row r="135" spans="1:5">
      <c r="A135"/>
      <c r="E135"/>
    </row>
    <row r="136" spans="1:5">
      <c r="A136"/>
      <c r="E136"/>
    </row>
    <row r="137" spans="1:5">
      <c r="A137"/>
      <c r="E137"/>
    </row>
    <row r="138" spans="1:5">
      <c r="A138"/>
      <c r="E138"/>
    </row>
    <row r="139" spans="1:5">
      <c r="A139"/>
      <c r="E139"/>
    </row>
    <row r="140" spans="1:5">
      <c r="A140"/>
      <c r="E140"/>
    </row>
    <row r="141" spans="1:5">
      <c r="A141"/>
      <c r="E141"/>
    </row>
    <row r="142" spans="1:5">
      <c r="A142"/>
      <c r="E142"/>
    </row>
    <row r="143" spans="1:5">
      <c r="A143"/>
      <c r="E143"/>
    </row>
    <row r="144" spans="1:5">
      <c r="A144"/>
      <c r="E144"/>
    </row>
    <row r="145" spans="1:5">
      <c r="A145"/>
      <c r="E145"/>
    </row>
    <row r="146" spans="1:5">
      <c r="A146"/>
      <c r="E146"/>
    </row>
    <row r="147" spans="1:5">
      <c r="A147"/>
      <c r="E147"/>
    </row>
    <row r="148" spans="1:5">
      <c r="A148"/>
      <c r="E148"/>
    </row>
    <row r="149" spans="1:5">
      <c r="A149"/>
      <c r="E149"/>
    </row>
    <row r="150" spans="1:5">
      <c r="A150"/>
      <c r="E150"/>
    </row>
    <row r="151" spans="1:5">
      <c r="A151"/>
      <c r="E151"/>
    </row>
    <row r="152" spans="1:5">
      <c r="A152"/>
      <c r="E152"/>
    </row>
    <row r="153" spans="1:5">
      <c r="A153"/>
      <c r="E153"/>
    </row>
    <row r="154" spans="1:5">
      <c r="A154"/>
      <c r="E154"/>
    </row>
    <row r="155" spans="1:5">
      <c r="A155"/>
      <c r="E155"/>
    </row>
    <row r="156" spans="1:5">
      <c r="A156"/>
      <c r="E156"/>
    </row>
    <row r="157" spans="1:5">
      <c r="A157"/>
      <c r="E157"/>
    </row>
    <row r="158" spans="1:5">
      <c r="A158"/>
      <c r="E158"/>
    </row>
    <row r="159" spans="1:5">
      <c r="A159"/>
      <c r="E159"/>
    </row>
    <row r="160" spans="1:5">
      <c r="A160"/>
      <c r="E160"/>
    </row>
    <row r="161" spans="1:5">
      <c r="A161"/>
      <c r="E161"/>
    </row>
    <row r="162" spans="1:5">
      <c r="A162"/>
      <c r="E162"/>
    </row>
    <row r="163" spans="1:5">
      <c r="A163"/>
      <c r="E163"/>
    </row>
    <row r="164" spans="1:5">
      <c r="A164"/>
      <c r="E164"/>
    </row>
    <row r="165" spans="1:5">
      <c r="A165"/>
      <c r="E165"/>
    </row>
    <row r="166" spans="1:5">
      <c r="A166"/>
      <c r="E166"/>
    </row>
    <row r="167" spans="1:5">
      <c r="A167"/>
      <c r="E167"/>
    </row>
    <row r="168" spans="1:5">
      <c r="A168"/>
      <c r="E168"/>
    </row>
    <row r="169" spans="1:5">
      <c r="A169"/>
      <c r="E169"/>
    </row>
    <row r="170" spans="1:5">
      <c r="A170"/>
      <c r="E170"/>
    </row>
    <row r="171" spans="1:5">
      <c r="A171"/>
      <c r="E171"/>
    </row>
    <row r="172" spans="1:5">
      <c r="A172"/>
      <c r="E172"/>
    </row>
    <row r="173" spans="1:5">
      <c r="A173"/>
      <c r="E173"/>
    </row>
    <row r="174" spans="1:5">
      <c r="A174"/>
      <c r="E174"/>
    </row>
    <row r="175" spans="1:5">
      <c r="A175"/>
      <c r="E175"/>
    </row>
    <row r="176" spans="1:5">
      <c r="A176"/>
      <c r="E176"/>
    </row>
    <row r="177" spans="1:5">
      <c r="A177"/>
      <c r="E177"/>
    </row>
    <row r="178" spans="1:5">
      <c r="A178"/>
      <c r="E178"/>
    </row>
    <row r="179" spans="1:5">
      <c r="A179"/>
      <c r="E179"/>
    </row>
    <row r="180" spans="1:5">
      <c r="A180"/>
      <c r="E180"/>
    </row>
    <row r="181" spans="1:5">
      <c r="A181"/>
      <c r="E181"/>
    </row>
    <row r="182" spans="1:5">
      <c r="A182"/>
      <c r="E182"/>
    </row>
    <row r="183" spans="1:5">
      <c r="A183"/>
      <c r="E183"/>
    </row>
    <row r="184" spans="1:5">
      <c r="A184"/>
      <c r="E184"/>
    </row>
    <row r="185" spans="1:5">
      <c r="A185"/>
      <c r="E185"/>
    </row>
    <row r="186" spans="1:5">
      <c r="A186"/>
      <c r="E186"/>
    </row>
    <row r="187" spans="1:5">
      <c r="A187"/>
      <c r="E187"/>
    </row>
    <row r="188" spans="1:5">
      <c r="A188"/>
      <c r="E188"/>
    </row>
    <row r="189" spans="1:5">
      <c r="A189"/>
      <c r="E189"/>
    </row>
    <row r="190" spans="1:5">
      <c r="A190"/>
      <c r="E190"/>
    </row>
    <row r="191" spans="1:5">
      <c r="A191"/>
      <c r="E191"/>
    </row>
    <row r="192" spans="1:5">
      <c r="A192"/>
      <c r="E192"/>
    </row>
    <row r="193" spans="1:5">
      <c r="A193"/>
      <c r="E193"/>
    </row>
    <row r="194" spans="1:5">
      <c r="A194"/>
      <c r="E194"/>
    </row>
    <row r="195" spans="1:5">
      <c r="A195"/>
      <c r="E195"/>
    </row>
    <row r="196" spans="1:5">
      <c r="A196"/>
      <c r="E196"/>
    </row>
    <row r="197" spans="1:5">
      <c r="A197"/>
      <c r="E197"/>
    </row>
    <row r="198" spans="1:5">
      <c r="A198"/>
      <c r="E198"/>
    </row>
    <row r="199" spans="1:5">
      <c r="A199"/>
      <c r="E199"/>
    </row>
    <row r="200" spans="1:5">
      <c r="A200"/>
      <c r="E200"/>
    </row>
    <row r="201" spans="1:5">
      <c r="A201"/>
      <c r="E201"/>
    </row>
    <row r="202" spans="1:5">
      <c r="A202"/>
      <c r="E202"/>
    </row>
    <row r="203" spans="1:5">
      <c r="A203"/>
      <c r="E203"/>
    </row>
    <row r="204" spans="1:5">
      <c r="A204"/>
      <c r="E204"/>
    </row>
    <row r="205" spans="1:5">
      <c r="A205"/>
      <c r="E205"/>
    </row>
    <row r="206" spans="1:5">
      <c r="A206"/>
      <c r="E206"/>
    </row>
    <row r="207" spans="1:5">
      <c r="A207"/>
      <c r="E207"/>
    </row>
    <row r="208" spans="1:5">
      <c r="A208"/>
      <c r="E208"/>
    </row>
    <row r="209" spans="1:5">
      <c r="A209"/>
      <c r="E209"/>
    </row>
    <row r="210" spans="1:5">
      <c r="A210"/>
      <c r="E210"/>
    </row>
    <row r="211" spans="1:5">
      <c r="A211"/>
      <c r="E211"/>
    </row>
    <row r="212" spans="1:5">
      <c r="A212"/>
      <c r="E212"/>
    </row>
    <row r="213" spans="1:5">
      <c r="A213"/>
      <c r="E213"/>
    </row>
    <row r="214" spans="1:5">
      <c r="A214"/>
      <c r="E214"/>
    </row>
    <row r="215" spans="1:5">
      <c r="A215"/>
      <c r="E215"/>
    </row>
    <row r="216" spans="1:5">
      <c r="A216"/>
      <c r="E216"/>
    </row>
    <row r="217" spans="1:5">
      <c r="A217"/>
      <c r="E217"/>
    </row>
    <row r="218" spans="1:5">
      <c r="A218"/>
      <c r="E218"/>
    </row>
    <row r="219" spans="1:5">
      <c r="A219"/>
      <c r="E219"/>
    </row>
    <row r="220" spans="1:5">
      <c r="A220"/>
      <c r="E220"/>
    </row>
    <row r="221" spans="1:5">
      <c r="A221"/>
      <c r="E221"/>
    </row>
    <row r="222" spans="1:5">
      <c r="A222"/>
      <c r="E222"/>
    </row>
    <row r="223" spans="1:5">
      <c r="A223"/>
      <c r="E223"/>
    </row>
    <row r="224" spans="1:5">
      <c r="A224"/>
      <c r="E224"/>
    </row>
    <row r="225" spans="1:5">
      <c r="A225"/>
      <c r="E225"/>
    </row>
    <row r="226" spans="1:5">
      <c r="A226"/>
      <c r="E226"/>
    </row>
    <row r="227" spans="1:5">
      <c r="A227"/>
      <c r="E227"/>
    </row>
    <row r="228" spans="1:5">
      <c r="A228"/>
      <c r="E228"/>
    </row>
    <row r="229" spans="1:5">
      <c r="A229"/>
      <c r="E229"/>
    </row>
    <row r="230" spans="1:5">
      <c r="A230"/>
      <c r="E230"/>
    </row>
    <row r="231" spans="1:5">
      <c r="A231"/>
      <c r="E231"/>
    </row>
    <row r="232" spans="1:5">
      <c r="A232"/>
      <c r="E232"/>
    </row>
    <row r="233" spans="1:5">
      <c r="A233"/>
      <c r="E23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575656"/>
  </sheetPr>
  <dimension ref="D4:K10"/>
  <sheetViews>
    <sheetView showGridLines="0" workbookViewId="0">
      <selection activeCell="I6" sqref="I6"/>
    </sheetView>
  </sheetViews>
  <sheetFormatPr baseColWidth="10" defaultRowHeight="15"/>
  <cols>
    <col min="4" max="4" width="18.140625" bestFit="1" customWidth="1"/>
    <col min="5" max="6" width="15.7109375" bestFit="1" customWidth="1"/>
    <col min="7" max="8" width="16.7109375" bestFit="1" customWidth="1"/>
    <col min="9" max="9" width="10.5703125" bestFit="1" customWidth="1"/>
    <col min="10" max="10" width="11" bestFit="1" customWidth="1"/>
    <col min="11" max="11" width="6.42578125" bestFit="1" customWidth="1"/>
    <col min="14" max="14" width="20.28515625" bestFit="1" customWidth="1"/>
  </cols>
  <sheetData>
    <row r="4" spans="4:11" ht="15.75">
      <c r="D4" s="357" t="s">
        <v>1392</v>
      </c>
      <c r="E4" s="359" t="s">
        <v>166</v>
      </c>
      <c r="F4" s="360"/>
      <c r="G4" s="359" t="s">
        <v>1393</v>
      </c>
      <c r="H4" s="360"/>
      <c r="I4" s="361" t="s">
        <v>1394</v>
      </c>
      <c r="J4" s="361" t="s">
        <v>1395</v>
      </c>
    </row>
    <row r="5" spans="4:11">
      <c r="D5" s="358"/>
      <c r="E5" s="137" t="s">
        <v>153</v>
      </c>
      <c r="F5" s="138" t="s">
        <v>152</v>
      </c>
      <c r="G5" s="137" t="s">
        <v>153</v>
      </c>
      <c r="H5" s="138" t="s">
        <v>152</v>
      </c>
      <c r="I5" s="362"/>
      <c r="J5" s="362"/>
    </row>
    <row r="6" spans="4:11" ht="15.75">
      <c r="D6" s="139">
        <f>+PTF!I2</f>
        <v>45679</v>
      </c>
      <c r="E6" s="140">
        <f ca="1">+Situation!F7</f>
        <v>11153984239.970001</v>
      </c>
      <c r="F6" s="140">
        <f ca="1">+Situation!G7</f>
        <v>12563237200.829998</v>
      </c>
      <c r="G6" s="140">
        <f ca="1">+Situation!F41-Situation!F9</f>
        <v>59360187049.200005</v>
      </c>
      <c r="H6" s="140">
        <v>69619369800.759995</v>
      </c>
      <c r="I6" s="143">
        <f t="shared" ref="I6" ca="1" si="0">+E6/G6</f>
        <v>0.18790345506703257</v>
      </c>
      <c r="J6" s="143">
        <f ca="1">+F6/H6</f>
        <v>0.18045606038641351</v>
      </c>
      <c r="K6" s="141">
        <v>0.2</v>
      </c>
    </row>
    <row r="7" spans="4:11" ht="15.75">
      <c r="D7" s="139"/>
      <c r="E7" s="142"/>
      <c r="F7" s="142"/>
      <c r="G7" s="142"/>
      <c r="H7" s="142"/>
      <c r="I7" s="143"/>
      <c r="J7" s="143"/>
      <c r="K7" s="141"/>
    </row>
    <row r="8" spans="4:11" ht="15.75">
      <c r="D8" s="139"/>
      <c r="E8" s="142"/>
      <c r="F8" s="142"/>
      <c r="G8" s="142"/>
      <c r="H8" s="142"/>
      <c r="I8" s="143"/>
      <c r="J8" s="143"/>
      <c r="K8" s="141"/>
    </row>
    <row r="9" spans="4:11" ht="15.75">
      <c r="D9" s="139"/>
      <c r="E9" s="142"/>
      <c r="F9" s="142"/>
      <c r="G9" s="142"/>
      <c r="H9" s="142"/>
      <c r="I9" s="143"/>
      <c r="J9" s="143"/>
      <c r="K9" s="141"/>
    </row>
    <row r="10" spans="4:11" ht="15.75">
      <c r="D10" s="139"/>
      <c r="E10" s="142"/>
      <c r="F10" s="142"/>
      <c r="G10" s="142"/>
      <c r="H10" s="142"/>
      <c r="I10" s="143"/>
      <c r="J10" s="143"/>
      <c r="K10" s="141"/>
    </row>
  </sheetData>
  <mergeCells count="5">
    <mergeCell ref="D4:D5"/>
    <mergeCell ref="E4:F4"/>
    <mergeCell ref="G4:H4"/>
    <mergeCell ref="I4:I5"/>
    <mergeCell ref="J4:J5"/>
  </mergeCells>
  <conditionalFormatting sqref="I1:J1048576">
    <cfRule type="cellIs" dxfId="3" priority="1" operator="greater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FFC000"/>
  </sheetPr>
  <dimension ref="A1:AC986"/>
  <sheetViews>
    <sheetView topLeftCell="D1" zoomScale="85" zoomScaleNormal="85" workbookViewId="0">
      <selection activeCell="D2" sqref="A2:XFD2"/>
    </sheetView>
  </sheetViews>
  <sheetFormatPr baseColWidth="10" defaultRowHeight="15"/>
  <cols>
    <col min="1" max="1" width="19.140625" bestFit="1" customWidth="1"/>
    <col min="2" max="2" width="15" bestFit="1" customWidth="1"/>
    <col min="3" max="3" width="15.28515625" bestFit="1" customWidth="1"/>
    <col min="4" max="4" width="16.7109375" bestFit="1" customWidth="1"/>
    <col min="5" max="5" width="37.42578125" bestFit="1" customWidth="1"/>
    <col min="6" max="6" width="65.85546875" bestFit="1" customWidth="1"/>
    <col min="7" max="7" width="14.28515625" bestFit="1" customWidth="1"/>
    <col min="8" max="8" width="24.42578125" bestFit="1" customWidth="1"/>
    <col min="9" max="9" width="14" bestFit="1" customWidth="1"/>
    <col min="10" max="10" width="22.28515625" bestFit="1" customWidth="1"/>
    <col min="11" max="11" width="21.85546875" customWidth="1"/>
    <col min="12" max="13" width="20.42578125" bestFit="1" customWidth="1"/>
    <col min="14" max="14" width="18.140625" bestFit="1" customWidth="1"/>
    <col min="16" max="16" width="16.7109375" bestFit="1" customWidth="1"/>
    <col min="17" max="17" width="19.7109375" bestFit="1" customWidth="1"/>
    <col min="18" max="18" width="23.7109375" bestFit="1" customWidth="1"/>
    <col min="19" max="19" width="18.28515625" bestFit="1" customWidth="1"/>
    <col min="20" max="20" width="28.42578125" bestFit="1" customWidth="1"/>
    <col min="21" max="21" width="21.85546875" bestFit="1" customWidth="1"/>
    <col min="22" max="22" width="17.140625" bestFit="1" customWidth="1"/>
    <col min="23" max="23" width="13.85546875" bestFit="1" customWidth="1"/>
    <col min="24" max="24" width="19" bestFit="1" customWidth="1"/>
    <col min="25" max="25" width="13.85546875" bestFit="1" customWidth="1"/>
    <col min="26" max="26" width="31.140625" bestFit="1" customWidth="1"/>
    <col min="27" max="27" width="19.140625" bestFit="1" customWidth="1"/>
    <col min="28" max="28" width="20" bestFit="1" customWidth="1"/>
    <col min="29" max="29" width="17.42578125" bestFit="1" customWidth="1"/>
  </cols>
  <sheetData>
    <row r="1" spans="1:29" s="7" customFormat="1" ht="27.6" customHeight="1">
      <c r="A1" s="7" t="s">
        <v>1406</v>
      </c>
      <c r="B1" s="158" t="s">
        <v>1407</v>
      </c>
      <c r="C1" s="158" t="s">
        <v>1408</v>
      </c>
      <c r="D1" s="158" t="s">
        <v>1409</v>
      </c>
      <c r="E1" s="158" t="s">
        <v>1410</v>
      </c>
      <c r="F1" s="158" t="s">
        <v>1411</v>
      </c>
      <c r="G1" s="158" t="s">
        <v>1412</v>
      </c>
      <c r="H1" s="159" t="s">
        <v>1413</v>
      </c>
      <c r="I1" s="160" t="s">
        <v>1414</v>
      </c>
      <c r="J1" s="159" t="s">
        <v>1415</v>
      </c>
      <c r="K1" s="161"/>
      <c r="L1" s="159" t="s">
        <v>1416</v>
      </c>
      <c r="M1" s="159" t="s">
        <v>1417</v>
      </c>
      <c r="N1" s="158" t="s">
        <v>1418</v>
      </c>
      <c r="O1" s="158" t="s">
        <v>1419</v>
      </c>
      <c r="P1" s="158" t="s">
        <v>1420</v>
      </c>
      <c r="Q1" s="158" t="s">
        <v>1421</v>
      </c>
      <c r="R1" s="158" t="s">
        <v>1422</v>
      </c>
      <c r="S1" s="158" t="s">
        <v>1423</v>
      </c>
      <c r="T1" s="161" t="s">
        <v>1424</v>
      </c>
      <c r="U1" s="158" t="s">
        <v>1425</v>
      </c>
      <c r="V1" s="158" t="s">
        <v>1426</v>
      </c>
      <c r="W1" s="158" t="s">
        <v>1427</v>
      </c>
      <c r="X1" s="158" t="s">
        <v>1428</v>
      </c>
      <c r="Y1" s="158" t="s">
        <v>1429</v>
      </c>
      <c r="Z1" s="158" t="s">
        <v>1430</v>
      </c>
      <c r="AA1" s="159" t="s">
        <v>1406</v>
      </c>
      <c r="AB1" s="158" t="s">
        <v>1431</v>
      </c>
      <c r="AC1" s="158" t="s">
        <v>1432</v>
      </c>
    </row>
    <row r="2" spans="1:29">
      <c r="A2" t="str">
        <f>+AA2</f>
        <v>WAFASALAF</v>
      </c>
      <c r="B2" t="s">
        <v>1461</v>
      </c>
      <c r="C2" t="s">
        <v>1433</v>
      </c>
      <c r="D2" t="s">
        <v>111</v>
      </c>
      <c r="E2" t="s">
        <v>1462</v>
      </c>
      <c r="F2" t="s">
        <v>1462</v>
      </c>
      <c r="G2" t="s">
        <v>5342</v>
      </c>
      <c r="H2">
        <v>100000000</v>
      </c>
      <c r="I2">
        <v>1500</v>
      </c>
      <c r="J2" t="s">
        <v>5343</v>
      </c>
      <c r="K2" s="163" t="str">
        <f>LEFT(L2,10)</f>
        <v>2025-01-24</v>
      </c>
      <c r="L2" t="s">
        <v>5344</v>
      </c>
      <c r="M2">
        <v>100000</v>
      </c>
      <c r="N2" t="s">
        <v>1434</v>
      </c>
      <c r="O2" t="s">
        <v>1435</v>
      </c>
      <c r="P2" t="s">
        <v>1436</v>
      </c>
      <c r="Q2" t="s">
        <v>5308</v>
      </c>
      <c r="R2" t="s">
        <v>1443</v>
      </c>
      <c r="S2" t="s">
        <v>5345</v>
      </c>
      <c r="T2" t="s">
        <v>5346</v>
      </c>
      <c r="U2" t="s">
        <v>1438</v>
      </c>
      <c r="W2" t="s">
        <v>292</v>
      </c>
      <c r="X2" t="s">
        <v>1464</v>
      </c>
      <c r="Y2" t="s">
        <v>1465</v>
      </c>
      <c r="Z2" t="s">
        <v>1466</v>
      </c>
      <c r="AA2" t="s">
        <v>1467</v>
      </c>
      <c r="AB2" t="s">
        <v>1468</v>
      </c>
      <c r="AC2" t="s">
        <v>1441</v>
      </c>
    </row>
    <row r="3" spans="1:29">
      <c r="A3" t="str">
        <f>+AA3</f>
        <v>CFG BANK</v>
      </c>
      <c r="B3" t="s">
        <v>1469</v>
      </c>
      <c r="C3" t="s">
        <v>1433</v>
      </c>
      <c r="D3" t="s">
        <v>111</v>
      </c>
      <c r="E3" t="s">
        <v>1470</v>
      </c>
      <c r="F3" t="s">
        <v>1470</v>
      </c>
      <c r="G3" t="s">
        <v>5314</v>
      </c>
      <c r="H3">
        <v>100000000</v>
      </c>
      <c r="I3">
        <v>100</v>
      </c>
      <c r="J3" t="s">
        <v>5347</v>
      </c>
      <c r="K3" s="163" t="str">
        <f>LEFT(L3,10)</f>
        <v>2025-01-24</v>
      </c>
      <c r="L3" t="s">
        <v>5344</v>
      </c>
      <c r="M3">
        <v>100000</v>
      </c>
      <c r="N3" t="s">
        <v>1434</v>
      </c>
      <c r="O3" t="s">
        <v>1435</v>
      </c>
      <c r="P3" t="s">
        <v>1449</v>
      </c>
      <c r="Q3" t="s">
        <v>5308</v>
      </c>
      <c r="R3" t="s">
        <v>1443</v>
      </c>
      <c r="S3" t="s">
        <v>5348</v>
      </c>
      <c r="T3" t="s">
        <v>5349</v>
      </c>
      <c r="U3" t="s">
        <v>1438</v>
      </c>
      <c r="W3" t="s">
        <v>292</v>
      </c>
      <c r="X3" t="s">
        <v>1471</v>
      </c>
      <c r="Y3" t="s">
        <v>1450</v>
      </c>
      <c r="Z3" t="s">
        <v>1249</v>
      </c>
      <c r="AA3" t="s">
        <v>1249</v>
      </c>
      <c r="AB3" t="s">
        <v>1463</v>
      </c>
      <c r="AC3" t="s">
        <v>1441</v>
      </c>
    </row>
    <row r="4" spans="1:29">
      <c r="A4" t="str">
        <f>+AA4</f>
        <v>ONCF</v>
      </c>
      <c r="B4" t="s">
        <v>1472</v>
      </c>
      <c r="C4" t="s">
        <v>1433</v>
      </c>
      <c r="D4" t="s">
        <v>1473</v>
      </c>
      <c r="E4" t="s">
        <v>1474</v>
      </c>
      <c r="F4" t="s">
        <v>1475</v>
      </c>
      <c r="G4" t="s">
        <v>5350</v>
      </c>
      <c r="H4">
        <v>100000000</v>
      </c>
      <c r="I4">
        <v>2412</v>
      </c>
      <c r="J4" t="s">
        <v>5351</v>
      </c>
      <c r="K4" s="163" t="str">
        <f>LEFT(L4,10)</f>
        <v>2025-01-25</v>
      </c>
      <c r="L4" t="s">
        <v>5352</v>
      </c>
      <c r="M4">
        <v>66616.67</v>
      </c>
      <c r="N4" t="s">
        <v>1434</v>
      </c>
      <c r="O4" t="s">
        <v>1435</v>
      </c>
      <c r="P4" t="s">
        <v>1436</v>
      </c>
      <c r="Q4" t="s">
        <v>5353</v>
      </c>
      <c r="R4" t="s">
        <v>1443</v>
      </c>
      <c r="S4" t="s">
        <v>5354</v>
      </c>
      <c r="T4" t="s">
        <v>5351</v>
      </c>
      <c r="U4" t="s">
        <v>1477</v>
      </c>
      <c r="W4" t="s">
        <v>1444</v>
      </c>
      <c r="X4" t="s">
        <v>1478</v>
      </c>
      <c r="Y4" t="s">
        <v>1455</v>
      </c>
      <c r="Z4" t="s">
        <v>1456</v>
      </c>
      <c r="AA4" t="s">
        <v>1479</v>
      </c>
      <c r="AB4" t="s">
        <v>1480</v>
      </c>
      <c r="AC4" t="s">
        <v>1441</v>
      </c>
    </row>
    <row r="5" spans="1:29">
      <c r="A5" t="str">
        <f>+AA5</f>
        <v>ONCF</v>
      </c>
      <c r="B5" t="s">
        <v>1481</v>
      </c>
      <c r="C5" t="s">
        <v>1433</v>
      </c>
      <c r="D5" t="s">
        <v>1473</v>
      </c>
      <c r="E5" t="s">
        <v>1474</v>
      </c>
      <c r="F5" t="s">
        <v>1482</v>
      </c>
      <c r="G5" t="s">
        <v>5350</v>
      </c>
      <c r="H5">
        <v>100000000</v>
      </c>
      <c r="I5">
        <v>7588</v>
      </c>
      <c r="J5" t="s">
        <v>5351</v>
      </c>
      <c r="K5" s="163" t="str">
        <f>LEFT(L5,10)</f>
        <v>2025-01-25</v>
      </c>
      <c r="L5" t="s">
        <v>5352</v>
      </c>
      <c r="M5">
        <v>66616.67</v>
      </c>
      <c r="N5" t="s">
        <v>1434</v>
      </c>
      <c r="O5" t="s">
        <v>1435</v>
      </c>
      <c r="P5" t="s">
        <v>1436</v>
      </c>
      <c r="Q5" t="s">
        <v>5353</v>
      </c>
      <c r="R5" t="s">
        <v>1443</v>
      </c>
      <c r="S5" t="s">
        <v>5354</v>
      </c>
      <c r="T5" t="s">
        <v>5351</v>
      </c>
      <c r="U5" t="s">
        <v>1477</v>
      </c>
      <c r="W5" t="s">
        <v>292</v>
      </c>
      <c r="X5" t="s">
        <v>1483</v>
      </c>
      <c r="Y5" t="s">
        <v>1455</v>
      </c>
      <c r="Z5" t="s">
        <v>1456</v>
      </c>
      <c r="AA5" t="s">
        <v>1479</v>
      </c>
      <c r="AB5" t="s">
        <v>1484</v>
      </c>
      <c r="AC5" t="s">
        <v>1441</v>
      </c>
    </row>
    <row r="6" spans="1:29">
      <c r="A6" t="str">
        <f>+AA6</f>
        <v>OCP SA</v>
      </c>
      <c r="B6" t="s">
        <v>1485</v>
      </c>
      <c r="C6" t="s">
        <v>1433</v>
      </c>
      <c r="D6" t="s">
        <v>111</v>
      </c>
      <c r="E6" t="s">
        <v>5355</v>
      </c>
      <c r="F6" t="s">
        <v>5355</v>
      </c>
      <c r="G6" t="s">
        <v>5356</v>
      </c>
      <c r="H6">
        <v>100000000</v>
      </c>
      <c r="I6">
        <v>35500</v>
      </c>
      <c r="J6" t="s">
        <v>5357</v>
      </c>
      <c r="K6" s="163" t="str">
        <f>LEFT(L6,10)</f>
        <v>2025-01-25</v>
      </c>
      <c r="L6" t="s">
        <v>5352</v>
      </c>
      <c r="M6">
        <v>100000</v>
      </c>
      <c r="N6" t="s">
        <v>1434</v>
      </c>
      <c r="O6" t="s">
        <v>1435</v>
      </c>
      <c r="P6" t="s">
        <v>1449</v>
      </c>
      <c r="Q6" t="s">
        <v>5308</v>
      </c>
      <c r="R6" t="s">
        <v>1451</v>
      </c>
      <c r="S6" t="s">
        <v>5358</v>
      </c>
      <c r="T6" t="s">
        <v>5357</v>
      </c>
      <c r="U6" t="s">
        <v>1438</v>
      </c>
      <c r="W6" t="s">
        <v>292</v>
      </c>
      <c r="X6" t="s">
        <v>1486</v>
      </c>
      <c r="Y6" t="s">
        <v>1465</v>
      </c>
      <c r="Z6" t="s">
        <v>1466</v>
      </c>
      <c r="AA6" t="s">
        <v>1487</v>
      </c>
      <c r="AB6" t="s">
        <v>1476</v>
      </c>
      <c r="AC6" t="s">
        <v>1441</v>
      </c>
    </row>
    <row r="7" spans="1:29">
      <c r="A7" t="str">
        <f>+AA7</f>
        <v>OCP SA</v>
      </c>
      <c r="B7" t="s">
        <v>1488</v>
      </c>
      <c r="C7" t="s">
        <v>1433</v>
      </c>
      <c r="D7" t="s">
        <v>111</v>
      </c>
      <c r="E7" t="s">
        <v>1489</v>
      </c>
      <c r="F7" t="s">
        <v>1489</v>
      </c>
      <c r="G7" t="s">
        <v>5356</v>
      </c>
      <c r="H7">
        <v>100000000</v>
      </c>
      <c r="I7">
        <v>30000</v>
      </c>
      <c r="J7" t="s">
        <v>5359</v>
      </c>
      <c r="K7" s="163" t="str">
        <f>LEFT(L7,10)</f>
        <v>2025-01-27</v>
      </c>
      <c r="L7" t="s">
        <v>5360</v>
      </c>
      <c r="M7">
        <v>100000</v>
      </c>
      <c r="N7" t="s">
        <v>1434</v>
      </c>
      <c r="O7" t="s">
        <v>1435</v>
      </c>
      <c r="P7" t="s">
        <v>1449</v>
      </c>
      <c r="Q7" t="s">
        <v>5308</v>
      </c>
      <c r="R7" t="s">
        <v>1491</v>
      </c>
      <c r="S7" t="s">
        <v>5361</v>
      </c>
      <c r="T7" t="s">
        <v>5362</v>
      </c>
      <c r="U7" t="s">
        <v>1438</v>
      </c>
      <c r="W7" t="s">
        <v>292</v>
      </c>
      <c r="X7" t="s">
        <v>1492</v>
      </c>
      <c r="Y7" t="s">
        <v>1465</v>
      </c>
      <c r="Z7" t="s">
        <v>1466</v>
      </c>
      <c r="AA7" t="s">
        <v>1487</v>
      </c>
      <c r="AB7" t="s">
        <v>1490</v>
      </c>
      <c r="AC7" t="s">
        <v>1441</v>
      </c>
    </row>
    <row r="8" spans="1:29">
      <c r="A8" t="str">
        <f>+AA8</f>
        <v>CFG BANK</v>
      </c>
      <c r="B8" t="s">
        <v>1493</v>
      </c>
      <c r="C8" t="s">
        <v>1433</v>
      </c>
      <c r="D8" t="s">
        <v>111</v>
      </c>
      <c r="E8" t="s">
        <v>1494</v>
      </c>
      <c r="F8" t="s">
        <v>1494</v>
      </c>
      <c r="G8" t="s">
        <v>5314</v>
      </c>
      <c r="H8">
        <v>100000000</v>
      </c>
      <c r="I8">
        <v>100</v>
      </c>
      <c r="J8" t="s">
        <v>5363</v>
      </c>
      <c r="K8" s="163" t="str">
        <f>LEFT(L8,10)</f>
        <v>2025-01-27</v>
      </c>
      <c r="L8" t="s">
        <v>5360</v>
      </c>
      <c r="M8">
        <v>100000</v>
      </c>
      <c r="N8" t="s">
        <v>1434</v>
      </c>
      <c r="O8" t="s">
        <v>1435</v>
      </c>
      <c r="P8" t="s">
        <v>1449</v>
      </c>
      <c r="Q8" t="s">
        <v>5308</v>
      </c>
      <c r="R8" t="s">
        <v>1443</v>
      </c>
      <c r="S8" t="s">
        <v>5348</v>
      </c>
      <c r="T8" t="s">
        <v>5349</v>
      </c>
      <c r="U8" t="s">
        <v>1438</v>
      </c>
      <c r="W8" t="s">
        <v>292</v>
      </c>
      <c r="X8" t="s">
        <v>1495</v>
      </c>
      <c r="Y8" t="s">
        <v>1450</v>
      </c>
      <c r="Z8" t="s">
        <v>1249</v>
      </c>
      <c r="AA8" t="s">
        <v>1249</v>
      </c>
      <c r="AB8" t="s">
        <v>1490</v>
      </c>
      <c r="AC8" t="s">
        <v>1441</v>
      </c>
    </row>
    <row r="9" spans="1:29">
      <c r="A9" t="str">
        <f>+AA9</f>
        <v>TRESOR</v>
      </c>
      <c r="B9" t="s">
        <v>1496</v>
      </c>
      <c r="C9" t="s">
        <v>1433</v>
      </c>
      <c r="D9" t="s">
        <v>1218</v>
      </c>
      <c r="E9" t="s">
        <v>1497</v>
      </c>
      <c r="F9" t="s">
        <v>1497</v>
      </c>
      <c r="G9" t="s">
        <v>5306</v>
      </c>
      <c r="H9">
        <v>100000000</v>
      </c>
      <c r="I9">
        <v>2000</v>
      </c>
      <c r="J9" t="s">
        <v>5364</v>
      </c>
      <c r="K9" s="163" t="str">
        <f>LEFT(L9,10)</f>
        <v>2025-01-27</v>
      </c>
      <c r="L9" t="s">
        <v>5360</v>
      </c>
      <c r="M9">
        <v>100000</v>
      </c>
      <c r="N9" t="s">
        <v>1434</v>
      </c>
      <c r="O9" t="s">
        <v>1435</v>
      </c>
      <c r="P9" t="s">
        <v>1436</v>
      </c>
      <c r="Q9" t="s">
        <v>5308</v>
      </c>
      <c r="R9" t="s">
        <v>1437</v>
      </c>
      <c r="S9" t="s">
        <v>5365</v>
      </c>
      <c r="T9" t="s">
        <v>5310</v>
      </c>
      <c r="U9" t="s">
        <v>1438</v>
      </c>
      <c r="W9" t="s">
        <v>292</v>
      </c>
      <c r="X9" t="s">
        <v>1498</v>
      </c>
      <c r="Y9" t="s">
        <v>1439</v>
      </c>
      <c r="Z9" t="s">
        <v>1440</v>
      </c>
      <c r="AA9" t="s">
        <v>333</v>
      </c>
      <c r="AB9" t="s">
        <v>1490</v>
      </c>
      <c r="AC9" t="s">
        <v>1441</v>
      </c>
    </row>
    <row r="10" spans="1:29">
      <c r="A10" t="str">
        <f>+AA10</f>
        <v>TGCC</v>
      </c>
      <c r="B10" t="s">
        <v>1499</v>
      </c>
      <c r="C10" t="s">
        <v>1433</v>
      </c>
      <c r="D10" t="s">
        <v>111</v>
      </c>
      <c r="E10" t="s">
        <v>1500</v>
      </c>
      <c r="F10" t="s">
        <v>1500</v>
      </c>
      <c r="G10" t="s">
        <v>5366</v>
      </c>
      <c r="H10">
        <v>100000000</v>
      </c>
      <c r="I10">
        <v>900</v>
      </c>
      <c r="J10" t="s">
        <v>5367</v>
      </c>
      <c r="K10" s="163" t="str">
        <f>LEFT(L10,10)</f>
        <v>2025-01-29</v>
      </c>
      <c r="L10" t="s">
        <v>5368</v>
      </c>
      <c r="M10">
        <v>100000</v>
      </c>
      <c r="N10" t="s">
        <v>1434</v>
      </c>
      <c r="O10" t="s">
        <v>1435</v>
      </c>
      <c r="P10" t="s">
        <v>1449</v>
      </c>
      <c r="Q10" t="s">
        <v>5308</v>
      </c>
      <c r="R10" t="s">
        <v>1443</v>
      </c>
      <c r="S10" t="s">
        <v>5369</v>
      </c>
      <c r="T10" t="s">
        <v>5370</v>
      </c>
      <c r="U10" t="s">
        <v>1438</v>
      </c>
      <c r="W10" t="s">
        <v>292</v>
      </c>
      <c r="X10" t="s">
        <v>1502</v>
      </c>
      <c r="Y10" t="s">
        <v>1450</v>
      </c>
      <c r="Z10" t="s">
        <v>1249</v>
      </c>
      <c r="AA10" t="s">
        <v>1503</v>
      </c>
      <c r="AB10" t="s">
        <v>1501</v>
      </c>
      <c r="AC10" t="s">
        <v>1441</v>
      </c>
    </row>
    <row r="11" spans="1:29">
      <c r="A11" t="str">
        <f>+AA11</f>
        <v>CAM E</v>
      </c>
      <c r="B11" t="s">
        <v>1504</v>
      </c>
      <c r="C11" t="s">
        <v>1433</v>
      </c>
      <c r="D11" t="s">
        <v>111</v>
      </c>
      <c r="E11" t="s">
        <v>1505</v>
      </c>
      <c r="F11" t="s">
        <v>1505</v>
      </c>
      <c r="G11" t="s">
        <v>5331</v>
      </c>
      <c r="H11">
        <v>100000000</v>
      </c>
      <c r="I11">
        <v>1000</v>
      </c>
      <c r="J11" t="s">
        <v>5371</v>
      </c>
      <c r="K11" s="163" t="str">
        <f>LEFT(L11,10)</f>
        <v>2025-01-29</v>
      </c>
      <c r="L11" t="s">
        <v>5368</v>
      </c>
      <c r="M11">
        <v>100000</v>
      </c>
      <c r="N11" t="s">
        <v>1434</v>
      </c>
      <c r="O11" t="s">
        <v>1435</v>
      </c>
      <c r="P11" t="s">
        <v>1449</v>
      </c>
      <c r="Q11" t="s">
        <v>5308</v>
      </c>
      <c r="R11" t="s">
        <v>1451</v>
      </c>
      <c r="S11" t="s">
        <v>5372</v>
      </c>
      <c r="T11" t="s">
        <v>5328</v>
      </c>
      <c r="U11" t="s">
        <v>1438</v>
      </c>
      <c r="W11" t="s">
        <v>292</v>
      </c>
      <c r="X11" t="s">
        <v>1506</v>
      </c>
      <c r="Y11" t="s">
        <v>1455</v>
      </c>
      <c r="Z11" t="s">
        <v>1456</v>
      </c>
      <c r="AA11" t="s">
        <v>1459</v>
      </c>
      <c r="AB11" t="s">
        <v>1501</v>
      </c>
      <c r="AC11" t="s">
        <v>1441</v>
      </c>
    </row>
    <row r="12" spans="1:29">
      <c r="A12" t="str">
        <f>+AA12</f>
        <v>CDM</v>
      </c>
      <c r="B12" t="s">
        <v>1507</v>
      </c>
      <c r="C12" t="s">
        <v>1433</v>
      </c>
      <c r="D12" t="s">
        <v>111</v>
      </c>
      <c r="E12" t="s">
        <v>1508</v>
      </c>
      <c r="F12" t="s">
        <v>1508</v>
      </c>
      <c r="G12" t="s">
        <v>5373</v>
      </c>
      <c r="H12">
        <v>100000000</v>
      </c>
      <c r="I12">
        <v>7000</v>
      </c>
      <c r="J12" t="s">
        <v>5374</v>
      </c>
      <c r="K12" s="163" t="str">
        <f>LEFT(L12,10)</f>
        <v>2025-01-29</v>
      </c>
      <c r="L12" t="s">
        <v>5368</v>
      </c>
      <c r="M12">
        <v>100000</v>
      </c>
      <c r="N12" t="s">
        <v>1434</v>
      </c>
      <c r="O12" t="s">
        <v>1435</v>
      </c>
      <c r="Q12" t="s">
        <v>5308</v>
      </c>
      <c r="R12" t="s">
        <v>1437</v>
      </c>
      <c r="S12" t="s">
        <v>5329</v>
      </c>
      <c r="U12" t="s">
        <v>1438</v>
      </c>
      <c r="W12" t="s">
        <v>292</v>
      </c>
      <c r="X12" t="s">
        <v>1509</v>
      </c>
      <c r="Y12" t="s">
        <v>1510</v>
      </c>
      <c r="Z12" t="s">
        <v>42</v>
      </c>
      <c r="AA12" t="s">
        <v>42</v>
      </c>
      <c r="AB12" t="s">
        <v>1501</v>
      </c>
      <c r="AC12" t="s">
        <v>1441</v>
      </c>
    </row>
    <row r="13" spans="1:29">
      <c r="A13" t="str">
        <f>+AA13</f>
        <v>BMCI</v>
      </c>
      <c r="B13" t="s">
        <v>1511</v>
      </c>
      <c r="C13" t="s">
        <v>1433</v>
      </c>
      <c r="D13" t="s">
        <v>111</v>
      </c>
      <c r="E13" t="s">
        <v>1512</v>
      </c>
      <c r="F13" t="s">
        <v>1512</v>
      </c>
      <c r="G13" t="s">
        <v>5375</v>
      </c>
      <c r="H13">
        <v>100000000</v>
      </c>
      <c r="I13">
        <v>2382</v>
      </c>
      <c r="J13" t="s">
        <v>5376</v>
      </c>
      <c r="K13" s="163" t="str">
        <f>LEFT(L13,10)</f>
        <v>2025-01-31</v>
      </c>
      <c r="L13" t="s">
        <v>5377</v>
      </c>
      <c r="M13">
        <v>100000</v>
      </c>
      <c r="N13" t="s">
        <v>1434</v>
      </c>
      <c r="O13" t="s">
        <v>1435</v>
      </c>
      <c r="P13" t="s">
        <v>1449</v>
      </c>
      <c r="Q13" t="s">
        <v>5308</v>
      </c>
      <c r="R13" t="s">
        <v>1443</v>
      </c>
      <c r="S13" t="s">
        <v>5378</v>
      </c>
      <c r="T13" t="s">
        <v>5379</v>
      </c>
      <c r="U13" t="s">
        <v>1438</v>
      </c>
      <c r="W13" t="s">
        <v>292</v>
      </c>
      <c r="X13" t="s">
        <v>1514</v>
      </c>
      <c r="Y13" t="s">
        <v>1515</v>
      </c>
      <c r="Z13" t="s">
        <v>41</v>
      </c>
      <c r="AA13" t="s">
        <v>41</v>
      </c>
      <c r="AB13" t="s">
        <v>1513</v>
      </c>
      <c r="AC13" t="s">
        <v>4888</v>
      </c>
    </row>
    <row r="14" spans="1:29">
      <c r="A14" t="str">
        <f>+AA14</f>
        <v>CFG BANK</v>
      </c>
      <c r="B14" t="s">
        <v>1516</v>
      </c>
      <c r="C14" t="s">
        <v>1433</v>
      </c>
      <c r="D14" t="s">
        <v>111</v>
      </c>
      <c r="E14" t="s">
        <v>1517</v>
      </c>
      <c r="F14" t="s">
        <v>1517</v>
      </c>
      <c r="G14" t="s">
        <v>5314</v>
      </c>
      <c r="H14">
        <v>100000000</v>
      </c>
      <c r="I14">
        <v>4700</v>
      </c>
      <c r="J14" t="s">
        <v>5380</v>
      </c>
      <c r="K14" s="163" t="str">
        <f>LEFT(L14,10)</f>
        <v>2025-01-31</v>
      </c>
      <c r="L14" t="s">
        <v>5377</v>
      </c>
      <c r="M14">
        <v>100000</v>
      </c>
      <c r="N14" t="s">
        <v>1434</v>
      </c>
      <c r="O14" t="s">
        <v>1435</v>
      </c>
      <c r="P14" t="s">
        <v>1449</v>
      </c>
      <c r="Q14" t="s">
        <v>5308</v>
      </c>
      <c r="R14" t="s">
        <v>1451</v>
      </c>
      <c r="S14" t="s">
        <v>5378</v>
      </c>
      <c r="T14" t="s">
        <v>5319</v>
      </c>
      <c r="U14" t="s">
        <v>1438</v>
      </c>
      <c r="W14" t="s">
        <v>292</v>
      </c>
      <c r="X14" t="s">
        <v>1518</v>
      </c>
      <c r="Y14" t="s">
        <v>1450</v>
      </c>
      <c r="Z14" t="s">
        <v>1249</v>
      </c>
      <c r="AA14" t="s">
        <v>1249</v>
      </c>
      <c r="AB14" t="s">
        <v>1513</v>
      </c>
      <c r="AC14" t="s">
        <v>1441</v>
      </c>
    </row>
    <row r="15" spans="1:29">
      <c r="A15" t="str">
        <f>+AA15</f>
        <v>CFG BANK</v>
      </c>
      <c r="B15" t="s">
        <v>1519</v>
      </c>
      <c r="C15" t="s">
        <v>1433</v>
      </c>
      <c r="D15" t="s">
        <v>111</v>
      </c>
      <c r="E15" t="s">
        <v>1520</v>
      </c>
      <c r="F15" t="s">
        <v>1520</v>
      </c>
      <c r="G15" t="s">
        <v>5314</v>
      </c>
      <c r="H15">
        <v>100000000</v>
      </c>
      <c r="I15">
        <v>10</v>
      </c>
      <c r="J15" t="s">
        <v>5381</v>
      </c>
      <c r="K15" s="163" t="str">
        <f>LEFT(L15,10)</f>
        <v>2025-02-03</v>
      </c>
      <c r="L15" t="s">
        <v>5382</v>
      </c>
      <c r="M15">
        <v>100000</v>
      </c>
      <c r="N15" t="s">
        <v>1434</v>
      </c>
      <c r="O15" t="s">
        <v>1435</v>
      </c>
      <c r="P15" t="s">
        <v>1449</v>
      </c>
      <c r="Q15" t="s">
        <v>5308</v>
      </c>
      <c r="R15" t="s">
        <v>1437</v>
      </c>
      <c r="S15" t="s">
        <v>5340</v>
      </c>
      <c r="T15" t="s">
        <v>5341</v>
      </c>
      <c r="U15" t="s">
        <v>1438</v>
      </c>
      <c r="W15" t="s">
        <v>292</v>
      </c>
      <c r="X15" t="s">
        <v>1523</v>
      </c>
      <c r="Y15" t="s">
        <v>1450</v>
      </c>
      <c r="Z15" t="s">
        <v>1249</v>
      </c>
      <c r="AA15" t="s">
        <v>1249</v>
      </c>
      <c r="AB15" t="s">
        <v>1522</v>
      </c>
      <c r="AC15" t="s">
        <v>1441</v>
      </c>
    </row>
    <row r="16" spans="1:29">
      <c r="A16" t="str">
        <f>+AA16</f>
        <v>TRESOR</v>
      </c>
      <c r="B16" t="s">
        <v>1524</v>
      </c>
      <c r="C16" t="s">
        <v>1433</v>
      </c>
      <c r="D16" t="s">
        <v>1218</v>
      </c>
      <c r="E16" t="s">
        <v>1525</v>
      </c>
      <c r="F16" t="s">
        <v>1525</v>
      </c>
      <c r="G16" t="s">
        <v>5306</v>
      </c>
      <c r="H16">
        <v>100000000</v>
      </c>
      <c r="I16">
        <v>2000</v>
      </c>
      <c r="J16" t="s">
        <v>5383</v>
      </c>
      <c r="K16" s="163" t="str">
        <f>LEFT(L16,10)</f>
        <v>2025-02-03</v>
      </c>
      <c r="L16" t="s">
        <v>5382</v>
      </c>
      <c r="M16">
        <v>100000</v>
      </c>
      <c r="N16" t="s">
        <v>1434</v>
      </c>
      <c r="O16" t="s">
        <v>1435</v>
      </c>
      <c r="P16" t="s">
        <v>1436</v>
      </c>
      <c r="Q16" t="s">
        <v>5308</v>
      </c>
      <c r="R16" t="s">
        <v>1451</v>
      </c>
      <c r="S16" t="s">
        <v>5384</v>
      </c>
      <c r="T16" t="s">
        <v>5320</v>
      </c>
      <c r="U16" t="s">
        <v>1438</v>
      </c>
      <c r="W16" t="s">
        <v>292</v>
      </c>
      <c r="X16" t="s">
        <v>1526</v>
      </c>
      <c r="Y16" t="s">
        <v>1439</v>
      </c>
      <c r="Z16" t="s">
        <v>1440</v>
      </c>
      <c r="AA16" t="s">
        <v>333</v>
      </c>
      <c r="AB16" t="s">
        <v>1522</v>
      </c>
      <c r="AC16" t="s">
        <v>1441</v>
      </c>
    </row>
    <row r="17" spans="1:29">
      <c r="A17" t="str">
        <f>+AA17</f>
        <v>JET CONTRACTORS</v>
      </c>
      <c r="B17" t="s">
        <v>1527</v>
      </c>
      <c r="C17" t="s">
        <v>1433</v>
      </c>
      <c r="D17" t="s">
        <v>111</v>
      </c>
      <c r="E17" t="s">
        <v>1528</v>
      </c>
      <c r="F17" t="s">
        <v>1528</v>
      </c>
      <c r="G17" t="s">
        <v>5385</v>
      </c>
      <c r="H17">
        <v>100000000</v>
      </c>
      <c r="I17">
        <v>440</v>
      </c>
      <c r="J17" t="s">
        <v>5324</v>
      </c>
      <c r="K17" s="163" t="str">
        <f>LEFT(L17,10)</f>
        <v>2025-02-04</v>
      </c>
      <c r="L17" t="s">
        <v>5386</v>
      </c>
      <c r="M17">
        <v>100000</v>
      </c>
      <c r="N17" t="s">
        <v>1434</v>
      </c>
      <c r="O17" t="s">
        <v>1435</v>
      </c>
      <c r="P17" t="s">
        <v>1449</v>
      </c>
      <c r="Q17" t="s">
        <v>5308</v>
      </c>
      <c r="R17" t="s">
        <v>1437</v>
      </c>
      <c r="S17" t="s">
        <v>5387</v>
      </c>
      <c r="T17" t="s">
        <v>5324</v>
      </c>
      <c r="U17" t="s">
        <v>1438</v>
      </c>
      <c r="W17" t="s">
        <v>292</v>
      </c>
      <c r="X17" t="s">
        <v>1530</v>
      </c>
      <c r="Y17" t="s">
        <v>1531</v>
      </c>
      <c r="Z17" t="s">
        <v>1532</v>
      </c>
      <c r="AA17" t="s">
        <v>51</v>
      </c>
      <c r="AB17" t="s">
        <v>1529</v>
      </c>
      <c r="AC17" t="s">
        <v>1441</v>
      </c>
    </row>
    <row r="18" spans="1:29">
      <c r="A18" t="str">
        <f>+AA18</f>
        <v>SOFAC CREDIT</v>
      </c>
      <c r="B18" t="s">
        <v>1533</v>
      </c>
      <c r="C18" t="s">
        <v>1534</v>
      </c>
      <c r="D18" t="s">
        <v>111</v>
      </c>
      <c r="E18" t="s">
        <v>1535</v>
      </c>
      <c r="F18" t="s">
        <v>1535</v>
      </c>
      <c r="G18" t="s">
        <v>5388</v>
      </c>
      <c r="H18">
        <v>100000000</v>
      </c>
      <c r="I18">
        <v>1500</v>
      </c>
      <c r="J18" t="s">
        <v>5389</v>
      </c>
      <c r="K18" s="163" t="str">
        <f>LEFT(L18,10)</f>
        <v>2025-02-05</v>
      </c>
      <c r="L18" t="s">
        <v>5390</v>
      </c>
      <c r="M18">
        <v>100000</v>
      </c>
      <c r="N18" t="s">
        <v>1434</v>
      </c>
      <c r="O18" t="s">
        <v>1435</v>
      </c>
      <c r="P18" t="s">
        <v>1449</v>
      </c>
      <c r="Q18" t="s">
        <v>5308</v>
      </c>
      <c r="R18" t="s">
        <v>1443</v>
      </c>
      <c r="S18" t="s">
        <v>5345</v>
      </c>
      <c r="T18" t="s">
        <v>5391</v>
      </c>
      <c r="U18" t="s">
        <v>1536</v>
      </c>
      <c r="V18" t="s">
        <v>1443</v>
      </c>
      <c r="W18" t="s">
        <v>292</v>
      </c>
      <c r="X18" t="s">
        <v>1537</v>
      </c>
      <c r="Y18" t="s">
        <v>1455</v>
      </c>
      <c r="Z18" t="s">
        <v>1456</v>
      </c>
      <c r="AA18" t="s">
        <v>1538</v>
      </c>
      <c r="AB18" t="s">
        <v>1539</v>
      </c>
      <c r="AC18" t="s">
        <v>1441</v>
      </c>
    </row>
    <row r="19" spans="1:29">
      <c r="A19" t="str">
        <f>+AA19</f>
        <v>BOA</v>
      </c>
      <c r="B19" t="s">
        <v>1540</v>
      </c>
      <c r="C19" t="s">
        <v>1433</v>
      </c>
      <c r="D19" t="s">
        <v>111</v>
      </c>
      <c r="E19" t="s">
        <v>1541</v>
      </c>
      <c r="F19" t="s">
        <v>1541</v>
      </c>
      <c r="G19" t="s">
        <v>5327</v>
      </c>
      <c r="H19">
        <v>100000000</v>
      </c>
      <c r="I19">
        <v>5350</v>
      </c>
      <c r="J19" t="s">
        <v>5392</v>
      </c>
      <c r="K19" s="163" t="str">
        <f>LEFT(L19,10)</f>
        <v>2025-02-06</v>
      </c>
      <c r="L19" t="s">
        <v>5393</v>
      </c>
      <c r="M19">
        <v>100000</v>
      </c>
      <c r="N19" t="s">
        <v>1434</v>
      </c>
      <c r="O19" t="s">
        <v>1435</v>
      </c>
      <c r="P19" t="s">
        <v>1449</v>
      </c>
      <c r="Q19" t="s">
        <v>5308</v>
      </c>
      <c r="R19" t="s">
        <v>1443</v>
      </c>
      <c r="S19" t="s">
        <v>5394</v>
      </c>
      <c r="T19" t="s">
        <v>5330</v>
      </c>
      <c r="U19" t="s">
        <v>1438</v>
      </c>
      <c r="W19" t="s">
        <v>292</v>
      </c>
      <c r="X19" t="s">
        <v>1543</v>
      </c>
      <c r="Y19" t="s">
        <v>1457</v>
      </c>
      <c r="Z19" t="s">
        <v>39</v>
      </c>
      <c r="AA19" t="s">
        <v>1458</v>
      </c>
      <c r="AB19" t="s">
        <v>1542</v>
      </c>
      <c r="AC19" t="s">
        <v>1441</v>
      </c>
    </row>
    <row r="20" spans="1:29">
      <c r="A20" t="str">
        <f>+AA20</f>
        <v>WAFASALAF</v>
      </c>
      <c r="B20" t="s">
        <v>1544</v>
      </c>
      <c r="C20" t="s">
        <v>1433</v>
      </c>
      <c r="D20" t="s">
        <v>111</v>
      </c>
      <c r="E20" t="s">
        <v>1545</v>
      </c>
      <c r="F20" t="s">
        <v>1545</v>
      </c>
      <c r="G20" t="s">
        <v>5342</v>
      </c>
      <c r="H20">
        <v>100000000</v>
      </c>
      <c r="I20">
        <v>3000</v>
      </c>
      <c r="J20" t="s">
        <v>5395</v>
      </c>
      <c r="K20" s="163" t="str">
        <f>LEFT(L20,10)</f>
        <v>2025-02-11</v>
      </c>
      <c r="L20" t="s">
        <v>5396</v>
      </c>
      <c r="M20">
        <v>100000</v>
      </c>
      <c r="N20" t="s">
        <v>1434</v>
      </c>
      <c r="O20" t="s">
        <v>1435</v>
      </c>
      <c r="P20" t="s">
        <v>1436</v>
      </c>
      <c r="Q20" t="s">
        <v>5308</v>
      </c>
      <c r="R20" t="s">
        <v>1443</v>
      </c>
      <c r="S20" t="s">
        <v>5397</v>
      </c>
      <c r="T20" t="s">
        <v>5346</v>
      </c>
      <c r="U20" t="s">
        <v>1438</v>
      </c>
      <c r="W20" t="s">
        <v>292</v>
      </c>
      <c r="Y20" t="s">
        <v>1465</v>
      </c>
      <c r="Z20" t="s">
        <v>1466</v>
      </c>
      <c r="AA20" t="s">
        <v>1467</v>
      </c>
      <c r="AB20" t="s">
        <v>1546</v>
      </c>
      <c r="AC20" t="s">
        <v>1441</v>
      </c>
    </row>
    <row r="21" spans="1:29">
      <c r="A21" t="str">
        <f>+AA21</f>
        <v>BMCI</v>
      </c>
      <c r="B21" t="s">
        <v>1547</v>
      </c>
      <c r="C21" t="s">
        <v>1433</v>
      </c>
      <c r="D21" t="s">
        <v>111</v>
      </c>
      <c r="E21" t="s">
        <v>1548</v>
      </c>
      <c r="F21" t="s">
        <v>1548</v>
      </c>
      <c r="G21" t="s">
        <v>5375</v>
      </c>
      <c r="H21">
        <v>100000000</v>
      </c>
      <c r="I21">
        <v>1249</v>
      </c>
      <c r="J21" t="s">
        <v>5398</v>
      </c>
      <c r="K21" s="163" t="str">
        <f>LEFT(L21,10)</f>
        <v>2025-02-12</v>
      </c>
      <c r="L21" t="s">
        <v>5399</v>
      </c>
      <c r="M21">
        <v>100000</v>
      </c>
      <c r="N21" t="s">
        <v>1434</v>
      </c>
      <c r="O21" t="s">
        <v>1435</v>
      </c>
      <c r="P21" t="s">
        <v>1449</v>
      </c>
      <c r="Q21" t="s">
        <v>5308</v>
      </c>
      <c r="R21" t="s">
        <v>1443</v>
      </c>
      <c r="S21" t="s">
        <v>5400</v>
      </c>
      <c r="T21" t="s">
        <v>5379</v>
      </c>
      <c r="U21" t="s">
        <v>1438</v>
      </c>
      <c r="W21" t="s">
        <v>292</v>
      </c>
      <c r="X21" t="s">
        <v>1550</v>
      </c>
      <c r="Y21" t="s">
        <v>1515</v>
      </c>
      <c r="Z21" t="s">
        <v>41</v>
      </c>
      <c r="AA21" t="s">
        <v>41</v>
      </c>
      <c r="AB21" t="s">
        <v>1549</v>
      </c>
      <c r="AC21" t="s">
        <v>1441</v>
      </c>
    </row>
    <row r="22" spans="1:29">
      <c r="A22" t="str">
        <f>+AA22</f>
        <v>CFG BANK</v>
      </c>
      <c r="B22" t="s">
        <v>1551</v>
      </c>
      <c r="C22" t="s">
        <v>1433</v>
      </c>
      <c r="D22" t="s">
        <v>111</v>
      </c>
      <c r="E22" t="s">
        <v>1552</v>
      </c>
      <c r="F22" t="s">
        <v>1552</v>
      </c>
      <c r="G22" t="s">
        <v>5314</v>
      </c>
      <c r="H22">
        <v>100000000</v>
      </c>
      <c r="I22">
        <v>16</v>
      </c>
      <c r="J22" t="s">
        <v>5401</v>
      </c>
      <c r="K22" s="163" t="str">
        <f>LEFT(L22,10)</f>
        <v>2025-02-13</v>
      </c>
      <c r="L22" t="s">
        <v>5402</v>
      </c>
      <c r="M22">
        <v>100000</v>
      </c>
      <c r="N22" t="s">
        <v>1434</v>
      </c>
      <c r="O22" t="s">
        <v>1435</v>
      </c>
      <c r="P22" t="s">
        <v>1449</v>
      </c>
      <c r="Q22" t="s">
        <v>5308</v>
      </c>
      <c r="R22" t="s">
        <v>1443</v>
      </c>
      <c r="S22" t="s">
        <v>5378</v>
      </c>
      <c r="T22" t="s">
        <v>5403</v>
      </c>
      <c r="U22" t="s">
        <v>1438</v>
      </c>
      <c r="W22" t="s">
        <v>292</v>
      </c>
      <c r="X22" t="s">
        <v>1553</v>
      </c>
      <c r="Y22" t="s">
        <v>1450</v>
      </c>
      <c r="Z22" t="s">
        <v>1249</v>
      </c>
      <c r="AA22" t="s">
        <v>1249</v>
      </c>
      <c r="AB22" t="s">
        <v>1554</v>
      </c>
      <c r="AC22" t="s">
        <v>1441</v>
      </c>
    </row>
    <row r="23" spans="1:29">
      <c r="A23" t="str">
        <f>+AA23</f>
        <v>TRESOR</v>
      </c>
      <c r="B23" t="s">
        <v>1555</v>
      </c>
      <c r="C23" t="s">
        <v>1447</v>
      </c>
      <c r="D23" t="s">
        <v>1218</v>
      </c>
      <c r="E23" t="s">
        <v>1556</v>
      </c>
      <c r="F23" t="s">
        <v>1556</v>
      </c>
      <c r="G23" t="s">
        <v>5306</v>
      </c>
      <c r="H23">
        <v>100000000</v>
      </c>
      <c r="I23">
        <v>70800</v>
      </c>
      <c r="J23" t="s">
        <v>5401</v>
      </c>
      <c r="K23" s="163" t="str">
        <f>LEFT(L23,10)</f>
        <v>2025-02-13</v>
      </c>
      <c r="L23" t="s">
        <v>5402</v>
      </c>
      <c r="M23">
        <v>100000</v>
      </c>
      <c r="N23" t="s">
        <v>1557</v>
      </c>
      <c r="O23" t="s">
        <v>1435</v>
      </c>
      <c r="P23" t="s">
        <v>1436</v>
      </c>
      <c r="Q23" t="s">
        <v>5308</v>
      </c>
      <c r="R23" t="s">
        <v>1437</v>
      </c>
      <c r="S23" t="s">
        <v>5404</v>
      </c>
      <c r="T23" t="s">
        <v>5401</v>
      </c>
      <c r="U23" t="s">
        <v>1438</v>
      </c>
      <c r="W23" t="s">
        <v>292</v>
      </c>
      <c r="X23" t="s">
        <v>1558</v>
      </c>
      <c r="Y23" t="s">
        <v>1439</v>
      </c>
      <c r="Z23" t="s">
        <v>1440</v>
      </c>
      <c r="AA23" t="s">
        <v>333</v>
      </c>
      <c r="AB23" t="s">
        <v>1559</v>
      </c>
      <c r="AC23" t="s">
        <v>1441</v>
      </c>
    </row>
    <row r="24" spans="1:29">
      <c r="A24" t="str">
        <f>+AA24</f>
        <v>CFG BANK</v>
      </c>
      <c r="B24" t="s">
        <v>1560</v>
      </c>
      <c r="C24" t="s">
        <v>1433</v>
      </c>
      <c r="D24" t="s">
        <v>111</v>
      </c>
      <c r="E24" t="s">
        <v>1561</v>
      </c>
      <c r="F24" t="s">
        <v>1561</v>
      </c>
      <c r="G24" t="s">
        <v>5314</v>
      </c>
      <c r="H24">
        <v>100000000</v>
      </c>
      <c r="I24">
        <v>50</v>
      </c>
      <c r="J24" t="s">
        <v>5405</v>
      </c>
      <c r="K24" s="163" t="str">
        <f>LEFT(L24,10)</f>
        <v>2025-02-14</v>
      </c>
      <c r="L24" t="s">
        <v>5406</v>
      </c>
      <c r="M24">
        <v>100000</v>
      </c>
      <c r="N24" t="s">
        <v>1434</v>
      </c>
      <c r="O24" t="s">
        <v>1435</v>
      </c>
      <c r="P24" t="s">
        <v>1449</v>
      </c>
      <c r="Q24" t="s">
        <v>5308</v>
      </c>
      <c r="R24" t="s">
        <v>1443</v>
      </c>
      <c r="S24" t="s">
        <v>5407</v>
      </c>
      <c r="T24" t="s">
        <v>5349</v>
      </c>
      <c r="U24" t="s">
        <v>1438</v>
      </c>
      <c r="W24" t="s">
        <v>292</v>
      </c>
      <c r="X24" t="s">
        <v>1563</v>
      </c>
      <c r="Y24" t="s">
        <v>1450</v>
      </c>
      <c r="Z24" t="s">
        <v>1249</v>
      </c>
      <c r="AA24" t="s">
        <v>1249</v>
      </c>
      <c r="AB24" t="s">
        <v>1562</v>
      </c>
      <c r="AC24" t="s">
        <v>1441</v>
      </c>
    </row>
    <row r="25" spans="1:29">
      <c r="A25" t="str">
        <f>+AA25</f>
        <v>FT UTILITIES</v>
      </c>
      <c r="B25" t="s">
        <v>1564</v>
      </c>
      <c r="C25" t="s">
        <v>1534</v>
      </c>
      <c r="D25" t="s">
        <v>177</v>
      </c>
      <c r="E25" t="s">
        <v>1565</v>
      </c>
      <c r="F25" t="s">
        <v>1566</v>
      </c>
      <c r="G25" t="s">
        <v>5408</v>
      </c>
      <c r="H25">
        <v>100000000</v>
      </c>
      <c r="I25">
        <v>18350</v>
      </c>
      <c r="J25" t="s">
        <v>5409</v>
      </c>
      <c r="K25" s="163" t="str">
        <f>LEFT(L25,10)</f>
        <v>2025-02-15</v>
      </c>
      <c r="L25" t="s">
        <v>5410</v>
      </c>
      <c r="M25">
        <v>100000</v>
      </c>
      <c r="N25" t="s">
        <v>1557</v>
      </c>
      <c r="O25" t="s">
        <v>1435</v>
      </c>
      <c r="P25" t="s">
        <v>1449</v>
      </c>
      <c r="Q25" t="s">
        <v>5308</v>
      </c>
      <c r="R25" t="s">
        <v>1437</v>
      </c>
      <c r="S25" t="s">
        <v>5411</v>
      </c>
      <c r="T25" t="s">
        <v>5412</v>
      </c>
      <c r="U25" t="s">
        <v>1536</v>
      </c>
      <c r="V25" t="s">
        <v>1491</v>
      </c>
      <c r="W25" t="s">
        <v>292</v>
      </c>
      <c r="X25" t="s">
        <v>1568</v>
      </c>
      <c r="Y25" t="s">
        <v>1465</v>
      </c>
      <c r="Z25" t="s">
        <v>1466</v>
      </c>
      <c r="AA25" t="s">
        <v>1569</v>
      </c>
      <c r="AB25" t="s">
        <v>1570</v>
      </c>
      <c r="AC25" t="s">
        <v>1441</v>
      </c>
    </row>
    <row r="26" spans="1:29">
      <c r="A26" t="str">
        <f>+AA26</f>
        <v>FT UTILITIES</v>
      </c>
      <c r="B26" t="s">
        <v>1571</v>
      </c>
      <c r="C26" t="s">
        <v>1534</v>
      </c>
      <c r="D26" t="s">
        <v>177</v>
      </c>
      <c r="E26" t="s">
        <v>1572</v>
      </c>
      <c r="F26" t="s">
        <v>1573</v>
      </c>
      <c r="G26" t="s">
        <v>5408</v>
      </c>
      <c r="H26">
        <v>100000000</v>
      </c>
      <c r="I26">
        <v>1650</v>
      </c>
      <c r="J26" t="s">
        <v>5409</v>
      </c>
      <c r="K26" s="163" t="str">
        <f>LEFT(L26,10)</f>
        <v>2025-02-15</v>
      </c>
      <c r="L26" t="s">
        <v>5410</v>
      </c>
      <c r="M26">
        <v>100000</v>
      </c>
      <c r="N26" t="s">
        <v>1434</v>
      </c>
      <c r="O26" t="s">
        <v>1435</v>
      </c>
      <c r="P26" t="s">
        <v>1449</v>
      </c>
      <c r="Q26" t="s">
        <v>5308</v>
      </c>
      <c r="R26" t="s">
        <v>1443</v>
      </c>
      <c r="S26" t="s">
        <v>5413</v>
      </c>
      <c r="U26" t="s">
        <v>1536</v>
      </c>
      <c r="V26" t="s">
        <v>1491</v>
      </c>
      <c r="W26" t="s">
        <v>292</v>
      </c>
      <c r="X26" t="s">
        <v>1574</v>
      </c>
      <c r="Y26" t="s">
        <v>1465</v>
      </c>
      <c r="Z26" t="s">
        <v>1466</v>
      </c>
      <c r="AA26" t="s">
        <v>1569</v>
      </c>
      <c r="AB26" t="s">
        <v>1575</v>
      </c>
      <c r="AC26" t="s">
        <v>1441</v>
      </c>
    </row>
    <row r="27" spans="1:29">
      <c r="A27" t="str">
        <f>+AA27</f>
        <v>SOFAC CREDIT</v>
      </c>
      <c r="B27" t="s">
        <v>1576</v>
      </c>
      <c r="C27" t="s">
        <v>1534</v>
      </c>
      <c r="D27" t="s">
        <v>111</v>
      </c>
      <c r="E27" t="s">
        <v>1577</v>
      </c>
      <c r="F27" t="s">
        <v>1577</v>
      </c>
      <c r="G27" t="s">
        <v>5388</v>
      </c>
      <c r="H27">
        <v>100000000</v>
      </c>
      <c r="I27">
        <v>1300</v>
      </c>
      <c r="J27" t="s">
        <v>5414</v>
      </c>
      <c r="K27" s="163" t="str">
        <f>LEFT(L27,10)</f>
        <v>2025-02-19</v>
      </c>
      <c r="L27" t="s">
        <v>5415</v>
      </c>
      <c r="M27">
        <v>100000</v>
      </c>
      <c r="N27" t="s">
        <v>1434</v>
      </c>
      <c r="O27" t="s">
        <v>1435</v>
      </c>
      <c r="P27" t="s">
        <v>1449</v>
      </c>
      <c r="Q27" t="s">
        <v>5308</v>
      </c>
      <c r="R27" t="s">
        <v>1443</v>
      </c>
      <c r="S27" t="s">
        <v>5416</v>
      </c>
      <c r="T27" t="s">
        <v>5414</v>
      </c>
      <c r="U27" t="s">
        <v>1536</v>
      </c>
      <c r="V27" t="s">
        <v>1443</v>
      </c>
      <c r="W27" t="s">
        <v>292</v>
      </c>
      <c r="X27" t="s">
        <v>1579</v>
      </c>
      <c r="Y27" t="s">
        <v>1455</v>
      </c>
      <c r="Z27" t="s">
        <v>1456</v>
      </c>
      <c r="AA27" t="s">
        <v>1538</v>
      </c>
      <c r="AB27" t="s">
        <v>1580</v>
      </c>
      <c r="AC27" t="s">
        <v>1441</v>
      </c>
    </row>
    <row r="28" spans="1:29">
      <c r="A28" t="str">
        <f>+AA28</f>
        <v>SOFAC CREDIT</v>
      </c>
      <c r="B28" t="s">
        <v>1581</v>
      </c>
      <c r="C28" t="s">
        <v>1534</v>
      </c>
      <c r="D28" t="s">
        <v>111</v>
      </c>
      <c r="E28" t="s">
        <v>1582</v>
      </c>
      <c r="F28" t="s">
        <v>1582</v>
      </c>
      <c r="G28" t="s">
        <v>5388</v>
      </c>
      <c r="H28">
        <v>100000000</v>
      </c>
      <c r="I28">
        <v>700</v>
      </c>
      <c r="J28" t="s">
        <v>5417</v>
      </c>
      <c r="K28" s="163" t="str">
        <f>LEFT(L28,10)</f>
        <v>2025-02-19</v>
      </c>
      <c r="L28" t="s">
        <v>5415</v>
      </c>
      <c r="M28">
        <v>100000</v>
      </c>
      <c r="N28" t="s">
        <v>1434</v>
      </c>
      <c r="O28" t="s">
        <v>1435</v>
      </c>
      <c r="P28" t="s">
        <v>1449</v>
      </c>
      <c r="Q28" t="s">
        <v>5308</v>
      </c>
      <c r="R28" t="s">
        <v>1443</v>
      </c>
      <c r="S28" t="s">
        <v>5372</v>
      </c>
      <c r="T28" t="s">
        <v>5391</v>
      </c>
      <c r="U28" t="s">
        <v>1536</v>
      </c>
      <c r="V28" t="s">
        <v>1443</v>
      </c>
      <c r="W28" t="s">
        <v>292</v>
      </c>
      <c r="X28" t="s">
        <v>1583</v>
      </c>
      <c r="Y28" t="s">
        <v>1455</v>
      </c>
      <c r="Z28" t="s">
        <v>1456</v>
      </c>
      <c r="AA28" t="s">
        <v>1538</v>
      </c>
      <c r="AB28" t="s">
        <v>1584</v>
      </c>
      <c r="AC28" t="s">
        <v>1441</v>
      </c>
    </row>
    <row r="29" spans="1:29">
      <c r="A29" t="str">
        <f>+AA29</f>
        <v>CIH E</v>
      </c>
      <c r="B29" t="s">
        <v>1585</v>
      </c>
      <c r="C29" t="s">
        <v>1433</v>
      </c>
      <c r="D29" t="s">
        <v>111</v>
      </c>
      <c r="E29" t="s">
        <v>1586</v>
      </c>
      <c r="F29" t="s">
        <v>1586</v>
      </c>
      <c r="G29" t="s">
        <v>5311</v>
      </c>
      <c r="H29">
        <v>100000000</v>
      </c>
      <c r="I29">
        <v>1293</v>
      </c>
      <c r="J29" t="s">
        <v>5418</v>
      </c>
      <c r="K29" s="163" t="str">
        <f>LEFT(L29,10)</f>
        <v>2025-02-19</v>
      </c>
      <c r="L29" t="s">
        <v>5415</v>
      </c>
      <c r="M29">
        <v>100000</v>
      </c>
      <c r="N29" t="s">
        <v>1434</v>
      </c>
      <c r="O29" t="s">
        <v>1435</v>
      </c>
      <c r="P29" t="s">
        <v>1449</v>
      </c>
      <c r="Q29" t="s">
        <v>5308</v>
      </c>
      <c r="R29" t="s">
        <v>1443</v>
      </c>
      <c r="S29" t="s">
        <v>5400</v>
      </c>
      <c r="T29" t="s">
        <v>5419</v>
      </c>
      <c r="U29" t="s">
        <v>1438</v>
      </c>
      <c r="W29" t="s">
        <v>292</v>
      </c>
      <c r="X29" t="s">
        <v>1587</v>
      </c>
      <c r="Y29" t="s">
        <v>1445</v>
      </c>
      <c r="Z29" t="s">
        <v>1243</v>
      </c>
      <c r="AA29" t="s">
        <v>1446</v>
      </c>
      <c r="AB29" t="s">
        <v>1578</v>
      </c>
      <c r="AC29" t="s">
        <v>1441</v>
      </c>
    </row>
    <row r="30" spans="1:29">
      <c r="A30" t="str">
        <f>+AA30</f>
        <v>MAGHREBAIL</v>
      </c>
      <c r="B30" t="s">
        <v>1588</v>
      </c>
      <c r="C30" t="s">
        <v>1534</v>
      </c>
      <c r="D30" t="s">
        <v>111</v>
      </c>
      <c r="E30" t="s">
        <v>1589</v>
      </c>
      <c r="F30" t="s">
        <v>1589</v>
      </c>
      <c r="G30" t="s">
        <v>5420</v>
      </c>
      <c r="H30">
        <v>100000000</v>
      </c>
      <c r="I30">
        <v>1500</v>
      </c>
      <c r="J30" t="s">
        <v>5421</v>
      </c>
      <c r="K30" s="163" t="str">
        <f>LEFT(L30,10)</f>
        <v>2025-02-20</v>
      </c>
      <c r="L30" t="s">
        <v>5422</v>
      </c>
      <c r="M30">
        <v>100000</v>
      </c>
      <c r="N30" t="s">
        <v>1434</v>
      </c>
      <c r="O30" t="s">
        <v>1435</v>
      </c>
      <c r="P30" t="s">
        <v>1449</v>
      </c>
      <c r="Q30" t="s">
        <v>5308</v>
      </c>
      <c r="R30" t="s">
        <v>1443</v>
      </c>
      <c r="S30" t="s">
        <v>5423</v>
      </c>
      <c r="T30" t="s">
        <v>5424</v>
      </c>
      <c r="U30" t="s">
        <v>1536</v>
      </c>
      <c r="V30" t="s">
        <v>1443</v>
      </c>
      <c r="W30" t="s">
        <v>292</v>
      </c>
      <c r="X30" t="s">
        <v>1590</v>
      </c>
      <c r="Y30" t="s">
        <v>1457</v>
      </c>
      <c r="Z30" t="s">
        <v>39</v>
      </c>
      <c r="AA30" t="s">
        <v>55</v>
      </c>
      <c r="AB30" t="s">
        <v>1591</v>
      </c>
      <c r="AC30" t="s">
        <v>1441</v>
      </c>
    </row>
    <row r="31" spans="1:29">
      <c r="A31" t="str">
        <f>+AA31</f>
        <v>CFG BANK</v>
      </c>
      <c r="B31" t="s">
        <v>1592</v>
      </c>
      <c r="C31" t="s">
        <v>1433</v>
      </c>
      <c r="D31" t="s">
        <v>111</v>
      </c>
      <c r="E31" t="s">
        <v>1593</v>
      </c>
      <c r="F31" t="s">
        <v>1593</v>
      </c>
      <c r="G31" t="s">
        <v>5314</v>
      </c>
      <c r="H31">
        <v>100000000</v>
      </c>
      <c r="I31">
        <v>47</v>
      </c>
      <c r="J31" t="s">
        <v>5425</v>
      </c>
      <c r="K31" s="163" t="str">
        <f>LEFT(L31,10)</f>
        <v>2025-02-20</v>
      </c>
      <c r="L31" t="s">
        <v>5422</v>
      </c>
      <c r="M31">
        <v>100000</v>
      </c>
      <c r="N31" t="s">
        <v>1434</v>
      </c>
      <c r="O31" t="s">
        <v>1435</v>
      </c>
      <c r="P31" t="s">
        <v>1449</v>
      </c>
      <c r="Q31" t="s">
        <v>5308</v>
      </c>
      <c r="R31" t="s">
        <v>1443</v>
      </c>
      <c r="S31" t="s">
        <v>5337</v>
      </c>
      <c r="T31" t="s">
        <v>5403</v>
      </c>
      <c r="U31" t="s">
        <v>1438</v>
      </c>
      <c r="W31" t="s">
        <v>292</v>
      </c>
      <c r="X31" t="s">
        <v>1594</v>
      </c>
      <c r="Y31" t="s">
        <v>1450</v>
      </c>
      <c r="Z31" t="s">
        <v>1249</v>
      </c>
      <c r="AA31" t="s">
        <v>1249</v>
      </c>
      <c r="AB31" t="s">
        <v>1595</v>
      </c>
      <c r="AC31" t="s">
        <v>1441</v>
      </c>
    </row>
    <row r="32" spans="1:29">
      <c r="A32" t="str">
        <f>+AA32</f>
        <v>RCI</v>
      </c>
      <c r="B32" t="s">
        <v>1596</v>
      </c>
      <c r="C32" t="s">
        <v>1433</v>
      </c>
      <c r="D32" t="s">
        <v>111</v>
      </c>
      <c r="E32" t="s">
        <v>1597</v>
      </c>
      <c r="F32" t="s">
        <v>1598</v>
      </c>
      <c r="G32" t="s">
        <v>5426</v>
      </c>
      <c r="H32">
        <v>100000000</v>
      </c>
      <c r="I32">
        <v>2500</v>
      </c>
      <c r="J32" t="s">
        <v>5427</v>
      </c>
      <c r="K32" s="163" t="str">
        <f>LEFT(L32,10)</f>
        <v>2025-02-24</v>
      </c>
      <c r="L32" t="s">
        <v>5428</v>
      </c>
      <c r="M32">
        <v>100000</v>
      </c>
      <c r="N32" t="s">
        <v>1434</v>
      </c>
      <c r="O32" t="s">
        <v>1435</v>
      </c>
      <c r="P32" t="s">
        <v>1449</v>
      </c>
      <c r="Q32" t="s">
        <v>5308</v>
      </c>
      <c r="R32" t="s">
        <v>1443</v>
      </c>
      <c r="S32" t="s">
        <v>5429</v>
      </c>
      <c r="T32" t="s">
        <v>5430</v>
      </c>
      <c r="U32" t="s">
        <v>1438</v>
      </c>
      <c r="W32" t="s">
        <v>292</v>
      </c>
      <c r="X32" t="s">
        <v>1600</v>
      </c>
      <c r="Y32" t="s">
        <v>1515</v>
      </c>
      <c r="Z32" t="s">
        <v>41</v>
      </c>
      <c r="AA32" t="s">
        <v>1601</v>
      </c>
      <c r="AB32" t="s">
        <v>1602</v>
      </c>
      <c r="AC32" t="s">
        <v>1441</v>
      </c>
    </row>
    <row r="33" spans="1:29">
      <c r="A33" t="str">
        <f>+AA33</f>
        <v>CDG K E</v>
      </c>
      <c r="B33" t="s">
        <v>1603</v>
      </c>
      <c r="C33" t="s">
        <v>1433</v>
      </c>
      <c r="D33" t="s">
        <v>111</v>
      </c>
      <c r="E33" t="s">
        <v>1604</v>
      </c>
      <c r="F33" t="s">
        <v>1604</v>
      </c>
      <c r="G33" t="s">
        <v>5431</v>
      </c>
      <c r="H33">
        <v>100000000</v>
      </c>
      <c r="I33">
        <v>6000</v>
      </c>
      <c r="J33" t="s">
        <v>5432</v>
      </c>
      <c r="K33" s="163" t="str">
        <f>LEFT(L33,10)</f>
        <v>2025-02-24</v>
      </c>
      <c r="L33" t="s">
        <v>5428</v>
      </c>
      <c r="M33">
        <v>100000</v>
      </c>
      <c r="N33" t="s">
        <v>1434</v>
      </c>
      <c r="O33" t="s">
        <v>1435</v>
      </c>
      <c r="P33" t="s">
        <v>1449</v>
      </c>
      <c r="Q33" t="s">
        <v>5308</v>
      </c>
      <c r="R33" t="s">
        <v>1451</v>
      </c>
      <c r="S33" t="s">
        <v>5433</v>
      </c>
      <c r="T33" t="s">
        <v>5434</v>
      </c>
      <c r="U33" t="s">
        <v>1438</v>
      </c>
      <c r="W33" t="s">
        <v>292</v>
      </c>
      <c r="X33" t="s">
        <v>1605</v>
      </c>
      <c r="Y33" t="s">
        <v>1455</v>
      </c>
      <c r="Z33" t="s">
        <v>1456</v>
      </c>
      <c r="AA33" t="s">
        <v>1606</v>
      </c>
      <c r="AB33" t="s">
        <v>1599</v>
      </c>
      <c r="AC33" t="s">
        <v>1441</v>
      </c>
    </row>
    <row r="34" spans="1:29">
      <c r="A34" t="str">
        <f>+AA34</f>
        <v>OCP SA</v>
      </c>
      <c r="B34" t="s">
        <v>5435</v>
      </c>
      <c r="C34" t="s">
        <v>1433</v>
      </c>
      <c r="D34" t="s">
        <v>111</v>
      </c>
      <c r="E34" t="s">
        <v>5436</v>
      </c>
      <c r="F34" t="s">
        <v>5436</v>
      </c>
      <c r="G34" t="s">
        <v>5356</v>
      </c>
      <c r="H34">
        <v>100000000</v>
      </c>
      <c r="I34">
        <v>30000</v>
      </c>
      <c r="J34" t="s">
        <v>5360</v>
      </c>
      <c r="K34" s="163" t="str">
        <f>LEFT(L34,10)</f>
        <v>2025-02-27</v>
      </c>
      <c r="L34" t="s">
        <v>5437</v>
      </c>
      <c r="M34">
        <v>100000</v>
      </c>
      <c r="N34" t="s">
        <v>1434</v>
      </c>
      <c r="O34" t="s">
        <v>1435</v>
      </c>
      <c r="P34" t="s">
        <v>1449</v>
      </c>
      <c r="Q34" t="s">
        <v>5308</v>
      </c>
      <c r="R34" t="s">
        <v>1491</v>
      </c>
      <c r="S34" t="s">
        <v>5361</v>
      </c>
      <c r="T34" t="s">
        <v>5362</v>
      </c>
      <c r="U34" t="s">
        <v>1438</v>
      </c>
      <c r="W34" t="s">
        <v>292</v>
      </c>
      <c r="X34" t="s">
        <v>5438</v>
      </c>
      <c r="Y34" t="s">
        <v>1465</v>
      </c>
      <c r="Z34" t="s">
        <v>1466</v>
      </c>
      <c r="AA34" t="s">
        <v>1487</v>
      </c>
      <c r="AB34" t="s">
        <v>5439</v>
      </c>
      <c r="AC34" t="s">
        <v>1441</v>
      </c>
    </row>
    <row r="35" spans="1:29">
      <c r="A35" t="str">
        <f>+AA35</f>
        <v>SGMB</v>
      </c>
      <c r="B35" t="s">
        <v>1607</v>
      </c>
      <c r="C35" t="s">
        <v>1433</v>
      </c>
      <c r="D35" t="s">
        <v>111</v>
      </c>
      <c r="E35" t="s">
        <v>1608</v>
      </c>
      <c r="F35" t="s">
        <v>1608</v>
      </c>
      <c r="G35" t="s">
        <v>5440</v>
      </c>
      <c r="H35">
        <v>100000000</v>
      </c>
      <c r="I35">
        <v>6000</v>
      </c>
      <c r="J35" t="s">
        <v>5441</v>
      </c>
      <c r="K35" s="163" t="str">
        <f>LEFT(L35,10)</f>
        <v>2025-02-28</v>
      </c>
      <c r="L35" t="s">
        <v>5442</v>
      </c>
      <c r="M35">
        <v>100000</v>
      </c>
      <c r="N35" t="s">
        <v>1434</v>
      </c>
      <c r="O35" t="s">
        <v>1435</v>
      </c>
      <c r="P35" t="s">
        <v>1449</v>
      </c>
      <c r="Q35" t="s">
        <v>5308</v>
      </c>
      <c r="R35" t="s">
        <v>1443</v>
      </c>
      <c r="S35" t="s">
        <v>5443</v>
      </c>
      <c r="T35" t="s">
        <v>5444</v>
      </c>
      <c r="U35" t="s">
        <v>1438</v>
      </c>
      <c r="W35" t="s">
        <v>292</v>
      </c>
      <c r="X35" t="s">
        <v>1610</v>
      </c>
      <c r="Y35" t="s">
        <v>1611</v>
      </c>
      <c r="Z35" t="s">
        <v>1612</v>
      </c>
      <c r="AA35" t="s">
        <v>1612</v>
      </c>
      <c r="AB35" t="s">
        <v>1609</v>
      </c>
      <c r="AC35" t="s">
        <v>1441</v>
      </c>
    </row>
    <row r="36" spans="1:29">
      <c r="A36" t="str">
        <f>+AA36</f>
        <v>CDM</v>
      </c>
      <c r="B36" t="s">
        <v>1613</v>
      </c>
      <c r="C36" t="s">
        <v>1433</v>
      </c>
      <c r="D36" t="s">
        <v>111</v>
      </c>
      <c r="E36" t="s">
        <v>1614</v>
      </c>
      <c r="F36" t="s">
        <v>1614</v>
      </c>
      <c r="G36" t="s">
        <v>5373</v>
      </c>
      <c r="H36">
        <v>100000000</v>
      </c>
      <c r="I36">
        <v>7000</v>
      </c>
      <c r="J36" t="s">
        <v>5445</v>
      </c>
      <c r="K36" s="163" t="str">
        <f>LEFT(L36,10)</f>
        <v>2025-02-28</v>
      </c>
      <c r="L36" t="s">
        <v>5442</v>
      </c>
      <c r="M36">
        <v>100000</v>
      </c>
      <c r="N36" t="s">
        <v>1434</v>
      </c>
      <c r="O36" t="s">
        <v>1435</v>
      </c>
      <c r="P36" t="s">
        <v>1449</v>
      </c>
      <c r="Q36" t="s">
        <v>5308</v>
      </c>
      <c r="R36" t="s">
        <v>1451</v>
      </c>
      <c r="S36" t="s">
        <v>5372</v>
      </c>
      <c r="T36" t="s">
        <v>5445</v>
      </c>
      <c r="U36" t="s">
        <v>1438</v>
      </c>
      <c r="W36" t="s">
        <v>292</v>
      </c>
      <c r="X36" t="s">
        <v>1615</v>
      </c>
      <c r="Y36" t="s">
        <v>1510</v>
      </c>
      <c r="Z36" t="s">
        <v>42</v>
      </c>
      <c r="AA36" t="s">
        <v>42</v>
      </c>
      <c r="AB36" t="s">
        <v>1609</v>
      </c>
      <c r="AC36" t="s">
        <v>1441</v>
      </c>
    </row>
    <row r="37" spans="1:29">
      <c r="A37" t="str">
        <f>+AA37</f>
        <v>TRESOR</v>
      </c>
      <c r="B37" t="s">
        <v>1616</v>
      </c>
      <c r="C37" t="s">
        <v>1433</v>
      </c>
      <c r="D37" t="s">
        <v>1218</v>
      </c>
      <c r="E37" t="s">
        <v>1617</v>
      </c>
      <c r="F37" t="s">
        <v>1618</v>
      </c>
      <c r="G37" t="s">
        <v>5306</v>
      </c>
      <c r="H37">
        <v>100000000</v>
      </c>
      <c r="I37">
        <v>40887</v>
      </c>
      <c r="J37" t="s">
        <v>5446</v>
      </c>
      <c r="K37" s="163" t="str">
        <f>LEFT(L37,10)</f>
        <v>2025-02-28</v>
      </c>
      <c r="L37" t="s">
        <v>5442</v>
      </c>
      <c r="M37">
        <v>100000</v>
      </c>
      <c r="N37" t="s">
        <v>1434</v>
      </c>
      <c r="O37" t="s">
        <v>1435</v>
      </c>
      <c r="Q37" t="s">
        <v>5308</v>
      </c>
      <c r="R37" t="s">
        <v>1443</v>
      </c>
      <c r="S37" t="s">
        <v>5447</v>
      </c>
      <c r="U37" t="s">
        <v>1438</v>
      </c>
      <c r="W37" t="s">
        <v>292</v>
      </c>
      <c r="X37" t="s">
        <v>1619</v>
      </c>
      <c r="Y37" t="s">
        <v>1439</v>
      </c>
      <c r="Z37" t="s">
        <v>1440</v>
      </c>
      <c r="AA37" t="s">
        <v>333</v>
      </c>
      <c r="AC37" t="s">
        <v>1441</v>
      </c>
    </row>
    <row r="38" spans="1:29">
      <c r="A38" t="str">
        <f>+AA38</f>
        <v>SEDM</v>
      </c>
      <c r="B38" t="s">
        <v>1620</v>
      </c>
      <c r="C38" t="s">
        <v>1433</v>
      </c>
      <c r="D38" t="s">
        <v>111</v>
      </c>
      <c r="E38" t="s">
        <v>1621</v>
      </c>
      <c r="F38" t="s">
        <v>1621</v>
      </c>
      <c r="G38" t="s">
        <v>5448</v>
      </c>
      <c r="H38">
        <v>100000000</v>
      </c>
      <c r="I38">
        <v>2650</v>
      </c>
      <c r="J38" t="s">
        <v>5449</v>
      </c>
      <c r="K38" s="163" t="str">
        <f>LEFT(L38,10)</f>
        <v>2025-03-01</v>
      </c>
      <c r="L38" t="s">
        <v>5450</v>
      </c>
      <c r="M38">
        <v>100000</v>
      </c>
      <c r="N38" t="s">
        <v>1434</v>
      </c>
      <c r="O38" t="s">
        <v>1435</v>
      </c>
      <c r="P38" t="s">
        <v>1449</v>
      </c>
      <c r="Q38" t="s">
        <v>5308</v>
      </c>
      <c r="R38" t="s">
        <v>1443</v>
      </c>
      <c r="S38" t="s">
        <v>5451</v>
      </c>
      <c r="T38" t="s">
        <v>5449</v>
      </c>
      <c r="U38" t="s">
        <v>1438</v>
      </c>
      <c r="W38" t="s">
        <v>292</v>
      </c>
      <c r="X38" t="s">
        <v>1623</v>
      </c>
      <c r="Y38" t="s">
        <v>1611</v>
      </c>
      <c r="Z38" t="s">
        <v>1612</v>
      </c>
      <c r="AA38" t="s">
        <v>1624</v>
      </c>
      <c r="AB38" t="s">
        <v>1625</v>
      </c>
      <c r="AC38" t="s">
        <v>1441</v>
      </c>
    </row>
    <row r="39" spans="1:29">
      <c r="A39" t="str">
        <f>+AA39</f>
        <v>CFG BANK</v>
      </c>
      <c r="B39" t="s">
        <v>1626</v>
      </c>
      <c r="C39" t="s">
        <v>1433</v>
      </c>
      <c r="D39" t="s">
        <v>111</v>
      </c>
      <c r="E39" t="s">
        <v>1627</v>
      </c>
      <c r="F39" t="s">
        <v>1627</v>
      </c>
      <c r="G39" t="s">
        <v>5314</v>
      </c>
      <c r="H39">
        <v>100000000</v>
      </c>
      <c r="I39">
        <v>50</v>
      </c>
      <c r="J39" t="s">
        <v>5452</v>
      </c>
      <c r="K39" s="163" t="str">
        <f>LEFT(L39,10)</f>
        <v>2025-03-01</v>
      </c>
      <c r="L39" t="s">
        <v>5450</v>
      </c>
      <c r="M39">
        <v>100000</v>
      </c>
      <c r="N39" t="s">
        <v>1434</v>
      </c>
      <c r="O39" t="s">
        <v>1435</v>
      </c>
      <c r="P39" t="s">
        <v>1449</v>
      </c>
      <c r="Q39" t="s">
        <v>5308</v>
      </c>
      <c r="R39" t="s">
        <v>1451</v>
      </c>
      <c r="S39" t="s">
        <v>5453</v>
      </c>
      <c r="T39" t="s">
        <v>5319</v>
      </c>
      <c r="U39" t="s">
        <v>1438</v>
      </c>
      <c r="W39" t="s">
        <v>292</v>
      </c>
      <c r="X39" t="s">
        <v>1628</v>
      </c>
      <c r="Y39" t="s">
        <v>1450</v>
      </c>
      <c r="Z39" t="s">
        <v>1249</v>
      </c>
      <c r="AA39" t="s">
        <v>1249</v>
      </c>
      <c r="AB39" t="s">
        <v>1622</v>
      </c>
      <c r="AC39" t="s">
        <v>1441</v>
      </c>
    </row>
    <row r="40" spans="1:29">
      <c r="A40" t="str">
        <f>+AA40</f>
        <v>TRESOR</v>
      </c>
      <c r="B40" t="s">
        <v>1629</v>
      </c>
      <c r="C40" t="s">
        <v>1433</v>
      </c>
      <c r="D40" t="s">
        <v>1218</v>
      </c>
      <c r="E40" t="s">
        <v>1630</v>
      </c>
      <c r="F40" t="s">
        <v>1631</v>
      </c>
      <c r="G40" t="s">
        <v>5306</v>
      </c>
      <c r="H40">
        <v>100000000</v>
      </c>
      <c r="I40">
        <v>73900</v>
      </c>
      <c r="J40" t="s">
        <v>5454</v>
      </c>
      <c r="K40" s="163" t="str">
        <f>LEFT(L40,10)</f>
        <v>2025-03-01</v>
      </c>
      <c r="L40" t="s">
        <v>5450</v>
      </c>
      <c r="M40">
        <v>100000</v>
      </c>
      <c r="N40" t="s">
        <v>1434</v>
      </c>
      <c r="O40" t="s">
        <v>1435</v>
      </c>
      <c r="Q40" t="s">
        <v>5308</v>
      </c>
      <c r="R40" t="s">
        <v>1443</v>
      </c>
      <c r="S40" t="s">
        <v>5455</v>
      </c>
      <c r="U40" t="s">
        <v>1438</v>
      </c>
      <c r="W40" t="s">
        <v>292</v>
      </c>
      <c r="X40" t="s">
        <v>1632</v>
      </c>
      <c r="Y40" t="s">
        <v>1439</v>
      </c>
      <c r="Z40" t="s">
        <v>1440</v>
      </c>
      <c r="AA40" t="s">
        <v>333</v>
      </c>
      <c r="AC40" t="s">
        <v>1441</v>
      </c>
    </row>
    <row r="41" spans="1:29">
      <c r="A41" t="str">
        <f>+AA41</f>
        <v>SEDM</v>
      </c>
      <c r="B41" t="s">
        <v>1633</v>
      </c>
      <c r="C41" t="s">
        <v>1433</v>
      </c>
      <c r="D41" t="s">
        <v>111</v>
      </c>
      <c r="E41" t="s">
        <v>1634</v>
      </c>
      <c r="F41" t="s">
        <v>1634</v>
      </c>
      <c r="G41" t="s">
        <v>5448</v>
      </c>
      <c r="H41">
        <v>100000000</v>
      </c>
      <c r="I41">
        <v>1000</v>
      </c>
      <c r="J41" t="s">
        <v>5456</v>
      </c>
      <c r="K41" s="163" t="str">
        <f>LEFT(L41,10)</f>
        <v>2025-03-03</v>
      </c>
      <c r="L41" t="s">
        <v>5457</v>
      </c>
      <c r="M41">
        <v>100000</v>
      </c>
      <c r="N41" t="s">
        <v>1434</v>
      </c>
      <c r="O41" t="s">
        <v>1435</v>
      </c>
      <c r="P41" t="s">
        <v>1449</v>
      </c>
      <c r="Q41" t="s">
        <v>5308</v>
      </c>
      <c r="R41" t="s">
        <v>1443</v>
      </c>
      <c r="S41" t="s">
        <v>5458</v>
      </c>
      <c r="T41" t="s">
        <v>5456</v>
      </c>
      <c r="U41" t="s">
        <v>1438</v>
      </c>
      <c r="V41" t="s">
        <v>1443</v>
      </c>
      <c r="W41" t="s">
        <v>292</v>
      </c>
      <c r="X41" t="s">
        <v>1636</v>
      </c>
      <c r="Y41" t="s">
        <v>1611</v>
      </c>
      <c r="Z41" t="s">
        <v>1612</v>
      </c>
      <c r="AA41" t="s">
        <v>1624</v>
      </c>
      <c r="AB41" t="s">
        <v>1637</v>
      </c>
      <c r="AC41" t="s">
        <v>1441</v>
      </c>
    </row>
    <row r="42" spans="1:29">
      <c r="A42" t="str">
        <f>+AA42</f>
        <v>CDM</v>
      </c>
      <c r="B42" t="s">
        <v>1638</v>
      </c>
      <c r="C42" t="s">
        <v>1433</v>
      </c>
      <c r="D42" t="s">
        <v>111</v>
      </c>
      <c r="E42" t="s">
        <v>1639</v>
      </c>
      <c r="F42" t="s">
        <v>1639</v>
      </c>
      <c r="G42" t="s">
        <v>5373</v>
      </c>
      <c r="H42">
        <v>100000000</v>
      </c>
      <c r="I42">
        <v>2000</v>
      </c>
      <c r="J42" t="s">
        <v>5459</v>
      </c>
      <c r="K42" s="163" t="str">
        <f>LEFT(L42,10)</f>
        <v>2025-03-03</v>
      </c>
      <c r="L42" t="s">
        <v>5457</v>
      </c>
      <c r="M42">
        <v>100000</v>
      </c>
      <c r="N42" t="s">
        <v>1434</v>
      </c>
      <c r="O42" t="s">
        <v>1435</v>
      </c>
      <c r="P42" t="s">
        <v>1449</v>
      </c>
      <c r="Q42" t="s">
        <v>5308</v>
      </c>
      <c r="R42" t="s">
        <v>1451</v>
      </c>
      <c r="S42" t="s">
        <v>5372</v>
      </c>
      <c r="T42" t="s">
        <v>5445</v>
      </c>
      <c r="U42" t="s">
        <v>1438</v>
      </c>
      <c r="W42" t="s">
        <v>292</v>
      </c>
      <c r="X42" t="s">
        <v>1640</v>
      </c>
      <c r="Y42" t="s">
        <v>1510</v>
      </c>
      <c r="Z42" t="s">
        <v>42</v>
      </c>
      <c r="AA42" t="s">
        <v>42</v>
      </c>
      <c r="AB42" t="s">
        <v>1635</v>
      </c>
      <c r="AC42" t="s">
        <v>1441</v>
      </c>
    </row>
    <row r="43" spans="1:29">
      <c r="A43" t="str">
        <f>+AA43</f>
        <v>CFG BANK</v>
      </c>
      <c r="B43" t="s">
        <v>1641</v>
      </c>
      <c r="C43" t="s">
        <v>1433</v>
      </c>
      <c r="D43" t="s">
        <v>111</v>
      </c>
      <c r="E43" t="s">
        <v>1642</v>
      </c>
      <c r="F43" t="s">
        <v>1642</v>
      </c>
      <c r="G43" t="s">
        <v>5314</v>
      </c>
      <c r="H43">
        <v>100000000</v>
      </c>
      <c r="I43">
        <v>15</v>
      </c>
      <c r="J43" t="s">
        <v>5460</v>
      </c>
      <c r="K43" s="163" t="str">
        <f>LEFT(L43,10)</f>
        <v>2025-03-04</v>
      </c>
      <c r="L43" t="s">
        <v>5461</v>
      </c>
      <c r="M43">
        <v>100000</v>
      </c>
      <c r="N43" t="s">
        <v>1434</v>
      </c>
      <c r="O43" t="s">
        <v>1435</v>
      </c>
      <c r="P43" t="s">
        <v>1449</v>
      </c>
      <c r="Q43" t="s">
        <v>5308</v>
      </c>
      <c r="R43" t="s">
        <v>1443</v>
      </c>
      <c r="S43" t="s">
        <v>5315</v>
      </c>
      <c r="T43" t="s">
        <v>5460</v>
      </c>
      <c r="U43" t="s">
        <v>1438</v>
      </c>
      <c r="W43" t="s">
        <v>292</v>
      </c>
      <c r="X43" t="s">
        <v>1644</v>
      </c>
      <c r="Y43" t="s">
        <v>1450</v>
      </c>
      <c r="Z43" t="s">
        <v>1249</v>
      </c>
      <c r="AA43" t="s">
        <v>1249</v>
      </c>
      <c r="AB43" t="s">
        <v>1643</v>
      </c>
      <c r="AC43" t="s">
        <v>1441</v>
      </c>
    </row>
    <row r="44" spans="1:29">
      <c r="A44" t="str">
        <f>+AA44</f>
        <v>BMCI</v>
      </c>
      <c r="B44" t="s">
        <v>1645</v>
      </c>
      <c r="C44" t="s">
        <v>1433</v>
      </c>
      <c r="D44" t="s">
        <v>111</v>
      </c>
      <c r="E44" t="s">
        <v>1646</v>
      </c>
      <c r="F44" t="s">
        <v>1646</v>
      </c>
      <c r="G44" t="s">
        <v>5375</v>
      </c>
      <c r="H44">
        <v>100000000</v>
      </c>
      <c r="I44">
        <v>200</v>
      </c>
      <c r="J44" t="s">
        <v>5460</v>
      </c>
      <c r="K44" s="163" t="str">
        <f>LEFT(L44,10)</f>
        <v>2025-03-05</v>
      </c>
      <c r="L44" t="s">
        <v>5462</v>
      </c>
      <c r="M44">
        <v>100000</v>
      </c>
      <c r="N44" t="s">
        <v>1434</v>
      </c>
      <c r="O44" t="s">
        <v>1435</v>
      </c>
      <c r="P44" t="s">
        <v>1449</v>
      </c>
      <c r="Q44" t="s">
        <v>5308</v>
      </c>
      <c r="R44" t="s">
        <v>1443</v>
      </c>
      <c r="S44" t="s">
        <v>5416</v>
      </c>
      <c r="T44" t="s">
        <v>5379</v>
      </c>
      <c r="U44" t="s">
        <v>1438</v>
      </c>
      <c r="W44" t="s">
        <v>292</v>
      </c>
      <c r="X44" t="s">
        <v>1648</v>
      </c>
      <c r="Y44" t="s">
        <v>1515</v>
      </c>
      <c r="Z44" t="s">
        <v>41</v>
      </c>
      <c r="AA44" t="s">
        <v>41</v>
      </c>
      <c r="AB44" t="s">
        <v>1647</v>
      </c>
      <c r="AC44" t="s">
        <v>1441</v>
      </c>
    </row>
    <row r="45" spans="1:29">
      <c r="A45" t="str">
        <f>+AA45</f>
        <v>BMCI</v>
      </c>
      <c r="B45" t="s">
        <v>1649</v>
      </c>
      <c r="C45" t="s">
        <v>1433</v>
      </c>
      <c r="D45" t="s">
        <v>111</v>
      </c>
      <c r="E45" t="s">
        <v>1650</v>
      </c>
      <c r="F45" t="s">
        <v>1650</v>
      </c>
      <c r="G45" t="s">
        <v>5375</v>
      </c>
      <c r="H45">
        <v>100000000</v>
      </c>
      <c r="I45">
        <v>1115</v>
      </c>
      <c r="J45" t="s">
        <v>5460</v>
      </c>
      <c r="K45" s="163" t="str">
        <f>LEFT(L45,10)</f>
        <v>2025-03-05</v>
      </c>
      <c r="L45" t="s">
        <v>5462</v>
      </c>
      <c r="M45">
        <v>100000</v>
      </c>
      <c r="N45" t="s">
        <v>1434</v>
      </c>
      <c r="O45" t="s">
        <v>1435</v>
      </c>
      <c r="P45" t="s">
        <v>1449</v>
      </c>
      <c r="Q45" t="s">
        <v>5308</v>
      </c>
      <c r="R45" t="s">
        <v>1443</v>
      </c>
      <c r="S45" t="s">
        <v>5378</v>
      </c>
      <c r="T45" t="s">
        <v>5379</v>
      </c>
      <c r="U45" t="s">
        <v>1438</v>
      </c>
      <c r="W45" t="s">
        <v>292</v>
      </c>
      <c r="X45" t="s">
        <v>1651</v>
      </c>
      <c r="Y45" t="s">
        <v>1515</v>
      </c>
      <c r="Z45" t="s">
        <v>41</v>
      </c>
      <c r="AA45" t="s">
        <v>41</v>
      </c>
      <c r="AB45" t="s">
        <v>1647</v>
      </c>
      <c r="AC45" t="s">
        <v>1441</v>
      </c>
    </row>
    <row r="46" spans="1:29">
      <c r="A46" t="str">
        <f>+AA46</f>
        <v>CFG BANK</v>
      </c>
      <c r="B46" t="s">
        <v>1652</v>
      </c>
      <c r="C46" t="s">
        <v>1433</v>
      </c>
      <c r="D46" t="s">
        <v>111</v>
      </c>
      <c r="E46" t="s">
        <v>1653</v>
      </c>
      <c r="F46" t="s">
        <v>1653</v>
      </c>
      <c r="G46" t="s">
        <v>5314</v>
      </c>
      <c r="H46">
        <v>100000000</v>
      </c>
      <c r="I46">
        <v>30</v>
      </c>
      <c r="J46" t="s">
        <v>5463</v>
      </c>
      <c r="K46" s="163" t="str">
        <f>LEFT(L46,10)</f>
        <v>2025-03-05</v>
      </c>
      <c r="L46" t="s">
        <v>5462</v>
      </c>
      <c r="M46">
        <v>100000</v>
      </c>
      <c r="N46" t="s">
        <v>1434</v>
      </c>
      <c r="O46" t="s">
        <v>1435</v>
      </c>
      <c r="P46" t="s">
        <v>1449</v>
      </c>
      <c r="Q46" t="s">
        <v>5308</v>
      </c>
      <c r="R46" t="s">
        <v>1443</v>
      </c>
      <c r="S46" t="s">
        <v>5315</v>
      </c>
      <c r="T46" t="s">
        <v>5463</v>
      </c>
      <c r="U46" t="s">
        <v>1438</v>
      </c>
      <c r="W46" t="s">
        <v>292</v>
      </c>
      <c r="X46" t="s">
        <v>1654</v>
      </c>
      <c r="Y46" t="s">
        <v>1450</v>
      </c>
      <c r="Z46" t="s">
        <v>1249</v>
      </c>
      <c r="AA46" t="s">
        <v>1249</v>
      </c>
      <c r="AB46" t="s">
        <v>1647</v>
      </c>
      <c r="AC46" t="s">
        <v>1441</v>
      </c>
    </row>
    <row r="47" spans="1:29">
      <c r="A47" t="str">
        <f>+AA47</f>
        <v>BMCI</v>
      </c>
      <c r="B47" t="s">
        <v>1655</v>
      </c>
      <c r="C47" t="s">
        <v>1433</v>
      </c>
      <c r="D47" t="s">
        <v>111</v>
      </c>
      <c r="E47" t="s">
        <v>1656</v>
      </c>
      <c r="F47" t="s">
        <v>1656</v>
      </c>
      <c r="G47" t="s">
        <v>5375</v>
      </c>
      <c r="H47">
        <v>100000000</v>
      </c>
      <c r="I47">
        <v>800</v>
      </c>
      <c r="J47" t="s">
        <v>5464</v>
      </c>
      <c r="K47" s="163" t="str">
        <f>LEFT(L47,10)</f>
        <v>2025-03-06</v>
      </c>
      <c r="L47" t="s">
        <v>5465</v>
      </c>
      <c r="M47">
        <v>100000</v>
      </c>
      <c r="N47" t="s">
        <v>1434</v>
      </c>
      <c r="O47" t="s">
        <v>1435</v>
      </c>
      <c r="P47" t="s">
        <v>1449</v>
      </c>
      <c r="Q47" t="s">
        <v>5308</v>
      </c>
      <c r="R47" t="s">
        <v>1451</v>
      </c>
      <c r="S47" t="s">
        <v>5345</v>
      </c>
      <c r="T47" t="s">
        <v>5464</v>
      </c>
      <c r="U47" t="s">
        <v>1438</v>
      </c>
      <c r="W47" t="s">
        <v>292</v>
      </c>
      <c r="X47" t="s">
        <v>1658</v>
      </c>
      <c r="Y47" t="s">
        <v>1515</v>
      </c>
      <c r="Z47" t="s">
        <v>41</v>
      </c>
      <c r="AA47" t="s">
        <v>41</v>
      </c>
      <c r="AB47" t="s">
        <v>1657</v>
      </c>
      <c r="AC47" t="s">
        <v>1441</v>
      </c>
    </row>
    <row r="48" spans="1:29">
      <c r="A48" t="str">
        <f>+AA48</f>
        <v>CFG BANK</v>
      </c>
      <c r="B48" t="s">
        <v>1659</v>
      </c>
      <c r="C48" t="s">
        <v>1433</v>
      </c>
      <c r="D48" t="s">
        <v>111</v>
      </c>
      <c r="E48" t="s">
        <v>1660</v>
      </c>
      <c r="F48" t="s">
        <v>1660</v>
      </c>
      <c r="G48" t="s">
        <v>5314</v>
      </c>
      <c r="H48">
        <v>100000000</v>
      </c>
      <c r="I48">
        <v>22</v>
      </c>
      <c r="J48" t="s">
        <v>5466</v>
      </c>
      <c r="K48" s="163" t="str">
        <f>LEFT(L48,10)</f>
        <v>2025-03-11</v>
      </c>
      <c r="L48" t="s">
        <v>5467</v>
      </c>
      <c r="M48">
        <v>100000</v>
      </c>
      <c r="N48" t="s">
        <v>1434</v>
      </c>
      <c r="O48" t="s">
        <v>1435</v>
      </c>
      <c r="P48" t="s">
        <v>1449</v>
      </c>
      <c r="Q48" t="s">
        <v>5308</v>
      </c>
      <c r="R48" t="s">
        <v>1443</v>
      </c>
      <c r="S48" t="s">
        <v>5315</v>
      </c>
      <c r="T48" t="s">
        <v>5463</v>
      </c>
      <c r="U48" t="s">
        <v>1438</v>
      </c>
      <c r="W48" t="s">
        <v>292</v>
      </c>
      <c r="X48" t="s">
        <v>1662</v>
      </c>
      <c r="Y48" t="s">
        <v>1450</v>
      </c>
      <c r="Z48" t="s">
        <v>1249</v>
      </c>
      <c r="AA48" t="s">
        <v>1249</v>
      </c>
      <c r="AB48" t="s">
        <v>1661</v>
      </c>
      <c r="AC48" t="s">
        <v>1441</v>
      </c>
    </row>
    <row r="49" spans="1:29">
      <c r="A49" t="str">
        <f>+AA49</f>
        <v>CFG BANK</v>
      </c>
      <c r="B49" t="s">
        <v>1663</v>
      </c>
      <c r="C49" t="s">
        <v>1433</v>
      </c>
      <c r="D49" t="s">
        <v>111</v>
      </c>
      <c r="E49" t="s">
        <v>1664</v>
      </c>
      <c r="F49" t="s">
        <v>1664</v>
      </c>
      <c r="G49" t="s">
        <v>5314</v>
      </c>
      <c r="H49">
        <v>100000000</v>
      </c>
      <c r="I49">
        <v>200</v>
      </c>
      <c r="J49" t="s">
        <v>5468</v>
      </c>
      <c r="K49" s="163" t="str">
        <f>LEFT(L49,10)</f>
        <v>2025-03-14</v>
      </c>
      <c r="L49" t="s">
        <v>5469</v>
      </c>
      <c r="M49">
        <v>100000</v>
      </c>
      <c r="N49" t="s">
        <v>1434</v>
      </c>
      <c r="O49" t="s">
        <v>1435</v>
      </c>
      <c r="P49" t="s">
        <v>1449</v>
      </c>
      <c r="Q49" t="s">
        <v>5308</v>
      </c>
      <c r="R49" t="s">
        <v>1443</v>
      </c>
      <c r="S49" t="s">
        <v>5378</v>
      </c>
      <c r="T49" t="s">
        <v>5463</v>
      </c>
      <c r="U49" t="s">
        <v>1438</v>
      </c>
      <c r="W49" t="s">
        <v>292</v>
      </c>
      <c r="X49" t="s">
        <v>1666</v>
      </c>
      <c r="Y49" t="s">
        <v>1450</v>
      </c>
      <c r="Z49" t="s">
        <v>1249</v>
      </c>
      <c r="AA49" t="s">
        <v>1249</v>
      </c>
      <c r="AB49" t="s">
        <v>1665</v>
      </c>
      <c r="AC49" t="s">
        <v>1441</v>
      </c>
    </row>
    <row r="50" spans="1:29">
      <c r="A50" t="str">
        <f>+AA50</f>
        <v>BMCI</v>
      </c>
      <c r="B50" t="s">
        <v>1667</v>
      </c>
      <c r="C50" t="s">
        <v>1433</v>
      </c>
      <c r="D50" t="s">
        <v>111</v>
      </c>
      <c r="E50" t="s">
        <v>1668</v>
      </c>
      <c r="F50" t="s">
        <v>1668</v>
      </c>
      <c r="G50" t="s">
        <v>5375</v>
      </c>
      <c r="H50">
        <v>100000000</v>
      </c>
      <c r="I50">
        <v>136</v>
      </c>
      <c r="J50" t="s">
        <v>5470</v>
      </c>
      <c r="K50" s="163" t="str">
        <f>LEFT(L50,10)</f>
        <v>2025-03-17</v>
      </c>
      <c r="L50" t="s">
        <v>5471</v>
      </c>
      <c r="M50">
        <v>100000</v>
      </c>
      <c r="N50" t="s">
        <v>1434</v>
      </c>
      <c r="O50" t="s">
        <v>1435</v>
      </c>
      <c r="P50" t="s">
        <v>1449</v>
      </c>
      <c r="Q50" t="s">
        <v>5308</v>
      </c>
      <c r="R50" t="s">
        <v>1443</v>
      </c>
      <c r="S50" t="s">
        <v>5400</v>
      </c>
      <c r="T50" t="s">
        <v>5379</v>
      </c>
      <c r="U50" t="s">
        <v>1438</v>
      </c>
      <c r="W50" t="s">
        <v>292</v>
      </c>
      <c r="X50" t="s">
        <v>1670</v>
      </c>
      <c r="Y50" t="s">
        <v>1515</v>
      </c>
      <c r="Z50" t="s">
        <v>41</v>
      </c>
      <c r="AA50" t="s">
        <v>41</v>
      </c>
      <c r="AB50" t="s">
        <v>1669</v>
      </c>
      <c r="AC50" t="s">
        <v>1441</v>
      </c>
    </row>
    <row r="51" spans="1:29">
      <c r="A51" t="str">
        <f>+AA51</f>
        <v>SOFAC CREDIT</v>
      </c>
      <c r="B51" t="s">
        <v>1671</v>
      </c>
      <c r="C51" t="s">
        <v>1534</v>
      </c>
      <c r="D51" t="s">
        <v>111</v>
      </c>
      <c r="E51" t="s">
        <v>1672</v>
      </c>
      <c r="F51" t="s">
        <v>1672</v>
      </c>
      <c r="G51" t="s">
        <v>5388</v>
      </c>
      <c r="H51">
        <v>100000000</v>
      </c>
      <c r="I51">
        <v>3000</v>
      </c>
      <c r="J51" t="s">
        <v>5472</v>
      </c>
      <c r="K51" s="163" t="str">
        <f>LEFT(L51,10)</f>
        <v>2025-03-18</v>
      </c>
      <c r="L51" t="s">
        <v>5473</v>
      </c>
      <c r="M51">
        <v>100000</v>
      </c>
      <c r="N51" t="s">
        <v>1434</v>
      </c>
      <c r="O51" t="s">
        <v>1435</v>
      </c>
      <c r="P51" t="s">
        <v>1449</v>
      </c>
      <c r="Q51" t="s">
        <v>5308</v>
      </c>
      <c r="R51" t="s">
        <v>1443</v>
      </c>
      <c r="S51" t="s">
        <v>5474</v>
      </c>
      <c r="T51" t="s">
        <v>5414</v>
      </c>
      <c r="U51" t="s">
        <v>1536</v>
      </c>
      <c r="V51" t="s">
        <v>1443</v>
      </c>
      <c r="W51" t="s">
        <v>292</v>
      </c>
      <c r="X51" t="s">
        <v>1673</v>
      </c>
      <c r="Y51" t="s">
        <v>1455</v>
      </c>
      <c r="Z51" t="s">
        <v>1456</v>
      </c>
      <c r="AA51" t="s">
        <v>1538</v>
      </c>
      <c r="AB51" t="s">
        <v>1674</v>
      </c>
      <c r="AC51" t="s">
        <v>1441</v>
      </c>
    </row>
    <row r="52" spans="1:29">
      <c r="A52" t="str">
        <f>+AA52</f>
        <v>BMCI</v>
      </c>
      <c r="B52" t="s">
        <v>1675</v>
      </c>
      <c r="C52" t="s">
        <v>1433</v>
      </c>
      <c r="D52" t="s">
        <v>111</v>
      </c>
      <c r="E52" t="s">
        <v>1676</v>
      </c>
      <c r="F52" t="s">
        <v>1676</v>
      </c>
      <c r="G52" t="s">
        <v>5375</v>
      </c>
      <c r="H52">
        <v>100000000</v>
      </c>
      <c r="I52">
        <v>907</v>
      </c>
      <c r="J52" t="s">
        <v>5475</v>
      </c>
      <c r="K52" s="163" t="str">
        <f>LEFT(L52,10)</f>
        <v>2025-03-19</v>
      </c>
      <c r="L52" t="s">
        <v>5476</v>
      </c>
      <c r="M52">
        <v>100000</v>
      </c>
      <c r="N52" t="s">
        <v>1434</v>
      </c>
      <c r="O52" t="s">
        <v>1435</v>
      </c>
      <c r="P52" t="s">
        <v>1449</v>
      </c>
      <c r="Q52" t="s">
        <v>5308</v>
      </c>
      <c r="R52" t="s">
        <v>1443</v>
      </c>
      <c r="S52" t="s">
        <v>5378</v>
      </c>
      <c r="T52" t="s">
        <v>5379</v>
      </c>
      <c r="U52" t="s">
        <v>1438</v>
      </c>
      <c r="W52" t="s">
        <v>292</v>
      </c>
      <c r="X52" t="s">
        <v>1678</v>
      </c>
      <c r="Y52" t="s">
        <v>1515</v>
      </c>
      <c r="Z52" t="s">
        <v>41</v>
      </c>
      <c r="AA52" t="s">
        <v>41</v>
      </c>
      <c r="AB52" t="s">
        <v>1677</v>
      </c>
      <c r="AC52" t="s">
        <v>1441</v>
      </c>
    </row>
    <row r="53" spans="1:29">
      <c r="A53" t="str">
        <f>+AA53</f>
        <v>CFG BANK</v>
      </c>
      <c r="B53" t="s">
        <v>1679</v>
      </c>
      <c r="C53" t="s">
        <v>1433</v>
      </c>
      <c r="D53" t="s">
        <v>111</v>
      </c>
      <c r="E53" t="s">
        <v>1680</v>
      </c>
      <c r="F53" t="s">
        <v>1680</v>
      </c>
      <c r="G53" t="s">
        <v>5314</v>
      </c>
      <c r="H53">
        <v>100000000</v>
      </c>
      <c r="I53">
        <v>80</v>
      </c>
      <c r="J53" t="s">
        <v>5477</v>
      </c>
      <c r="K53" s="163" t="str">
        <f>LEFT(L53,10)</f>
        <v>2025-03-19</v>
      </c>
      <c r="L53" t="s">
        <v>5476</v>
      </c>
      <c r="M53">
        <v>100000</v>
      </c>
      <c r="N53" t="s">
        <v>1434</v>
      </c>
      <c r="O53" t="s">
        <v>1435</v>
      </c>
      <c r="P53" t="s">
        <v>1449</v>
      </c>
      <c r="Q53" t="s">
        <v>5308</v>
      </c>
      <c r="R53" t="s">
        <v>1443</v>
      </c>
      <c r="S53" t="s">
        <v>5315</v>
      </c>
      <c r="T53" t="s">
        <v>5477</v>
      </c>
      <c r="U53" t="s">
        <v>1438</v>
      </c>
      <c r="W53" t="s">
        <v>292</v>
      </c>
      <c r="X53" t="s">
        <v>1681</v>
      </c>
      <c r="Y53" t="s">
        <v>1450</v>
      </c>
      <c r="Z53" t="s">
        <v>1249</v>
      </c>
      <c r="AA53" t="s">
        <v>1249</v>
      </c>
      <c r="AB53" t="s">
        <v>1677</v>
      </c>
      <c r="AC53" t="s">
        <v>1441</v>
      </c>
    </row>
    <row r="54" spans="1:29">
      <c r="A54" t="str">
        <f>+AA54</f>
        <v>CTM SA</v>
      </c>
      <c r="B54" t="s">
        <v>1682</v>
      </c>
      <c r="C54" t="s">
        <v>1534</v>
      </c>
      <c r="D54" t="s">
        <v>1473</v>
      </c>
      <c r="E54" t="s">
        <v>1683</v>
      </c>
      <c r="F54" t="s">
        <v>1683</v>
      </c>
      <c r="G54" t="s">
        <v>5478</v>
      </c>
      <c r="H54">
        <v>100000000</v>
      </c>
      <c r="I54">
        <v>3000</v>
      </c>
      <c r="J54" t="s">
        <v>5479</v>
      </c>
      <c r="K54" s="163" t="str">
        <f>LEFT(L54,10)</f>
        <v>2025-03-20</v>
      </c>
      <c r="L54" t="s">
        <v>5480</v>
      </c>
      <c r="M54">
        <v>100000</v>
      </c>
      <c r="N54" t="s">
        <v>1557</v>
      </c>
      <c r="O54" t="s">
        <v>1435</v>
      </c>
      <c r="P54" t="s">
        <v>1449</v>
      </c>
      <c r="Q54" t="s">
        <v>5308</v>
      </c>
      <c r="R54" t="s">
        <v>1443</v>
      </c>
      <c r="S54" t="s">
        <v>5348</v>
      </c>
      <c r="U54" t="s">
        <v>1536</v>
      </c>
      <c r="V54" t="s">
        <v>1443</v>
      </c>
      <c r="W54" t="s">
        <v>292</v>
      </c>
      <c r="X54" t="s">
        <v>1685</v>
      </c>
      <c r="Y54" t="s">
        <v>1457</v>
      </c>
      <c r="Z54" t="s">
        <v>39</v>
      </c>
      <c r="AA54" t="s">
        <v>1686</v>
      </c>
      <c r="AB54" t="s">
        <v>1687</v>
      </c>
      <c r="AC54" t="s">
        <v>1688</v>
      </c>
    </row>
    <row r="55" spans="1:29">
      <c r="A55" t="str">
        <f>+AA55</f>
        <v>CTM SA</v>
      </c>
      <c r="B55" t="s">
        <v>1689</v>
      </c>
      <c r="C55" t="s">
        <v>1534</v>
      </c>
      <c r="D55" t="s">
        <v>1473</v>
      </c>
      <c r="E55" t="s">
        <v>1690</v>
      </c>
      <c r="F55" t="s">
        <v>1690</v>
      </c>
      <c r="G55" t="s">
        <v>5478</v>
      </c>
      <c r="H55">
        <v>100000000</v>
      </c>
      <c r="I55">
        <v>3000</v>
      </c>
      <c r="J55" t="s">
        <v>5479</v>
      </c>
      <c r="K55" s="163" t="str">
        <f>LEFT(L55,10)</f>
        <v>2025-03-20</v>
      </c>
      <c r="L55" t="s">
        <v>5480</v>
      </c>
      <c r="M55">
        <v>100000</v>
      </c>
      <c r="N55" t="s">
        <v>1434</v>
      </c>
      <c r="O55" t="s">
        <v>1435</v>
      </c>
      <c r="P55" t="s">
        <v>1436</v>
      </c>
      <c r="Q55" t="s">
        <v>5308</v>
      </c>
      <c r="R55" t="s">
        <v>1443</v>
      </c>
      <c r="S55" t="s">
        <v>5481</v>
      </c>
      <c r="U55" t="s">
        <v>1536</v>
      </c>
      <c r="V55" t="s">
        <v>1443</v>
      </c>
      <c r="W55" t="s">
        <v>292</v>
      </c>
      <c r="X55" t="s">
        <v>1691</v>
      </c>
      <c r="Y55" t="s">
        <v>1457</v>
      </c>
      <c r="Z55" t="s">
        <v>39</v>
      </c>
      <c r="AA55" t="s">
        <v>1686</v>
      </c>
      <c r="AB55" t="s">
        <v>1687</v>
      </c>
      <c r="AC55" t="s">
        <v>1688</v>
      </c>
    </row>
    <row r="56" spans="1:29">
      <c r="A56" t="str">
        <f>+AA56</f>
        <v>BMCI</v>
      </c>
      <c r="B56" t="s">
        <v>1692</v>
      </c>
      <c r="C56" t="s">
        <v>1433</v>
      </c>
      <c r="D56" t="s">
        <v>111</v>
      </c>
      <c r="E56" t="s">
        <v>1693</v>
      </c>
      <c r="F56" t="s">
        <v>1693</v>
      </c>
      <c r="G56" t="s">
        <v>5375</v>
      </c>
      <c r="H56">
        <v>100000000</v>
      </c>
      <c r="I56">
        <v>185</v>
      </c>
      <c r="J56" t="s">
        <v>5482</v>
      </c>
      <c r="K56" s="163" t="str">
        <f>LEFT(L56,10)</f>
        <v>2025-03-20</v>
      </c>
      <c r="L56" t="s">
        <v>5480</v>
      </c>
      <c r="M56">
        <v>100000</v>
      </c>
      <c r="N56" t="s">
        <v>1434</v>
      </c>
      <c r="O56" t="s">
        <v>1435</v>
      </c>
      <c r="P56" t="s">
        <v>1449</v>
      </c>
      <c r="Q56" t="s">
        <v>5308</v>
      </c>
      <c r="R56" t="s">
        <v>1443</v>
      </c>
      <c r="S56" t="s">
        <v>5483</v>
      </c>
      <c r="T56" t="s">
        <v>5484</v>
      </c>
      <c r="U56" t="s">
        <v>1438</v>
      </c>
      <c r="W56" t="s">
        <v>292</v>
      </c>
      <c r="X56" t="s">
        <v>1695</v>
      </c>
      <c r="Y56" t="s">
        <v>1515</v>
      </c>
      <c r="Z56" t="s">
        <v>41</v>
      </c>
      <c r="AA56" t="s">
        <v>41</v>
      </c>
      <c r="AB56" t="s">
        <v>1684</v>
      </c>
      <c r="AC56" t="s">
        <v>1441</v>
      </c>
    </row>
    <row r="57" spans="1:29">
      <c r="A57" t="str">
        <f>+AA57</f>
        <v>ATW E</v>
      </c>
      <c r="B57" t="s">
        <v>1696</v>
      </c>
      <c r="C57" t="s">
        <v>1433</v>
      </c>
      <c r="D57" t="s">
        <v>111</v>
      </c>
      <c r="E57" t="s">
        <v>1697</v>
      </c>
      <c r="F57" t="s">
        <v>1697</v>
      </c>
      <c r="G57" t="s">
        <v>5485</v>
      </c>
      <c r="H57">
        <v>100000000</v>
      </c>
      <c r="I57">
        <v>9400</v>
      </c>
      <c r="J57" t="s">
        <v>5486</v>
      </c>
      <c r="K57" s="163" t="str">
        <f>LEFT(L57,10)</f>
        <v>2025-03-21</v>
      </c>
      <c r="L57" t="s">
        <v>5487</v>
      </c>
      <c r="M57">
        <v>100000</v>
      </c>
      <c r="N57" t="s">
        <v>1434</v>
      </c>
      <c r="O57" t="s">
        <v>1435</v>
      </c>
      <c r="P57" t="s">
        <v>1449</v>
      </c>
      <c r="Q57" t="s">
        <v>5308</v>
      </c>
      <c r="R57" t="s">
        <v>1443</v>
      </c>
      <c r="S57" t="s">
        <v>5416</v>
      </c>
      <c r="T57" t="s">
        <v>5486</v>
      </c>
      <c r="U57" t="s">
        <v>1438</v>
      </c>
      <c r="W57" t="s">
        <v>292</v>
      </c>
      <c r="X57" t="s">
        <v>1699</v>
      </c>
      <c r="Y57" t="s">
        <v>1465</v>
      </c>
      <c r="Z57" t="s">
        <v>1466</v>
      </c>
      <c r="AA57" t="s">
        <v>1700</v>
      </c>
      <c r="AB57" t="s">
        <v>1698</v>
      </c>
      <c r="AC57" t="s">
        <v>1441</v>
      </c>
    </row>
    <row r="58" spans="1:29">
      <c r="A58" t="str">
        <f>+AA58</f>
        <v>SOFAC CREDIT</v>
      </c>
      <c r="B58" t="s">
        <v>1701</v>
      </c>
      <c r="C58" t="s">
        <v>1534</v>
      </c>
      <c r="D58" t="s">
        <v>111</v>
      </c>
      <c r="E58" t="s">
        <v>1702</v>
      </c>
      <c r="F58" t="s">
        <v>1702</v>
      </c>
      <c r="G58" t="s">
        <v>5388</v>
      </c>
      <c r="H58">
        <v>100000000</v>
      </c>
      <c r="I58">
        <v>1000</v>
      </c>
      <c r="J58" t="s">
        <v>5488</v>
      </c>
      <c r="K58" s="163" t="str">
        <f>LEFT(L58,10)</f>
        <v>2025-03-22</v>
      </c>
      <c r="L58" t="s">
        <v>5489</v>
      </c>
      <c r="M58">
        <v>100000</v>
      </c>
      <c r="N58" t="s">
        <v>1434</v>
      </c>
      <c r="O58" t="s">
        <v>1435</v>
      </c>
      <c r="P58" t="s">
        <v>1449</v>
      </c>
      <c r="Q58" t="s">
        <v>5308</v>
      </c>
      <c r="R58" t="s">
        <v>1443</v>
      </c>
      <c r="S58" t="s">
        <v>5474</v>
      </c>
      <c r="T58" t="s">
        <v>5414</v>
      </c>
      <c r="U58" t="s">
        <v>1536</v>
      </c>
      <c r="V58" t="s">
        <v>1443</v>
      </c>
      <c r="W58" t="s">
        <v>292</v>
      </c>
      <c r="X58" t="s">
        <v>1703</v>
      </c>
      <c r="Y58" t="s">
        <v>1455</v>
      </c>
      <c r="Z58" t="s">
        <v>1456</v>
      </c>
      <c r="AA58" t="s">
        <v>1538</v>
      </c>
      <c r="AB58" t="s">
        <v>1704</v>
      </c>
      <c r="AC58" t="s">
        <v>1441</v>
      </c>
    </row>
    <row r="59" spans="1:29">
      <c r="A59" t="str">
        <f>+AA59</f>
        <v>WAFABAIL</v>
      </c>
      <c r="B59" t="s">
        <v>1705</v>
      </c>
      <c r="C59" t="s">
        <v>1433</v>
      </c>
      <c r="D59" t="s">
        <v>111</v>
      </c>
      <c r="E59" t="s">
        <v>1706</v>
      </c>
      <c r="F59" t="s">
        <v>1707</v>
      </c>
      <c r="G59" t="s">
        <v>5490</v>
      </c>
      <c r="H59">
        <v>100000000</v>
      </c>
      <c r="I59">
        <v>4700</v>
      </c>
      <c r="J59" t="s">
        <v>5491</v>
      </c>
      <c r="K59" s="163" t="str">
        <f>LEFT(L59,10)</f>
        <v>2025-03-24</v>
      </c>
      <c r="L59" t="s">
        <v>5492</v>
      </c>
      <c r="M59">
        <v>100000</v>
      </c>
      <c r="N59" t="s">
        <v>1434</v>
      </c>
      <c r="O59" t="s">
        <v>1435</v>
      </c>
      <c r="P59" t="s">
        <v>1449</v>
      </c>
      <c r="Q59" t="s">
        <v>5308</v>
      </c>
      <c r="R59" t="s">
        <v>1443</v>
      </c>
      <c r="S59" t="s">
        <v>5493</v>
      </c>
      <c r="U59" t="s">
        <v>1438</v>
      </c>
      <c r="W59" t="s">
        <v>292</v>
      </c>
      <c r="X59" t="s">
        <v>1710</v>
      </c>
      <c r="Y59" t="s">
        <v>1465</v>
      </c>
      <c r="Z59" t="s">
        <v>1466</v>
      </c>
      <c r="AA59" t="s">
        <v>1711</v>
      </c>
      <c r="AB59" t="s">
        <v>1712</v>
      </c>
      <c r="AC59" t="s">
        <v>1441</v>
      </c>
    </row>
    <row r="60" spans="1:29">
      <c r="A60" t="str">
        <f>+AA60</f>
        <v>WAFASALAF</v>
      </c>
      <c r="B60" t="s">
        <v>1713</v>
      </c>
      <c r="C60" t="s">
        <v>1433</v>
      </c>
      <c r="D60" t="s">
        <v>111</v>
      </c>
      <c r="E60" t="s">
        <v>1714</v>
      </c>
      <c r="F60" t="s">
        <v>1714</v>
      </c>
      <c r="G60" t="s">
        <v>5342</v>
      </c>
      <c r="H60">
        <v>100000000</v>
      </c>
      <c r="I60">
        <v>4000</v>
      </c>
      <c r="J60" t="s">
        <v>5491</v>
      </c>
      <c r="K60" s="163" t="str">
        <f>LEFT(L60,10)</f>
        <v>2025-03-24</v>
      </c>
      <c r="L60" t="s">
        <v>5492</v>
      </c>
      <c r="M60">
        <v>100000</v>
      </c>
      <c r="N60" t="s">
        <v>1434</v>
      </c>
      <c r="O60" t="s">
        <v>1435</v>
      </c>
      <c r="P60" t="s">
        <v>1449</v>
      </c>
      <c r="Q60" t="s">
        <v>5308</v>
      </c>
      <c r="R60" t="s">
        <v>1443</v>
      </c>
      <c r="S60" t="s">
        <v>5494</v>
      </c>
      <c r="T60" t="s">
        <v>5491</v>
      </c>
      <c r="U60" t="s">
        <v>1438</v>
      </c>
      <c r="W60" t="s">
        <v>292</v>
      </c>
      <c r="X60" t="s">
        <v>1715</v>
      </c>
      <c r="Y60" t="s">
        <v>1465</v>
      </c>
      <c r="Z60" t="s">
        <v>1466</v>
      </c>
      <c r="AA60" t="s">
        <v>1467</v>
      </c>
      <c r="AB60" t="s">
        <v>1712</v>
      </c>
      <c r="AC60" t="s">
        <v>1441</v>
      </c>
    </row>
    <row r="61" spans="1:29">
      <c r="A61" t="str">
        <f>+AA61</f>
        <v>TRESOR</v>
      </c>
      <c r="B61" t="s">
        <v>1716</v>
      </c>
      <c r="C61" t="s">
        <v>1433</v>
      </c>
      <c r="D61" t="s">
        <v>1218</v>
      </c>
      <c r="E61" t="s">
        <v>1717</v>
      </c>
      <c r="F61" t="s">
        <v>1717</v>
      </c>
      <c r="G61" t="s">
        <v>5306</v>
      </c>
      <c r="H61">
        <v>100000000</v>
      </c>
      <c r="I61">
        <v>1000</v>
      </c>
      <c r="J61" t="s">
        <v>5495</v>
      </c>
      <c r="K61" s="163" t="str">
        <f>LEFT(L61,10)</f>
        <v>2025-03-24</v>
      </c>
      <c r="L61" t="s">
        <v>5492</v>
      </c>
      <c r="M61">
        <v>100000</v>
      </c>
      <c r="N61" t="s">
        <v>1434</v>
      </c>
      <c r="O61" t="s">
        <v>1435</v>
      </c>
      <c r="P61" t="s">
        <v>1436</v>
      </c>
      <c r="Q61" t="s">
        <v>5308</v>
      </c>
      <c r="R61" t="s">
        <v>1437</v>
      </c>
      <c r="S61" t="s">
        <v>5496</v>
      </c>
      <c r="T61" t="s">
        <v>5495</v>
      </c>
      <c r="U61" t="s">
        <v>1438</v>
      </c>
      <c r="W61" t="s">
        <v>292</v>
      </c>
      <c r="X61" t="s">
        <v>1718</v>
      </c>
      <c r="Y61" t="s">
        <v>1439</v>
      </c>
      <c r="Z61" t="s">
        <v>1440</v>
      </c>
      <c r="AA61" t="s">
        <v>333</v>
      </c>
      <c r="AB61" t="s">
        <v>1709</v>
      </c>
      <c r="AC61" t="s">
        <v>1441</v>
      </c>
    </row>
    <row r="62" spans="1:29">
      <c r="A62" t="str">
        <f>+AA62</f>
        <v>ATW E</v>
      </c>
      <c r="B62" t="s">
        <v>1719</v>
      </c>
      <c r="C62" t="s">
        <v>1433</v>
      </c>
      <c r="D62" t="s">
        <v>111</v>
      </c>
      <c r="E62" t="s">
        <v>1720</v>
      </c>
      <c r="F62" t="s">
        <v>1720</v>
      </c>
      <c r="G62" t="s">
        <v>5485</v>
      </c>
      <c r="H62">
        <v>100000000</v>
      </c>
      <c r="I62">
        <v>4500</v>
      </c>
      <c r="J62" t="s">
        <v>5497</v>
      </c>
      <c r="K62" s="163" t="str">
        <f>LEFT(L62,10)</f>
        <v>2025-03-25</v>
      </c>
      <c r="L62" t="s">
        <v>5498</v>
      </c>
      <c r="M62">
        <v>100000</v>
      </c>
      <c r="N62" t="s">
        <v>1434</v>
      </c>
      <c r="O62" t="s">
        <v>1435</v>
      </c>
      <c r="P62" t="s">
        <v>1449</v>
      </c>
      <c r="Q62" t="s">
        <v>5308</v>
      </c>
      <c r="R62" t="s">
        <v>1443</v>
      </c>
      <c r="S62" t="s">
        <v>5499</v>
      </c>
      <c r="T62" t="s">
        <v>5497</v>
      </c>
      <c r="U62" t="s">
        <v>1438</v>
      </c>
      <c r="W62" t="s">
        <v>292</v>
      </c>
      <c r="X62" t="s">
        <v>1722</v>
      </c>
      <c r="Y62" t="s">
        <v>1465</v>
      </c>
      <c r="Z62" t="s">
        <v>1466</v>
      </c>
      <c r="AA62" t="s">
        <v>1700</v>
      </c>
      <c r="AB62" t="s">
        <v>1723</v>
      </c>
      <c r="AC62" t="s">
        <v>1441</v>
      </c>
    </row>
    <row r="63" spans="1:29">
      <c r="A63" t="str">
        <f>+AA63</f>
        <v>CDG K E</v>
      </c>
      <c r="B63" t="s">
        <v>1724</v>
      </c>
      <c r="C63" t="s">
        <v>1433</v>
      </c>
      <c r="D63" t="s">
        <v>111</v>
      </c>
      <c r="E63" t="s">
        <v>1725</v>
      </c>
      <c r="F63" t="s">
        <v>1725</v>
      </c>
      <c r="G63" t="s">
        <v>5431</v>
      </c>
      <c r="H63">
        <v>100000000</v>
      </c>
      <c r="I63">
        <v>5000</v>
      </c>
      <c r="J63" t="s">
        <v>5500</v>
      </c>
      <c r="K63" s="163" t="str">
        <f>LEFT(L63,10)</f>
        <v>2025-03-25</v>
      </c>
      <c r="L63" t="s">
        <v>5498</v>
      </c>
      <c r="M63">
        <v>100000</v>
      </c>
      <c r="N63" t="s">
        <v>1434</v>
      </c>
      <c r="O63" t="s">
        <v>1435</v>
      </c>
      <c r="P63" t="s">
        <v>1449</v>
      </c>
      <c r="Q63" t="s">
        <v>5308</v>
      </c>
      <c r="R63" t="s">
        <v>1443</v>
      </c>
      <c r="S63" t="s">
        <v>5416</v>
      </c>
      <c r="T63" t="s">
        <v>5501</v>
      </c>
      <c r="U63" t="s">
        <v>1438</v>
      </c>
      <c r="W63" t="s">
        <v>292</v>
      </c>
      <c r="X63" t="s">
        <v>1726</v>
      </c>
      <c r="Y63" t="s">
        <v>1455</v>
      </c>
      <c r="Z63" t="s">
        <v>1456</v>
      </c>
      <c r="AA63" t="s">
        <v>1606</v>
      </c>
      <c r="AB63" t="s">
        <v>1721</v>
      </c>
      <c r="AC63" t="s">
        <v>1441</v>
      </c>
    </row>
    <row r="64" spans="1:29">
      <c r="A64" t="str">
        <f>+AA64</f>
        <v>BMCI</v>
      </c>
      <c r="B64" t="s">
        <v>1727</v>
      </c>
      <c r="C64" t="s">
        <v>1433</v>
      </c>
      <c r="D64" t="s">
        <v>111</v>
      </c>
      <c r="E64" t="s">
        <v>1728</v>
      </c>
      <c r="F64" t="s">
        <v>1728</v>
      </c>
      <c r="G64" t="s">
        <v>5375</v>
      </c>
      <c r="H64">
        <v>100000000</v>
      </c>
      <c r="I64">
        <v>8550</v>
      </c>
      <c r="J64" t="s">
        <v>5502</v>
      </c>
      <c r="K64" s="163" t="str">
        <f>LEFT(L64,10)</f>
        <v>2025-03-27</v>
      </c>
      <c r="L64" t="s">
        <v>5503</v>
      </c>
      <c r="M64">
        <v>100000</v>
      </c>
      <c r="N64" t="s">
        <v>1434</v>
      </c>
      <c r="O64" t="s">
        <v>1435</v>
      </c>
      <c r="P64" t="s">
        <v>1449</v>
      </c>
      <c r="Q64" t="s">
        <v>5308</v>
      </c>
      <c r="R64" t="s">
        <v>1443</v>
      </c>
      <c r="S64" t="s">
        <v>5404</v>
      </c>
      <c r="T64" t="s">
        <v>5502</v>
      </c>
      <c r="U64" t="s">
        <v>1438</v>
      </c>
      <c r="W64" t="s">
        <v>292</v>
      </c>
      <c r="X64" t="s">
        <v>1730</v>
      </c>
      <c r="Y64" t="s">
        <v>1515</v>
      </c>
      <c r="Z64" t="s">
        <v>41</v>
      </c>
      <c r="AA64" t="s">
        <v>41</v>
      </c>
      <c r="AB64" t="s">
        <v>1729</v>
      </c>
      <c r="AC64" t="s">
        <v>1441</v>
      </c>
    </row>
    <row r="65" spans="1:29">
      <c r="A65" t="str">
        <f>+AA65</f>
        <v>SGMB</v>
      </c>
      <c r="B65" t="s">
        <v>1731</v>
      </c>
      <c r="C65" t="s">
        <v>1433</v>
      </c>
      <c r="D65" t="s">
        <v>111</v>
      </c>
      <c r="E65" t="s">
        <v>1732</v>
      </c>
      <c r="F65" t="s">
        <v>1732</v>
      </c>
      <c r="G65" t="s">
        <v>5440</v>
      </c>
      <c r="H65">
        <v>100000000</v>
      </c>
      <c r="I65">
        <v>2500</v>
      </c>
      <c r="J65" t="s">
        <v>5504</v>
      </c>
      <c r="K65" s="163" t="str">
        <f>LEFT(L65,10)</f>
        <v>2025-03-27</v>
      </c>
      <c r="L65" t="s">
        <v>5503</v>
      </c>
      <c r="M65">
        <v>100000</v>
      </c>
      <c r="N65" t="s">
        <v>1434</v>
      </c>
      <c r="O65" t="s">
        <v>1435</v>
      </c>
      <c r="P65" t="s">
        <v>1449</v>
      </c>
      <c r="Q65" t="s">
        <v>5308</v>
      </c>
      <c r="R65" t="s">
        <v>1443</v>
      </c>
      <c r="S65" t="s">
        <v>5404</v>
      </c>
      <c r="T65" t="s">
        <v>5504</v>
      </c>
      <c r="U65" t="s">
        <v>1438</v>
      </c>
      <c r="W65" t="s">
        <v>292</v>
      </c>
      <c r="X65" t="s">
        <v>1734</v>
      </c>
      <c r="Y65" t="s">
        <v>1611</v>
      </c>
      <c r="Z65" t="s">
        <v>1612</v>
      </c>
      <c r="AA65" t="s">
        <v>1612</v>
      </c>
      <c r="AB65" t="s">
        <v>1729</v>
      </c>
      <c r="AC65" t="s">
        <v>1441</v>
      </c>
    </row>
    <row r="66" spans="1:29">
      <c r="A66" t="str">
        <f>+AA66</f>
        <v>FT DOMUS I</v>
      </c>
      <c r="B66" t="s">
        <v>1735</v>
      </c>
      <c r="C66" t="s">
        <v>1447</v>
      </c>
      <c r="D66" t="s">
        <v>177</v>
      </c>
      <c r="E66" t="s">
        <v>1736</v>
      </c>
      <c r="F66" t="s">
        <v>1736</v>
      </c>
      <c r="G66" t="s">
        <v>5505</v>
      </c>
      <c r="H66">
        <v>100000000</v>
      </c>
      <c r="I66">
        <v>737313</v>
      </c>
      <c r="J66" t="s">
        <v>5506</v>
      </c>
      <c r="K66" s="163" t="str">
        <f>LEFT(L66,10)</f>
        <v>2025-03-30</v>
      </c>
      <c r="L66" t="s">
        <v>5507</v>
      </c>
      <c r="M66">
        <v>100</v>
      </c>
      <c r="N66" t="s">
        <v>1557</v>
      </c>
      <c r="O66" t="s">
        <v>1435</v>
      </c>
      <c r="P66" t="s">
        <v>1449</v>
      </c>
      <c r="Q66" t="s">
        <v>5508</v>
      </c>
      <c r="R66" t="s">
        <v>1443</v>
      </c>
      <c r="S66" t="s">
        <v>5509</v>
      </c>
      <c r="T66" t="s">
        <v>5510</v>
      </c>
      <c r="U66" t="s">
        <v>1438</v>
      </c>
      <c r="W66" t="s">
        <v>292</v>
      </c>
      <c r="X66" t="s">
        <v>1738</v>
      </c>
      <c r="Y66" t="s">
        <v>1457</v>
      </c>
      <c r="Z66" t="s">
        <v>39</v>
      </c>
      <c r="AA66" t="s">
        <v>1739</v>
      </c>
      <c r="AB66" t="s">
        <v>1740</v>
      </c>
      <c r="AC66" t="s">
        <v>1441</v>
      </c>
    </row>
    <row r="67" spans="1:29">
      <c r="A67" t="str">
        <f>+AA67</f>
        <v>FT DOMUS I</v>
      </c>
      <c r="B67" t="s">
        <v>1741</v>
      </c>
      <c r="C67" t="s">
        <v>1742</v>
      </c>
      <c r="D67" t="s">
        <v>177</v>
      </c>
      <c r="E67" t="s">
        <v>1743</v>
      </c>
      <c r="F67" t="s">
        <v>1743</v>
      </c>
      <c r="G67" t="s">
        <v>5505</v>
      </c>
      <c r="H67">
        <v>100000000</v>
      </c>
      <c r="I67">
        <v>2</v>
      </c>
      <c r="J67" t="s">
        <v>5506</v>
      </c>
      <c r="K67" s="163" t="str">
        <f>LEFT(L67,10)</f>
        <v>2025-03-30</v>
      </c>
      <c r="L67" t="s">
        <v>5507</v>
      </c>
      <c r="M67">
        <v>10000</v>
      </c>
      <c r="N67" t="s">
        <v>1744</v>
      </c>
      <c r="O67" t="s">
        <v>1745</v>
      </c>
      <c r="P67" t="s">
        <v>1449</v>
      </c>
      <c r="Q67" t="s">
        <v>5511</v>
      </c>
      <c r="U67" t="s">
        <v>1438</v>
      </c>
      <c r="W67" t="s">
        <v>292</v>
      </c>
      <c r="X67" t="s">
        <v>1746</v>
      </c>
      <c r="Y67" t="s">
        <v>1457</v>
      </c>
      <c r="Z67" t="s">
        <v>39</v>
      </c>
      <c r="AA67" t="s">
        <v>1739</v>
      </c>
      <c r="AC67" t="s">
        <v>1441</v>
      </c>
    </row>
    <row r="68" spans="1:29">
      <c r="A68" t="str">
        <f>+AA68</f>
        <v>FT DOMUS II</v>
      </c>
      <c r="B68" t="s">
        <v>1747</v>
      </c>
      <c r="C68" t="s">
        <v>1447</v>
      </c>
      <c r="D68" t="s">
        <v>177</v>
      </c>
      <c r="E68" t="s">
        <v>1748</v>
      </c>
      <c r="F68" t="s">
        <v>1748</v>
      </c>
      <c r="G68" t="s">
        <v>5512</v>
      </c>
      <c r="H68">
        <v>100000000</v>
      </c>
      <c r="I68">
        <v>894044</v>
      </c>
      <c r="J68" t="s">
        <v>5506</v>
      </c>
      <c r="K68" s="163" t="str">
        <f>LEFT(L68,10)</f>
        <v>2025-03-30</v>
      </c>
      <c r="L68" t="s">
        <v>5507</v>
      </c>
      <c r="M68">
        <v>100</v>
      </c>
      <c r="N68" t="s">
        <v>1557</v>
      </c>
      <c r="O68" t="s">
        <v>1435</v>
      </c>
      <c r="P68" t="s">
        <v>1449</v>
      </c>
      <c r="Q68" t="s">
        <v>5508</v>
      </c>
      <c r="R68" t="s">
        <v>1443</v>
      </c>
      <c r="S68" t="s">
        <v>5509</v>
      </c>
      <c r="T68" t="s">
        <v>5510</v>
      </c>
      <c r="U68" t="s">
        <v>1438</v>
      </c>
      <c r="W68" t="s">
        <v>292</v>
      </c>
      <c r="X68" t="s">
        <v>1749</v>
      </c>
      <c r="Y68" t="s">
        <v>1457</v>
      </c>
      <c r="Z68" t="s">
        <v>39</v>
      </c>
      <c r="AA68" t="s">
        <v>1750</v>
      </c>
      <c r="AB68" t="s">
        <v>1740</v>
      </c>
      <c r="AC68" t="s">
        <v>1441</v>
      </c>
    </row>
    <row r="69" spans="1:29">
      <c r="A69" t="str">
        <f>+AA69</f>
        <v>FT DOMUS II</v>
      </c>
      <c r="B69" t="s">
        <v>1751</v>
      </c>
      <c r="C69" t="s">
        <v>1742</v>
      </c>
      <c r="D69" t="s">
        <v>177</v>
      </c>
      <c r="E69" t="s">
        <v>1752</v>
      </c>
      <c r="F69" t="s">
        <v>1752</v>
      </c>
      <c r="G69" t="s">
        <v>5512</v>
      </c>
      <c r="H69">
        <v>100000000</v>
      </c>
      <c r="I69">
        <v>2</v>
      </c>
      <c r="J69" t="s">
        <v>5506</v>
      </c>
      <c r="K69" s="163" t="str">
        <f>LEFT(L69,10)</f>
        <v>2025-03-30</v>
      </c>
      <c r="L69" t="s">
        <v>5507</v>
      </c>
      <c r="M69">
        <v>10000</v>
      </c>
      <c r="N69" t="s">
        <v>1744</v>
      </c>
      <c r="O69" t="s">
        <v>1745</v>
      </c>
      <c r="P69" t="s">
        <v>1449</v>
      </c>
      <c r="Q69" t="s">
        <v>5511</v>
      </c>
      <c r="U69" t="s">
        <v>1438</v>
      </c>
      <c r="W69" t="s">
        <v>292</v>
      </c>
      <c r="X69" t="s">
        <v>1753</v>
      </c>
      <c r="Y69" t="s">
        <v>1457</v>
      </c>
      <c r="Z69" t="s">
        <v>39</v>
      </c>
      <c r="AA69" t="s">
        <v>1750</v>
      </c>
      <c r="AC69" t="s">
        <v>1441</v>
      </c>
    </row>
    <row r="70" spans="1:29">
      <c r="A70" t="str">
        <f>+AA70</f>
        <v>FT DOMUS III</v>
      </c>
      <c r="B70" t="s">
        <v>1754</v>
      </c>
      <c r="C70" t="s">
        <v>1447</v>
      </c>
      <c r="D70" t="s">
        <v>177</v>
      </c>
      <c r="E70" t="s">
        <v>1755</v>
      </c>
      <c r="F70" t="s">
        <v>1755</v>
      </c>
      <c r="G70" t="s">
        <v>5513</v>
      </c>
      <c r="H70">
        <v>100000000</v>
      </c>
      <c r="I70">
        <v>618689</v>
      </c>
      <c r="J70" t="s">
        <v>5506</v>
      </c>
      <c r="K70" s="163" t="str">
        <f>LEFT(L70,10)</f>
        <v>2025-03-30</v>
      </c>
      <c r="L70" t="s">
        <v>5507</v>
      </c>
      <c r="M70">
        <v>100</v>
      </c>
      <c r="N70" t="s">
        <v>1557</v>
      </c>
      <c r="O70" t="s">
        <v>1435</v>
      </c>
      <c r="P70" t="s">
        <v>1449</v>
      </c>
      <c r="Q70" t="s">
        <v>5508</v>
      </c>
      <c r="R70" t="s">
        <v>1443</v>
      </c>
      <c r="S70" t="s">
        <v>5509</v>
      </c>
      <c r="T70" t="s">
        <v>5510</v>
      </c>
      <c r="U70" t="s">
        <v>1438</v>
      </c>
      <c r="W70" t="s">
        <v>292</v>
      </c>
      <c r="X70" t="s">
        <v>1756</v>
      </c>
      <c r="Y70" t="s">
        <v>1457</v>
      </c>
      <c r="Z70" t="s">
        <v>39</v>
      </c>
      <c r="AA70" t="s">
        <v>1757</v>
      </c>
      <c r="AB70" t="s">
        <v>1740</v>
      </c>
      <c r="AC70" t="s">
        <v>1441</v>
      </c>
    </row>
    <row r="71" spans="1:29">
      <c r="A71" t="str">
        <f>+AA71</f>
        <v>FT DOMUS III</v>
      </c>
      <c r="B71" t="s">
        <v>1758</v>
      </c>
      <c r="C71" t="s">
        <v>1742</v>
      </c>
      <c r="D71" t="s">
        <v>177</v>
      </c>
      <c r="E71" t="s">
        <v>1759</v>
      </c>
      <c r="F71" t="s">
        <v>1759</v>
      </c>
      <c r="G71" t="s">
        <v>5513</v>
      </c>
      <c r="H71">
        <v>100000000</v>
      </c>
      <c r="I71">
        <v>2</v>
      </c>
      <c r="J71" t="s">
        <v>5506</v>
      </c>
      <c r="K71" s="163" t="str">
        <f>LEFT(L71,10)</f>
        <v>2025-03-30</v>
      </c>
      <c r="L71" t="s">
        <v>5507</v>
      </c>
      <c r="M71">
        <v>10000</v>
      </c>
      <c r="N71" t="s">
        <v>1744</v>
      </c>
      <c r="O71" t="s">
        <v>1745</v>
      </c>
      <c r="P71" t="s">
        <v>1449</v>
      </c>
      <c r="Q71" t="s">
        <v>5511</v>
      </c>
      <c r="U71" t="s">
        <v>1438</v>
      </c>
      <c r="W71" t="s">
        <v>292</v>
      </c>
      <c r="X71" t="s">
        <v>1760</v>
      </c>
      <c r="Y71" t="s">
        <v>1457</v>
      </c>
      <c r="Z71" t="s">
        <v>39</v>
      </c>
      <c r="AA71" t="s">
        <v>1757</v>
      </c>
      <c r="AC71" t="s">
        <v>1441</v>
      </c>
    </row>
    <row r="72" spans="1:29">
      <c r="A72" t="str">
        <f>+AA72</f>
        <v>FT DOMUS IV</v>
      </c>
      <c r="B72" t="s">
        <v>1761</v>
      </c>
      <c r="C72" t="s">
        <v>1447</v>
      </c>
      <c r="D72" t="s">
        <v>177</v>
      </c>
      <c r="E72" t="s">
        <v>1762</v>
      </c>
      <c r="F72" t="s">
        <v>1762</v>
      </c>
      <c r="G72" t="s">
        <v>5514</v>
      </c>
      <c r="H72">
        <v>100000000</v>
      </c>
      <c r="I72">
        <v>688656</v>
      </c>
      <c r="J72" t="s">
        <v>5506</v>
      </c>
      <c r="K72" s="163" t="str">
        <f>LEFT(L72,10)</f>
        <v>2025-03-30</v>
      </c>
      <c r="L72" t="s">
        <v>5507</v>
      </c>
      <c r="M72">
        <v>100</v>
      </c>
      <c r="N72" t="s">
        <v>1557</v>
      </c>
      <c r="O72" t="s">
        <v>1435</v>
      </c>
      <c r="P72" t="s">
        <v>1449</v>
      </c>
      <c r="Q72" t="s">
        <v>5508</v>
      </c>
      <c r="R72" t="s">
        <v>1443</v>
      </c>
      <c r="S72" t="s">
        <v>5509</v>
      </c>
      <c r="T72" t="s">
        <v>5510</v>
      </c>
      <c r="U72" t="s">
        <v>1438</v>
      </c>
      <c r="W72" t="s">
        <v>292</v>
      </c>
      <c r="X72" t="s">
        <v>1763</v>
      </c>
      <c r="Y72" t="s">
        <v>1457</v>
      </c>
      <c r="Z72" t="s">
        <v>39</v>
      </c>
      <c r="AA72" t="s">
        <v>1764</v>
      </c>
      <c r="AB72" t="s">
        <v>1740</v>
      </c>
      <c r="AC72" t="s">
        <v>1441</v>
      </c>
    </row>
    <row r="73" spans="1:29">
      <c r="A73" t="str">
        <f>+AA73</f>
        <v>FT DOMUS IV</v>
      </c>
      <c r="B73" t="s">
        <v>1765</v>
      </c>
      <c r="C73" t="s">
        <v>1742</v>
      </c>
      <c r="D73" t="s">
        <v>177</v>
      </c>
      <c r="E73" t="s">
        <v>1766</v>
      </c>
      <c r="F73" t="s">
        <v>1766</v>
      </c>
      <c r="G73" t="s">
        <v>5514</v>
      </c>
      <c r="H73">
        <v>100000000</v>
      </c>
      <c r="I73">
        <v>2</v>
      </c>
      <c r="J73" t="s">
        <v>5506</v>
      </c>
      <c r="K73" s="163" t="str">
        <f>LEFT(L73,10)</f>
        <v>2025-03-30</v>
      </c>
      <c r="L73" t="s">
        <v>5507</v>
      </c>
      <c r="M73">
        <v>10000</v>
      </c>
      <c r="N73" t="s">
        <v>1744</v>
      </c>
      <c r="O73" t="s">
        <v>1745</v>
      </c>
      <c r="P73" t="s">
        <v>1449</v>
      </c>
      <c r="Q73" t="s">
        <v>5511</v>
      </c>
      <c r="U73" t="s">
        <v>1438</v>
      </c>
      <c r="W73" t="s">
        <v>292</v>
      </c>
      <c r="X73" t="s">
        <v>1767</v>
      </c>
      <c r="Y73" t="s">
        <v>1457</v>
      </c>
      <c r="Z73" t="s">
        <v>39</v>
      </c>
      <c r="AA73" t="s">
        <v>1764</v>
      </c>
      <c r="AC73" t="s">
        <v>1441</v>
      </c>
    </row>
    <row r="74" spans="1:29">
      <c r="A74" t="str">
        <f>+AA74</f>
        <v>FT DOMUS V</v>
      </c>
      <c r="B74" t="s">
        <v>1768</v>
      </c>
      <c r="C74" t="s">
        <v>1447</v>
      </c>
      <c r="D74" t="s">
        <v>177</v>
      </c>
      <c r="E74" t="s">
        <v>1769</v>
      </c>
      <c r="F74" t="s">
        <v>1769</v>
      </c>
      <c r="G74" t="s">
        <v>5515</v>
      </c>
      <c r="H74">
        <v>100000000</v>
      </c>
      <c r="I74">
        <v>427479</v>
      </c>
      <c r="J74" t="s">
        <v>5506</v>
      </c>
      <c r="K74" s="163" t="str">
        <f>LEFT(L74,10)</f>
        <v>2025-03-30</v>
      </c>
      <c r="L74" t="s">
        <v>5507</v>
      </c>
      <c r="M74">
        <v>100</v>
      </c>
      <c r="N74" t="s">
        <v>1557</v>
      </c>
      <c r="O74" t="s">
        <v>1435</v>
      </c>
      <c r="P74" t="s">
        <v>1449</v>
      </c>
      <c r="Q74" t="s">
        <v>5508</v>
      </c>
      <c r="R74" t="s">
        <v>1443</v>
      </c>
      <c r="S74" t="s">
        <v>5509</v>
      </c>
      <c r="T74" t="s">
        <v>5510</v>
      </c>
      <c r="U74" t="s">
        <v>1438</v>
      </c>
      <c r="W74" t="s">
        <v>292</v>
      </c>
      <c r="X74" t="s">
        <v>1770</v>
      </c>
      <c r="Y74" t="s">
        <v>1457</v>
      </c>
      <c r="Z74" t="s">
        <v>39</v>
      </c>
      <c r="AA74" t="s">
        <v>1771</v>
      </c>
      <c r="AB74" t="s">
        <v>1740</v>
      </c>
      <c r="AC74" t="s">
        <v>1441</v>
      </c>
    </row>
    <row r="75" spans="1:29">
      <c r="A75" t="str">
        <f>+AA75</f>
        <v>FT DOMUS V</v>
      </c>
      <c r="B75" t="s">
        <v>1772</v>
      </c>
      <c r="C75" t="s">
        <v>1742</v>
      </c>
      <c r="D75" t="s">
        <v>177</v>
      </c>
      <c r="E75" t="s">
        <v>1773</v>
      </c>
      <c r="F75" t="s">
        <v>1773</v>
      </c>
      <c r="G75" t="s">
        <v>5515</v>
      </c>
      <c r="H75">
        <v>100000000</v>
      </c>
      <c r="I75">
        <v>2</v>
      </c>
      <c r="J75" t="s">
        <v>5506</v>
      </c>
      <c r="K75" s="163" t="str">
        <f>LEFT(L75,10)</f>
        <v>2025-03-30</v>
      </c>
      <c r="L75" t="s">
        <v>5507</v>
      </c>
      <c r="M75">
        <v>10000</v>
      </c>
      <c r="N75" t="s">
        <v>1744</v>
      </c>
      <c r="O75" t="s">
        <v>1745</v>
      </c>
      <c r="P75" t="s">
        <v>1449</v>
      </c>
      <c r="Q75" t="s">
        <v>5511</v>
      </c>
      <c r="U75" t="s">
        <v>1438</v>
      </c>
      <c r="W75" t="s">
        <v>292</v>
      </c>
      <c r="X75" t="s">
        <v>1774</v>
      </c>
      <c r="Y75" t="s">
        <v>1457</v>
      </c>
      <c r="Z75" t="s">
        <v>39</v>
      </c>
      <c r="AA75" t="s">
        <v>1771</v>
      </c>
      <c r="AC75" t="s">
        <v>1441</v>
      </c>
    </row>
    <row r="76" spans="1:29">
      <c r="A76" t="str">
        <f>+AA76</f>
        <v>FT DOMUS VI</v>
      </c>
      <c r="B76" t="s">
        <v>1775</v>
      </c>
      <c r="C76" t="s">
        <v>1447</v>
      </c>
      <c r="D76" t="s">
        <v>177</v>
      </c>
      <c r="E76" t="s">
        <v>1776</v>
      </c>
      <c r="F76" t="s">
        <v>1776</v>
      </c>
      <c r="G76" t="s">
        <v>5516</v>
      </c>
      <c r="H76">
        <v>100000000</v>
      </c>
      <c r="I76">
        <v>331299</v>
      </c>
      <c r="J76" t="s">
        <v>5506</v>
      </c>
      <c r="K76" s="163" t="str">
        <f>LEFT(L76,10)</f>
        <v>2025-03-30</v>
      </c>
      <c r="L76" t="s">
        <v>5507</v>
      </c>
      <c r="M76">
        <v>100</v>
      </c>
      <c r="N76" t="s">
        <v>1557</v>
      </c>
      <c r="O76" t="s">
        <v>1435</v>
      </c>
      <c r="P76" t="s">
        <v>1449</v>
      </c>
      <c r="Q76" t="s">
        <v>5508</v>
      </c>
      <c r="R76" t="s">
        <v>1443</v>
      </c>
      <c r="S76" t="s">
        <v>5509</v>
      </c>
      <c r="T76" t="s">
        <v>5510</v>
      </c>
      <c r="U76" t="s">
        <v>1438</v>
      </c>
      <c r="W76" t="s">
        <v>292</v>
      </c>
      <c r="X76" t="s">
        <v>1777</v>
      </c>
      <c r="Y76" t="s">
        <v>1457</v>
      </c>
      <c r="Z76" t="s">
        <v>39</v>
      </c>
      <c r="AA76" t="s">
        <v>1778</v>
      </c>
      <c r="AB76" t="s">
        <v>1740</v>
      </c>
      <c r="AC76" t="s">
        <v>1441</v>
      </c>
    </row>
    <row r="77" spans="1:29">
      <c r="A77" t="str">
        <f>+AA77</f>
        <v>FT DOMUS VI</v>
      </c>
      <c r="B77" t="s">
        <v>1779</v>
      </c>
      <c r="C77" t="s">
        <v>1742</v>
      </c>
      <c r="D77" t="s">
        <v>177</v>
      </c>
      <c r="E77" t="s">
        <v>1780</v>
      </c>
      <c r="F77" t="s">
        <v>1780</v>
      </c>
      <c r="G77" t="s">
        <v>5516</v>
      </c>
      <c r="H77">
        <v>100000000</v>
      </c>
      <c r="I77">
        <v>2</v>
      </c>
      <c r="J77" t="s">
        <v>5506</v>
      </c>
      <c r="K77" s="163" t="str">
        <f>LEFT(L77,10)</f>
        <v>2025-03-30</v>
      </c>
      <c r="L77" t="s">
        <v>5507</v>
      </c>
      <c r="M77">
        <v>10000</v>
      </c>
      <c r="N77" t="s">
        <v>1744</v>
      </c>
      <c r="O77" t="s">
        <v>1745</v>
      </c>
      <c r="P77" t="s">
        <v>1449</v>
      </c>
      <c r="Q77" t="s">
        <v>5511</v>
      </c>
      <c r="U77" t="s">
        <v>1438</v>
      </c>
      <c r="W77" t="s">
        <v>292</v>
      </c>
      <c r="X77" t="s">
        <v>1781</v>
      </c>
      <c r="Y77" t="s">
        <v>1457</v>
      </c>
      <c r="Z77" t="s">
        <v>39</v>
      </c>
      <c r="AA77" t="s">
        <v>1778</v>
      </c>
      <c r="AC77" t="s">
        <v>1441</v>
      </c>
    </row>
    <row r="78" spans="1:29">
      <c r="A78" t="str">
        <f>+AA78</f>
        <v>FT DOMUS VII</v>
      </c>
      <c r="B78" t="s">
        <v>1782</v>
      </c>
      <c r="C78" t="s">
        <v>1447</v>
      </c>
      <c r="D78" t="s">
        <v>177</v>
      </c>
      <c r="E78" t="s">
        <v>1783</v>
      </c>
      <c r="F78" t="s">
        <v>1783</v>
      </c>
      <c r="G78" t="s">
        <v>5517</v>
      </c>
      <c r="H78">
        <v>100000000</v>
      </c>
      <c r="I78">
        <v>572012</v>
      </c>
      <c r="J78" t="s">
        <v>5506</v>
      </c>
      <c r="K78" s="163" t="str">
        <f>LEFT(L78,10)</f>
        <v>2025-03-30</v>
      </c>
      <c r="L78" t="s">
        <v>5507</v>
      </c>
      <c r="M78">
        <v>100</v>
      </c>
      <c r="N78" t="s">
        <v>1557</v>
      </c>
      <c r="O78" t="s">
        <v>1435</v>
      </c>
      <c r="P78" t="s">
        <v>1449</v>
      </c>
      <c r="Q78" t="s">
        <v>5508</v>
      </c>
      <c r="R78" t="s">
        <v>1443</v>
      </c>
      <c r="S78" t="s">
        <v>5509</v>
      </c>
      <c r="T78" t="s">
        <v>5510</v>
      </c>
      <c r="U78" t="s">
        <v>1438</v>
      </c>
      <c r="W78" t="s">
        <v>292</v>
      </c>
      <c r="X78" t="s">
        <v>1784</v>
      </c>
      <c r="Y78" t="s">
        <v>1457</v>
      </c>
      <c r="Z78" t="s">
        <v>39</v>
      </c>
      <c r="AA78" t="s">
        <v>1785</v>
      </c>
      <c r="AB78" t="s">
        <v>1740</v>
      </c>
      <c r="AC78" t="s">
        <v>1441</v>
      </c>
    </row>
    <row r="79" spans="1:29">
      <c r="A79" t="str">
        <f>+AA79</f>
        <v>FT DOMUS VII</v>
      </c>
      <c r="B79" t="s">
        <v>1786</v>
      </c>
      <c r="C79" t="s">
        <v>1742</v>
      </c>
      <c r="D79" t="s">
        <v>177</v>
      </c>
      <c r="E79" t="s">
        <v>1787</v>
      </c>
      <c r="F79" t="s">
        <v>1787</v>
      </c>
      <c r="G79" t="s">
        <v>5517</v>
      </c>
      <c r="H79">
        <v>100000000</v>
      </c>
      <c r="I79">
        <v>2</v>
      </c>
      <c r="J79" t="s">
        <v>5506</v>
      </c>
      <c r="K79" s="163" t="str">
        <f>LEFT(L79,10)</f>
        <v>2025-03-30</v>
      </c>
      <c r="L79" t="s">
        <v>5507</v>
      </c>
      <c r="M79">
        <v>10000</v>
      </c>
      <c r="N79" t="s">
        <v>1744</v>
      </c>
      <c r="O79" t="s">
        <v>1745</v>
      </c>
      <c r="P79" t="s">
        <v>1449</v>
      </c>
      <c r="Q79" t="s">
        <v>5511</v>
      </c>
      <c r="U79" t="s">
        <v>1438</v>
      </c>
      <c r="W79" t="s">
        <v>292</v>
      </c>
      <c r="X79" t="s">
        <v>1788</v>
      </c>
      <c r="Y79" t="s">
        <v>1457</v>
      </c>
      <c r="Z79" t="s">
        <v>39</v>
      </c>
      <c r="AA79" t="s">
        <v>1785</v>
      </c>
      <c r="AC79" t="s">
        <v>1441</v>
      </c>
    </row>
    <row r="80" spans="1:29">
      <c r="A80" t="str">
        <f>+AA80</f>
        <v>FT DOMUS VIII</v>
      </c>
      <c r="B80" t="s">
        <v>1789</v>
      </c>
      <c r="C80" t="s">
        <v>1447</v>
      </c>
      <c r="D80" t="s">
        <v>177</v>
      </c>
      <c r="E80" t="s">
        <v>1790</v>
      </c>
      <c r="F80" t="s">
        <v>1790</v>
      </c>
      <c r="G80" t="s">
        <v>5518</v>
      </c>
      <c r="H80">
        <v>100000000</v>
      </c>
      <c r="I80">
        <v>482873</v>
      </c>
      <c r="J80" t="s">
        <v>5506</v>
      </c>
      <c r="K80" s="163" t="str">
        <f>LEFT(L80,10)</f>
        <v>2025-03-30</v>
      </c>
      <c r="L80" t="s">
        <v>5507</v>
      </c>
      <c r="M80">
        <v>100</v>
      </c>
      <c r="N80" t="s">
        <v>1557</v>
      </c>
      <c r="O80" t="s">
        <v>1435</v>
      </c>
      <c r="P80" t="s">
        <v>1449</v>
      </c>
      <c r="Q80" t="s">
        <v>5508</v>
      </c>
      <c r="R80" t="s">
        <v>1443</v>
      </c>
      <c r="S80" t="s">
        <v>5509</v>
      </c>
      <c r="T80" t="s">
        <v>5510</v>
      </c>
      <c r="U80" t="s">
        <v>1438</v>
      </c>
      <c r="W80" t="s">
        <v>292</v>
      </c>
      <c r="X80" t="s">
        <v>1791</v>
      </c>
      <c r="Y80" t="s">
        <v>1457</v>
      </c>
      <c r="Z80" t="s">
        <v>39</v>
      </c>
      <c r="AA80" t="s">
        <v>1792</v>
      </c>
      <c r="AB80" t="s">
        <v>1740</v>
      </c>
      <c r="AC80" t="s">
        <v>1441</v>
      </c>
    </row>
    <row r="81" spans="1:29">
      <c r="A81" t="str">
        <f>+AA81</f>
        <v>FT DOMUS VIII</v>
      </c>
      <c r="B81" t="s">
        <v>1793</v>
      </c>
      <c r="C81" t="s">
        <v>1742</v>
      </c>
      <c r="D81" t="s">
        <v>177</v>
      </c>
      <c r="E81" t="s">
        <v>1794</v>
      </c>
      <c r="F81" t="s">
        <v>1794</v>
      </c>
      <c r="G81" t="s">
        <v>5518</v>
      </c>
      <c r="H81">
        <v>100000000</v>
      </c>
      <c r="I81">
        <v>2</v>
      </c>
      <c r="J81" t="s">
        <v>5506</v>
      </c>
      <c r="K81" s="163" t="str">
        <f>LEFT(L81,10)</f>
        <v>2025-03-30</v>
      </c>
      <c r="L81" t="s">
        <v>5507</v>
      </c>
      <c r="M81">
        <v>10000</v>
      </c>
      <c r="N81" t="s">
        <v>1744</v>
      </c>
      <c r="O81" t="s">
        <v>1745</v>
      </c>
      <c r="P81" t="s">
        <v>1449</v>
      </c>
      <c r="Q81" t="s">
        <v>5511</v>
      </c>
      <c r="U81" t="s">
        <v>1438</v>
      </c>
      <c r="W81" t="s">
        <v>292</v>
      </c>
      <c r="X81" t="s">
        <v>1795</v>
      </c>
      <c r="Y81" t="s">
        <v>1457</v>
      </c>
      <c r="Z81" t="s">
        <v>39</v>
      </c>
      <c r="AA81" t="s">
        <v>1792</v>
      </c>
      <c r="AC81" t="s">
        <v>1441</v>
      </c>
    </row>
    <row r="82" spans="1:29">
      <c r="A82" t="str">
        <f>+AA82</f>
        <v>FT DOMUS IX</v>
      </c>
      <c r="B82" t="s">
        <v>1796</v>
      </c>
      <c r="C82" t="s">
        <v>1447</v>
      </c>
      <c r="D82" t="s">
        <v>177</v>
      </c>
      <c r="E82" t="s">
        <v>1797</v>
      </c>
      <c r="F82" t="s">
        <v>1797</v>
      </c>
      <c r="G82" t="s">
        <v>5519</v>
      </c>
      <c r="H82">
        <v>100000000</v>
      </c>
      <c r="I82">
        <v>667635</v>
      </c>
      <c r="J82" t="s">
        <v>5506</v>
      </c>
      <c r="K82" s="163" t="str">
        <f>LEFT(L82,10)</f>
        <v>2025-03-30</v>
      </c>
      <c r="L82" t="s">
        <v>5507</v>
      </c>
      <c r="M82">
        <v>100</v>
      </c>
      <c r="N82" t="s">
        <v>1557</v>
      </c>
      <c r="O82" t="s">
        <v>1435</v>
      </c>
      <c r="P82" t="s">
        <v>1449</v>
      </c>
      <c r="Q82" t="s">
        <v>5508</v>
      </c>
      <c r="R82" t="s">
        <v>1443</v>
      </c>
      <c r="S82" t="s">
        <v>5509</v>
      </c>
      <c r="T82" t="s">
        <v>5510</v>
      </c>
      <c r="U82" t="s">
        <v>1438</v>
      </c>
      <c r="W82" t="s">
        <v>292</v>
      </c>
      <c r="X82" t="s">
        <v>1798</v>
      </c>
      <c r="Y82" t="s">
        <v>1457</v>
      </c>
      <c r="Z82" t="s">
        <v>39</v>
      </c>
      <c r="AA82" t="s">
        <v>1799</v>
      </c>
      <c r="AB82" t="s">
        <v>1740</v>
      </c>
      <c r="AC82" t="s">
        <v>1441</v>
      </c>
    </row>
    <row r="83" spans="1:29">
      <c r="A83" t="str">
        <f>+AA83</f>
        <v>FT DOMUS IX</v>
      </c>
      <c r="B83" t="s">
        <v>1800</v>
      </c>
      <c r="C83" t="s">
        <v>1742</v>
      </c>
      <c r="D83" t="s">
        <v>177</v>
      </c>
      <c r="E83" t="s">
        <v>1801</v>
      </c>
      <c r="F83" t="s">
        <v>1801</v>
      </c>
      <c r="G83" t="s">
        <v>5519</v>
      </c>
      <c r="H83">
        <v>100000000</v>
      </c>
      <c r="I83">
        <v>2</v>
      </c>
      <c r="J83" t="s">
        <v>5506</v>
      </c>
      <c r="K83" s="163" t="str">
        <f>LEFT(L83,10)</f>
        <v>2025-03-30</v>
      </c>
      <c r="L83" t="s">
        <v>5507</v>
      </c>
      <c r="M83">
        <v>10000</v>
      </c>
      <c r="N83" t="s">
        <v>1744</v>
      </c>
      <c r="O83" t="s">
        <v>1745</v>
      </c>
      <c r="P83" t="s">
        <v>1449</v>
      </c>
      <c r="Q83" t="s">
        <v>5511</v>
      </c>
      <c r="U83" t="s">
        <v>1438</v>
      </c>
      <c r="W83" t="s">
        <v>292</v>
      </c>
      <c r="X83" t="s">
        <v>1802</v>
      </c>
      <c r="Y83" t="s">
        <v>1457</v>
      </c>
      <c r="Z83" t="s">
        <v>39</v>
      </c>
      <c r="AA83" t="s">
        <v>1799</v>
      </c>
      <c r="AC83" t="s">
        <v>1441</v>
      </c>
    </row>
    <row r="84" spans="1:29">
      <c r="A84" t="str">
        <f>+AA84</f>
        <v>FT DOMUS X</v>
      </c>
      <c r="B84" t="s">
        <v>1803</v>
      </c>
      <c r="C84" t="s">
        <v>1447</v>
      </c>
      <c r="D84" t="s">
        <v>177</v>
      </c>
      <c r="E84" t="s">
        <v>1804</v>
      </c>
      <c r="F84" t="s">
        <v>1804</v>
      </c>
      <c r="G84" t="s">
        <v>5520</v>
      </c>
      <c r="H84">
        <v>100000000</v>
      </c>
      <c r="I84">
        <v>515111</v>
      </c>
      <c r="J84" t="s">
        <v>5506</v>
      </c>
      <c r="K84" s="163" t="str">
        <f>LEFT(L84,10)</f>
        <v>2025-03-30</v>
      </c>
      <c r="L84" t="s">
        <v>5507</v>
      </c>
      <c r="M84">
        <v>100</v>
      </c>
      <c r="N84" t="s">
        <v>1557</v>
      </c>
      <c r="O84" t="s">
        <v>1435</v>
      </c>
      <c r="P84" t="s">
        <v>1449</v>
      </c>
      <c r="Q84" t="s">
        <v>5508</v>
      </c>
      <c r="R84" t="s">
        <v>1443</v>
      </c>
      <c r="S84" t="s">
        <v>5509</v>
      </c>
      <c r="T84" t="s">
        <v>5510</v>
      </c>
      <c r="U84" t="s">
        <v>1438</v>
      </c>
      <c r="W84" t="s">
        <v>292</v>
      </c>
      <c r="X84" t="s">
        <v>1805</v>
      </c>
      <c r="Y84" t="s">
        <v>1457</v>
      </c>
      <c r="Z84" t="s">
        <v>39</v>
      </c>
      <c r="AA84" t="s">
        <v>1806</v>
      </c>
      <c r="AB84" t="s">
        <v>1740</v>
      </c>
      <c r="AC84" t="s">
        <v>1441</v>
      </c>
    </row>
    <row r="85" spans="1:29">
      <c r="A85" t="str">
        <f>+AA85</f>
        <v>FT DOMUS X</v>
      </c>
      <c r="B85" t="s">
        <v>1807</v>
      </c>
      <c r="C85" t="s">
        <v>1742</v>
      </c>
      <c r="D85" t="s">
        <v>177</v>
      </c>
      <c r="E85" t="s">
        <v>1808</v>
      </c>
      <c r="F85" t="s">
        <v>1808</v>
      </c>
      <c r="G85" t="s">
        <v>5520</v>
      </c>
      <c r="H85">
        <v>100000000</v>
      </c>
      <c r="I85">
        <v>2</v>
      </c>
      <c r="J85" t="s">
        <v>5506</v>
      </c>
      <c r="K85" s="163" t="str">
        <f>LEFT(L85,10)</f>
        <v>2025-03-30</v>
      </c>
      <c r="L85" t="s">
        <v>5507</v>
      </c>
      <c r="M85">
        <v>10000</v>
      </c>
      <c r="N85" t="s">
        <v>1744</v>
      </c>
      <c r="O85" t="s">
        <v>1745</v>
      </c>
      <c r="P85" t="s">
        <v>1449</v>
      </c>
      <c r="Q85" t="s">
        <v>5511</v>
      </c>
      <c r="U85" t="s">
        <v>1438</v>
      </c>
      <c r="W85" t="s">
        <v>292</v>
      </c>
      <c r="X85" t="s">
        <v>1809</v>
      </c>
      <c r="Y85" t="s">
        <v>1457</v>
      </c>
      <c r="Z85" t="s">
        <v>39</v>
      </c>
      <c r="AA85" t="s">
        <v>1806</v>
      </c>
      <c r="AC85" t="s">
        <v>1441</v>
      </c>
    </row>
    <row r="86" spans="1:29">
      <c r="A86" t="str">
        <f>+AA86</f>
        <v>FT DOMUS XI</v>
      </c>
      <c r="B86" t="s">
        <v>1810</v>
      </c>
      <c r="C86" t="s">
        <v>1447</v>
      </c>
      <c r="D86" t="s">
        <v>177</v>
      </c>
      <c r="E86" t="s">
        <v>1811</v>
      </c>
      <c r="F86" t="s">
        <v>1811</v>
      </c>
      <c r="G86" t="s">
        <v>5521</v>
      </c>
      <c r="H86">
        <v>100000000</v>
      </c>
      <c r="I86">
        <v>436887</v>
      </c>
      <c r="J86" t="s">
        <v>5506</v>
      </c>
      <c r="K86" s="163" t="str">
        <f>LEFT(L86,10)</f>
        <v>2025-03-30</v>
      </c>
      <c r="L86" t="s">
        <v>5507</v>
      </c>
      <c r="M86">
        <v>100</v>
      </c>
      <c r="N86" t="s">
        <v>1557</v>
      </c>
      <c r="O86" t="s">
        <v>1435</v>
      </c>
      <c r="P86" t="s">
        <v>1449</v>
      </c>
      <c r="Q86" t="s">
        <v>5508</v>
      </c>
      <c r="R86" t="s">
        <v>1443</v>
      </c>
      <c r="S86" t="s">
        <v>5509</v>
      </c>
      <c r="T86" t="s">
        <v>5510</v>
      </c>
      <c r="U86" t="s">
        <v>1438</v>
      </c>
      <c r="W86" t="s">
        <v>292</v>
      </c>
      <c r="X86" t="s">
        <v>1812</v>
      </c>
      <c r="Y86" t="s">
        <v>1457</v>
      </c>
      <c r="Z86" t="s">
        <v>39</v>
      </c>
      <c r="AA86" t="s">
        <v>1813</v>
      </c>
      <c r="AB86" t="s">
        <v>1740</v>
      </c>
      <c r="AC86" t="s">
        <v>1441</v>
      </c>
    </row>
    <row r="87" spans="1:29">
      <c r="A87" t="str">
        <f>+AA87</f>
        <v>FT DOMUS XI</v>
      </c>
      <c r="B87" t="s">
        <v>1814</v>
      </c>
      <c r="C87" t="s">
        <v>1742</v>
      </c>
      <c r="D87" t="s">
        <v>177</v>
      </c>
      <c r="E87" t="s">
        <v>1815</v>
      </c>
      <c r="F87" t="s">
        <v>1815</v>
      </c>
      <c r="G87" t="s">
        <v>5521</v>
      </c>
      <c r="H87">
        <v>100000000</v>
      </c>
      <c r="I87">
        <v>2</v>
      </c>
      <c r="J87" t="s">
        <v>5506</v>
      </c>
      <c r="K87" s="163" t="str">
        <f>LEFT(L87,10)</f>
        <v>2025-03-30</v>
      </c>
      <c r="L87" t="s">
        <v>5507</v>
      </c>
      <c r="M87">
        <v>10000</v>
      </c>
      <c r="N87" t="s">
        <v>1744</v>
      </c>
      <c r="O87" t="s">
        <v>1745</v>
      </c>
      <c r="P87" t="s">
        <v>1449</v>
      </c>
      <c r="Q87" t="s">
        <v>5511</v>
      </c>
      <c r="U87" t="s">
        <v>1438</v>
      </c>
      <c r="W87" t="s">
        <v>292</v>
      </c>
      <c r="X87" t="s">
        <v>1816</v>
      </c>
      <c r="Y87" t="s">
        <v>1457</v>
      </c>
      <c r="Z87" t="s">
        <v>39</v>
      </c>
      <c r="AA87" t="s">
        <v>1813</v>
      </c>
      <c r="AC87" t="s">
        <v>1441</v>
      </c>
    </row>
    <row r="88" spans="1:29">
      <c r="A88" t="str">
        <f>+AA88</f>
        <v>FT DOMUS XII</v>
      </c>
      <c r="B88" t="s">
        <v>1817</v>
      </c>
      <c r="C88" t="s">
        <v>1447</v>
      </c>
      <c r="D88" t="s">
        <v>177</v>
      </c>
      <c r="E88" t="s">
        <v>1818</v>
      </c>
      <c r="F88" t="s">
        <v>1818</v>
      </c>
      <c r="G88" t="s">
        <v>5522</v>
      </c>
      <c r="H88">
        <v>100000000</v>
      </c>
      <c r="I88">
        <v>919243</v>
      </c>
      <c r="J88" t="s">
        <v>5506</v>
      </c>
      <c r="K88" s="163" t="str">
        <f>LEFT(L88,10)</f>
        <v>2025-03-30</v>
      </c>
      <c r="L88" t="s">
        <v>5507</v>
      </c>
      <c r="M88">
        <v>100</v>
      </c>
      <c r="N88" t="s">
        <v>1557</v>
      </c>
      <c r="O88" t="s">
        <v>1435</v>
      </c>
      <c r="P88" t="s">
        <v>1449</v>
      </c>
      <c r="Q88" t="s">
        <v>5508</v>
      </c>
      <c r="R88" t="s">
        <v>1443</v>
      </c>
      <c r="S88" t="s">
        <v>5509</v>
      </c>
      <c r="T88" t="s">
        <v>5510</v>
      </c>
      <c r="U88" t="s">
        <v>1438</v>
      </c>
      <c r="W88" t="s">
        <v>292</v>
      </c>
      <c r="X88" t="s">
        <v>1819</v>
      </c>
      <c r="Y88" t="s">
        <v>1457</v>
      </c>
      <c r="Z88" t="s">
        <v>39</v>
      </c>
      <c r="AA88" t="s">
        <v>1820</v>
      </c>
      <c r="AB88" t="s">
        <v>1740</v>
      </c>
      <c r="AC88" t="s">
        <v>1441</v>
      </c>
    </row>
    <row r="89" spans="1:29">
      <c r="A89" t="str">
        <f>+AA89</f>
        <v>FT DOMUS XII</v>
      </c>
      <c r="B89" t="s">
        <v>1821</v>
      </c>
      <c r="C89" t="s">
        <v>1742</v>
      </c>
      <c r="D89" t="s">
        <v>177</v>
      </c>
      <c r="E89" t="s">
        <v>1822</v>
      </c>
      <c r="F89" t="s">
        <v>1822</v>
      </c>
      <c r="G89" t="s">
        <v>5522</v>
      </c>
      <c r="H89">
        <v>100000000</v>
      </c>
      <c r="I89">
        <v>2</v>
      </c>
      <c r="J89" t="s">
        <v>5506</v>
      </c>
      <c r="K89" s="163" t="str">
        <f>LEFT(L89,10)</f>
        <v>2025-03-30</v>
      </c>
      <c r="L89" t="s">
        <v>5507</v>
      </c>
      <c r="M89">
        <v>10000</v>
      </c>
      <c r="N89" t="s">
        <v>1744</v>
      </c>
      <c r="O89" t="s">
        <v>1745</v>
      </c>
      <c r="P89" t="s">
        <v>1449</v>
      </c>
      <c r="Q89" t="s">
        <v>5511</v>
      </c>
      <c r="U89" t="s">
        <v>1438</v>
      </c>
      <c r="W89" t="s">
        <v>292</v>
      </c>
      <c r="X89" t="s">
        <v>1823</v>
      </c>
      <c r="Y89" t="s">
        <v>1457</v>
      </c>
      <c r="Z89" t="s">
        <v>39</v>
      </c>
      <c r="AA89" t="s">
        <v>1820</v>
      </c>
      <c r="AC89" t="s">
        <v>1441</v>
      </c>
    </row>
    <row r="90" spans="1:29">
      <c r="A90" t="str">
        <f>+AA90</f>
        <v>FT DOMUS XIII</v>
      </c>
      <c r="B90" t="s">
        <v>1824</v>
      </c>
      <c r="C90" t="s">
        <v>1447</v>
      </c>
      <c r="D90" t="s">
        <v>177</v>
      </c>
      <c r="E90" t="s">
        <v>1825</v>
      </c>
      <c r="F90" t="s">
        <v>1825</v>
      </c>
      <c r="G90" t="s">
        <v>5523</v>
      </c>
      <c r="H90">
        <v>100000000</v>
      </c>
      <c r="I90">
        <v>642096</v>
      </c>
      <c r="J90" t="s">
        <v>5506</v>
      </c>
      <c r="K90" s="163" t="str">
        <f>LEFT(L90,10)</f>
        <v>2025-03-30</v>
      </c>
      <c r="L90" t="s">
        <v>5507</v>
      </c>
      <c r="M90">
        <v>100</v>
      </c>
      <c r="N90" t="s">
        <v>1557</v>
      </c>
      <c r="O90" t="s">
        <v>1435</v>
      </c>
      <c r="P90" t="s">
        <v>1449</v>
      </c>
      <c r="Q90" t="s">
        <v>5508</v>
      </c>
      <c r="R90" t="s">
        <v>1443</v>
      </c>
      <c r="S90" t="s">
        <v>5509</v>
      </c>
      <c r="T90" t="s">
        <v>5510</v>
      </c>
      <c r="U90" t="s">
        <v>1438</v>
      </c>
      <c r="W90" t="s">
        <v>292</v>
      </c>
      <c r="X90" t="s">
        <v>1826</v>
      </c>
      <c r="Y90" t="s">
        <v>1457</v>
      </c>
      <c r="Z90" t="s">
        <v>39</v>
      </c>
      <c r="AA90" t="s">
        <v>1827</v>
      </c>
      <c r="AB90" t="s">
        <v>1740</v>
      </c>
      <c r="AC90" t="s">
        <v>1441</v>
      </c>
    </row>
    <row r="91" spans="1:29">
      <c r="A91" t="str">
        <f>+AA91</f>
        <v>FT DOMUS XIII</v>
      </c>
      <c r="B91" t="s">
        <v>1828</v>
      </c>
      <c r="C91" t="s">
        <v>1742</v>
      </c>
      <c r="D91" t="s">
        <v>177</v>
      </c>
      <c r="E91" t="s">
        <v>1829</v>
      </c>
      <c r="F91" t="s">
        <v>1829</v>
      </c>
      <c r="G91" t="s">
        <v>5523</v>
      </c>
      <c r="H91">
        <v>100000000</v>
      </c>
      <c r="I91">
        <v>2</v>
      </c>
      <c r="J91" t="s">
        <v>5506</v>
      </c>
      <c r="K91" s="163" t="str">
        <f>LEFT(L91,10)</f>
        <v>2025-03-30</v>
      </c>
      <c r="L91" t="s">
        <v>5507</v>
      </c>
      <c r="M91">
        <v>10000</v>
      </c>
      <c r="N91" t="s">
        <v>1744</v>
      </c>
      <c r="O91" t="s">
        <v>1745</v>
      </c>
      <c r="P91" t="s">
        <v>1449</v>
      </c>
      <c r="Q91" t="s">
        <v>5511</v>
      </c>
      <c r="U91" t="s">
        <v>1438</v>
      </c>
      <c r="W91" t="s">
        <v>292</v>
      </c>
      <c r="X91" t="s">
        <v>1830</v>
      </c>
      <c r="Y91" t="s">
        <v>1457</v>
      </c>
      <c r="Z91" t="s">
        <v>39</v>
      </c>
      <c r="AA91" t="s">
        <v>1827</v>
      </c>
      <c r="AC91" t="s">
        <v>1441</v>
      </c>
    </row>
    <row r="92" spans="1:29">
      <c r="A92" t="str">
        <f>+AA92</f>
        <v>FT DOMUS XIV</v>
      </c>
      <c r="B92" t="s">
        <v>1831</v>
      </c>
      <c r="C92" t="s">
        <v>1447</v>
      </c>
      <c r="D92" t="s">
        <v>177</v>
      </c>
      <c r="E92" t="s">
        <v>1832</v>
      </c>
      <c r="F92" t="s">
        <v>1832</v>
      </c>
      <c r="G92" t="s">
        <v>5524</v>
      </c>
      <c r="H92">
        <v>100000000</v>
      </c>
      <c r="I92">
        <v>363626</v>
      </c>
      <c r="J92" t="s">
        <v>5506</v>
      </c>
      <c r="K92" s="163" t="str">
        <f>LEFT(L92,10)</f>
        <v>2025-03-30</v>
      </c>
      <c r="L92" t="s">
        <v>5507</v>
      </c>
      <c r="M92">
        <v>100</v>
      </c>
      <c r="N92" t="s">
        <v>1557</v>
      </c>
      <c r="O92" t="s">
        <v>1435</v>
      </c>
      <c r="P92" t="s">
        <v>1449</v>
      </c>
      <c r="Q92" t="s">
        <v>5508</v>
      </c>
      <c r="R92" t="s">
        <v>1443</v>
      </c>
      <c r="S92" t="s">
        <v>5509</v>
      </c>
      <c r="T92" t="s">
        <v>5510</v>
      </c>
      <c r="U92" t="s">
        <v>1438</v>
      </c>
      <c r="W92" t="s">
        <v>292</v>
      </c>
      <c r="X92" t="s">
        <v>1833</v>
      </c>
      <c r="Y92" t="s">
        <v>1457</v>
      </c>
      <c r="Z92" t="s">
        <v>39</v>
      </c>
      <c r="AA92" t="s">
        <v>1834</v>
      </c>
      <c r="AB92" t="s">
        <v>1740</v>
      </c>
      <c r="AC92" t="s">
        <v>1441</v>
      </c>
    </row>
    <row r="93" spans="1:29">
      <c r="A93" t="str">
        <f>+AA93</f>
        <v>FT DOMUS XIV</v>
      </c>
      <c r="B93" t="s">
        <v>1835</v>
      </c>
      <c r="C93" t="s">
        <v>1742</v>
      </c>
      <c r="D93" t="s">
        <v>177</v>
      </c>
      <c r="E93" t="s">
        <v>1836</v>
      </c>
      <c r="F93" t="s">
        <v>1836</v>
      </c>
      <c r="G93" t="s">
        <v>5524</v>
      </c>
      <c r="H93">
        <v>100000000</v>
      </c>
      <c r="I93">
        <v>2</v>
      </c>
      <c r="J93" t="s">
        <v>5506</v>
      </c>
      <c r="K93" s="163" t="str">
        <f>LEFT(L93,10)</f>
        <v>2025-03-30</v>
      </c>
      <c r="L93" t="s">
        <v>5507</v>
      </c>
      <c r="M93">
        <v>10000</v>
      </c>
      <c r="N93" t="s">
        <v>1744</v>
      </c>
      <c r="O93" t="s">
        <v>1745</v>
      </c>
      <c r="P93" t="s">
        <v>1449</v>
      </c>
      <c r="Q93" t="s">
        <v>5511</v>
      </c>
      <c r="U93" t="s">
        <v>1438</v>
      </c>
      <c r="W93" t="s">
        <v>292</v>
      </c>
      <c r="X93" t="s">
        <v>1837</v>
      </c>
      <c r="Y93" t="s">
        <v>1457</v>
      </c>
      <c r="Z93" t="s">
        <v>39</v>
      </c>
      <c r="AA93" t="s">
        <v>1834</v>
      </c>
      <c r="AC93" t="s">
        <v>1441</v>
      </c>
    </row>
    <row r="94" spans="1:29">
      <c r="A94" t="str">
        <f>+AA94</f>
        <v>FT DOMUS XV</v>
      </c>
      <c r="B94" t="s">
        <v>1838</v>
      </c>
      <c r="C94" t="s">
        <v>1447</v>
      </c>
      <c r="D94" t="s">
        <v>177</v>
      </c>
      <c r="E94" t="s">
        <v>1839</v>
      </c>
      <c r="F94" t="s">
        <v>1839</v>
      </c>
      <c r="G94" t="s">
        <v>5525</v>
      </c>
      <c r="H94">
        <v>100000000</v>
      </c>
      <c r="I94">
        <v>1117639</v>
      </c>
      <c r="J94" t="s">
        <v>5506</v>
      </c>
      <c r="K94" s="163" t="str">
        <f>LEFT(L94,10)</f>
        <v>2025-03-30</v>
      </c>
      <c r="L94" t="s">
        <v>5507</v>
      </c>
      <c r="M94">
        <v>100</v>
      </c>
      <c r="N94" t="s">
        <v>1557</v>
      </c>
      <c r="O94" t="s">
        <v>1435</v>
      </c>
      <c r="P94" t="s">
        <v>1449</v>
      </c>
      <c r="Q94" t="s">
        <v>5508</v>
      </c>
      <c r="R94" t="s">
        <v>1443</v>
      </c>
      <c r="S94" t="s">
        <v>5509</v>
      </c>
      <c r="T94" t="s">
        <v>5510</v>
      </c>
      <c r="U94" t="s">
        <v>1438</v>
      </c>
      <c r="W94" t="s">
        <v>292</v>
      </c>
      <c r="X94" t="s">
        <v>1840</v>
      </c>
      <c r="Y94" t="s">
        <v>1457</v>
      </c>
      <c r="Z94" t="s">
        <v>39</v>
      </c>
      <c r="AA94" t="s">
        <v>1841</v>
      </c>
      <c r="AB94" t="s">
        <v>1740</v>
      </c>
      <c r="AC94" t="s">
        <v>1441</v>
      </c>
    </row>
    <row r="95" spans="1:29">
      <c r="A95" t="str">
        <f>+AA95</f>
        <v>FT DOMUS XV</v>
      </c>
      <c r="B95" t="s">
        <v>1842</v>
      </c>
      <c r="C95" t="s">
        <v>1742</v>
      </c>
      <c r="D95" t="s">
        <v>177</v>
      </c>
      <c r="E95" t="s">
        <v>1843</v>
      </c>
      <c r="F95" t="s">
        <v>1843</v>
      </c>
      <c r="G95" t="s">
        <v>5525</v>
      </c>
      <c r="H95">
        <v>100000000</v>
      </c>
      <c r="I95">
        <v>2</v>
      </c>
      <c r="J95" t="s">
        <v>5506</v>
      </c>
      <c r="K95" s="163" t="str">
        <f>LEFT(L95,10)</f>
        <v>2025-03-30</v>
      </c>
      <c r="L95" t="s">
        <v>5507</v>
      </c>
      <c r="M95">
        <v>10000</v>
      </c>
      <c r="N95" t="s">
        <v>1744</v>
      </c>
      <c r="O95" t="s">
        <v>1745</v>
      </c>
      <c r="P95" t="s">
        <v>1449</v>
      </c>
      <c r="Q95" t="s">
        <v>5511</v>
      </c>
      <c r="U95" t="s">
        <v>1438</v>
      </c>
      <c r="W95" t="s">
        <v>292</v>
      </c>
      <c r="X95" t="s">
        <v>1844</v>
      </c>
      <c r="Y95" t="s">
        <v>1457</v>
      </c>
      <c r="Z95" t="s">
        <v>39</v>
      </c>
      <c r="AA95" t="s">
        <v>1841</v>
      </c>
      <c r="AC95" t="s">
        <v>1441</v>
      </c>
    </row>
    <row r="96" spans="1:29">
      <c r="A96" t="str">
        <f>+AA96</f>
        <v>FT DOMUS XVI</v>
      </c>
      <c r="B96" t="s">
        <v>1845</v>
      </c>
      <c r="C96" t="s">
        <v>1447</v>
      </c>
      <c r="D96" t="s">
        <v>177</v>
      </c>
      <c r="E96" t="s">
        <v>1846</v>
      </c>
      <c r="F96" t="s">
        <v>1846</v>
      </c>
      <c r="G96" t="s">
        <v>5526</v>
      </c>
      <c r="H96">
        <v>100000000</v>
      </c>
      <c r="I96">
        <v>864749</v>
      </c>
      <c r="J96" t="s">
        <v>5506</v>
      </c>
      <c r="K96" s="163" t="str">
        <f>LEFT(L96,10)</f>
        <v>2025-03-30</v>
      </c>
      <c r="L96" t="s">
        <v>5507</v>
      </c>
      <c r="M96">
        <v>100</v>
      </c>
      <c r="N96" t="s">
        <v>1557</v>
      </c>
      <c r="O96" t="s">
        <v>1435</v>
      </c>
      <c r="P96" t="s">
        <v>1449</v>
      </c>
      <c r="Q96" t="s">
        <v>5508</v>
      </c>
      <c r="R96" t="s">
        <v>1443</v>
      </c>
      <c r="S96" t="s">
        <v>5509</v>
      </c>
      <c r="T96" t="s">
        <v>5510</v>
      </c>
      <c r="U96" t="s">
        <v>1438</v>
      </c>
      <c r="W96" t="s">
        <v>292</v>
      </c>
      <c r="X96" t="s">
        <v>1847</v>
      </c>
      <c r="Y96" t="s">
        <v>1457</v>
      </c>
      <c r="Z96" t="s">
        <v>39</v>
      </c>
      <c r="AA96" t="s">
        <v>1848</v>
      </c>
      <c r="AB96" t="s">
        <v>1740</v>
      </c>
      <c r="AC96" t="s">
        <v>1441</v>
      </c>
    </row>
    <row r="97" spans="1:29">
      <c r="A97" t="str">
        <f>+AA97</f>
        <v>FT DOMUS XVI</v>
      </c>
      <c r="B97" t="s">
        <v>1849</v>
      </c>
      <c r="C97" t="s">
        <v>1742</v>
      </c>
      <c r="D97" t="s">
        <v>177</v>
      </c>
      <c r="E97" t="s">
        <v>1850</v>
      </c>
      <c r="F97" t="s">
        <v>1850</v>
      </c>
      <c r="G97" t="s">
        <v>5526</v>
      </c>
      <c r="H97">
        <v>100000000</v>
      </c>
      <c r="I97">
        <v>2</v>
      </c>
      <c r="J97" t="s">
        <v>5506</v>
      </c>
      <c r="K97" s="163" t="str">
        <f>LEFT(L97,10)</f>
        <v>2025-03-30</v>
      </c>
      <c r="L97" t="s">
        <v>5507</v>
      </c>
      <c r="M97">
        <v>10000</v>
      </c>
      <c r="N97" t="s">
        <v>1744</v>
      </c>
      <c r="O97" t="s">
        <v>1745</v>
      </c>
      <c r="P97" t="s">
        <v>1449</v>
      </c>
      <c r="Q97" t="s">
        <v>5511</v>
      </c>
      <c r="U97" t="s">
        <v>1438</v>
      </c>
      <c r="W97" t="s">
        <v>292</v>
      </c>
      <c r="X97" t="s">
        <v>1851</v>
      </c>
      <c r="Y97" t="s">
        <v>1457</v>
      </c>
      <c r="Z97" t="s">
        <v>39</v>
      </c>
      <c r="AA97" t="s">
        <v>1848</v>
      </c>
      <c r="AC97" t="s">
        <v>1441</v>
      </c>
    </row>
    <row r="98" spans="1:29">
      <c r="A98" t="str">
        <f>+AA98</f>
        <v>FT DOMUS XVII</v>
      </c>
      <c r="B98" t="s">
        <v>1852</v>
      </c>
      <c r="C98" t="s">
        <v>1447</v>
      </c>
      <c r="D98" t="s">
        <v>177</v>
      </c>
      <c r="E98" t="s">
        <v>1853</v>
      </c>
      <c r="F98" t="s">
        <v>1853</v>
      </c>
      <c r="G98" t="s">
        <v>5527</v>
      </c>
      <c r="H98">
        <v>100000000</v>
      </c>
      <c r="I98">
        <v>659264</v>
      </c>
      <c r="J98" t="s">
        <v>5506</v>
      </c>
      <c r="K98" s="163" t="str">
        <f>LEFT(L98,10)</f>
        <v>2025-03-30</v>
      </c>
      <c r="L98" t="s">
        <v>5507</v>
      </c>
      <c r="M98">
        <v>100</v>
      </c>
      <c r="N98" t="s">
        <v>1557</v>
      </c>
      <c r="O98" t="s">
        <v>1435</v>
      </c>
      <c r="P98" t="s">
        <v>1449</v>
      </c>
      <c r="Q98" t="s">
        <v>5508</v>
      </c>
      <c r="R98" t="s">
        <v>1443</v>
      </c>
      <c r="S98" t="s">
        <v>5509</v>
      </c>
      <c r="T98" t="s">
        <v>5510</v>
      </c>
      <c r="U98" t="s">
        <v>1438</v>
      </c>
      <c r="W98" t="s">
        <v>292</v>
      </c>
      <c r="X98" t="s">
        <v>1854</v>
      </c>
      <c r="Y98" t="s">
        <v>1457</v>
      </c>
      <c r="Z98" t="s">
        <v>39</v>
      </c>
      <c r="AA98" t="s">
        <v>1855</v>
      </c>
      <c r="AB98" t="s">
        <v>1740</v>
      </c>
      <c r="AC98" t="s">
        <v>1441</v>
      </c>
    </row>
    <row r="99" spans="1:29">
      <c r="A99" t="str">
        <f>+AA99</f>
        <v>FT DOMUS XVII</v>
      </c>
      <c r="B99" t="s">
        <v>1856</v>
      </c>
      <c r="C99" t="s">
        <v>1742</v>
      </c>
      <c r="D99" t="s">
        <v>177</v>
      </c>
      <c r="E99" t="s">
        <v>1857</v>
      </c>
      <c r="F99" t="s">
        <v>1857</v>
      </c>
      <c r="G99" t="s">
        <v>5527</v>
      </c>
      <c r="H99">
        <v>100000000</v>
      </c>
      <c r="I99">
        <v>2</v>
      </c>
      <c r="J99" t="s">
        <v>5506</v>
      </c>
      <c r="K99" s="163" t="str">
        <f>LEFT(L99,10)</f>
        <v>2025-03-30</v>
      </c>
      <c r="L99" t="s">
        <v>5507</v>
      </c>
      <c r="M99">
        <v>10000</v>
      </c>
      <c r="N99" t="s">
        <v>1744</v>
      </c>
      <c r="O99" t="s">
        <v>1745</v>
      </c>
      <c r="P99" t="s">
        <v>1449</v>
      </c>
      <c r="Q99" t="s">
        <v>5511</v>
      </c>
      <c r="U99" t="s">
        <v>1438</v>
      </c>
      <c r="W99" t="s">
        <v>292</v>
      </c>
      <c r="X99" t="s">
        <v>1858</v>
      </c>
      <c r="Y99" t="s">
        <v>1457</v>
      </c>
      <c r="Z99" t="s">
        <v>39</v>
      </c>
      <c r="AA99" t="s">
        <v>1855</v>
      </c>
      <c r="AC99" t="s">
        <v>1441</v>
      </c>
    </row>
    <row r="100" spans="1:29">
      <c r="A100" t="str">
        <f>+AA100</f>
        <v>FT DOMUS XVIII</v>
      </c>
      <c r="B100" t="s">
        <v>1859</v>
      </c>
      <c r="C100" t="s">
        <v>1447</v>
      </c>
      <c r="D100" t="s">
        <v>177</v>
      </c>
      <c r="E100" t="s">
        <v>1860</v>
      </c>
      <c r="F100" t="s">
        <v>1860</v>
      </c>
      <c r="G100" t="s">
        <v>5528</v>
      </c>
      <c r="H100">
        <v>100000000</v>
      </c>
      <c r="I100">
        <v>1166899</v>
      </c>
      <c r="J100" t="s">
        <v>5506</v>
      </c>
      <c r="K100" s="163" t="str">
        <f>LEFT(L100,10)</f>
        <v>2025-03-30</v>
      </c>
      <c r="L100" t="s">
        <v>5507</v>
      </c>
      <c r="M100">
        <v>100</v>
      </c>
      <c r="N100" t="s">
        <v>1557</v>
      </c>
      <c r="O100" t="s">
        <v>1435</v>
      </c>
      <c r="P100" t="s">
        <v>1449</v>
      </c>
      <c r="Q100" t="s">
        <v>5508</v>
      </c>
      <c r="R100" t="s">
        <v>1443</v>
      </c>
      <c r="S100" t="s">
        <v>5509</v>
      </c>
      <c r="T100" t="s">
        <v>5510</v>
      </c>
      <c r="U100" t="s">
        <v>1438</v>
      </c>
      <c r="W100" t="s">
        <v>292</v>
      </c>
      <c r="X100" t="s">
        <v>1861</v>
      </c>
      <c r="Y100" t="s">
        <v>1457</v>
      </c>
      <c r="Z100" t="s">
        <v>39</v>
      </c>
      <c r="AA100" t="s">
        <v>1862</v>
      </c>
      <c r="AB100" t="s">
        <v>1740</v>
      </c>
      <c r="AC100" t="s">
        <v>1441</v>
      </c>
    </row>
    <row r="101" spans="1:29">
      <c r="A101" t="str">
        <f>+AA101</f>
        <v>FT DOMUS XVIII</v>
      </c>
      <c r="B101" t="s">
        <v>1863</v>
      </c>
      <c r="C101" t="s">
        <v>1742</v>
      </c>
      <c r="D101" t="s">
        <v>177</v>
      </c>
      <c r="E101" t="s">
        <v>1864</v>
      </c>
      <c r="F101" t="s">
        <v>1864</v>
      </c>
      <c r="G101" t="s">
        <v>5528</v>
      </c>
      <c r="H101">
        <v>100000000</v>
      </c>
      <c r="I101">
        <v>2</v>
      </c>
      <c r="J101" t="s">
        <v>5506</v>
      </c>
      <c r="K101" s="163" t="str">
        <f>LEFT(L101,10)</f>
        <v>2025-03-30</v>
      </c>
      <c r="L101" t="s">
        <v>5507</v>
      </c>
      <c r="M101">
        <v>10000</v>
      </c>
      <c r="N101" t="s">
        <v>1744</v>
      </c>
      <c r="O101" t="s">
        <v>1745</v>
      </c>
      <c r="P101" t="s">
        <v>1449</v>
      </c>
      <c r="Q101" t="s">
        <v>5511</v>
      </c>
      <c r="U101" t="s">
        <v>1438</v>
      </c>
      <c r="W101" t="s">
        <v>292</v>
      </c>
      <c r="X101" t="s">
        <v>1865</v>
      </c>
      <c r="Y101" t="s">
        <v>1457</v>
      </c>
      <c r="Z101" t="s">
        <v>39</v>
      </c>
      <c r="AA101" t="s">
        <v>1862</v>
      </c>
      <c r="AC101" t="s">
        <v>1441</v>
      </c>
    </row>
    <row r="102" spans="1:29">
      <c r="A102" t="str">
        <f>+AA102</f>
        <v>CDM</v>
      </c>
      <c r="B102" t="s">
        <v>1866</v>
      </c>
      <c r="C102" t="s">
        <v>1433</v>
      </c>
      <c r="D102" t="s">
        <v>111</v>
      </c>
      <c r="E102" t="s">
        <v>1867</v>
      </c>
      <c r="F102" t="s">
        <v>1867</v>
      </c>
      <c r="G102" t="s">
        <v>5373</v>
      </c>
      <c r="H102">
        <v>100000000</v>
      </c>
      <c r="I102">
        <v>3000</v>
      </c>
      <c r="J102" t="s">
        <v>5529</v>
      </c>
      <c r="K102" s="163" t="str">
        <f>LEFT(L102,10)</f>
        <v>2025-03-31</v>
      </c>
      <c r="L102" t="s">
        <v>5530</v>
      </c>
      <c r="M102">
        <v>100000</v>
      </c>
      <c r="N102" t="s">
        <v>1434</v>
      </c>
      <c r="O102" t="s">
        <v>1435</v>
      </c>
      <c r="P102" t="s">
        <v>1449</v>
      </c>
      <c r="Q102" t="s">
        <v>5308</v>
      </c>
      <c r="R102" t="s">
        <v>1451</v>
      </c>
      <c r="S102" t="s">
        <v>5332</v>
      </c>
      <c r="U102" t="s">
        <v>1438</v>
      </c>
      <c r="W102" t="s">
        <v>292</v>
      </c>
      <c r="X102" t="s">
        <v>1869</v>
      </c>
      <c r="Y102" t="s">
        <v>1510</v>
      </c>
      <c r="Z102" t="s">
        <v>42</v>
      </c>
      <c r="AA102" t="s">
        <v>42</v>
      </c>
      <c r="AB102" t="s">
        <v>1868</v>
      </c>
      <c r="AC102" t="s">
        <v>1441</v>
      </c>
    </row>
    <row r="103" spans="1:29">
      <c r="A103" t="str">
        <f>+AA103</f>
        <v>WAFASALAF</v>
      </c>
      <c r="B103" t="s">
        <v>1870</v>
      </c>
      <c r="C103" t="s">
        <v>1433</v>
      </c>
      <c r="D103" t="s">
        <v>111</v>
      </c>
      <c r="E103" t="s">
        <v>1871</v>
      </c>
      <c r="F103" t="s">
        <v>1871</v>
      </c>
      <c r="G103" t="s">
        <v>5342</v>
      </c>
      <c r="H103">
        <v>100000000</v>
      </c>
      <c r="I103">
        <v>1000</v>
      </c>
      <c r="J103" t="s">
        <v>5531</v>
      </c>
      <c r="K103" s="163" t="str">
        <f>LEFT(L103,10)</f>
        <v>2025-04-01</v>
      </c>
      <c r="L103" t="s">
        <v>5532</v>
      </c>
      <c r="M103">
        <v>100000</v>
      </c>
      <c r="N103" t="s">
        <v>1434</v>
      </c>
      <c r="O103" t="s">
        <v>1435</v>
      </c>
      <c r="P103" t="s">
        <v>1449</v>
      </c>
      <c r="Q103" t="s">
        <v>5308</v>
      </c>
      <c r="R103" t="s">
        <v>1443</v>
      </c>
      <c r="S103" t="s">
        <v>5533</v>
      </c>
      <c r="T103" t="s">
        <v>5534</v>
      </c>
      <c r="U103" t="s">
        <v>1438</v>
      </c>
      <c r="W103" t="s">
        <v>292</v>
      </c>
      <c r="X103" t="s">
        <v>1873</v>
      </c>
      <c r="Y103" t="s">
        <v>1465</v>
      </c>
      <c r="Z103" t="s">
        <v>1466</v>
      </c>
      <c r="AA103" t="s">
        <v>1467</v>
      </c>
      <c r="AB103" t="s">
        <v>1874</v>
      </c>
      <c r="AC103" t="s">
        <v>1441</v>
      </c>
    </row>
    <row r="104" spans="1:29">
      <c r="A104" t="str">
        <f>+AA104</f>
        <v>BMCI</v>
      </c>
      <c r="B104" t="s">
        <v>1875</v>
      </c>
      <c r="C104" t="s">
        <v>1433</v>
      </c>
      <c r="D104" t="s">
        <v>111</v>
      </c>
      <c r="E104" t="s">
        <v>1876</v>
      </c>
      <c r="F104" t="s">
        <v>1876</v>
      </c>
      <c r="G104" t="s">
        <v>5375</v>
      </c>
      <c r="H104">
        <v>100000000</v>
      </c>
      <c r="I104">
        <v>2110</v>
      </c>
      <c r="J104" t="s">
        <v>5535</v>
      </c>
      <c r="K104" s="163" t="str">
        <f>LEFT(L104,10)</f>
        <v>2025-04-04</v>
      </c>
      <c r="L104" t="s">
        <v>5536</v>
      </c>
      <c r="M104">
        <v>100000</v>
      </c>
      <c r="N104" t="s">
        <v>1434</v>
      </c>
      <c r="O104" t="s">
        <v>1435</v>
      </c>
      <c r="P104" t="s">
        <v>1449</v>
      </c>
      <c r="Q104" t="s">
        <v>5308</v>
      </c>
      <c r="R104" t="s">
        <v>1443</v>
      </c>
      <c r="S104" t="s">
        <v>5378</v>
      </c>
      <c r="T104" t="s">
        <v>5379</v>
      </c>
      <c r="U104" t="s">
        <v>1438</v>
      </c>
      <c r="W104" t="s">
        <v>292</v>
      </c>
      <c r="X104" t="s">
        <v>1878</v>
      </c>
      <c r="Y104" t="s">
        <v>1515</v>
      </c>
      <c r="Z104" t="s">
        <v>41</v>
      </c>
      <c r="AA104" t="s">
        <v>41</v>
      </c>
      <c r="AB104" t="s">
        <v>1877</v>
      </c>
      <c r="AC104" t="s">
        <v>1441</v>
      </c>
    </row>
    <row r="105" spans="1:29">
      <c r="A105" t="str">
        <f>+AA105</f>
        <v>CIH E</v>
      </c>
      <c r="B105" t="s">
        <v>1879</v>
      </c>
      <c r="C105" t="s">
        <v>1433</v>
      </c>
      <c r="D105" t="s">
        <v>111</v>
      </c>
      <c r="E105" t="s">
        <v>1880</v>
      </c>
      <c r="F105" t="s">
        <v>1880</v>
      </c>
      <c r="G105" t="s">
        <v>5311</v>
      </c>
      <c r="H105">
        <v>100000000</v>
      </c>
      <c r="I105">
        <v>704</v>
      </c>
      <c r="J105" t="s">
        <v>5537</v>
      </c>
      <c r="K105" s="163" t="str">
        <f>LEFT(L105,10)</f>
        <v>2025-04-04</v>
      </c>
      <c r="L105" t="s">
        <v>5536</v>
      </c>
      <c r="M105">
        <v>100000</v>
      </c>
      <c r="N105" t="s">
        <v>1434</v>
      </c>
      <c r="O105" t="s">
        <v>1435</v>
      </c>
      <c r="P105" t="s">
        <v>1449</v>
      </c>
      <c r="Q105" t="s">
        <v>5308</v>
      </c>
      <c r="R105" t="s">
        <v>1443</v>
      </c>
      <c r="S105" t="s">
        <v>5348</v>
      </c>
      <c r="T105" t="s">
        <v>5419</v>
      </c>
      <c r="U105" t="s">
        <v>1438</v>
      </c>
      <c r="W105" t="s">
        <v>292</v>
      </c>
      <c r="X105" t="s">
        <v>1882</v>
      </c>
      <c r="Y105" t="s">
        <v>1445</v>
      </c>
      <c r="Z105" t="s">
        <v>1243</v>
      </c>
      <c r="AA105" t="s">
        <v>1446</v>
      </c>
      <c r="AB105" t="s">
        <v>1877</v>
      </c>
      <c r="AC105" t="s">
        <v>1441</v>
      </c>
    </row>
    <row r="106" spans="1:29">
      <c r="A106" t="str">
        <f>+AA106</f>
        <v>CFG BANK</v>
      </c>
      <c r="B106" t="s">
        <v>1883</v>
      </c>
      <c r="C106" t="s">
        <v>1433</v>
      </c>
      <c r="D106" t="s">
        <v>111</v>
      </c>
      <c r="E106" t="s">
        <v>1884</v>
      </c>
      <c r="F106" t="s">
        <v>1885</v>
      </c>
      <c r="G106" t="s">
        <v>5314</v>
      </c>
      <c r="H106">
        <v>100000000</v>
      </c>
      <c r="I106">
        <v>20</v>
      </c>
      <c r="J106" t="s">
        <v>5538</v>
      </c>
      <c r="K106" s="163" t="str">
        <f>LEFT(L106,10)</f>
        <v>2025-04-04</v>
      </c>
      <c r="L106" t="s">
        <v>5536</v>
      </c>
      <c r="M106">
        <v>100000</v>
      </c>
      <c r="N106" t="s">
        <v>1434</v>
      </c>
      <c r="O106" t="s">
        <v>1435</v>
      </c>
      <c r="P106" t="s">
        <v>1449</v>
      </c>
      <c r="Q106" t="s">
        <v>5308</v>
      </c>
      <c r="R106" t="s">
        <v>1443</v>
      </c>
      <c r="S106" t="s">
        <v>5315</v>
      </c>
      <c r="T106" t="s">
        <v>5460</v>
      </c>
      <c r="U106" t="s">
        <v>1438</v>
      </c>
      <c r="W106" t="s">
        <v>292</v>
      </c>
      <c r="X106" t="s">
        <v>1886</v>
      </c>
      <c r="Y106" t="s">
        <v>1450</v>
      </c>
      <c r="Z106" t="s">
        <v>1249</v>
      </c>
      <c r="AA106" t="s">
        <v>1249</v>
      </c>
      <c r="AB106" t="s">
        <v>1877</v>
      </c>
      <c r="AC106" t="s">
        <v>1441</v>
      </c>
    </row>
    <row r="107" spans="1:29">
      <c r="A107" t="str">
        <f>+AA107</f>
        <v>MAGHREBAIL</v>
      </c>
      <c r="B107" t="s">
        <v>1887</v>
      </c>
      <c r="C107" t="s">
        <v>1534</v>
      </c>
      <c r="D107" t="s">
        <v>111</v>
      </c>
      <c r="E107" t="s">
        <v>1888</v>
      </c>
      <c r="F107" t="s">
        <v>1888</v>
      </c>
      <c r="G107" t="s">
        <v>5420</v>
      </c>
      <c r="H107">
        <v>100000000</v>
      </c>
      <c r="I107">
        <v>1650</v>
      </c>
      <c r="J107" t="s">
        <v>5539</v>
      </c>
      <c r="K107" s="163" t="str">
        <f>LEFT(L107,10)</f>
        <v>2025-04-06</v>
      </c>
      <c r="L107" t="s">
        <v>5540</v>
      </c>
      <c r="M107">
        <v>100000</v>
      </c>
      <c r="N107" t="s">
        <v>1434</v>
      </c>
      <c r="O107" t="s">
        <v>1435</v>
      </c>
      <c r="P107" t="s">
        <v>1449</v>
      </c>
      <c r="Q107" t="s">
        <v>5308</v>
      </c>
      <c r="R107" t="s">
        <v>1443</v>
      </c>
      <c r="S107" t="s">
        <v>5541</v>
      </c>
      <c r="T107" t="s">
        <v>5542</v>
      </c>
      <c r="U107" t="s">
        <v>1536</v>
      </c>
      <c r="V107" t="s">
        <v>1443</v>
      </c>
      <c r="W107" t="s">
        <v>292</v>
      </c>
      <c r="X107" t="s">
        <v>1889</v>
      </c>
      <c r="Y107" t="s">
        <v>1457</v>
      </c>
      <c r="Z107" t="s">
        <v>39</v>
      </c>
      <c r="AA107" t="s">
        <v>55</v>
      </c>
      <c r="AB107" t="s">
        <v>1890</v>
      </c>
      <c r="AC107" t="s">
        <v>1441</v>
      </c>
    </row>
    <row r="108" spans="1:29">
      <c r="A108" t="str">
        <f>+AA108</f>
        <v>RCI</v>
      </c>
      <c r="B108" t="s">
        <v>1891</v>
      </c>
      <c r="C108" t="s">
        <v>1433</v>
      </c>
      <c r="D108" t="s">
        <v>1473</v>
      </c>
      <c r="E108" t="s">
        <v>1892</v>
      </c>
      <c r="F108" t="s">
        <v>1892</v>
      </c>
      <c r="G108" t="s">
        <v>5426</v>
      </c>
      <c r="H108">
        <v>100000000</v>
      </c>
      <c r="I108">
        <v>500</v>
      </c>
      <c r="J108" t="s">
        <v>5543</v>
      </c>
      <c r="K108" s="163" t="str">
        <f>LEFT(L108,10)</f>
        <v>2025-04-07</v>
      </c>
      <c r="L108" t="s">
        <v>5544</v>
      </c>
      <c r="M108">
        <v>100000</v>
      </c>
      <c r="N108" t="s">
        <v>1434</v>
      </c>
      <c r="O108" t="s">
        <v>1435</v>
      </c>
      <c r="P108" t="s">
        <v>1449</v>
      </c>
      <c r="Q108" t="s">
        <v>5308</v>
      </c>
      <c r="R108" t="s">
        <v>1443</v>
      </c>
      <c r="S108" t="s">
        <v>5545</v>
      </c>
      <c r="T108" t="s">
        <v>5546</v>
      </c>
      <c r="U108" t="s">
        <v>1438</v>
      </c>
      <c r="W108" t="s">
        <v>292</v>
      </c>
      <c r="X108" t="s">
        <v>1893</v>
      </c>
      <c r="Y108" t="s">
        <v>1515</v>
      </c>
      <c r="Z108" t="s">
        <v>41</v>
      </c>
      <c r="AA108" t="s">
        <v>1601</v>
      </c>
      <c r="AB108" t="s">
        <v>1894</v>
      </c>
      <c r="AC108" t="s">
        <v>1441</v>
      </c>
    </row>
    <row r="109" spans="1:29">
      <c r="A109" t="str">
        <f>+AA109</f>
        <v>RCI</v>
      </c>
      <c r="B109" t="s">
        <v>1895</v>
      </c>
      <c r="C109" t="s">
        <v>1447</v>
      </c>
      <c r="D109" t="s">
        <v>1473</v>
      </c>
      <c r="E109" t="s">
        <v>1896</v>
      </c>
      <c r="F109" t="s">
        <v>1896</v>
      </c>
      <c r="G109" t="s">
        <v>5426</v>
      </c>
      <c r="H109">
        <v>100000000</v>
      </c>
      <c r="I109">
        <v>4000</v>
      </c>
      <c r="J109" t="s">
        <v>5543</v>
      </c>
      <c r="K109" s="163" t="str">
        <f>LEFT(L109,10)</f>
        <v>2025-04-07</v>
      </c>
      <c r="L109" t="s">
        <v>5544</v>
      </c>
      <c r="M109">
        <v>100000</v>
      </c>
      <c r="N109" t="s">
        <v>1557</v>
      </c>
      <c r="O109" t="s">
        <v>1435</v>
      </c>
      <c r="Q109" t="s">
        <v>5308</v>
      </c>
      <c r="R109" t="s">
        <v>1437</v>
      </c>
      <c r="S109" t="s">
        <v>5547</v>
      </c>
      <c r="U109" t="s">
        <v>1438</v>
      </c>
      <c r="W109" t="s">
        <v>292</v>
      </c>
      <c r="X109" t="s">
        <v>1897</v>
      </c>
      <c r="Y109" t="s">
        <v>1515</v>
      </c>
      <c r="Z109" t="s">
        <v>41</v>
      </c>
      <c r="AA109" t="s">
        <v>1601</v>
      </c>
      <c r="AB109" t="s">
        <v>1898</v>
      </c>
      <c r="AC109" t="s">
        <v>1441</v>
      </c>
    </row>
    <row r="110" spans="1:29">
      <c r="A110" t="str">
        <f>+AA110</f>
        <v>CFG BANK</v>
      </c>
      <c r="B110" t="s">
        <v>1899</v>
      </c>
      <c r="C110" t="s">
        <v>1433</v>
      </c>
      <c r="D110" t="s">
        <v>111</v>
      </c>
      <c r="E110" t="s">
        <v>1900</v>
      </c>
      <c r="F110" t="s">
        <v>1900</v>
      </c>
      <c r="G110" t="s">
        <v>5314</v>
      </c>
      <c r="H110">
        <v>100000000</v>
      </c>
      <c r="I110">
        <v>10</v>
      </c>
      <c r="J110" t="s">
        <v>5548</v>
      </c>
      <c r="K110" s="163" t="str">
        <f>LEFT(L110,10)</f>
        <v>2025-04-09</v>
      </c>
      <c r="L110" t="s">
        <v>5549</v>
      </c>
      <c r="M110">
        <v>100000</v>
      </c>
      <c r="N110" t="s">
        <v>1434</v>
      </c>
      <c r="O110" t="s">
        <v>1435</v>
      </c>
      <c r="P110" t="s">
        <v>1449</v>
      </c>
      <c r="Q110" t="s">
        <v>5308</v>
      </c>
      <c r="R110" t="s">
        <v>1451</v>
      </c>
      <c r="S110" t="s">
        <v>5453</v>
      </c>
      <c r="T110" t="s">
        <v>5319</v>
      </c>
      <c r="U110" t="s">
        <v>1438</v>
      </c>
      <c r="W110" t="s">
        <v>292</v>
      </c>
      <c r="X110" t="s">
        <v>1903</v>
      </c>
      <c r="Y110" t="s">
        <v>1450</v>
      </c>
      <c r="Z110" t="s">
        <v>1249</v>
      </c>
      <c r="AA110" t="s">
        <v>1249</v>
      </c>
      <c r="AB110" t="s">
        <v>1902</v>
      </c>
      <c r="AC110" t="s">
        <v>1441</v>
      </c>
    </row>
    <row r="111" spans="1:29">
      <c r="A111" t="str">
        <f>+AA111</f>
        <v>CAM E</v>
      </c>
      <c r="B111" t="s">
        <v>1904</v>
      </c>
      <c r="C111" t="s">
        <v>1433</v>
      </c>
      <c r="D111" t="s">
        <v>111</v>
      </c>
      <c r="E111" t="s">
        <v>1905</v>
      </c>
      <c r="F111" t="s">
        <v>1905</v>
      </c>
      <c r="G111" t="s">
        <v>5331</v>
      </c>
      <c r="H111">
        <v>100000000</v>
      </c>
      <c r="I111">
        <v>1110</v>
      </c>
      <c r="J111" t="s">
        <v>5550</v>
      </c>
      <c r="K111" s="163" t="str">
        <f>LEFT(L111,10)</f>
        <v>2025-04-10</v>
      </c>
      <c r="L111" t="s">
        <v>5551</v>
      </c>
      <c r="M111">
        <v>100000</v>
      </c>
      <c r="N111" t="s">
        <v>1434</v>
      </c>
      <c r="O111" t="s">
        <v>1435</v>
      </c>
      <c r="P111" t="s">
        <v>1449</v>
      </c>
      <c r="Q111" t="s">
        <v>5308</v>
      </c>
      <c r="R111" t="s">
        <v>1451</v>
      </c>
      <c r="S111" t="s">
        <v>5423</v>
      </c>
      <c r="T111" t="s">
        <v>5328</v>
      </c>
      <c r="U111" t="s">
        <v>1438</v>
      </c>
      <c r="W111" t="s">
        <v>292</v>
      </c>
      <c r="X111" t="s">
        <v>1907</v>
      </c>
      <c r="Y111" t="s">
        <v>1455</v>
      </c>
      <c r="Z111" t="s">
        <v>1456</v>
      </c>
      <c r="AA111" t="s">
        <v>1459</v>
      </c>
      <c r="AB111" t="s">
        <v>1906</v>
      </c>
      <c r="AC111" t="s">
        <v>1441</v>
      </c>
    </row>
    <row r="112" spans="1:29">
      <c r="A112" t="str">
        <f>+AA112</f>
        <v>BOA</v>
      </c>
      <c r="B112" t="s">
        <v>1908</v>
      </c>
      <c r="C112" t="s">
        <v>1433</v>
      </c>
      <c r="D112" t="s">
        <v>111</v>
      </c>
      <c r="E112" t="s">
        <v>1909</v>
      </c>
      <c r="F112" t="s">
        <v>1909</v>
      </c>
      <c r="G112" t="s">
        <v>5327</v>
      </c>
      <c r="H112">
        <v>100000000</v>
      </c>
      <c r="I112">
        <v>8000</v>
      </c>
      <c r="J112" t="s">
        <v>5552</v>
      </c>
      <c r="K112" s="163" t="str">
        <f>LEFT(L112,10)</f>
        <v>2025-04-14</v>
      </c>
      <c r="L112" t="s">
        <v>5553</v>
      </c>
      <c r="M112">
        <v>100000</v>
      </c>
      <c r="N112" t="s">
        <v>1434</v>
      </c>
      <c r="O112" t="s">
        <v>1435</v>
      </c>
      <c r="P112" t="s">
        <v>1449</v>
      </c>
      <c r="Q112" t="s">
        <v>5308</v>
      </c>
      <c r="R112" t="s">
        <v>1443</v>
      </c>
      <c r="S112" t="s">
        <v>5404</v>
      </c>
      <c r="T112" t="s">
        <v>5330</v>
      </c>
      <c r="U112" t="s">
        <v>1438</v>
      </c>
      <c r="W112" t="s">
        <v>292</v>
      </c>
      <c r="X112" t="s">
        <v>1911</v>
      </c>
      <c r="Y112" t="s">
        <v>1457</v>
      </c>
      <c r="Z112" t="s">
        <v>39</v>
      </c>
      <c r="AA112" t="s">
        <v>1458</v>
      </c>
      <c r="AB112" t="s">
        <v>1910</v>
      </c>
      <c r="AC112" t="s">
        <v>1441</v>
      </c>
    </row>
    <row r="113" spans="1:29">
      <c r="A113" t="str">
        <f>+AA113</f>
        <v>TRESOR</v>
      </c>
      <c r="B113" t="s">
        <v>1912</v>
      </c>
      <c r="C113" t="s">
        <v>1433</v>
      </c>
      <c r="D113" t="s">
        <v>1218</v>
      </c>
      <c r="E113" t="s">
        <v>1913</v>
      </c>
      <c r="F113" t="s">
        <v>1913</v>
      </c>
      <c r="G113" t="s">
        <v>5306</v>
      </c>
      <c r="H113">
        <v>100000000</v>
      </c>
      <c r="I113">
        <v>2500</v>
      </c>
      <c r="J113" t="s">
        <v>5554</v>
      </c>
      <c r="K113" s="163" t="str">
        <f>LEFT(L113,10)</f>
        <v>2025-04-14</v>
      </c>
      <c r="L113" t="s">
        <v>5553</v>
      </c>
      <c r="M113">
        <v>100000</v>
      </c>
      <c r="N113" t="s">
        <v>1434</v>
      </c>
      <c r="O113" t="s">
        <v>1435</v>
      </c>
      <c r="P113" t="s">
        <v>1436</v>
      </c>
      <c r="Q113" t="s">
        <v>5308</v>
      </c>
      <c r="R113" t="s">
        <v>1443</v>
      </c>
      <c r="S113" t="s">
        <v>5340</v>
      </c>
      <c r="T113" t="s">
        <v>5555</v>
      </c>
      <c r="U113" t="s">
        <v>1438</v>
      </c>
      <c r="W113" t="s">
        <v>292</v>
      </c>
      <c r="X113" t="s">
        <v>1914</v>
      </c>
      <c r="Y113" t="s">
        <v>1439</v>
      </c>
      <c r="Z113" t="s">
        <v>1440</v>
      </c>
      <c r="AA113" t="s">
        <v>333</v>
      </c>
      <c r="AB113" t="s">
        <v>1915</v>
      </c>
      <c r="AC113" t="s">
        <v>1441</v>
      </c>
    </row>
    <row r="114" spans="1:29">
      <c r="A114" t="str">
        <f>+AA114</f>
        <v>TRESOR</v>
      </c>
      <c r="B114" t="s">
        <v>1916</v>
      </c>
      <c r="C114" t="s">
        <v>1433</v>
      </c>
      <c r="D114" t="s">
        <v>1218</v>
      </c>
      <c r="E114" t="s">
        <v>1917</v>
      </c>
      <c r="F114" t="s">
        <v>1917</v>
      </c>
      <c r="G114" t="s">
        <v>5306</v>
      </c>
      <c r="H114">
        <v>100000000</v>
      </c>
      <c r="I114">
        <v>1000</v>
      </c>
      <c r="J114" t="s">
        <v>5556</v>
      </c>
      <c r="K114" s="163" t="str">
        <f>LEFT(L114,10)</f>
        <v>2025-04-14</v>
      </c>
      <c r="L114" t="s">
        <v>5553</v>
      </c>
      <c r="M114">
        <v>100000</v>
      </c>
      <c r="N114" t="s">
        <v>1434</v>
      </c>
      <c r="O114" t="s">
        <v>1435</v>
      </c>
      <c r="P114" t="s">
        <v>1436</v>
      </c>
      <c r="Q114" t="s">
        <v>5308</v>
      </c>
      <c r="R114" t="s">
        <v>1451</v>
      </c>
      <c r="S114" t="s">
        <v>5557</v>
      </c>
      <c r="T114" t="s">
        <v>5320</v>
      </c>
      <c r="U114" t="s">
        <v>1438</v>
      </c>
      <c r="W114" t="s">
        <v>292</v>
      </c>
      <c r="X114" t="s">
        <v>1918</v>
      </c>
      <c r="Y114" t="s">
        <v>1439</v>
      </c>
      <c r="Z114" t="s">
        <v>1440</v>
      </c>
      <c r="AA114" t="s">
        <v>333</v>
      </c>
      <c r="AB114" t="s">
        <v>1910</v>
      </c>
      <c r="AC114" t="s">
        <v>1441</v>
      </c>
    </row>
    <row r="115" spans="1:29">
      <c r="A115" t="str">
        <f>+AA115</f>
        <v>CFG BANK</v>
      </c>
      <c r="B115" t="s">
        <v>1919</v>
      </c>
      <c r="C115" t="s">
        <v>1433</v>
      </c>
      <c r="D115" t="s">
        <v>111</v>
      </c>
      <c r="E115" t="s">
        <v>1920</v>
      </c>
      <c r="F115" t="s">
        <v>1920</v>
      </c>
      <c r="G115" t="s">
        <v>5314</v>
      </c>
      <c r="H115">
        <v>100000000</v>
      </c>
      <c r="I115">
        <v>6</v>
      </c>
      <c r="J115" t="s">
        <v>5552</v>
      </c>
      <c r="K115" s="163" t="str">
        <f>LEFT(L115,10)</f>
        <v>2025-04-15</v>
      </c>
      <c r="L115" t="s">
        <v>5558</v>
      </c>
      <c r="M115">
        <v>100000</v>
      </c>
      <c r="N115" t="s">
        <v>1434</v>
      </c>
      <c r="O115" t="s">
        <v>1435</v>
      </c>
      <c r="P115" t="s">
        <v>1449</v>
      </c>
      <c r="Q115" t="s">
        <v>5308</v>
      </c>
      <c r="R115" t="s">
        <v>1443</v>
      </c>
      <c r="S115" t="s">
        <v>5559</v>
      </c>
      <c r="T115" t="s">
        <v>5319</v>
      </c>
      <c r="U115" t="s">
        <v>1438</v>
      </c>
      <c r="W115" t="s">
        <v>292</v>
      </c>
      <c r="X115" t="s">
        <v>1922</v>
      </c>
      <c r="Y115" t="s">
        <v>1450</v>
      </c>
      <c r="Z115" t="s">
        <v>1249</v>
      </c>
      <c r="AA115" t="s">
        <v>1249</v>
      </c>
      <c r="AB115" t="s">
        <v>1921</v>
      </c>
      <c r="AC115" t="s">
        <v>1441</v>
      </c>
    </row>
    <row r="116" spans="1:29">
      <c r="A116" t="str">
        <f>+AA116</f>
        <v>CFG BANK</v>
      </c>
      <c r="B116" t="s">
        <v>1923</v>
      </c>
      <c r="C116" t="s">
        <v>1433</v>
      </c>
      <c r="D116" t="s">
        <v>111</v>
      </c>
      <c r="E116" t="s">
        <v>1924</v>
      </c>
      <c r="F116" t="s">
        <v>1925</v>
      </c>
      <c r="G116" t="s">
        <v>5314</v>
      </c>
      <c r="H116">
        <v>100000000</v>
      </c>
      <c r="I116">
        <v>80</v>
      </c>
      <c r="J116" t="s">
        <v>5560</v>
      </c>
      <c r="K116" s="163" t="str">
        <f>LEFT(L116,10)</f>
        <v>2025-04-17</v>
      </c>
      <c r="L116" t="s">
        <v>5561</v>
      </c>
      <c r="M116">
        <v>100000</v>
      </c>
      <c r="N116" t="s">
        <v>1434</v>
      </c>
      <c r="O116" t="s">
        <v>1435</v>
      </c>
      <c r="P116" t="s">
        <v>1449</v>
      </c>
      <c r="Q116" t="s">
        <v>5308</v>
      </c>
      <c r="R116" t="s">
        <v>1443</v>
      </c>
      <c r="S116" t="s">
        <v>5378</v>
      </c>
      <c r="T116" t="s">
        <v>5319</v>
      </c>
      <c r="U116" t="s">
        <v>1438</v>
      </c>
      <c r="W116" t="s">
        <v>292</v>
      </c>
      <c r="X116" t="s">
        <v>1928</v>
      </c>
      <c r="Y116" t="s">
        <v>1450</v>
      </c>
      <c r="Z116" t="s">
        <v>1249</v>
      </c>
      <c r="AA116" t="s">
        <v>1249</v>
      </c>
      <c r="AB116" t="s">
        <v>1927</v>
      </c>
      <c r="AC116" t="s">
        <v>1441</v>
      </c>
    </row>
    <row r="117" spans="1:29">
      <c r="A117" t="str">
        <f>+AA117</f>
        <v>MAGHREBAIL</v>
      </c>
      <c r="B117" t="s">
        <v>1929</v>
      </c>
      <c r="C117" t="s">
        <v>1534</v>
      </c>
      <c r="D117" t="s">
        <v>111</v>
      </c>
      <c r="E117" t="s">
        <v>1930</v>
      </c>
      <c r="F117" t="s">
        <v>1930</v>
      </c>
      <c r="G117" t="s">
        <v>5420</v>
      </c>
      <c r="H117">
        <v>100000000</v>
      </c>
      <c r="I117">
        <v>2000</v>
      </c>
      <c r="J117" t="s">
        <v>5562</v>
      </c>
      <c r="K117" s="163" t="str">
        <f>LEFT(L117,10)</f>
        <v>2025-04-19</v>
      </c>
      <c r="L117" t="s">
        <v>5563</v>
      </c>
      <c r="M117">
        <v>100000</v>
      </c>
      <c r="N117" t="s">
        <v>1434</v>
      </c>
      <c r="O117" t="s">
        <v>1435</v>
      </c>
      <c r="P117" t="s">
        <v>1449</v>
      </c>
      <c r="Q117" t="s">
        <v>5308</v>
      </c>
      <c r="R117" t="s">
        <v>1443</v>
      </c>
      <c r="S117" t="s">
        <v>5564</v>
      </c>
      <c r="T117" t="s">
        <v>5562</v>
      </c>
      <c r="U117" t="s">
        <v>1536</v>
      </c>
      <c r="V117" t="s">
        <v>1443</v>
      </c>
      <c r="W117" t="s">
        <v>292</v>
      </c>
      <c r="X117" t="s">
        <v>1932</v>
      </c>
      <c r="Y117" t="s">
        <v>1457</v>
      </c>
      <c r="Z117" t="s">
        <v>39</v>
      </c>
      <c r="AA117" t="s">
        <v>55</v>
      </c>
      <c r="AB117" t="s">
        <v>1933</v>
      </c>
      <c r="AC117" t="s">
        <v>1441</v>
      </c>
    </row>
    <row r="118" spans="1:29">
      <c r="A118" t="str">
        <f>+AA118</f>
        <v>SOGELEASE</v>
      </c>
      <c r="B118" t="s">
        <v>1934</v>
      </c>
      <c r="C118" t="s">
        <v>1433</v>
      </c>
      <c r="D118" t="s">
        <v>111</v>
      </c>
      <c r="E118" t="s">
        <v>1935</v>
      </c>
      <c r="F118" t="s">
        <v>1935</v>
      </c>
      <c r="G118" t="s">
        <v>5565</v>
      </c>
      <c r="H118">
        <v>100000000</v>
      </c>
      <c r="I118">
        <v>500</v>
      </c>
      <c r="J118" t="s">
        <v>5482</v>
      </c>
      <c r="K118" s="163" t="str">
        <f>LEFT(L118,10)</f>
        <v>2025-04-21</v>
      </c>
      <c r="L118" t="s">
        <v>5566</v>
      </c>
      <c r="M118">
        <v>100000</v>
      </c>
      <c r="N118" t="s">
        <v>1434</v>
      </c>
      <c r="O118" t="s">
        <v>1435</v>
      </c>
      <c r="P118" t="s">
        <v>1449</v>
      </c>
      <c r="Q118" t="s">
        <v>5308</v>
      </c>
      <c r="R118" t="s">
        <v>1443</v>
      </c>
      <c r="S118" t="s">
        <v>5567</v>
      </c>
      <c r="T118" t="s">
        <v>5568</v>
      </c>
      <c r="U118" t="s">
        <v>1438</v>
      </c>
      <c r="W118" t="s">
        <v>292</v>
      </c>
      <c r="X118" t="s">
        <v>1936</v>
      </c>
      <c r="Y118" t="s">
        <v>1611</v>
      </c>
      <c r="Z118" t="s">
        <v>1612</v>
      </c>
      <c r="AA118" t="s">
        <v>1937</v>
      </c>
      <c r="AB118" t="s">
        <v>1938</v>
      </c>
      <c r="AC118" t="s">
        <v>1441</v>
      </c>
    </row>
    <row r="119" spans="1:29">
      <c r="A119" t="str">
        <f>+AA119</f>
        <v>CDG K E</v>
      </c>
      <c r="B119" t="s">
        <v>1939</v>
      </c>
      <c r="C119" t="s">
        <v>1433</v>
      </c>
      <c r="D119" t="s">
        <v>111</v>
      </c>
      <c r="E119" t="s">
        <v>1940</v>
      </c>
      <c r="F119" t="s">
        <v>1940</v>
      </c>
      <c r="G119" t="s">
        <v>5431</v>
      </c>
      <c r="H119">
        <v>100000000</v>
      </c>
      <c r="I119">
        <v>3500</v>
      </c>
      <c r="J119" t="s">
        <v>5432</v>
      </c>
      <c r="K119" s="163" t="str">
        <f>LEFT(L119,10)</f>
        <v>2025-04-22</v>
      </c>
      <c r="L119" t="s">
        <v>5569</v>
      </c>
      <c r="M119">
        <v>100000</v>
      </c>
      <c r="N119" t="s">
        <v>1434</v>
      </c>
      <c r="O119" t="s">
        <v>1435</v>
      </c>
      <c r="P119" t="s">
        <v>1449</v>
      </c>
      <c r="Q119" t="s">
        <v>5308</v>
      </c>
      <c r="R119" t="s">
        <v>1443</v>
      </c>
      <c r="S119" t="s">
        <v>5407</v>
      </c>
      <c r="T119" t="s">
        <v>5434</v>
      </c>
      <c r="U119" t="s">
        <v>1438</v>
      </c>
      <c r="W119" t="s">
        <v>292</v>
      </c>
      <c r="X119" t="s">
        <v>1942</v>
      </c>
      <c r="Y119" t="s">
        <v>1455</v>
      </c>
      <c r="Z119" t="s">
        <v>1456</v>
      </c>
      <c r="AA119" t="s">
        <v>1606</v>
      </c>
      <c r="AB119" t="s">
        <v>1941</v>
      </c>
      <c r="AC119" t="s">
        <v>1441</v>
      </c>
    </row>
    <row r="120" spans="1:29">
      <c r="A120" t="str">
        <f>+AA120</f>
        <v>CFG BANK</v>
      </c>
      <c r="B120" t="s">
        <v>1943</v>
      </c>
      <c r="C120" t="s">
        <v>1433</v>
      </c>
      <c r="D120" t="s">
        <v>111</v>
      </c>
      <c r="E120" t="s">
        <v>1944</v>
      </c>
      <c r="F120" t="s">
        <v>1944</v>
      </c>
      <c r="G120" t="s">
        <v>5314</v>
      </c>
      <c r="H120">
        <v>100000000</v>
      </c>
      <c r="I120">
        <v>20</v>
      </c>
      <c r="J120" t="s">
        <v>5339</v>
      </c>
      <c r="K120" s="163" t="str">
        <f>LEFT(L120,10)</f>
        <v>2025-04-22</v>
      </c>
      <c r="L120" t="s">
        <v>5569</v>
      </c>
      <c r="M120">
        <v>100000</v>
      </c>
      <c r="N120" t="s">
        <v>1434</v>
      </c>
      <c r="O120" t="s">
        <v>1435</v>
      </c>
      <c r="P120" t="s">
        <v>1449</v>
      </c>
      <c r="Q120" t="s">
        <v>5308</v>
      </c>
      <c r="R120" t="s">
        <v>1451</v>
      </c>
      <c r="S120" t="s">
        <v>5453</v>
      </c>
      <c r="T120" t="s">
        <v>5319</v>
      </c>
      <c r="U120" t="s">
        <v>1438</v>
      </c>
      <c r="W120" t="s">
        <v>292</v>
      </c>
      <c r="X120" t="s">
        <v>1945</v>
      </c>
      <c r="Y120" t="s">
        <v>1450</v>
      </c>
      <c r="Z120" t="s">
        <v>1249</v>
      </c>
      <c r="AA120" t="s">
        <v>1249</v>
      </c>
      <c r="AB120" t="s">
        <v>1941</v>
      </c>
      <c r="AC120" t="s">
        <v>1441</v>
      </c>
    </row>
    <row r="121" spans="1:29">
      <c r="A121" t="str">
        <f>+AA121</f>
        <v>CAM E</v>
      </c>
      <c r="B121" t="s">
        <v>1946</v>
      </c>
      <c r="C121" t="s">
        <v>1433</v>
      </c>
      <c r="D121" t="s">
        <v>111</v>
      </c>
      <c r="E121" t="s">
        <v>1947</v>
      </c>
      <c r="F121" t="s">
        <v>1947</v>
      </c>
      <c r="G121" t="s">
        <v>5331</v>
      </c>
      <c r="H121">
        <v>100000000</v>
      </c>
      <c r="I121">
        <v>1000</v>
      </c>
      <c r="J121" t="s">
        <v>5570</v>
      </c>
      <c r="K121" s="163" t="str">
        <f>LEFT(L121,10)</f>
        <v>2025-04-23</v>
      </c>
      <c r="L121" t="s">
        <v>5571</v>
      </c>
      <c r="M121">
        <v>100000</v>
      </c>
      <c r="N121" t="s">
        <v>1434</v>
      </c>
      <c r="O121" t="s">
        <v>1435</v>
      </c>
      <c r="P121" t="s">
        <v>1449</v>
      </c>
      <c r="Q121" t="s">
        <v>5308</v>
      </c>
      <c r="R121" t="s">
        <v>1443</v>
      </c>
      <c r="S121" t="s">
        <v>5394</v>
      </c>
      <c r="T121" t="s">
        <v>5319</v>
      </c>
      <c r="U121" t="s">
        <v>1438</v>
      </c>
      <c r="W121" t="s">
        <v>292</v>
      </c>
      <c r="X121" t="s">
        <v>1949</v>
      </c>
      <c r="Y121" t="s">
        <v>1455</v>
      </c>
      <c r="Z121" t="s">
        <v>1456</v>
      </c>
      <c r="AA121" t="s">
        <v>1459</v>
      </c>
      <c r="AB121" t="s">
        <v>1948</v>
      </c>
      <c r="AC121" t="s">
        <v>1441</v>
      </c>
    </row>
    <row r="122" spans="1:29">
      <c r="A122" t="str">
        <f>+AA122</f>
        <v>BMCI</v>
      </c>
      <c r="B122" t="s">
        <v>1950</v>
      </c>
      <c r="C122" t="s">
        <v>1433</v>
      </c>
      <c r="D122" t="s">
        <v>111</v>
      </c>
      <c r="E122" t="s">
        <v>1951</v>
      </c>
      <c r="F122" t="s">
        <v>1951</v>
      </c>
      <c r="G122" t="s">
        <v>5375</v>
      </c>
      <c r="H122">
        <v>100000000</v>
      </c>
      <c r="I122">
        <v>380</v>
      </c>
      <c r="J122" t="s">
        <v>5570</v>
      </c>
      <c r="K122" s="163" t="str">
        <f>LEFT(L122,10)</f>
        <v>2025-04-25</v>
      </c>
      <c r="L122" t="s">
        <v>5572</v>
      </c>
      <c r="M122">
        <v>100000</v>
      </c>
      <c r="N122" t="s">
        <v>1434</v>
      </c>
      <c r="O122" t="s">
        <v>1435</v>
      </c>
      <c r="P122" t="s">
        <v>1449</v>
      </c>
      <c r="Q122" t="s">
        <v>5308</v>
      </c>
      <c r="R122" t="s">
        <v>1443</v>
      </c>
      <c r="S122" t="s">
        <v>5573</v>
      </c>
      <c r="T122" t="s">
        <v>5379</v>
      </c>
      <c r="U122" t="s">
        <v>1438</v>
      </c>
      <c r="W122" t="s">
        <v>292</v>
      </c>
      <c r="X122" t="s">
        <v>1953</v>
      </c>
      <c r="Y122" t="s">
        <v>1515</v>
      </c>
      <c r="Z122" t="s">
        <v>41</v>
      </c>
      <c r="AA122" t="s">
        <v>41</v>
      </c>
      <c r="AB122" t="s">
        <v>1952</v>
      </c>
      <c r="AC122" t="s">
        <v>1441</v>
      </c>
    </row>
    <row r="123" spans="1:29">
      <c r="A123" t="str">
        <f>+AA123</f>
        <v>CFG BANK</v>
      </c>
      <c r="B123" t="s">
        <v>1954</v>
      </c>
      <c r="C123" t="s">
        <v>1433</v>
      </c>
      <c r="D123" t="s">
        <v>111</v>
      </c>
      <c r="E123" t="s">
        <v>1955</v>
      </c>
      <c r="F123" t="s">
        <v>1955</v>
      </c>
      <c r="G123" t="s">
        <v>5314</v>
      </c>
      <c r="H123">
        <v>100000000</v>
      </c>
      <c r="I123">
        <v>70</v>
      </c>
      <c r="J123" t="s">
        <v>5574</v>
      </c>
      <c r="K123" s="163" t="str">
        <f>LEFT(L123,10)</f>
        <v>2025-04-25</v>
      </c>
      <c r="L123" t="s">
        <v>5572</v>
      </c>
      <c r="M123">
        <v>100000</v>
      </c>
      <c r="N123" t="s">
        <v>1434</v>
      </c>
      <c r="O123" t="s">
        <v>1435</v>
      </c>
      <c r="P123" t="s">
        <v>1449</v>
      </c>
      <c r="Q123" t="s">
        <v>5308</v>
      </c>
      <c r="R123" t="s">
        <v>1443</v>
      </c>
      <c r="S123" t="s">
        <v>5315</v>
      </c>
      <c r="T123" t="s">
        <v>5319</v>
      </c>
      <c r="U123" t="s">
        <v>1438</v>
      </c>
      <c r="W123" t="s">
        <v>292</v>
      </c>
      <c r="X123" t="s">
        <v>1956</v>
      </c>
      <c r="Y123" t="s">
        <v>1450</v>
      </c>
      <c r="Z123" t="s">
        <v>1249</v>
      </c>
      <c r="AA123" t="s">
        <v>1249</v>
      </c>
      <c r="AB123" t="s">
        <v>1952</v>
      </c>
      <c r="AC123" t="s">
        <v>1441</v>
      </c>
    </row>
    <row r="124" spans="1:29">
      <c r="A124" t="str">
        <f>+AA124</f>
        <v>CFG BANK</v>
      </c>
      <c r="B124" t="s">
        <v>1957</v>
      </c>
      <c r="C124" t="s">
        <v>1433</v>
      </c>
      <c r="D124" t="s">
        <v>111</v>
      </c>
      <c r="E124" t="s">
        <v>1958</v>
      </c>
      <c r="F124" t="s">
        <v>1958</v>
      </c>
      <c r="G124" t="s">
        <v>5314</v>
      </c>
      <c r="H124">
        <v>100000000</v>
      </c>
      <c r="I124">
        <v>2800</v>
      </c>
      <c r="J124" t="s">
        <v>5574</v>
      </c>
      <c r="K124" s="163" t="str">
        <f>LEFT(L124,10)</f>
        <v>2025-04-25</v>
      </c>
      <c r="L124" t="s">
        <v>5572</v>
      </c>
      <c r="M124">
        <v>100000</v>
      </c>
      <c r="N124" t="s">
        <v>1434</v>
      </c>
      <c r="O124" t="s">
        <v>1435</v>
      </c>
      <c r="P124" t="s">
        <v>1449</v>
      </c>
      <c r="Q124" t="s">
        <v>5308</v>
      </c>
      <c r="R124" t="s">
        <v>1443</v>
      </c>
      <c r="S124" t="s">
        <v>5573</v>
      </c>
      <c r="T124" t="s">
        <v>5574</v>
      </c>
      <c r="U124" t="s">
        <v>1438</v>
      </c>
      <c r="W124" t="s">
        <v>292</v>
      </c>
      <c r="X124" t="s">
        <v>1959</v>
      </c>
      <c r="Y124" t="s">
        <v>1450</v>
      </c>
      <c r="Z124" t="s">
        <v>1249</v>
      </c>
      <c r="AA124" t="s">
        <v>1249</v>
      </c>
      <c r="AB124" t="s">
        <v>1952</v>
      </c>
      <c r="AC124" t="s">
        <v>1441</v>
      </c>
    </row>
    <row r="125" spans="1:29">
      <c r="A125" t="str">
        <f>+AA125</f>
        <v>CDG K E</v>
      </c>
      <c r="B125" t="s">
        <v>1960</v>
      </c>
      <c r="C125" t="s">
        <v>1433</v>
      </c>
      <c r="D125" t="s">
        <v>111</v>
      </c>
      <c r="E125" t="s">
        <v>1961</v>
      </c>
      <c r="F125" t="s">
        <v>1961</v>
      </c>
      <c r="G125" t="s">
        <v>5431</v>
      </c>
      <c r="H125">
        <v>100000000</v>
      </c>
      <c r="I125">
        <v>5000</v>
      </c>
      <c r="J125" t="s">
        <v>5575</v>
      </c>
      <c r="K125" s="163" t="str">
        <f>LEFT(L125,10)</f>
        <v>2025-04-25</v>
      </c>
      <c r="L125" t="s">
        <v>5572</v>
      </c>
      <c r="M125">
        <v>100000</v>
      </c>
      <c r="N125" t="s">
        <v>1434</v>
      </c>
      <c r="O125" t="s">
        <v>1435</v>
      </c>
      <c r="P125" t="s">
        <v>1449</v>
      </c>
      <c r="Q125" t="s">
        <v>5308</v>
      </c>
      <c r="R125" t="s">
        <v>1451</v>
      </c>
      <c r="S125" t="s">
        <v>5329</v>
      </c>
      <c r="T125" t="s">
        <v>5434</v>
      </c>
      <c r="U125" t="s">
        <v>1438</v>
      </c>
      <c r="W125" t="s">
        <v>292</v>
      </c>
      <c r="X125" t="s">
        <v>1963</v>
      </c>
      <c r="Y125" t="s">
        <v>1455</v>
      </c>
      <c r="Z125" t="s">
        <v>1456</v>
      </c>
      <c r="AA125" t="s">
        <v>1606</v>
      </c>
      <c r="AB125" t="s">
        <v>1952</v>
      </c>
      <c r="AC125" t="s">
        <v>1441</v>
      </c>
    </row>
    <row r="126" spans="1:29">
      <c r="A126" t="str">
        <f>+AA126</f>
        <v>SOGELEASE</v>
      </c>
      <c r="B126" t="s">
        <v>1964</v>
      </c>
      <c r="C126" t="s">
        <v>1433</v>
      </c>
      <c r="D126" t="s">
        <v>111</v>
      </c>
      <c r="E126" t="s">
        <v>1965</v>
      </c>
      <c r="F126" t="s">
        <v>1965</v>
      </c>
      <c r="G126" t="s">
        <v>5565</v>
      </c>
      <c r="H126">
        <v>100000000</v>
      </c>
      <c r="I126">
        <v>1000</v>
      </c>
      <c r="J126" t="s">
        <v>5576</v>
      </c>
      <c r="K126" s="163" t="str">
        <f>LEFT(L126,10)</f>
        <v>2025-04-28</v>
      </c>
      <c r="L126" t="s">
        <v>5577</v>
      </c>
      <c r="M126">
        <v>100000</v>
      </c>
      <c r="N126" t="s">
        <v>1434</v>
      </c>
      <c r="O126" t="s">
        <v>1435</v>
      </c>
      <c r="P126" t="s">
        <v>1449</v>
      </c>
      <c r="Q126" t="s">
        <v>5308</v>
      </c>
      <c r="R126" t="s">
        <v>1443</v>
      </c>
      <c r="S126" t="s">
        <v>5578</v>
      </c>
      <c r="T126" t="s">
        <v>5568</v>
      </c>
      <c r="U126" t="s">
        <v>1438</v>
      </c>
      <c r="W126" t="s">
        <v>292</v>
      </c>
      <c r="X126" t="s">
        <v>1967</v>
      </c>
      <c r="Y126" t="s">
        <v>1611</v>
      </c>
      <c r="Z126" t="s">
        <v>1612</v>
      </c>
      <c r="AA126" t="s">
        <v>1937</v>
      </c>
      <c r="AB126" t="s">
        <v>1968</v>
      </c>
      <c r="AC126" t="s">
        <v>1441</v>
      </c>
    </row>
    <row r="127" spans="1:29">
      <c r="A127" t="str">
        <f>+AA127</f>
        <v>CAM E</v>
      </c>
      <c r="B127" t="s">
        <v>1969</v>
      </c>
      <c r="C127" t="s">
        <v>1433</v>
      </c>
      <c r="D127" t="s">
        <v>111</v>
      </c>
      <c r="E127" t="s">
        <v>1970</v>
      </c>
      <c r="F127" t="s">
        <v>1970</v>
      </c>
      <c r="G127" t="s">
        <v>5331</v>
      </c>
      <c r="H127">
        <v>100000000</v>
      </c>
      <c r="I127">
        <v>10000</v>
      </c>
      <c r="J127" t="s">
        <v>5579</v>
      </c>
      <c r="K127" s="163" t="str">
        <f>LEFT(L127,10)</f>
        <v>2025-04-28</v>
      </c>
      <c r="L127" t="s">
        <v>5577</v>
      </c>
      <c r="M127">
        <v>100000</v>
      </c>
      <c r="N127" t="s">
        <v>1434</v>
      </c>
      <c r="O127" t="s">
        <v>1435</v>
      </c>
      <c r="P127" t="s">
        <v>1449</v>
      </c>
      <c r="Q127" t="s">
        <v>5308</v>
      </c>
      <c r="R127" t="s">
        <v>1443</v>
      </c>
      <c r="S127" t="s">
        <v>5580</v>
      </c>
      <c r="T127" t="s">
        <v>5579</v>
      </c>
      <c r="U127" t="s">
        <v>1438</v>
      </c>
      <c r="W127" t="s">
        <v>292</v>
      </c>
      <c r="X127" t="s">
        <v>1971</v>
      </c>
      <c r="Y127" t="s">
        <v>1455</v>
      </c>
      <c r="Z127" t="s">
        <v>1456</v>
      </c>
      <c r="AA127" t="s">
        <v>1459</v>
      </c>
      <c r="AB127" t="s">
        <v>1972</v>
      </c>
      <c r="AC127" t="s">
        <v>1441</v>
      </c>
    </row>
    <row r="128" spans="1:29">
      <c r="A128" t="str">
        <f>+AA128</f>
        <v>CAM E</v>
      </c>
      <c r="B128" t="s">
        <v>1973</v>
      </c>
      <c r="C128" t="s">
        <v>1433</v>
      </c>
      <c r="D128" t="s">
        <v>111</v>
      </c>
      <c r="E128" t="s">
        <v>1974</v>
      </c>
      <c r="F128" t="s">
        <v>1974</v>
      </c>
      <c r="G128" t="s">
        <v>5331</v>
      </c>
      <c r="H128">
        <v>100000000</v>
      </c>
      <c r="I128">
        <v>2000</v>
      </c>
      <c r="J128" t="s">
        <v>5581</v>
      </c>
      <c r="K128" s="163" t="str">
        <f>LEFT(L128,10)</f>
        <v>2025-04-28</v>
      </c>
      <c r="L128" t="s">
        <v>5577</v>
      </c>
      <c r="M128">
        <v>100000</v>
      </c>
      <c r="N128" t="s">
        <v>1434</v>
      </c>
      <c r="O128" t="s">
        <v>1435</v>
      </c>
      <c r="P128" t="s">
        <v>1449</v>
      </c>
      <c r="Q128" t="s">
        <v>5308</v>
      </c>
      <c r="R128" t="s">
        <v>1443</v>
      </c>
      <c r="S128" t="s">
        <v>5582</v>
      </c>
      <c r="T128" t="s">
        <v>5319</v>
      </c>
      <c r="U128" t="s">
        <v>1438</v>
      </c>
      <c r="W128" t="s">
        <v>292</v>
      </c>
      <c r="X128" t="s">
        <v>1975</v>
      </c>
      <c r="Y128" t="s">
        <v>1455</v>
      </c>
      <c r="Z128" t="s">
        <v>1456</v>
      </c>
      <c r="AA128" t="s">
        <v>1459</v>
      </c>
      <c r="AB128" t="s">
        <v>1966</v>
      </c>
      <c r="AC128" t="s">
        <v>1441</v>
      </c>
    </row>
    <row r="129" spans="1:29">
      <c r="A129" t="str">
        <f>+AA129</f>
        <v>TRESOR</v>
      </c>
      <c r="B129" t="s">
        <v>5583</v>
      </c>
      <c r="C129" t="s">
        <v>1433</v>
      </c>
      <c r="D129" t="s">
        <v>1218</v>
      </c>
      <c r="E129" t="s">
        <v>5584</v>
      </c>
      <c r="F129" t="s">
        <v>5584</v>
      </c>
      <c r="G129" t="s">
        <v>5306</v>
      </c>
      <c r="H129">
        <v>100000000</v>
      </c>
      <c r="I129">
        <v>1000</v>
      </c>
      <c r="J129" t="s">
        <v>5360</v>
      </c>
      <c r="K129" s="163" t="str">
        <f>LEFT(L129,10)</f>
        <v>2025-04-28</v>
      </c>
      <c r="L129" t="s">
        <v>5577</v>
      </c>
      <c r="M129">
        <v>100000</v>
      </c>
      <c r="N129" t="s">
        <v>1434</v>
      </c>
      <c r="O129" t="s">
        <v>1435</v>
      </c>
      <c r="P129" t="s">
        <v>1436</v>
      </c>
      <c r="Q129" t="s">
        <v>5308</v>
      </c>
      <c r="R129" t="s">
        <v>1437</v>
      </c>
      <c r="S129" t="s">
        <v>5496</v>
      </c>
      <c r="T129" t="s">
        <v>5495</v>
      </c>
      <c r="U129" t="s">
        <v>1438</v>
      </c>
      <c r="W129" t="s">
        <v>292</v>
      </c>
      <c r="X129" t="s">
        <v>5585</v>
      </c>
      <c r="Y129" t="s">
        <v>1439</v>
      </c>
      <c r="Z129" t="s">
        <v>1440</v>
      </c>
      <c r="AA129" t="s">
        <v>333</v>
      </c>
      <c r="AB129" t="s">
        <v>1966</v>
      </c>
      <c r="AC129" t="s">
        <v>1441</v>
      </c>
    </row>
    <row r="130" spans="1:29">
      <c r="A130" t="str">
        <f>+AA130</f>
        <v>SOFAC CREDIT</v>
      </c>
      <c r="B130" t="s">
        <v>1976</v>
      </c>
      <c r="C130" t="s">
        <v>1534</v>
      </c>
      <c r="D130" t="s">
        <v>111</v>
      </c>
      <c r="E130" t="s">
        <v>1977</v>
      </c>
      <c r="F130" t="s">
        <v>1977</v>
      </c>
      <c r="G130" t="s">
        <v>5388</v>
      </c>
      <c r="H130">
        <v>100000000</v>
      </c>
      <c r="I130">
        <v>700</v>
      </c>
      <c r="J130" t="s">
        <v>5586</v>
      </c>
      <c r="K130" s="163" t="str">
        <f>LEFT(L130,10)</f>
        <v>2025-04-30</v>
      </c>
      <c r="L130" t="s">
        <v>5587</v>
      </c>
      <c r="M130">
        <v>100000</v>
      </c>
      <c r="N130" t="s">
        <v>1434</v>
      </c>
      <c r="O130" t="s">
        <v>1435</v>
      </c>
      <c r="P130" t="s">
        <v>1449</v>
      </c>
      <c r="Q130" t="s">
        <v>5308</v>
      </c>
      <c r="R130" t="s">
        <v>1443</v>
      </c>
      <c r="S130" t="s">
        <v>5588</v>
      </c>
      <c r="T130" t="s">
        <v>5586</v>
      </c>
      <c r="U130" t="s">
        <v>1536</v>
      </c>
      <c r="V130" t="s">
        <v>1443</v>
      </c>
      <c r="W130" t="s">
        <v>292</v>
      </c>
      <c r="X130" t="s">
        <v>1979</v>
      </c>
      <c r="Y130" t="s">
        <v>1455</v>
      </c>
      <c r="Z130" t="s">
        <v>1456</v>
      </c>
      <c r="AA130" t="s">
        <v>1538</v>
      </c>
      <c r="AB130" t="s">
        <v>1980</v>
      </c>
      <c r="AC130" t="s">
        <v>1441</v>
      </c>
    </row>
    <row r="131" spans="1:29">
      <c r="A131" t="str">
        <f>+AA131</f>
        <v>SGMB</v>
      </c>
      <c r="B131" t="s">
        <v>1981</v>
      </c>
      <c r="C131" t="s">
        <v>1433</v>
      </c>
      <c r="D131" t="s">
        <v>111</v>
      </c>
      <c r="E131" t="s">
        <v>1982</v>
      </c>
      <c r="F131" t="s">
        <v>1982</v>
      </c>
      <c r="G131" t="s">
        <v>5440</v>
      </c>
      <c r="H131">
        <v>100000000</v>
      </c>
      <c r="I131">
        <v>2500</v>
      </c>
      <c r="J131" t="s">
        <v>5589</v>
      </c>
      <c r="K131" s="163" t="str">
        <f>LEFT(L131,10)</f>
        <v>2025-04-30</v>
      </c>
      <c r="L131" t="s">
        <v>5587</v>
      </c>
      <c r="M131">
        <v>100000</v>
      </c>
      <c r="N131" t="s">
        <v>1434</v>
      </c>
      <c r="O131" t="s">
        <v>1435</v>
      </c>
      <c r="P131" t="s">
        <v>1449</v>
      </c>
      <c r="Q131" t="s">
        <v>5308</v>
      </c>
      <c r="R131" t="s">
        <v>1451</v>
      </c>
      <c r="S131" t="s">
        <v>5397</v>
      </c>
      <c r="T131" t="s">
        <v>5589</v>
      </c>
      <c r="U131" t="s">
        <v>1438</v>
      </c>
      <c r="W131" t="s">
        <v>292</v>
      </c>
      <c r="X131" t="s">
        <v>1983</v>
      </c>
      <c r="Y131" t="s">
        <v>1611</v>
      </c>
      <c r="Z131" t="s">
        <v>1612</v>
      </c>
      <c r="AA131" t="s">
        <v>1612</v>
      </c>
      <c r="AB131" t="s">
        <v>1978</v>
      </c>
      <c r="AC131" t="s">
        <v>1441</v>
      </c>
    </row>
    <row r="132" spans="1:29">
      <c r="A132" t="str">
        <f>+AA132</f>
        <v>CDM</v>
      </c>
      <c r="B132" t="s">
        <v>1984</v>
      </c>
      <c r="C132" t="s">
        <v>1433</v>
      </c>
      <c r="D132" t="s">
        <v>111</v>
      </c>
      <c r="E132" t="s">
        <v>1985</v>
      </c>
      <c r="F132" t="s">
        <v>1985</v>
      </c>
      <c r="G132" t="s">
        <v>5373</v>
      </c>
      <c r="H132">
        <v>100000000</v>
      </c>
      <c r="I132">
        <v>5750</v>
      </c>
      <c r="J132" t="s">
        <v>5589</v>
      </c>
      <c r="K132" s="163" t="str">
        <f>LEFT(L132,10)</f>
        <v>2025-05-02</v>
      </c>
      <c r="L132" t="s">
        <v>5590</v>
      </c>
      <c r="M132">
        <v>100000</v>
      </c>
      <c r="N132" t="s">
        <v>1434</v>
      </c>
      <c r="O132" t="s">
        <v>1435</v>
      </c>
      <c r="P132" t="s">
        <v>1449</v>
      </c>
      <c r="Q132" t="s">
        <v>5308</v>
      </c>
      <c r="R132" t="s">
        <v>1451</v>
      </c>
      <c r="S132" t="s">
        <v>5591</v>
      </c>
      <c r="U132" t="s">
        <v>1438</v>
      </c>
      <c r="W132" t="s">
        <v>292</v>
      </c>
      <c r="X132" t="s">
        <v>1987</v>
      </c>
      <c r="Y132" t="s">
        <v>1510</v>
      </c>
      <c r="Z132" t="s">
        <v>42</v>
      </c>
      <c r="AA132" t="s">
        <v>42</v>
      </c>
      <c r="AB132" t="s">
        <v>1986</v>
      </c>
      <c r="AC132" t="s">
        <v>1441</v>
      </c>
    </row>
    <row r="133" spans="1:29">
      <c r="A133" t="str">
        <f>+AA133</f>
        <v>JET CONTRACTORS</v>
      </c>
      <c r="B133" t="s">
        <v>1988</v>
      </c>
      <c r="C133" t="s">
        <v>1433</v>
      </c>
      <c r="D133" t="s">
        <v>111</v>
      </c>
      <c r="E133" t="s">
        <v>1989</v>
      </c>
      <c r="F133" t="s">
        <v>1989</v>
      </c>
      <c r="G133" t="s">
        <v>5385</v>
      </c>
      <c r="H133">
        <v>100000000</v>
      </c>
      <c r="I133">
        <v>200</v>
      </c>
      <c r="J133" t="s">
        <v>5592</v>
      </c>
      <c r="K133" s="163" t="str">
        <f>LEFT(L133,10)</f>
        <v>2025-05-05</v>
      </c>
      <c r="L133" t="s">
        <v>5593</v>
      </c>
      <c r="M133">
        <v>100000</v>
      </c>
      <c r="N133" t="s">
        <v>1434</v>
      </c>
      <c r="O133" t="s">
        <v>1435</v>
      </c>
      <c r="P133" t="s">
        <v>1449</v>
      </c>
      <c r="Q133" t="s">
        <v>5308</v>
      </c>
      <c r="R133" t="s">
        <v>1451</v>
      </c>
      <c r="S133" t="s">
        <v>5594</v>
      </c>
      <c r="T133" t="s">
        <v>5595</v>
      </c>
      <c r="U133" t="s">
        <v>1438</v>
      </c>
      <c r="W133" t="s">
        <v>292</v>
      </c>
      <c r="X133" t="s">
        <v>1991</v>
      </c>
      <c r="Y133" t="s">
        <v>1531</v>
      </c>
      <c r="Z133" t="s">
        <v>1532</v>
      </c>
      <c r="AA133" t="s">
        <v>51</v>
      </c>
      <c r="AB133" t="s">
        <v>1990</v>
      </c>
      <c r="AC133" t="s">
        <v>1441</v>
      </c>
    </row>
    <row r="134" spans="1:29">
      <c r="A134" t="str">
        <f>+AA134</f>
        <v>BOA</v>
      </c>
      <c r="B134" t="s">
        <v>1992</v>
      </c>
      <c r="C134" t="s">
        <v>1433</v>
      </c>
      <c r="D134" t="s">
        <v>111</v>
      </c>
      <c r="E134" t="s">
        <v>1993</v>
      </c>
      <c r="F134" t="s">
        <v>1993</v>
      </c>
      <c r="G134" t="s">
        <v>5327</v>
      </c>
      <c r="H134">
        <v>100000000</v>
      </c>
      <c r="I134">
        <v>3000</v>
      </c>
      <c r="J134" t="s">
        <v>5596</v>
      </c>
      <c r="K134" s="163" t="str">
        <f>LEFT(L134,10)</f>
        <v>2025-05-05</v>
      </c>
      <c r="L134" t="s">
        <v>5593</v>
      </c>
      <c r="M134">
        <v>100000</v>
      </c>
      <c r="N134" t="s">
        <v>1434</v>
      </c>
      <c r="O134" t="s">
        <v>1435</v>
      </c>
      <c r="P134" t="s">
        <v>1449</v>
      </c>
      <c r="Q134" t="s">
        <v>5308</v>
      </c>
      <c r="R134" t="s">
        <v>1443</v>
      </c>
      <c r="S134" t="s">
        <v>5400</v>
      </c>
      <c r="T134" t="s">
        <v>5596</v>
      </c>
      <c r="U134" t="s">
        <v>1438</v>
      </c>
      <c r="W134" t="s">
        <v>292</v>
      </c>
      <c r="X134" t="s">
        <v>1994</v>
      </c>
      <c r="Y134" t="s">
        <v>1457</v>
      </c>
      <c r="Z134" t="s">
        <v>39</v>
      </c>
      <c r="AA134" t="s">
        <v>1458</v>
      </c>
      <c r="AB134" t="s">
        <v>1990</v>
      </c>
      <c r="AC134" t="s">
        <v>1441</v>
      </c>
    </row>
    <row r="135" spans="1:29">
      <c r="A135" t="str">
        <f>+AA135</f>
        <v>TRESOR</v>
      </c>
      <c r="B135" t="s">
        <v>1995</v>
      </c>
      <c r="C135" t="s">
        <v>1433</v>
      </c>
      <c r="D135" t="s">
        <v>1218</v>
      </c>
      <c r="E135" t="s">
        <v>1996</v>
      </c>
      <c r="F135" t="s">
        <v>1996</v>
      </c>
      <c r="G135" t="s">
        <v>5306</v>
      </c>
      <c r="H135">
        <v>100000000</v>
      </c>
      <c r="I135">
        <v>1950</v>
      </c>
      <c r="J135" t="s">
        <v>5597</v>
      </c>
      <c r="K135" s="163" t="str">
        <f>LEFT(L135,10)</f>
        <v>2025-05-05</v>
      </c>
      <c r="L135" t="s">
        <v>5593</v>
      </c>
      <c r="M135">
        <v>100000</v>
      </c>
      <c r="N135" t="s">
        <v>1434</v>
      </c>
      <c r="O135" t="s">
        <v>1435</v>
      </c>
      <c r="P135" t="s">
        <v>1436</v>
      </c>
      <c r="Q135" t="s">
        <v>5308</v>
      </c>
      <c r="R135" t="s">
        <v>1451</v>
      </c>
      <c r="S135" t="s">
        <v>5557</v>
      </c>
      <c r="T135" t="s">
        <v>5320</v>
      </c>
      <c r="U135" t="s">
        <v>1438</v>
      </c>
      <c r="W135" t="s">
        <v>292</v>
      </c>
      <c r="X135" t="s">
        <v>1997</v>
      </c>
      <c r="Y135" t="s">
        <v>1439</v>
      </c>
      <c r="Z135" t="s">
        <v>1440</v>
      </c>
      <c r="AA135" t="s">
        <v>333</v>
      </c>
      <c r="AB135" t="s">
        <v>1990</v>
      </c>
      <c r="AC135" t="s">
        <v>1441</v>
      </c>
    </row>
    <row r="136" spans="1:29">
      <c r="A136" t="str">
        <f>+AA136</f>
        <v>BOA</v>
      </c>
      <c r="B136" t="s">
        <v>1998</v>
      </c>
      <c r="C136" t="s">
        <v>1433</v>
      </c>
      <c r="D136" t="s">
        <v>111</v>
      </c>
      <c r="E136" t="s">
        <v>1999</v>
      </c>
      <c r="F136" t="s">
        <v>1999</v>
      </c>
      <c r="G136" t="s">
        <v>5327</v>
      </c>
      <c r="H136">
        <v>100000000</v>
      </c>
      <c r="I136">
        <v>700</v>
      </c>
      <c r="J136" t="s">
        <v>5598</v>
      </c>
      <c r="K136" s="163" t="str">
        <f>LEFT(L136,10)</f>
        <v>2025-05-08</v>
      </c>
      <c r="L136" t="s">
        <v>5599</v>
      </c>
      <c r="M136">
        <v>100000</v>
      </c>
      <c r="N136" t="s">
        <v>1434</v>
      </c>
      <c r="O136" t="s">
        <v>1435</v>
      </c>
      <c r="P136" t="s">
        <v>1449</v>
      </c>
      <c r="Q136" t="s">
        <v>5308</v>
      </c>
      <c r="R136" t="s">
        <v>1443</v>
      </c>
      <c r="S136" t="s">
        <v>5400</v>
      </c>
      <c r="T136" t="s">
        <v>5596</v>
      </c>
      <c r="U136" t="s">
        <v>1438</v>
      </c>
      <c r="W136" t="s">
        <v>292</v>
      </c>
      <c r="X136" t="s">
        <v>2001</v>
      </c>
      <c r="Y136" t="s">
        <v>1457</v>
      </c>
      <c r="Z136" t="s">
        <v>39</v>
      </c>
      <c r="AA136" t="s">
        <v>1458</v>
      </c>
      <c r="AB136" t="s">
        <v>2000</v>
      </c>
      <c r="AC136" t="s">
        <v>1441</v>
      </c>
    </row>
    <row r="137" spans="1:29">
      <c r="A137" t="str">
        <f>+AA137</f>
        <v>TGCC</v>
      </c>
      <c r="B137" t="s">
        <v>2002</v>
      </c>
      <c r="C137" t="s">
        <v>1433</v>
      </c>
      <c r="D137" t="s">
        <v>111</v>
      </c>
      <c r="E137" t="s">
        <v>2003</v>
      </c>
      <c r="F137" t="s">
        <v>2003</v>
      </c>
      <c r="G137" t="s">
        <v>5366</v>
      </c>
      <c r="H137">
        <v>100000000</v>
      </c>
      <c r="I137">
        <v>1900</v>
      </c>
      <c r="J137" t="s">
        <v>5600</v>
      </c>
      <c r="K137" s="163" t="str">
        <f>LEFT(L137,10)</f>
        <v>2025-05-12</v>
      </c>
      <c r="L137" t="s">
        <v>5601</v>
      </c>
      <c r="M137">
        <v>100000</v>
      </c>
      <c r="N137" t="s">
        <v>1434</v>
      </c>
      <c r="O137" t="s">
        <v>1435</v>
      </c>
      <c r="P137" t="s">
        <v>1449</v>
      </c>
      <c r="Q137" t="s">
        <v>5308</v>
      </c>
      <c r="R137" t="s">
        <v>1443</v>
      </c>
      <c r="S137" t="s">
        <v>5602</v>
      </c>
      <c r="T137" t="s">
        <v>5370</v>
      </c>
      <c r="U137" t="s">
        <v>1438</v>
      </c>
      <c r="W137" t="s">
        <v>292</v>
      </c>
      <c r="X137" t="s">
        <v>2005</v>
      </c>
      <c r="Y137" t="s">
        <v>1450</v>
      </c>
      <c r="Z137" t="s">
        <v>1249</v>
      </c>
      <c r="AA137" t="s">
        <v>1503</v>
      </c>
      <c r="AB137" t="s">
        <v>2004</v>
      </c>
      <c r="AC137" t="s">
        <v>1441</v>
      </c>
    </row>
    <row r="138" spans="1:29">
      <c r="A138" t="str">
        <f>+AA138</f>
        <v>CFG BANK</v>
      </c>
      <c r="B138" t="s">
        <v>2006</v>
      </c>
      <c r="C138" t="s">
        <v>1433</v>
      </c>
      <c r="D138" t="s">
        <v>111</v>
      </c>
      <c r="E138" t="s">
        <v>2007</v>
      </c>
      <c r="F138" t="s">
        <v>2007</v>
      </c>
      <c r="G138" t="s">
        <v>5314</v>
      </c>
      <c r="H138">
        <v>100000000</v>
      </c>
      <c r="I138">
        <v>3750</v>
      </c>
      <c r="J138" t="s">
        <v>5603</v>
      </c>
      <c r="K138" s="163" t="str">
        <f>LEFT(L138,10)</f>
        <v>2025-05-13</v>
      </c>
      <c r="L138" t="s">
        <v>5604</v>
      </c>
      <c r="M138">
        <v>100000</v>
      </c>
      <c r="N138" t="s">
        <v>1434</v>
      </c>
      <c r="O138" t="s">
        <v>1435</v>
      </c>
      <c r="P138" t="s">
        <v>1449</v>
      </c>
      <c r="Q138" t="s">
        <v>5308</v>
      </c>
      <c r="R138" t="s">
        <v>1451</v>
      </c>
      <c r="S138" t="s">
        <v>5332</v>
      </c>
      <c r="T138" t="s">
        <v>5319</v>
      </c>
      <c r="U138" t="s">
        <v>1438</v>
      </c>
      <c r="W138" t="s">
        <v>292</v>
      </c>
      <c r="X138" t="s">
        <v>2009</v>
      </c>
      <c r="Y138" t="s">
        <v>1450</v>
      </c>
      <c r="Z138" t="s">
        <v>1249</v>
      </c>
      <c r="AA138" t="s">
        <v>1249</v>
      </c>
      <c r="AB138" t="s">
        <v>2008</v>
      </c>
      <c r="AC138" t="s">
        <v>1441</v>
      </c>
    </row>
    <row r="139" spans="1:29">
      <c r="A139" t="str">
        <f>+AA139</f>
        <v>CIH E</v>
      </c>
      <c r="B139" t="s">
        <v>2010</v>
      </c>
      <c r="C139" t="s">
        <v>1433</v>
      </c>
      <c r="D139" t="s">
        <v>111</v>
      </c>
      <c r="E139" t="s">
        <v>2011</v>
      </c>
      <c r="F139" t="s">
        <v>2011</v>
      </c>
      <c r="G139" t="s">
        <v>5311</v>
      </c>
      <c r="H139">
        <v>100000000</v>
      </c>
      <c r="I139">
        <v>9500</v>
      </c>
      <c r="J139" t="s">
        <v>5605</v>
      </c>
      <c r="K139" s="163" t="str">
        <f>LEFT(L139,10)</f>
        <v>2025-05-18</v>
      </c>
      <c r="L139" t="s">
        <v>5606</v>
      </c>
      <c r="M139">
        <v>100000</v>
      </c>
      <c r="N139" t="s">
        <v>1434</v>
      </c>
      <c r="O139" t="s">
        <v>1435</v>
      </c>
      <c r="P139" t="s">
        <v>1449</v>
      </c>
      <c r="Q139" t="s">
        <v>5308</v>
      </c>
      <c r="R139" t="s">
        <v>1443</v>
      </c>
      <c r="S139" t="s">
        <v>5433</v>
      </c>
      <c r="T139" t="s">
        <v>5586</v>
      </c>
      <c r="U139" t="s">
        <v>1438</v>
      </c>
      <c r="W139" t="s">
        <v>292</v>
      </c>
      <c r="X139" t="s">
        <v>2013</v>
      </c>
      <c r="Y139" t="s">
        <v>1445</v>
      </c>
      <c r="Z139" t="s">
        <v>1243</v>
      </c>
      <c r="AA139" t="s">
        <v>1446</v>
      </c>
      <c r="AB139" t="s">
        <v>2014</v>
      </c>
      <c r="AC139" t="s">
        <v>1441</v>
      </c>
    </row>
    <row r="140" spans="1:29">
      <c r="A140" t="str">
        <f>+AA140</f>
        <v>CIH E</v>
      </c>
      <c r="B140" t="s">
        <v>2015</v>
      </c>
      <c r="C140" t="s">
        <v>1433</v>
      </c>
      <c r="D140" t="s">
        <v>111</v>
      </c>
      <c r="E140" t="s">
        <v>2016</v>
      </c>
      <c r="F140" t="s">
        <v>2016</v>
      </c>
      <c r="G140" t="s">
        <v>5311</v>
      </c>
      <c r="H140">
        <v>100000000</v>
      </c>
      <c r="I140">
        <v>2350</v>
      </c>
      <c r="J140" t="s">
        <v>5605</v>
      </c>
      <c r="K140" s="163" t="str">
        <f>LEFT(L140,10)</f>
        <v>2025-05-18</v>
      </c>
      <c r="L140" t="s">
        <v>5606</v>
      </c>
      <c r="M140">
        <v>100000</v>
      </c>
      <c r="N140" t="s">
        <v>1434</v>
      </c>
      <c r="O140" t="s">
        <v>1435</v>
      </c>
      <c r="P140" t="s">
        <v>1449</v>
      </c>
      <c r="Q140" t="s">
        <v>5308</v>
      </c>
      <c r="R140" t="s">
        <v>1443</v>
      </c>
      <c r="S140" t="s">
        <v>5607</v>
      </c>
      <c r="T140" t="s">
        <v>5605</v>
      </c>
      <c r="U140" t="s">
        <v>1438</v>
      </c>
      <c r="W140" t="s">
        <v>292</v>
      </c>
      <c r="X140" t="s">
        <v>2017</v>
      </c>
      <c r="Y140" t="s">
        <v>1445</v>
      </c>
      <c r="Z140" t="s">
        <v>1243</v>
      </c>
      <c r="AA140" t="s">
        <v>1446</v>
      </c>
      <c r="AB140" t="s">
        <v>2014</v>
      </c>
      <c r="AC140" t="s">
        <v>1441</v>
      </c>
    </row>
    <row r="141" spans="1:29">
      <c r="A141" t="str">
        <f>+AA141</f>
        <v>TRESOR</v>
      </c>
      <c r="B141" t="s">
        <v>2018</v>
      </c>
      <c r="C141" t="s">
        <v>1433</v>
      </c>
      <c r="D141" t="s">
        <v>1218</v>
      </c>
      <c r="E141" t="s">
        <v>2019</v>
      </c>
      <c r="F141" t="s">
        <v>2019</v>
      </c>
      <c r="G141" t="s">
        <v>5306</v>
      </c>
      <c r="H141">
        <v>100000000</v>
      </c>
      <c r="I141">
        <v>1000</v>
      </c>
      <c r="J141" t="s">
        <v>5608</v>
      </c>
      <c r="K141" s="163" t="str">
        <f>LEFT(L141,10)</f>
        <v>2025-05-19</v>
      </c>
      <c r="L141" t="s">
        <v>5609</v>
      </c>
      <c r="M141">
        <v>100000</v>
      </c>
      <c r="N141" t="s">
        <v>1434</v>
      </c>
      <c r="O141" t="s">
        <v>1435</v>
      </c>
      <c r="P141" t="s">
        <v>1436</v>
      </c>
      <c r="Q141" t="s">
        <v>5308</v>
      </c>
      <c r="R141" t="s">
        <v>1443</v>
      </c>
      <c r="S141" t="s">
        <v>5313</v>
      </c>
      <c r="T141" t="s">
        <v>5338</v>
      </c>
      <c r="U141" t="s">
        <v>1438</v>
      </c>
      <c r="W141" t="s">
        <v>292</v>
      </c>
      <c r="X141" t="s">
        <v>2020</v>
      </c>
      <c r="Y141" t="s">
        <v>1439</v>
      </c>
      <c r="Z141" t="s">
        <v>1440</v>
      </c>
      <c r="AA141" t="s">
        <v>333</v>
      </c>
      <c r="AB141" t="s">
        <v>2021</v>
      </c>
      <c r="AC141" t="s">
        <v>1441</v>
      </c>
    </row>
    <row r="142" spans="1:29">
      <c r="A142" t="str">
        <f>+AA142</f>
        <v>TRESOR</v>
      </c>
      <c r="B142" t="s">
        <v>2022</v>
      </c>
      <c r="C142" t="s">
        <v>1433</v>
      </c>
      <c r="D142" t="s">
        <v>1218</v>
      </c>
      <c r="E142" t="s">
        <v>2023</v>
      </c>
      <c r="F142" t="s">
        <v>2023</v>
      </c>
      <c r="G142" t="s">
        <v>5306</v>
      </c>
      <c r="H142">
        <v>100000000</v>
      </c>
      <c r="I142">
        <v>1000</v>
      </c>
      <c r="J142" t="s">
        <v>5610</v>
      </c>
      <c r="K142" s="163" t="str">
        <f>LEFT(L142,10)</f>
        <v>2025-05-20</v>
      </c>
      <c r="L142" t="s">
        <v>5611</v>
      </c>
      <c r="M142">
        <v>100000</v>
      </c>
      <c r="N142" t="s">
        <v>1434</v>
      </c>
      <c r="O142" t="s">
        <v>1435</v>
      </c>
      <c r="P142" t="s">
        <v>1436</v>
      </c>
      <c r="Q142" t="s">
        <v>5308</v>
      </c>
      <c r="R142" t="s">
        <v>1451</v>
      </c>
      <c r="S142" t="s">
        <v>5612</v>
      </c>
      <c r="T142" t="s">
        <v>5320</v>
      </c>
      <c r="U142" t="s">
        <v>1438</v>
      </c>
      <c r="W142" t="s">
        <v>292</v>
      </c>
      <c r="X142" t="s">
        <v>2025</v>
      </c>
      <c r="Y142" t="s">
        <v>1439</v>
      </c>
      <c r="Z142" t="s">
        <v>1440</v>
      </c>
      <c r="AA142" t="s">
        <v>333</v>
      </c>
      <c r="AB142" t="s">
        <v>2024</v>
      </c>
      <c r="AC142" t="s">
        <v>1441</v>
      </c>
    </row>
    <row r="143" spans="1:29">
      <c r="A143" t="str">
        <f>+AA143</f>
        <v>BMCI</v>
      </c>
      <c r="B143" t="s">
        <v>2026</v>
      </c>
      <c r="C143" t="s">
        <v>1433</v>
      </c>
      <c r="D143" t="s">
        <v>111</v>
      </c>
      <c r="E143" t="s">
        <v>2027</v>
      </c>
      <c r="F143" t="s">
        <v>2027</v>
      </c>
      <c r="G143" t="s">
        <v>5375</v>
      </c>
      <c r="H143">
        <v>100000000</v>
      </c>
      <c r="I143">
        <v>2042</v>
      </c>
      <c r="J143" t="s">
        <v>5613</v>
      </c>
      <c r="K143" s="163" t="str">
        <f>LEFT(L143,10)</f>
        <v>2025-05-21</v>
      </c>
      <c r="L143" t="s">
        <v>5614</v>
      </c>
      <c r="M143">
        <v>100000</v>
      </c>
      <c r="N143" t="s">
        <v>1434</v>
      </c>
      <c r="O143" t="s">
        <v>1435</v>
      </c>
      <c r="P143" t="s">
        <v>1449</v>
      </c>
      <c r="Q143" t="s">
        <v>5308</v>
      </c>
      <c r="R143" t="s">
        <v>1443</v>
      </c>
      <c r="S143" t="s">
        <v>5378</v>
      </c>
      <c r="T143" t="s">
        <v>5613</v>
      </c>
      <c r="U143" t="s">
        <v>1438</v>
      </c>
      <c r="W143" t="s">
        <v>292</v>
      </c>
      <c r="X143" t="s">
        <v>2029</v>
      </c>
      <c r="Y143" t="s">
        <v>1515</v>
      </c>
      <c r="Z143" t="s">
        <v>41</v>
      </c>
      <c r="AA143" t="s">
        <v>41</v>
      </c>
      <c r="AB143" t="s">
        <v>2028</v>
      </c>
      <c r="AC143" t="s">
        <v>1441</v>
      </c>
    </row>
    <row r="144" spans="1:29">
      <c r="A144" t="str">
        <f>+AA144</f>
        <v>BMCI</v>
      </c>
      <c r="B144" t="s">
        <v>2030</v>
      </c>
      <c r="C144" t="s">
        <v>1433</v>
      </c>
      <c r="D144" t="s">
        <v>111</v>
      </c>
      <c r="E144" t="s">
        <v>2031</v>
      </c>
      <c r="F144" t="s">
        <v>2031</v>
      </c>
      <c r="G144" t="s">
        <v>5375</v>
      </c>
      <c r="H144">
        <v>100000000</v>
      </c>
      <c r="I144">
        <v>384</v>
      </c>
      <c r="J144" t="s">
        <v>5613</v>
      </c>
      <c r="K144" s="163" t="str">
        <f>LEFT(L144,10)</f>
        <v>2025-05-21</v>
      </c>
      <c r="L144" t="s">
        <v>5614</v>
      </c>
      <c r="M144">
        <v>100000</v>
      </c>
      <c r="N144" t="s">
        <v>1434</v>
      </c>
      <c r="O144" t="s">
        <v>1435</v>
      </c>
      <c r="P144" t="s">
        <v>1449</v>
      </c>
      <c r="Q144" t="s">
        <v>5308</v>
      </c>
      <c r="R144" t="s">
        <v>1443</v>
      </c>
      <c r="S144" t="s">
        <v>5348</v>
      </c>
      <c r="T144" t="s">
        <v>5379</v>
      </c>
      <c r="U144" t="s">
        <v>1438</v>
      </c>
      <c r="W144" t="s">
        <v>292</v>
      </c>
      <c r="X144" t="s">
        <v>2032</v>
      </c>
      <c r="Y144" t="s">
        <v>1515</v>
      </c>
      <c r="Z144" t="s">
        <v>41</v>
      </c>
      <c r="AA144" t="s">
        <v>41</v>
      </c>
      <c r="AB144" t="s">
        <v>2028</v>
      </c>
      <c r="AC144" t="s">
        <v>1441</v>
      </c>
    </row>
    <row r="145" spans="1:29">
      <c r="A145" t="str">
        <f>+AA145</f>
        <v>BMCI</v>
      </c>
      <c r="B145" t="s">
        <v>2033</v>
      </c>
      <c r="C145" t="s">
        <v>1433</v>
      </c>
      <c r="D145" t="s">
        <v>111</v>
      </c>
      <c r="E145" t="s">
        <v>2034</v>
      </c>
      <c r="F145" t="s">
        <v>2034</v>
      </c>
      <c r="G145" t="s">
        <v>5375</v>
      </c>
      <c r="H145">
        <v>100000000</v>
      </c>
      <c r="I145">
        <v>18700</v>
      </c>
      <c r="J145" t="s">
        <v>5615</v>
      </c>
      <c r="K145" s="163" t="str">
        <f>LEFT(L145,10)</f>
        <v>2025-05-22</v>
      </c>
      <c r="L145" t="s">
        <v>5616</v>
      </c>
      <c r="M145">
        <v>100000</v>
      </c>
      <c r="N145" t="s">
        <v>1434</v>
      </c>
      <c r="O145" t="s">
        <v>1435</v>
      </c>
      <c r="P145" t="s">
        <v>1449</v>
      </c>
      <c r="Q145" t="s">
        <v>5308</v>
      </c>
      <c r="R145" t="s">
        <v>1443</v>
      </c>
      <c r="S145" t="s">
        <v>5617</v>
      </c>
      <c r="T145" t="s">
        <v>5618</v>
      </c>
      <c r="U145" t="s">
        <v>1438</v>
      </c>
      <c r="W145" t="s">
        <v>292</v>
      </c>
      <c r="X145" t="s">
        <v>2036</v>
      </c>
      <c r="Y145" t="s">
        <v>1515</v>
      </c>
      <c r="Z145" t="s">
        <v>41</v>
      </c>
      <c r="AA145" t="s">
        <v>41</v>
      </c>
      <c r="AB145" t="s">
        <v>2035</v>
      </c>
      <c r="AC145" t="s">
        <v>1441</v>
      </c>
    </row>
    <row r="146" spans="1:29">
      <c r="A146" t="str">
        <f>+AA146</f>
        <v>CFG BANK</v>
      </c>
      <c r="B146" t="s">
        <v>2037</v>
      </c>
      <c r="C146" t="s">
        <v>1433</v>
      </c>
      <c r="D146" t="s">
        <v>111</v>
      </c>
      <c r="E146" t="s">
        <v>2038</v>
      </c>
      <c r="F146" t="s">
        <v>2038</v>
      </c>
      <c r="G146" t="s">
        <v>5314</v>
      </c>
      <c r="H146">
        <v>100000000</v>
      </c>
      <c r="I146">
        <v>200</v>
      </c>
      <c r="J146" t="s">
        <v>5619</v>
      </c>
      <c r="K146" s="163" t="str">
        <f>LEFT(L146,10)</f>
        <v>2025-05-23</v>
      </c>
      <c r="L146" t="s">
        <v>5620</v>
      </c>
      <c r="M146">
        <v>100000</v>
      </c>
      <c r="N146" t="s">
        <v>1434</v>
      </c>
      <c r="O146" t="s">
        <v>1435</v>
      </c>
      <c r="P146" t="s">
        <v>1449</v>
      </c>
      <c r="Q146" t="s">
        <v>5308</v>
      </c>
      <c r="R146" t="s">
        <v>1443</v>
      </c>
      <c r="S146" t="s">
        <v>5378</v>
      </c>
      <c r="T146" t="s">
        <v>5574</v>
      </c>
      <c r="U146" t="s">
        <v>1438</v>
      </c>
      <c r="W146" t="s">
        <v>292</v>
      </c>
      <c r="X146" t="s">
        <v>2040</v>
      </c>
      <c r="Y146" t="s">
        <v>1450</v>
      </c>
      <c r="Z146" t="s">
        <v>1249</v>
      </c>
      <c r="AA146" t="s">
        <v>1249</v>
      </c>
      <c r="AB146" t="s">
        <v>2039</v>
      </c>
      <c r="AC146" t="s">
        <v>1441</v>
      </c>
    </row>
    <row r="147" spans="1:29">
      <c r="A147" t="str">
        <f>+AA147</f>
        <v>SOGELEASE</v>
      </c>
      <c r="B147" t="s">
        <v>2041</v>
      </c>
      <c r="C147" t="s">
        <v>1433</v>
      </c>
      <c r="D147" t="s">
        <v>111</v>
      </c>
      <c r="E147" t="s">
        <v>2042</v>
      </c>
      <c r="F147" t="s">
        <v>2042</v>
      </c>
      <c r="G147" t="s">
        <v>5565</v>
      </c>
      <c r="H147">
        <v>100000000</v>
      </c>
      <c r="I147">
        <v>1000</v>
      </c>
      <c r="J147" t="s">
        <v>5621</v>
      </c>
      <c r="K147" s="163" t="str">
        <f>LEFT(L147,10)</f>
        <v>2025-05-26</v>
      </c>
      <c r="L147" t="s">
        <v>5622</v>
      </c>
      <c r="M147">
        <v>100000</v>
      </c>
      <c r="N147" t="s">
        <v>1434</v>
      </c>
      <c r="O147" t="s">
        <v>1435</v>
      </c>
      <c r="P147" t="s">
        <v>1449</v>
      </c>
      <c r="Q147" t="s">
        <v>5308</v>
      </c>
      <c r="R147" t="s">
        <v>1443</v>
      </c>
      <c r="S147" t="s">
        <v>5623</v>
      </c>
      <c r="T147" t="s">
        <v>5568</v>
      </c>
      <c r="U147" t="s">
        <v>1438</v>
      </c>
      <c r="W147" t="s">
        <v>292</v>
      </c>
      <c r="X147" t="s">
        <v>2043</v>
      </c>
      <c r="Y147" t="s">
        <v>1611</v>
      </c>
      <c r="Z147" t="s">
        <v>1612</v>
      </c>
      <c r="AA147" t="s">
        <v>1937</v>
      </c>
      <c r="AB147" t="s">
        <v>2044</v>
      </c>
      <c r="AC147" t="s">
        <v>1441</v>
      </c>
    </row>
    <row r="148" spans="1:29">
      <c r="A148" t="str">
        <f>+AA148</f>
        <v>LABEL VIE</v>
      </c>
      <c r="B148" t="s">
        <v>2045</v>
      </c>
      <c r="C148" t="s">
        <v>1447</v>
      </c>
      <c r="D148" t="s">
        <v>1473</v>
      </c>
      <c r="E148" t="s">
        <v>2046</v>
      </c>
      <c r="F148" t="s">
        <v>2046</v>
      </c>
      <c r="G148" t="s">
        <v>5323</v>
      </c>
      <c r="H148">
        <v>100000000</v>
      </c>
      <c r="I148">
        <v>2250</v>
      </c>
      <c r="J148" t="s">
        <v>5624</v>
      </c>
      <c r="K148" s="163" t="str">
        <f>LEFT(L148,10)</f>
        <v>2025-05-28</v>
      </c>
      <c r="L148" t="s">
        <v>5625</v>
      </c>
      <c r="M148">
        <v>100000</v>
      </c>
      <c r="N148" t="s">
        <v>1557</v>
      </c>
      <c r="O148" t="s">
        <v>1745</v>
      </c>
      <c r="P148" t="s">
        <v>1449</v>
      </c>
      <c r="Q148" t="s">
        <v>5308</v>
      </c>
      <c r="R148" t="s">
        <v>1443</v>
      </c>
      <c r="S148" t="s">
        <v>5626</v>
      </c>
      <c r="U148" t="s">
        <v>1438</v>
      </c>
      <c r="W148" t="s">
        <v>292</v>
      </c>
      <c r="X148" t="s">
        <v>2048</v>
      </c>
      <c r="Y148" t="s">
        <v>2049</v>
      </c>
      <c r="Z148" t="s">
        <v>2050</v>
      </c>
      <c r="AA148" t="s">
        <v>52</v>
      </c>
      <c r="AB148" t="s">
        <v>2051</v>
      </c>
      <c r="AC148" t="s">
        <v>1441</v>
      </c>
    </row>
    <row r="149" spans="1:29">
      <c r="A149" t="str">
        <f>+AA149</f>
        <v>LABEL VIE</v>
      </c>
      <c r="B149" t="s">
        <v>2052</v>
      </c>
      <c r="C149" t="s">
        <v>1433</v>
      </c>
      <c r="D149" t="s">
        <v>1473</v>
      </c>
      <c r="E149" t="s">
        <v>2053</v>
      </c>
      <c r="F149" t="s">
        <v>2053</v>
      </c>
      <c r="G149" t="s">
        <v>5323</v>
      </c>
      <c r="H149">
        <v>100000000</v>
      </c>
      <c r="I149">
        <v>1750</v>
      </c>
      <c r="J149" t="s">
        <v>5624</v>
      </c>
      <c r="K149" s="163" t="str">
        <f>LEFT(L149,10)</f>
        <v>2025-05-28</v>
      </c>
      <c r="L149" t="s">
        <v>5625</v>
      </c>
      <c r="M149">
        <v>100000</v>
      </c>
      <c r="N149" t="s">
        <v>1434</v>
      </c>
      <c r="O149" t="s">
        <v>1745</v>
      </c>
      <c r="P149" t="s">
        <v>1449</v>
      </c>
      <c r="Q149" t="s">
        <v>5308</v>
      </c>
      <c r="R149" t="s">
        <v>1443</v>
      </c>
      <c r="S149" t="s">
        <v>5316</v>
      </c>
      <c r="U149" t="s">
        <v>1438</v>
      </c>
      <c r="W149" t="s">
        <v>292</v>
      </c>
      <c r="X149" t="s">
        <v>2054</v>
      </c>
      <c r="Y149" t="s">
        <v>2049</v>
      </c>
      <c r="Z149" t="s">
        <v>2050</v>
      </c>
      <c r="AA149" t="s">
        <v>52</v>
      </c>
      <c r="AB149" t="s">
        <v>2051</v>
      </c>
      <c r="AC149" t="s">
        <v>1441</v>
      </c>
    </row>
    <row r="150" spans="1:29">
      <c r="A150" t="str">
        <f>+AA150</f>
        <v>CFG BANK</v>
      </c>
      <c r="B150" t="s">
        <v>2055</v>
      </c>
      <c r="C150" t="s">
        <v>1433</v>
      </c>
      <c r="D150" t="s">
        <v>111</v>
      </c>
      <c r="E150" t="s">
        <v>2056</v>
      </c>
      <c r="F150" t="s">
        <v>2056</v>
      </c>
      <c r="G150" t="s">
        <v>5314</v>
      </c>
      <c r="H150">
        <v>100000000</v>
      </c>
      <c r="I150">
        <v>20</v>
      </c>
      <c r="J150" t="s">
        <v>5627</v>
      </c>
      <c r="K150" s="163" t="str">
        <f>LEFT(L150,10)</f>
        <v>2025-05-28</v>
      </c>
      <c r="L150" t="s">
        <v>5625</v>
      </c>
      <c r="M150">
        <v>100000</v>
      </c>
      <c r="N150" t="s">
        <v>1434</v>
      </c>
      <c r="O150" t="s">
        <v>1435</v>
      </c>
      <c r="P150" t="s">
        <v>1449</v>
      </c>
      <c r="Q150" t="s">
        <v>5308</v>
      </c>
      <c r="R150" t="s">
        <v>1443</v>
      </c>
      <c r="S150" t="s">
        <v>5407</v>
      </c>
      <c r="T150" t="s">
        <v>5574</v>
      </c>
      <c r="U150" t="s">
        <v>1438</v>
      </c>
      <c r="W150" t="s">
        <v>292</v>
      </c>
      <c r="X150" t="s">
        <v>2057</v>
      </c>
      <c r="Y150" t="s">
        <v>1450</v>
      </c>
      <c r="Z150" t="s">
        <v>1249</v>
      </c>
      <c r="AA150" t="s">
        <v>1249</v>
      </c>
      <c r="AB150" t="s">
        <v>2047</v>
      </c>
      <c r="AC150" t="s">
        <v>1441</v>
      </c>
    </row>
    <row r="151" spans="1:29">
      <c r="A151" t="str">
        <f>+AA151</f>
        <v>CFG BANK</v>
      </c>
      <c r="B151" t="s">
        <v>2058</v>
      </c>
      <c r="C151" t="s">
        <v>1433</v>
      </c>
      <c r="D151" t="s">
        <v>111</v>
      </c>
      <c r="E151" t="s">
        <v>2059</v>
      </c>
      <c r="F151" t="s">
        <v>2059</v>
      </c>
      <c r="G151" t="s">
        <v>5314</v>
      </c>
      <c r="H151">
        <v>100000000</v>
      </c>
      <c r="I151">
        <v>50</v>
      </c>
      <c r="J151" t="s">
        <v>5627</v>
      </c>
      <c r="K151" s="163" t="str">
        <f>LEFT(L151,10)</f>
        <v>2025-05-28</v>
      </c>
      <c r="L151" t="s">
        <v>5625</v>
      </c>
      <c r="M151">
        <v>100000</v>
      </c>
      <c r="N151" t="s">
        <v>1434</v>
      </c>
      <c r="O151" t="s">
        <v>1435</v>
      </c>
      <c r="P151" t="s">
        <v>1449</v>
      </c>
      <c r="Q151" t="s">
        <v>5308</v>
      </c>
      <c r="R151" t="s">
        <v>1443</v>
      </c>
      <c r="S151" t="s">
        <v>5378</v>
      </c>
      <c r="T151" t="s">
        <v>5574</v>
      </c>
      <c r="U151" t="s">
        <v>1438</v>
      </c>
      <c r="W151" t="s">
        <v>292</v>
      </c>
      <c r="X151" t="s">
        <v>2060</v>
      </c>
      <c r="Y151" t="s">
        <v>1450</v>
      </c>
      <c r="Z151" t="s">
        <v>1249</v>
      </c>
      <c r="AA151" t="s">
        <v>1249</v>
      </c>
      <c r="AB151" t="s">
        <v>1952</v>
      </c>
      <c r="AC151" t="s">
        <v>1441</v>
      </c>
    </row>
    <row r="152" spans="1:29">
      <c r="A152" t="str">
        <f>+AA152</f>
        <v>SALAFIN</v>
      </c>
      <c r="B152" t="s">
        <v>2061</v>
      </c>
      <c r="C152" t="s">
        <v>1433</v>
      </c>
      <c r="D152" t="s">
        <v>111</v>
      </c>
      <c r="E152" t="s">
        <v>2062</v>
      </c>
      <c r="F152" t="s">
        <v>2062</v>
      </c>
      <c r="G152" t="s">
        <v>5628</v>
      </c>
      <c r="H152">
        <v>100000000</v>
      </c>
      <c r="I152">
        <v>300</v>
      </c>
      <c r="J152" t="s">
        <v>5629</v>
      </c>
      <c r="K152" s="163" t="str">
        <f>LEFT(L152,10)</f>
        <v>2025-05-29</v>
      </c>
      <c r="L152" t="s">
        <v>5630</v>
      </c>
      <c r="M152">
        <v>100000</v>
      </c>
      <c r="N152" t="s">
        <v>1434</v>
      </c>
      <c r="O152" t="s">
        <v>1435</v>
      </c>
      <c r="Q152" t="s">
        <v>5308</v>
      </c>
      <c r="R152" t="s">
        <v>1443</v>
      </c>
      <c r="S152" t="s">
        <v>5631</v>
      </c>
      <c r="U152" t="s">
        <v>1438</v>
      </c>
      <c r="W152" t="s">
        <v>292</v>
      </c>
      <c r="X152" t="s">
        <v>2064</v>
      </c>
      <c r="Y152" t="s">
        <v>1457</v>
      </c>
      <c r="Z152" t="s">
        <v>39</v>
      </c>
      <c r="AA152" t="s">
        <v>2065</v>
      </c>
      <c r="AB152" t="s">
        <v>2066</v>
      </c>
      <c r="AC152" t="s">
        <v>1441</v>
      </c>
    </row>
    <row r="153" spans="1:29">
      <c r="A153" t="str">
        <f>+AA153</f>
        <v>SEDM</v>
      </c>
      <c r="B153" t="s">
        <v>2067</v>
      </c>
      <c r="C153" t="s">
        <v>1433</v>
      </c>
      <c r="D153" t="s">
        <v>111</v>
      </c>
      <c r="E153" t="s">
        <v>2068</v>
      </c>
      <c r="F153" t="s">
        <v>2068</v>
      </c>
      <c r="G153" t="s">
        <v>5448</v>
      </c>
      <c r="H153">
        <v>100000000</v>
      </c>
      <c r="I153">
        <v>2650</v>
      </c>
      <c r="J153" t="s">
        <v>5449</v>
      </c>
      <c r="K153" s="163" t="str">
        <f>LEFT(L153,10)</f>
        <v>2025-05-29</v>
      </c>
      <c r="L153" t="s">
        <v>5630</v>
      </c>
      <c r="M153">
        <v>100000</v>
      </c>
      <c r="N153" t="s">
        <v>1434</v>
      </c>
      <c r="O153" t="s">
        <v>1435</v>
      </c>
      <c r="P153" t="s">
        <v>1449</v>
      </c>
      <c r="Q153" t="s">
        <v>5308</v>
      </c>
      <c r="R153" t="s">
        <v>1443</v>
      </c>
      <c r="S153" t="s">
        <v>5541</v>
      </c>
      <c r="T153" t="s">
        <v>5632</v>
      </c>
      <c r="U153" t="s">
        <v>1438</v>
      </c>
      <c r="W153" t="s">
        <v>292</v>
      </c>
      <c r="X153" t="s">
        <v>2069</v>
      </c>
      <c r="Y153" t="s">
        <v>1611</v>
      </c>
      <c r="Z153" t="s">
        <v>1612</v>
      </c>
      <c r="AA153" t="s">
        <v>1624</v>
      </c>
      <c r="AB153" t="s">
        <v>2070</v>
      </c>
      <c r="AC153" t="s">
        <v>1441</v>
      </c>
    </row>
    <row r="154" spans="1:29">
      <c r="A154" t="str">
        <f>+AA154</f>
        <v>CDM</v>
      </c>
      <c r="B154" t="s">
        <v>2071</v>
      </c>
      <c r="C154" t="s">
        <v>1433</v>
      </c>
      <c r="D154" t="s">
        <v>111</v>
      </c>
      <c r="E154" t="s">
        <v>2072</v>
      </c>
      <c r="F154" t="s">
        <v>2072</v>
      </c>
      <c r="G154" t="s">
        <v>5373</v>
      </c>
      <c r="H154">
        <v>100000000</v>
      </c>
      <c r="I154">
        <v>580</v>
      </c>
      <c r="J154" t="s">
        <v>5633</v>
      </c>
      <c r="K154" s="163" t="str">
        <f>LEFT(L154,10)</f>
        <v>2025-05-30</v>
      </c>
      <c r="L154" t="s">
        <v>5634</v>
      </c>
      <c r="M154">
        <v>100000</v>
      </c>
      <c r="N154" t="s">
        <v>1434</v>
      </c>
      <c r="O154" t="s">
        <v>1435</v>
      </c>
      <c r="P154" t="s">
        <v>1449</v>
      </c>
      <c r="Q154" t="s">
        <v>5308</v>
      </c>
      <c r="R154" t="s">
        <v>1443</v>
      </c>
      <c r="S154" t="s">
        <v>5400</v>
      </c>
      <c r="T154" t="s">
        <v>5635</v>
      </c>
      <c r="U154" t="s">
        <v>1438</v>
      </c>
      <c r="W154" t="s">
        <v>292</v>
      </c>
      <c r="X154" t="s">
        <v>2074</v>
      </c>
      <c r="Y154" t="s">
        <v>1510</v>
      </c>
      <c r="Z154" t="s">
        <v>42</v>
      </c>
      <c r="AA154" t="s">
        <v>42</v>
      </c>
      <c r="AB154" t="s">
        <v>2073</v>
      </c>
      <c r="AC154" t="s">
        <v>1441</v>
      </c>
    </row>
    <row r="155" spans="1:29">
      <c r="A155" t="str">
        <f>+AA155</f>
        <v>CDG K E</v>
      </c>
      <c r="B155" t="s">
        <v>2075</v>
      </c>
      <c r="C155" t="s">
        <v>1433</v>
      </c>
      <c r="D155" t="s">
        <v>111</v>
      </c>
      <c r="E155" t="s">
        <v>2076</v>
      </c>
      <c r="F155" t="s">
        <v>2077</v>
      </c>
      <c r="G155" t="s">
        <v>5431</v>
      </c>
      <c r="H155">
        <v>100000000</v>
      </c>
      <c r="I155">
        <v>5000</v>
      </c>
      <c r="J155" t="s">
        <v>5633</v>
      </c>
      <c r="K155" s="163" t="str">
        <f>LEFT(L155,10)</f>
        <v>2025-05-30</v>
      </c>
      <c r="L155" t="s">
        <v>5634</v>
      </c>
      <c r="M155">
        <v>100000</v>
      </c>
      <c r="N155" t="s">
        <v>1434</v>
      </c>
      <c r="O155" t="s">
        <v>1435</v>
      </c>
      <c r="P155" t="s">
        <v>1449</v>
      </c>
      <c r="Q155" t="s">
        <v>5308</v>
      </c>
      <c r="R155" t="s">
        <v>1443</v>
      </c>
      <c r="S155" t="s">
        <v>5617</v>
      </c>
      <c r="T155" t="s">
        <v>5501</v>
      </c>
      <c r="U155" t="s">
        <v>1438</v>
      </c>
      <c r="W155" t="s">
        <v>292</v>
      </c>
      <c r="X155" t="s">
        <v>2078</v>
      </c>
      <c r="Y155" t="s">
        <v>1455</v>
      </c>
      <c r="Z155" t="s">
        <v>1456</v>
      </c>
      <c r="AA155" t="s">
        <v>1606</v>
      </c>
      <c r="AB155" t="s">
        <v>2073</v>
      </c>
      <c r="AC155" t="s">
        <v>1441</v>
      </c>
    </row>
    <row r="156" spans="1:29">
      <c r="A156" t="str">
        <f>+AA156</f>
        <v>RCI</v>
      </c>
      <c r="B156" t="s">
        <v>2079</v>
      </c>
      <c r="C156" t="s">
        <v>1433</v>
      </c>
      <c r="D156" t="s">
        <v>111</v>
      </c>
      <c r="E156" t="s">
        <v>2080</v>
      </c>
      <c r="F156" t="s">
        <v>2080</v>
      </c>
      <c r="G156" t="s">
        <v>5426</v>
      </c>
      <c r="H156">
        <v>100000000</v>
      </c>
      <c r="I156">
        <v>3000</v>
      </c>
      <c r="J156" t="s">
        <v>5636</v>
      </c>
      <c r="K156" s="163" t="str">
        <f>LEFT(L156,10)</f>
        <v>2025-06-02</v>
      </c>
      <c r="L156" t="s">
        <v>5637</v>
      </c>
      <c r="M156">
        <v>100000</v>
      </c>
      <c r="N156" t="s">
        <v>1434</v>
      </c>
      <c r="O156" t="s">
        <v>1435</v>
      </c>
      <c r="P156" t="s">
        <v>1449</v>
      </c>
      <c r="Q156" t="s">
        <v>5308</v>
      </c>
      <c r="R156" t="s">
        <v>1443</v>
      </c>
      <c r="S156" t="s">
        <v>5638</v>
      </c>
      <c r="T156" t="s">
        <v>5639</v>
      </c>
      <c r="U156" t="s">
        <v>1438</v>
      </c>
      <c r="W156" t="s">
        <v>292</v>
      </c>
      <c r="X156" t="s">
        <v>2081</v>
      </c>
      <c r="Y156" t="s">
        <v>1515</v>
      </c>
      <c r="Z156" t="s">
        <v>41</v>
      </c>
      <c r="AA156" t="s">
        <v>1601</v>
      </c>
      <c r="AB156" t="s">
        <v>2082</v>
      </c>
      <c r="AC156" t="s">
        <v>1441</v>
      </c>
    </row>
    <row r="157" spans="1:29">
      <c r="A157" t="str">
        <f>+AA157</f>
        <v>TRESOR</v>
      </c>
      <c r="B157" t="s">
        <v>2083</v>
      </c>
      <c r="C157" t="s">
        <v>1433</v>
      </c>
      <c r="D157" t="s">
        <v>1218</v>
      </c>
      <c r="E157" t="s">
        <v>2084</v>
      </c>
      <c r="F157" t="s">
        <v>2085</v>
      </c>
      <c r="G157" t="s">
        <v>5306</v>
      </c>
      <c r="H157">
        <v>100000000</v>
      </c>
      <c r="I157">
        <v>115465</v>
      </c>
      <c r="J157" t="s">
        <v>5640</v>
      </c>
      <c r="K157" s="163" t="str">
        <f>LEFT(L157,10)</f>
        <v>2025-06-02</v>
      </c>
      <c r="L157" t="s">
        <v>5637</v>
      </c>
      <c r="M157">
        <v>100000</v>
      </c>
      <c r="N157" t="s">
        <v>1434</v>
      </c>
      <c r="O157" t="s">
        <v>1435</v>
      </c>
      <c r="P157" t="s">
        <v>1436</v>
      </c>
      <c r="Q157" t="s">
        <v>5308</v>
      </c>
      <c r="R157" t="s">
        <v>1443</v>
      </c>
      <c r="S157" t="s">
        <v>5641</v>
      </c>
      <c r="T157" t="s">
        <v>5640</v>
      </c>
      <c r="U157" t="s">
        <v>1438</v>
      </c>
      <c r="W157" t="s">
        <v>292</v>
      </c>
      <c r="X157" t="s">
        <v>2086</v>
      </c>
      <c r="Y157" t="s">
        <v>1439</v>
      </c>
      <c r="Z157" t="s">
        <v>1440</v>
      </c>
      <c r="AA157" t="s">
        <v>333</v>
      </c>
      <c r="AB157" t="s">
        <v>2087</v>
      </c>
      <c r="AC157" t="s">
        <v>1441</v>
      </c>
    </row>
    <row r="158" spans="1:29">
      <c r="A158" t="str">
        <f>+AA158</f>
        <v>BMCI</v>
      </c>
      <c r="B158" t="s">
        <v>2088</v>
      </c>
      <c r="C158" t="s">
        <v>1433</v>
      </c>
      <c r="D158" t="s">
        <v>111</v>
      </c>
      <c r="E158" t="s">
        <v>2089</v>
      </c>
      <c r="F158" t="s">
        <v>2089</v>
      </c>
      <c r="G158" t="s">
        <v>5375</v>
      </c>
      <c r="H158">
        <v>100000000</v>
      </c>
      <c r="I158">
        <v>200</v>
      </c>
      <c r="J158" t="s">
        <v>5633</v>
      </c>
      <c r="K158" s="163" t="str">
        <f>LEFT(L158,10)</f>
        <v>2025-06-03</v>
      </c>
      <c r="L158" t="s">
        <v>5642</v>
      </c>
      <c r="M158">
        <v>100000</v>
      </c>
      <c r="N158" t="s">
        <v>1434</v>
      </c>
      <c r="O158" t="s">
        <v>1435</v>
      </c>
      <c r="P158" t="s">
        <v>1449</v>
      </c>
      <c r="Q158" t="s">
        <v>5308</v>
      </c>
      <c r="R158" t="s">
        <v>1443</v>
      </c>
      <c r="S158" t="s">
        <v>5400</v>
      </c>
      <c r="T158" t="s">
        <v>5379</v>
      </c>
      <c r="U158" t="s">
        <v>1438</v>
      </c>
      <c r="W158" t="s">
        <v>292</v>
      </c>
      <c r="X158" t="s">
        <v>2091</v>
      </c>
      <c r="Y158" t="s">
        <v>1515</v>
      </c>
      <c r="Z158" t="s">
        <v>41</v>
      </c>
      <c r="AA158" t="s">
        <v>41</v>
      </c>
      <c r="AB158" t="s">
        <v>2090</v>
      </c>
      <c r="AC158" t="s">
        <v>1441</v>
      </c>
    </row>
    <row r="159" spans="1:29">
      <c r="A159" t="str">
        <f>+AA159</f>
        <v>AFRIQUIA GAZ</v>
      </c>
      <c r="B159" t="s">
        <v>2092</v>
      </c>
      <c r="C159" t="s">
        <v>1433</v>
      </c>
      <c r="D159" t="s">
        <v>1473</v>
      </c>
      <c r="E159" t="s">
        <v>2093</v>
      </c>
      <c r="F159" t="s">
        <v>2094</v>
      </c>
      <c r="G159" t="s">
        <v>5643</v>
      </c>
      <c r="H159">
        <v>100000000</v>
      </c>
      <c r="I159">
        <v>6000</v>
      </c>
      <c r="J159" t="s">
        <v>5644</v>
      </c>
      <c r="K159" s="163" t="str">
        <f>LEFT(L159,10)</f>
        <v>2025-06-04</v>
      </c>
      <c r="L159" t="s">
        <v>5645</v>
      </c>
      <c r="M159">
        <v>100000</v>
      </c>
      <c r="N159" t="s">
        <v>1434</v>
      </c>
      <c r="O159" t="s">
        <v>1745</v>
      </c>
      <c r="P159" t="s">
        <v>1449</v>
      </c>
      <c r="Q159" t="s">
        <v>5308</v>
      </c>
      <c r="R159" t="s">
        <v>1443</v>
      </c>
      <c r="S159" t="s">
        <v>5400</v>
      </c>
      <c r="U159" t="s">
        <v>1438</v>
      </c>
      <c r="W159" t="s">
        <v>292</v>
      </c>
      <c r="X159" t="s">
        <v>2096</v>
      </c>
      <c r="Y159" t="s">
        <v>2097</v>
      </c>
      <c r="Z159" t="s">
        <v>2098</v>
      </c>
      <c r="AA159" t="s">
        <v>29</v>
      </c>
      <c r="AB159" t="s">
        <v>2099</v>
      </c>
      <c r="AC159" t="s">
        <v>1441</v>
      </c>
    </row>
    <row r="160" spans="1:29">
      <c r="A160" t="str">
        <f>+AA160</f>
        <v>MAGHREB OXYGENE</v>
      </c>
      <c r="B160" t="s">
        <v>2100</v>
      </c>
      <c r="C160" t="s">
        <v>1433</v>
      </c>
      <c r="D160" t="s">
        <v>1473</v>
      </c>
      <c r="E160" t="s">
        <v>2101</v>
      </c>
      <c r="F160" t="s">
        <v>2102</v>
      </c>
      <c r="G160" t="s">
        <v>5646</v>
      </c>
      <c r="H160">
        <v>100000000</v>
      </c>
      <c r="I160">
        <v>1000</v>
      </c>
      <c r="J160" t="s">
        <v>5644</v>
      </c>
      <c r="K160" s="163" t="str">
        <f>LEFT(L160,10)</f>
        <v>2025-06-04</v>
      </c>
      <c r="L160" t="s">
        <v>5645</v>
      </c>
      <c r="M160">
        <v>100000</v>
      </c>
      <c r="N160" t="s">
        <v>1434</v>
      </c>
      <c r="O160" t="s">
        <v>1745</v>
      </c>
      <c r="P160" t="s">
        <v>1449</v>
      </c>
      <c r="Q160" t="s">
        <v>5308</v>
      </c>
      <c r="R160" t="s">
        <v>1443</v>
      </c>
      <c r="S160" t="s">
        <v>5400</v>
      </c>
      <c r="U160" t="s">
        <v>1438</v>
      </c>
      <c r="W160" t="s">
        <v>292</v>
      </c>
      <c r="X160" t="s">
        <v>2103</v>
      </c>
      <c r="Y160" t="s">
        <v>2097</v>
      </c>
      <c r="Z160" t="s">
        <v>2098</v>
      </c>
      <c r="AA160" t="s">
        <v>2104</v>
      </c>
      <c r="AB160" t="s">
        <v>2099</v>
      </c>
      <c r="AC160" t="s">
        <v>1441</v>
      </c>
    </row>
    <row r="161" spans="1:29">
      <c r="A161" t="str">
        <f>+AA161</f>
        <v>CFG BANK</v>
      </c>
      <c r="B161" t="s">
        <v>2105</v>
      </c>
      <c r="C161" t="s">
        <v>1433</v>
      </c>
      <c r="D161" t="s">
        <v>111</v>
      </c>
      <c r="E161" t="s">
        <v>2106</v>
      </c>
      <c r="F161" t="s">
        <v>2106</v>
      </c>
      <c r="G161" t="s">
        <v>5314</v>
      </c>
      <c r="H161">
        <v>100000000</v>
      </c>
      <c r="I161">
        <v>40</v>
      </c>
      <c r="J161" t="s">
        <v>5647</v>
      </c>
      <c r="K161" s="163" t="str">
        <f>LEFT(L161,10)</f>
        <v>2025-06-05</v>
      </c>
      <c r="L161" t="s">
        <v>5648</v>
      </c>
      <c r="M161">
        <v>100000</v>
      </c>
      <c r="N161" t="s">
        <v>1434</v>
      </c>
      <c r="O161" t="s">
        <v>1435</v>
      </c>
      <c r="P161" t="s">
        <v>1449</v>
      </c>
      <c r="Q161" t="s">
        <v>5308</v>
      </c>
      <c r="R161" t="s">
        <v>1443</v>
      </c>
      <c r="S161" t="s">
        <v>5378</v>
      </c>
      <c r="T161" t="s">
        <v>5574</v>
      </c>
      <c r="U161" t="s">
        <v>1438</v>
      </c>
      <c r="W161" t="s">
        <v>292</v>
      </c>
      <c r="X161" t="s">
        <v>2108</v>
      </c>
      <c r="Y161" t="s">
        <v>1450</v>
      </c>
      <c r="Z161" t="s">
        <v>1249</v>
      </c>
      <c r="AA161" t="s">
        <v>1249</v>
      </c>
      <c r="AB161" t="s">
        <v>2107</v>
      </c>
      <c r="AC161" t="s">
        <v>1441</v>
      </c>
    </row>
    <row r="162" spans="1:29">
      <c r="A162" t="str">
        <f>+AA162</f>
        <v>ADM</v>
      </c>
      <c r="B162" t="s">
        <v>2109</v>
      </c>
      <c r="C162" t="s">
        <v>1433</v>
      </c>
      <c r="D162" t="s">
        <v>1473</v>
      </c>
      <c r="E162" t="s">
        <v>2110</v>
      </c>
      <c r="F162" t="s">
        <v>2111</v>
      </c>
      <c r="G162" t="s">
        <v>5649</v>
      </c>
      <c r="H162">
        <v>100000000</v>
      </c>
      <c r="I162">
        <v>3340</v>
      </c>
      <c r="J162" t="s">
        <v>5650</v>
      </c>
      <c r="K162" s="163" t="str">
        <f>LEFT(L162,10)</f>
        <v>2025-06-10</v>
      </c>
      <c r="L162" t="s">
        <v>5651</v>
      </c>
      <c r="M162">
        <v>100000</v>
      </c>
      <c r="N162" t="s">
        <v>1434</v>
      </c>
      <c r="O162" t="s">
        <v>1435</v>
      </c>
      <c r="Q162" t="s">
        <v>5308</v>
      </c>
      <c r="R162" t="s">
        <v>1443</v>
      </c>
      <c r="S162" t="s">
        <v>5602</v>
      </c>
      <c r="U162" t="s">
        <v>1438</v>
      </c>
      <c r="W162" t="s">
        <v>292</v>
      </c>
      <c r="X162" t="s">
        <v>2113</v>
      </c>
      <c r="Y162" t="s">
        <v>1611</v>
      </c>
      <c r="Z162" t="s">
        <v>1612</v>
      </c>
      <c r="AA162" t="s">
        <v>2114</v>
      </c>
      <c r="AC162" t="s">
        <v>1441</v>
      </c>
    </row>
    <row r="163" spans="1:29">
      <c r="A163" t="str">
        <f>+AA163</f>
        <v>BOA</v>
      </c>
      <c r="B163" t="s">
        <v>2115</v>
      </c>
      <c r="C163" t="s">
        <v>1433</v>
      </c>
      <c r="D163" t="s">
        <v>1473</v>
      </c>
      <c r="E163" t="s">
        <v>2116</v>
      </c>
      <c r="F163" t="s">
        <v>2117</v>
      </c>
      <c r="G163" t="s">
        <v>5327</v>
      </c>
      <c r="H163">
        <v>100000000</v>
      </c>
      <c r="I163">
        <v>6260</v>
      </c>
      <c r="J163" t="s">
        <v>5652</v>
      </c>
      <c r="K163" s="163" t="str">
        <f>LEFT(L163,10)</f>
        <v>2025-06-16</v>
      </c>
      <c r="L163" t="s">
        <v>5653</v>
      </c>
      <c r="M163">
        <v>100000</v>
      </c>
      <c r="N163" t="s">
        <v>1434</v>
      </c>
      <c r="O163" t="s">
        <v>1435</v>
      </c>
      <c r="Q163" t="s">
        <v>5308</v>
      </c>
      <c r="R163" t="s">
        <v>1443</v>
      </c>
      <c r="S163" t="s">
        <v>5654</v>
      </c>
      <c r="U163" t="s">
        <v>1438</v>
      </c>
      <c r="W163" t="s">
        <v>292</v>
      </c>
      <c r="X163" t="s">
        <v>2118</v>
      </c>
      <c r="Y163" t="s">
        <v>1457</v>
      </c>
      <c r="Z163" t="s">
        <v>39</v>
      </c>
      <c r="AA163" t="s">
        <v>1458</v>
      </c>
      <c r="AC163" t="s">
        <v>1441</v>
      </c>
    </row>
    <row r="164" spans="1:29">
      <c r="A164" t="str">
        <f>+AA164</f>
        <v>BOA</v>
      </c>
      <c r="B164" t="s">
        <v>2119</v>
      </c>
      <c r="C164" t="s">
        <v>1447</v>
      </c>
      <c r="D164" t="s">
        <v>1473</v>
      </c>
      <c r="E164" t="s">
        <v>2120</v>
      </c>
      <c r="F164" t="s">
        <v>2121</v>
      </c>
      <c r="G164" t="s">
        <v>5327</v>
      </c>
      <c r="H164">
        <v>100000000</v>
      </c>
      <c r="I164">
        <v>13740</v>
      </c>
      <c r="J164" t="s">
        <v>5652</v>
      </c>
      <c r="K164" s="163" t="str">
        <f>LEFT(L164,10)</f>
        <v>2025-06-16</v>
      </c>
      <c r="L164" t="s">
        <v>5653</v>
      </c>
      <c r="M164">
        <v>100000</v>
      </c>
      <c r="N164" t="s">
        <v>1448</v>
      </c>
      <c r="O164" t="s">
        <v>1435</v>
      </c>
      <c r="Q164" t="s">
        <v>5308</v>
      </c>
      <c r="R164" t="s">
        <v>1443</v>
      </c>
      <c r="S164" t="s">
        <v>5655</v>
      </c>
      <c r="U164" t="s">
        <v>1438</v>
      </c>
      <c r="W164" t="s">
        <v>292</v>
      </c>
      <c r="X164" t="s">
        <v>2122</v>
      </c>
      <c r="Y164" t="s">
        <v>1457</v>
      </c>
      <c r="Z164" t="s">
        <v>39</v>
      </c>
      <c r="AA164" t="s">
        <v>1458</v>
      </c>
      <c r="AC164" t="s">
        <v>1441</v>
      </c>
    </row>
    <row r="165" spans="1:29">
      <c r="A165" t="str">
        <f>+AA165</f>
        <v>MCM</v>
      </c>
      <c r="B165" t="s">
        <v>2123</v>
      </c>
      <c r="C165" t="s">
        <v>1534</v>
      </c>
      <c r="D165" t="s">
        <v>1473</v>
      </c>
      <c r="E165" t="s">
        <v>2124</v>
      </c>
      <c r="F165" t="s">
        <v>2125</v>
      </c>
      <c r="G165" t="s">
        <v>5656</v>
      </c>
      <c r="H165">
        <v>100000000</v>
      </c>
      <c r="I165">
        <v>7500</v>
      </c>
      <c r="J165" t="s">
        <v>5657</v>
      </c>
      <c r="K165" s="163" t="str">
        <f>LEFT(L165,10)</f>
        <v>2025-06-17</v>
      </c>
      <c r="L165" t="s">
        <v>5658</v>
      </c>
      <c r="M165">
        <v>100000</v>
      </c>
      <c r="N165" t="s">
        <v>1434</v>
      </c>
      <c r="O165" t="s">
        <v>1435</v>
      </c>
      <c r="P165" t="s">
        <v>1449</v>
      </c>
      <c r="Q165" t="s">
        <v>5308</v>
      </c>
      <c r="R165" t="s">
        <v>1443</v>
      </c>
      <c r="S165" t="s">
        <v>5659</v>
      </c>
      <c r="T165" t="s">
        <v>5660</v>
      </c>
      <c r="U165" t="s">
        <v>1536</v>
      </c>
      <c r="V165" t="s">
        <v>1443</v>
      </c>
      <c r="W165" t="s">
        <v>292</v>
      </c>
      <c r="X165" t="s">
        <v>2127</v>
      </c>
      <c r="Y165" t="s">
        <v>1455</v>
      </c>
      <c r="Z165" t="s">
        <v>1456</v>
      </c>
      <c r="AA165" t="s">
        <v>2128</v>
      </c>
      <c r="AB165" t="s">
        <v>2129</v>
      </c>
      <c r="AC165" t="s">
        <v>1441</v>
      </c>
    </row>
    <row r="166" spans="1:29">
      <c r="A166" t="str">
        <f>+AA166</f>
        <v>BMCI</v>
      </c>
      <c r="B166" t="s">
        <v>2130</v>
      </c>
      <c r="C166" t="s">
        <v>1433</v>
      </c>
      <c r="D166" t="s">
        <v>111</v>
      </c>
      <c r="E166" t="s">
        <v>2131</v>
      </c>
      <c r="F166" t="s">
        <v>2131</v>
      </c>
      <c r="G166" t="s">
        <v>5375</v>
      </c>
      <c r="H166">
        <v>100000000</v>
      </c>
      <c r="I166">
        <v>1128</v>
      </c>
      <c r="J166" t="s">
        <v>5661</v>
      </c>
      <c r="K166" s="163" t="str">
        <f>LEFT(L166,10)</f>
        <v>2025-06-17</v>
      </c>
      <c r="L166" t="s">
        <v>5658</v>
      </c>
      <c r="M166">
        <v>100000</v>
      </c>
      <c r="N166" t="s">
        <v>1434</v>
      </c>
      <c r="O166" t="s">
        <v>1435</v>
      </c>
      <c r="P166" t="s">
        <v>1449</v>
      </c>
      <c r="Q166" t="s">
        <v>5308</v>
      </c>
      <c r="R166" t="s">
        <v>1443</v>
      </c>
      <c r="S166" t="s">
        <v>5378</v>
      </c>
      <c r="T166" t="s">
        <v>5661</v>
      </c>
      <c r="U166" t="s">
        <v>1438</v>
      </c>
      <c r="W166" t="s">
        <v>292</v>
      </c>
      <c r="X166" t="s">
        <v>2132</v>
      </c>
      <c r="Y166" t="s">
        <v>1515</v>
      </c>
      <c r="Z166" t="s">
        <v>41</v>
      </c>
      <c r="AA166" t="s">
        <v>41</v>
      </c>
      <c r="AB166" t="s">
        <v>2126</v>
      </c>
      <c r="AC166" t="s">
        <v>1441</v>
      </c>
    </row>
    <row r="167" spans="1:29">
      <c r="A167" t="str">
        <f>+AA167</f>
        <v>SGMB</v>
      </c>
      <c r="B167" t="s">
        <v>2133</v>
      </c>
      <c r="C167" t="s">
        <v>1433</v>
      </c>
      <c r="D167" t="s">
        <v>111</v>
      </c>
      <c r="E167" t="s">
        <v>2134</v>
      </c>
      <c r="F167" t="s">
        <v>2135</v>
      </c>
      <c r="G167" t="s">
        <v>5440</v>
      </c>
      <c r="H167">
        <v>100000000</v>
      </c>
      <c r="I167">
        <v>5000</v>
      </c>
      <c r="J167" t="s">
        <v>5662</v>
      </c>
      <c r="K167" s="163" t="str">
        <f>LEFT(L167,10)</f>
        <v>2025-06-22</v>
      </c>
      <c r="L167" t="s">
        <v>5663</v>
      </c>
      <c r="M167">
        <v>100000</v>
      </c>
      <c r="N167" t="s">
        <v>1434</v>
      </c>
      <c r="O167" t="s">
        <v>1435</v>
      </c>
      <c r="P167" t="s">
        <v>1449</v>
      </c>
      <c r="Q167" t="s">
        <v>5308</v>
      </c>
      <c r="R167" t="s">
        <v>1443</v>
      </c>
      <c r="S167" t="s">
        <v>5664</v>
      </c>
      <c r="T167" t="s">
        <v>5662</v>
      </c>
      <c r="U167" t="s">
        <v>1438</v>
      </c>
      <c r="W167" t="s">
        <v>292</v>
      </c>
      <c r="X167" t="s">
        <v>2136</v>
      </c>
      <c r="Y167" t="s">
        <v>1611</v>
      </c>
      <c r="Z167" t="s">
        <v>1612</v>
      </c>
      <c r="AA167" t="s">
        <v>1612</v>
      </c>
      <c r="AB167" t="s">
        <v>2137</v>
      </c>
      <c r="AC167" t="s">
        <v>1441</v>
      </c>
    </row>
    <row r="168" spans="1:29">
      <c r="A168" t="str">
        <f>+AA168</f>
        <v>CFG BANK</v>
      </c>
      <c r="B168" t="s">
        <v>2138</v>
      </c>
      <c r="C168" t="s">
        <v>1447</v>
      </c>
      <c r="D168" t="s">
        <v>111</v>
      </c>
      <c r="E168" t="s">
        <v>2139</v>
      </c>
      <c r="F168" t="s">
        <v>2139</v>
      </c>
      <c r="G168" t="s">
        <v>5314</v>
      </c>
      <c r="H168">
        <v>100000000</v>
      </c>
      <c r="I168">
        <v>200</v>
      </c>
      <c r="J168" t="s">
        <v>5665</v>
      </c>
      <c r="K168" s="163" t="str">
        <f>LEFT(L168,10)</f>
        <v>2025-06-24</v>
      </c>
      <c r="L168" t="s">
        <v>5666</v>
      </c>
      <c r="M168">
        <v>100000</v>
      </c>
      <c r="N168" t="s">
        <v>1557</v>
      </c>
      <c r="O168" t="s">
        <v>1435</v>
      </c>
      <c r="P168" t="s">
        <v>1449</v>
      </c>
      <c r="Q168" t="s">
        <v>5308</v>
      </c>
      <c r="R168" t="s">
        <v>1443</v>
      </c>
      <c r="S168" t="s">
        <v>5667</v>
      </c>
      <c r="T168" t="s">
        <v>5668</v>
      </c>
      <c r="U168" t="s">
        <v>1438</v>
      </c>
      <c r="W168" t="s">
        <v>292</v>
      </c>
      <c r="X168" t="s">
        <v>2141</v>
      </c>
      <c r="Y168" t="s">
        <v>1450</v>
      </c>
      <c r="Z168" t="s">
        <v>1249</v>
      </c>
      <c r="AA168" t="s">
        <v>1249</v>
      </c>
      <c r="AB168" t="s">
        <v>2142</v>
      </c>
      <c r="AC168" t="s">
        <v>1441</v>
      </c>
    </row>
    <row r="169" spans="1:29">
      <c r="A169" t="str">
        <f>+AA169</f>
        <v>RCI</v>
      </c>
      <c r="B169" t="s">
        <v>2143</v>
      </c>
      <c r="C169" t="s">
        <v>1433</v>
      </c>
      <c r="D169" t="s">
        <v>111</v>
      </c>
      <c r="E169" t="s">
        <v>2144</v>
      </c>
      <c r="F169" t="s">
        <v>2144</v>
      </c>
      <c r="G169" t="s">
        <v>5426</v>
      </c>
      <c r="H169">
        <v>100000000</v>
      </c>
      <c r="I169">
        <v>4500</v>
      </c>
      <c r="J169" t="s">
        <v>5669</v>
      </c>
      <c r="K169" s="163" t="str">
        <f>LEFT(L169,10)</f>
        <v>2025-06-27</v>
      </c>
      <c r="L169" t="s">
        <v>5670</v>
      </c>
      <c r="M169">
        <v>100000</v>
      </c>
      <c r="N169" t="s">
        <v>1434</v>
      </c>
      <c r="O169" t="s">
        <v>1435</v>
      </c>
      <c r="P169" t="s">
        <v>1449</v>
      </c>
      <c r="Q169" t="s">
        <v>5308</v>
      </c>
      <c r="R169" t="s">
        <v>1443</v>
      </c>
      <c r="S169" t="s">
        <v>5671</v>
      </c>
      <c r="T169" t="s">
        <v>5639</v>
      </c>
      <c r="U169" t="s">
        <v>1438</v>
      </c>
      <c r="W169" t="s">
        <v>292</v>
      </c>
      <c r="X169" t="s">
        <v>2146</v>
      </c>
      <c r="Y169" t="s">
        <v>1515</v>
      </c>
      <c r="Z169" t="s">
        <v>41</v>
      </c>
      <c r="AA169" t="s">
        <v>1601</v>
      </c>
      <c r="AB169" t="s">
        <v>1733</v>
      </c>
      <c r="AC169" t="s">
        <v>1441</v>
      </c>
    </row>
    <row r="170" spans="1:29">
      <c r="A170" t="str">
        <f>+AA170</f>
        <v>SGMB</v>
      </c>
      <c r="B170" t="s">
        <v>2147</v>
      </c>
      <c r="C170" t="s">
        <v>1433</v>
      </c>
      <c r="D170" t="s">
        <v>111</v>
      </c>
      <c r="E170" t="s">
        <v>2148</v>
      </c>
      <c r="F170" t="s">
        <v>2148</v>
      </c>
      <c r="G170" t="s">
        <v>5440</v>
      </c>
      <c r="H170">
        <v>100000000</v>
      </c>
      <c r="I170">
        <v>9500</v>
      </c>
      <c r="J170" t="s">
        <v>5504</v>
      </c>
      <c r="K170" s="163" t="str">
        <f>LEFT(L170,10)</f>
        <v>2025-06-27</v>
      </c>
      <c r="L170" t="s">
        <v>5670</v>
      </c>
      <c r="M170">
        <v>100000</v>
      </c>
      <c r="N170" t="s">
        <v>1434</v>
      </c>
      <c r="O170" t="s">
        <v>1435</v>
      </c>
      <c r="P170" t="s">
        <v>1449</v>
      </c>
      <c r="Q170" t="s">
        <v>5308</v>
      </c>
      <c r="R170" t="s">
        <v>1443</v>
      </c>
      <c r="S170" t="s">
        <v>5481</v>
      </c>
      <c r="T170" t="s">
        <v>5504</v>
      </c>
      <c r="U170" t="s">
        <v>1438</v>
      </c>
      <c r="W170" t="s">
        <v>292</v>
      </c>
      <c r="X170" t="s">
        <v>2149</v>
      </c>
      <c r="Y170" t="s">
        <v>1611</v>
      </c>
      <c r="Z170" t="s">
        <v>1612</v>
      </c>
      <c r="AA170" t="s">
        <v>1612</v>
      </c>
      <c r="AB170" t="s">
        <v>2145</v>
      </c>
      <c r="AC170" t="s">
        <v>1441</v>
      </c>
    </row>
    <row r="171" spans="1:29">
      <c r="A171" t="str">
        <f>+AA171</f>
        <v>SGMB</v>
      </c>
      <c r="B171" t="s">
        <v>2150</v>
      </c>
      <c r="C171" t="s">
        <v>1433</v>
      </c>
      <c r="D171" t="s">
        <v>1442</v>
      </c>
      <c r="E171" t="s">
        <v>2151</v>
      </c>
      <c r="F171" t="s">
        <v>2152</v>
      </c>
      <c r="G171" t="s">
        <v>5440</v>
      </c>
      <c r="H171">
        <v>100000000</v>
      </c>
      <c r="I171">
        <v>2382</v>
      </c>
      <c r="J171" t="s">
        <v>5672</v>
      </c>
      <c r="K171" s="163" t="str">
        <f>LEFT(L171,10)</f>
        <v>2025-06-29</v>
      </c>
      <c r="L171" t="s">
        <v>5673</v>
      </c>
      <c r="M171">
        <v>100000</v>
      </c>
      <c r="N171" t="s">
        <v>1434</v>
      </c>
      <c r="O171" t="s">
        <v>1435</v>
      </c>
      <c r="Q171" t="s">
        <v>5308</v>
      </c>
      <c r="R171" t="s">
        <v>1443</v>
      </c>
      <c r="S171" t="s">
        <v>5674</v>
      </c>
      <c r="U171" t="s">
        <v>1438</v>
      </c>
      <c r="W171" t="s">
        <v>1444</v>
      </c>
      <c r="X171" t="s">
        <v>2154</v>
      </c>
      <c r="Y171" t="s">
        <v>1611</v>
      </c>
      <c r="Z171" t="s">
        <v>1612</v>
      </c>
      <c r="AA171" t="s">
        <v>1612</v>
      </c>
      <c r="AC171" t="s">
        <v>1441</v>
      </c>
    </row>
    <row r="172" spans="1:29">
      <c r="A172" t="str">
        <f>+AA172</f>
        <v>ATW E</v>
      </c>
      <c r="B172" t="s">
        <v>2155</v>
      </c>
      <c r="C172" t="s">
        <v>1433</v>
      </c>
      <c r="D172" t="s">
        <v>1442</v>
      </c>
      <c r="E172" t="s">
        <v>2156</v>
      </c>
      <c r="F172" t="s">
        <v>2156</v>
      </c>
      <c r="G172" t="s">
        <v>5485</v>
      </c>
      <c r="H172">
        <v>100000000</v>
      </c>
      <c r="I172">
        <v>182</v>
      </c>
      <c r="J172" t="s">
        <v>5675</v>
      </c>
      <c r="K172" s="163" t="str">
        <f>LEFT(L172,10)</f>
        <v>2025-06-29</v>
      </c>
      <c r="L172" t="s">
        <v>5673</v>
      </c>
      <c r="M172">
        <v>100000</v>
      </c>
      <c r="N172" t="s">
        <v>1434</v>
      </c>
      <c r="O172" t="s">
        <v>1435</v>
      </c>
      <c r="Q172" t="s">
        <v>5308</v>
      </c>
      <c r="R172" t="s">
        <v>1443</v>
      </c>
      <c r="S172" t="s">
        <v>5676</v>
      </c>
      <c r="T172" t="s">
        <v>5675</v>
      </c>
      <c r="U172" t="s">
        <v>1438</v>
      </c>
      <c r="W172" t="s">
        <v>1444</v>
      </c>
      <c r="X172" t="s">
        <v>2158</v>
      </c>
      <c r="Y172" t="s">
        <v>1465</v>
      </c>
      <c r="Z172" t="s">
        <v>1466</v>
      </c>
      <c r="AA172" t="s">
        <v>1700</v>
      </c>
      <c r="AB172" t="s">
        <v>2159</v>
      </c>
      <c r="AC172" t="s">
        <v>1441</v>
      </c>
    </row>
    <row r="173" spans="1:29">
      <c r="A173" t="str">
        <f>+AA173</f>
        <v>ATW E</v>
      </c>
      <c r="B173" t="s">
        <v>2160</v>
      </c>
      <c r="C173" t="s">
        <v>1534</v>
      </c>
      <c r="D173" t="s">
        <v>1442</v>
      </c>
      <c r="E173" t="s">
        <v>2161</v>
      </c>
      <c r="F173" t="s">
        <v>2161</v>
      </c>
      <c r="G173" t="s">
        <v>5485</v>
      </c>
      <c r="H173">
        <v>100000000</v>
      </c>
      <c r="I173">
        <v>600</v>
      </c>
      <c r="J173" t="s">
        <v>5675</v>
      </c>
      <c r="K173" s="163" t="str">
        <f>LEFT(L173,10)</f>
        <v>2025-06-29</v>
      </c>
      <c r="L173" t="s">
        <v>5673</v>
      </c>
      <c r="M173">
        <v>100000</v>
      </c>
      <c r="N173" t="s">
        <v>1434</v>
      </c>
      <c r="O173" t="s">
        <v>1435</v>
      </c>
      <c r="P173" t="s">
        <v>1449</v>
      </c>
      <c r="Q173" t="s">
        <v>5308</v>
      </c>
      <c r="R173" t="s">
        <v>1443</v>
      </c>
      <c r="S173" t="s">
        <v>5443</v>
      </c>
      <c r="T173" t="s">
        <v>5675</v>
      </c>
      <c r="U173" t="s">
        <v>1536</v>
      </c>
      <c r="V173" t="s">
        <v>1443</v>
      </c>
      <c r="W173" t="s">
        <v>1444</v>
      </c>
      <c r="X173" t="s">
        <v>2162</v>
      </c>
      <c r="Y173" t="s">
        <v>1465</v>
      </c>
      <c r="Z173" t="s">
        <v>1466</v>
      </c>
      <c r="AA173" t="s">
        <v>1700</v>
      </c>
      <c r="AB173" t="s">
        <v>2159</v>
      </c>
      <c r="AC173" t="s">
        <v>1441</v>
      </c>
    </row>
    <row r="174" spans="1:29">
      <c r="A174" t="str">
        <f>+AA174</f>
        <v>SGMB</v>
      </c>
      <c r="B174" t="s">
        <v>2163</v>
      </c>
      <c r="C174" t="s">
        <v>1433</v>
      </c>
      <c r="D174" t="s">
        <v>1442</v>
      </c>
      <c r="E174" t="s">
        <v>2164</v>
      </c>
      <c r="F174" t="s">
        <v>2165</v>
      </c>
      <c r="G174" t="s">
        <v>5440</v>
      </c>
      <c r="H174">
        <v>100000000</v>
      </c>
      <c r="I174">
        <v>1300</v>
      </c>
      <c r="J174" t="s">
        <v>5672</v>
      </c>
      <c r="K174" s="163" t="str">
        <f>LEFT(L174,10)</f>
        <v>2025-06-29</v>
      </c>
      <c r="L174" t="s">
        <v>5673</v>
      </c>
      <c r="M174">
        <v>100000</v>
      </c>
      <c r="N174" t="s">
        <v>1434</v>
      </c>
      <c r="O174" t="s">
        <v>1435</v>
      </c>
      <c r="Q174" t="s">
        <v>5308</v>
      </c>
      <c r="R174" t="s">
        <v>1443</v>
      </c>
      <c r="S174" t="s">
        <v>5674</v>
      </c>
      <c r="U174" t="s">
        <v>1438</v>
      </c>
      <c r="W174" t="s">
        <v>292</v>
      </c>
      <c r="X174" t="s">
        <v>2166</v>
      </c>
      <c r="Y174" t="s">
        <v>1611</v>
      </c>
      <c r="Z174" t="s">
        <v>1612</v>
      </c>
      <c r="AA174" t="s">
        <v>1612</v>
      </c>
      <c r="AC174" t="s">
        <v>1441</v>
      </c>
    </row>
    <row r="175" spans="1:29">
      <c r="A175" t="str">
        <f>+AA175</f>
        <v>SGMB</v>
      </c>
      <c r="B175" t="s">
        <v>2167</v>
      </c>
      <c r="C175" t="s">
        <v>1447</v>
      </c>
      <c r="D175" t="s">
        <v>1442</v>
      </c>
      <c r="E175" t="s">
        <v>2168</v>
      </c>
      <c r="F175" t="s">
        <v>2169</v>
      </c>
      <c r="G175" t="s">
        <v>5440</v>
      </c>
      <c r="H175">
        <v>100000000</v>
      </c>
      <c r="I175">
        <v>4318</v>
      </c>
      <c r="J175" t="s">
        <v>5672</v>
      </c>
      <c r="K175" s="163" t="str">
        <f>LEFT(L175,10)</f>
        <v>2025-06-29</v>
      </c>
      <c r="L175" t="s">
        <v>5673</v>
      </c>
      <c r="M175">
        <v>100000</v>
      </c>
      <c r="N175" t="s">
        <v>1448</v>
      </c>
      <c r="O175" t="s">
        <v>1435</v>
      </c>
      <c r="Q175" t="s">
        <v>5308</v>
      </c>
      <c r="R175" t="s">
        <v>1443</v>
      </c>
      <c r="S175" t="s">
        <v>5677</v>
      </c>
      <c r="U175" t="s">
        <v>1438</v>
      </c>
      <c r="W175" t="s">
        <v>292</v>
      </c>
      <c r="X175" t="s">
        <v>2170</v>
      </c>
      <c r="Y175" t="s">
        <v>1611</v>
      </c>
      <c r="Z175" t="s">
        <v>1612</v>
      </c>
      <c r="AA175" t="s">
        <v>1612</v>
      </c>
      <c r="AC175" t="s">
        <v>1441</v>
      </c>
    </row>
    <row r="176" spans="1:29">
      <c r="A176" t="str">
        <f>+AA176</f>
        <v>ATW E</v>
      </c>
      <c r="B176" t="s">
        <v>2171</v>
      </c>
      <c r="C176" t="s">
        <v>1433</v>
      </c>
      <c r="D176" t="s">
        <v>1442</v>
      </c>
      <c r="E176" t="s">
        <v>2172</v>
      </c>
      <c r="F176" t="s">
        <v>2172</v>
      </c>
      <c r="G176" t="s">
        <v>5485</v>
      </c>
      <c r="H176">
        <v>100000000</v>
      </c>
      <c r="I176">
        <v>10918</v>
      </c>
      <c r="J176" t="s">
        <v>5675</v>
      </c>
      <c r="K176" s="163" t="str">
        <f>LEFT(L176,10)</f>
        <v>2025-06-29</v>
      </c>
      <c r="L176" t="s">
        <v>5673</v>
      </c>
      <c r="M176">
        <v>100000</v>
      </c>
      <c r="N176" t="s">
        <v>1434</v>
      </c>
      <c r="O176" t="s">
        <v>1435</v>
      </c>
      <c r="P176" t="s">
        <v>1449</v>
      </c>
      <c r="Q176" t="s">
        <v>5308</v>
      </c>
      <c r="R176" t="s">
        <v>1443</v>
      </c>
      <c r="S176" t="s">
        <v>5676</v>
      </c>
      <c r="T176" t="s">
        <v>5675</v>
      </c>
      <c r="U176" t="s">
        <v>1438</v>
      </c>
      <c r="W176" t="s">
        <v>292</v>
      </c>
      <c r="X176" t="s">
        <v>2173</v>
      </c>
      <c r="Y176" t="s">
        <v>1465</v>
      </c>
      <c r="Z176" t="s">
        <v>1466</v>
      </c>
      <c r="AA176" t="s">
        <v>1700</v>
      </c>
      <c r="AB176" t="s">
        <v>2159</v>
      </c>
      <c r="AC176" t="s">
        <v>1441</v>
      </c>
    </row>
    <row r="177" spans="1:29">
      <c r="A177" t="str">
        <f>+AA177</f>
        <v>ATW E</v>
      </c>
      <c r="B177" t="s">
        <v>2174</v>
      </c>
      <c r="C177" t="s">
        <v>1534</v>
      </c>
      <c r="D177" t="s">
        <v>1442</v>
      </c>
      <c r="E177" t="s">
        <v>2175</v>
      </c>
      <c r="F177" t="s">
        <v>2175</v>
      </c>
      <c r="G177" t="s">
        <v>5485</v>
      </c>
      <c r="H177">
        <v>100000000</v>
      </c>
      <c r="I177">
        <v>3300</v>
      </c>
      <c r="J177" t="s">
        <v>5675</v>
      </c>
      <c r="K177" s="163" t="str">
        <f>LEFT(L177,10)</f>
        <v>2025-06-29</v>
      </c>
      <c r="L177" t="s">
        <v>5673</v>
      </c>
      <c r="M177">
        <v>100000</v>
      </c>
      <c r="N177" t="s">
        <v>1434</v>
      </c>
      <c r="O177" t="s">
        <v>1435</v>
      </c>
      <c r="P177" t="s">
        <v>1449</v>
      </c>
      <c r="Q177" t="s">
        <v>5308</v>
      </c>
      <c r="R177" t="s">
        <v>1443</v>
      </c>
      <c r="S177" t="s">
        <v>5443</v>
      </c>
      <c r="T177" t="s">
        <v>5675</v>
      </c>
      <c r="U177" t="s">
        <v>1536</v>
      </c>
      <c r="V177" t="s">
        <v>1443</v>
      </c>
      <c r="W177" t="s">
        <v>292</v>
      </c>
      <c r="X177" t="s">
        <v>2176</v>
      </c>
      <c r="Y177" t="s">
        <v>1465</v>
      </c>
      <c r="Z177" t="s">
        <v>1466</v>
      </c>
      <c r="AA177" t="s">
        <v>1700</v>
      </c>
      <c r="AB177" t="s">
        <v>2159</v>
      </c>
      <c r="AC177" t="s">
        <v>1441</v>
      </c>
    </row>
    <row r="178" spans="1:29">
      <c r="A178" t="str">
        <f>+AA178</f>
        <v>JET CONTRACTORS</v>
      </c>
      <c r="B178" t="s">
        <v>2177</v>
      </c>
      <c r="C178" t="s">
        <v>1433</v>
      </c>
      <c r="D178" t="s">
        <v>111</v>
      </c>
      <c r="E178" t="s">
        <v>2178</v>
      </c>
      <c r="F178" t="s">
        <v>2178</v>
      </c>
      <c r="G178" t="s">
        <v>5385</v>
      </c>
      <c r="H178">
        <v>100000000</v>
      </c>
      <c r="I178">
        <v>400</v>
      </c>
      <c r="J178" t="s">
        <v>5374</v>
      </c>
      <c r="K178" s="163" t="str">
        <f>LEFT(L178,10)</f>
        <v>2025-06-30</v>
      </c>
      <c r="L178" t="s">
        <v>5678</v>
      </c>
      <c r="M178">
        <v>100000</v>
      </c>
      <c r="N178" t="s">
        <v>1434</v>
      </c>
      <c r="O178" t="s">
        <v>1435</v>
      </c>
      <c r="P178" t="s">
        <v>1449</v>
      </c>
      <c r="Q178" t="s">
        <v>5308</v>
      </c>
      <c r="R178" t="s">
        <v>1443</v>
      </c>
      <c r="S178" t="s">
        <v>5679</v>
      </c>
      <c r="T178" t="s">
        <v>5374</v>
      </c>
      <c r="U178" t="s">
        <v>1438</v>
      </c>
      <c r="W178" t="s">
        <v>292</v>
      </c>
      <c r="X178" t="s">
        <v>2180</v>
      </c>
      <c r="Y178" t="s">
        <v>1531</v>
      </c>
      <c r="Z178" t="s">
        <v>1532</v>
      </c>
      <c r="AA178" t="s">
        <v>51</v>
      </c>
      <c r="AB178" t="s">
        <v>2179</v>
      </c>
      <c r="AC178" t="s">
        <v>1441</v>
      </c>
    </row>
    <row r="179" spans="1:29">
      <c r="A179" t="str">
        <f>+AA179</f>
        <v>SEDM</v>
      </c>
      <c r="B179" t="s">
        <v>2181</v>
      </c>
      <c r="C179" t="s">
        <v>1433</v>
      </c>
      <c r="D179" t="s">
        <v>111</v>
      </c>
      <c r="E179" t="s">
        <v>2182</v>
      </c>
      <c r="F179" t="s">
        <v>2182</v>
      </c>
      <c r="G179" t="s">
        <v>5448</v>
      </c>
      <c r="H179">
        <v>100000000</v>
      </c>
      <c r="I179">
        <v>700</v>
      </c>
      <c r="J179" t="s">
        <v>5419</v>
      </c>
      <c r="K179" s="163" t="str">
        <f>LEFT(L179,10)</f>
        <v>2025-07-03</v>
      </c>
      <c r="L179" t="s">
        <v>5680</v>
      </c>
      <c r="M179">
        <v>100000</v>
      </c>
      <c r="N179" t="s">
        <v>1434</v>
      </c>
      <c r="O179" t="s">
        <v>1435</v>
      </c>
      <c r="P179" t="s">
        <v>1449</v>
      </c>
      <c r="Q179" t="s">
        <v>5308</v>
      </c>
      <c r="R179" t="s">
        <v>1443</v>
      </c>
      <c r="S179" t="s">
        <v>5681</v>
      </c>
      <c r="T179" t="s">
        <v>5419</v>
      </c>
      <c r="U179" t="s">
        <v>1438</v>
      </c>
      <c r="V179" t="s">
        <v>1443</v>
      </c>
      <c r="W179" t="s">
        <v>292</v>
      </c>
      <c r="X179" t="s">
        <v>2184</v>
      </c>
      <c r="Y179" t="s">
        <v>1611</v>
      </c>
      <c r="Z179" t="s">
        <v>1612</v>
      </c>
      <c r="AA179" t="s">
        <v>1624</v>
      </c>
      <c r="AB179" t="s">
        <v>2185</v>
      </c>
      <c r="AC179" t="s">
        <v>1441</v>
      </c>
    </row>
    <row r="180" spans="1:29">
      <c r="A180" t="str">
        <f>+AA180</f>
        <v>CIH E</v>
      </c>
      <c r="B180" t="s">
        <v>2186</v>
      </c>
      <c r="C180" t="s">
        <v>1433</v>
      </c>
      <c r="D180" t="s">
        <v>111</v>
      </c>
      <c r="E180" t="s">
        <v>2187</v>
      </c>
      <c r="F180" t="s">
        <v>2187</v>
      </c>
      <c r="G180" t="s">
        <v>5311</v>
      </c>
      <c r="H180">
        <v>100000000</v>
      </c>
      <c r="I180">
        <v>642</v>
      </c>
      <c r="J180" t="s">
        <v>5682</v>
      </c>
      <c r="K180" s="163" t="str">
        <f>LEFT(L180,10)</f>
        <v>2025-07-03</v>
      </c>
      <c r="L180" t="s">
        <v>5680</v>
      </c>
      <c r="M180">
        <v>100000</v>
      </c>
      <c r="N180" t="s">
        <v>1434</v>
      </c>
      <c r="O180" t="s">
        <v>1435</v>
      </c>
      <c r="P180" t="s">
        <v>1449</v>
      </c>
      <c r="Q180" t="s">
        <v>5308</v>
      </c>
      <c r="R180" t="s">
        <v>1443</v>
      </c>
      <c r="S180" t="s">
        <v>5617</v>
      </c>
      <c r="T180" t="s">
        <v>5682</v>
      </c>
      <c r="U180" t="s">
        <v>1438</v>
      </c>
      <c r="W180" t="s">
        <v>292</v>
      </c>
      <c r="X180" t="s">
        <v>2188</v>
      </c>
      <c r="Y180" t="s">
        <v>1445</v>
      </c>
      <c r="Z180" t="s">
        <v>1243</v>
      </c>
      <c r="AA180" t="s">
        <v>1446</v>
      </c>
      <c r="AB180" t="s">
        <v>2183</v>
      </c>
      <c r="AC180" t="s">
        <v>1441</v>
      </c>
    </row>
    <row r="181" spans="1:29">
      <c r="A181" t="str">
        <f>+AA181</f>
        <v>CFG BANK</v>
      </c>
      <c r="B181" t="s">
        <v>2189</v>
      </c>
      <c r="C181" t="s">
        <v>1433</v>
      </c>
      <c r="D181" t="s">
        <v>111</v>
      </c>
      <c r="E181" t="s">
        <v>2190</v>
      </c>
      <c r="F181" t="s">
        <v>2190</v>
      </c>
      <c r="G181" t="s">
        <v>5314</v>
      </c>
      <c r="H181">
        <v>100000000</v>
      </c>
      <c r="I181">
        <v>60</v>
      </c>
      <c r="J181" t="s">
        <v>5683</v>
      </c>
      <c r="K181" s="163" t="str">
        <f>LEFT(L181,10)</f>
        <v>2025-07-04</v>
      </c>
      <c r="L181" t="s">
        <v>5684</v>
      </c>
      <c r="M181">
        <v>100000</v>
      </c>
      <c r="N181" t="s">
        <v>1434</v>
      </c>
      <c r="O181" t="s">
        <v>1435</v>
      </c>
      <c r="P181" t="s">
        <v>1449</v>
      </c>
      <c r="Q181" t="s">
        <v>5308</v>
      </c>
      <c r="R181" t="s">
        <v>1443</v>
      </c>
      <c r="S181" t="s">
        <v>5407</v>
      </c>
      <c r="T181" t="s">
        <v>5683</v>
      </c>
      <c r="U181" t="s">
        <v>1438</v>
      </c>
      <c r="W181" t="s">
        <v>292</v>
      </c>
      <c r="X181" t="s">
        <v>2193</v>
      </c>
      <c r="Y181" t="s">
        <v>1450</v>
      </c>
      <c r="Z181" t="s">
        <v>1249</v>
      </c>
      <c r="AA181" t="s">
        <v>1249</v>
      </c>
      <c r="AB181" t="s">
        <v>2192</v>
      </c>
      <c r="AC181" t="s">
        <v>1441</v>
      </c>
    </row>
    <row r="182" spans="1:29">
      <c r="A182" t="str">
        <f>+AA182</f>
        <v>TRESOR</v>
      </c>
      <c r="B182" t="s">
        <v>5685</v>
      </c>
      <c r="C182" t="s">
        <v>1433</v>
      </c>
      <c r="D182" t="s">
        <v>1218</v>
      </c>
      <c r="E182" t="s">
        <v>5686</v>
      </c>
      <c r="F182" t="s">
        <v>5686</v>
      </c>
      <c r="G182" t="s">
        <v>5306</v>
      </c>
      <c r="H182">
        <v>100000000</v>
      </c>
      <c r="I182">
        <v>1000</v>
      </c>
      <c r="J182" t="s">
        <v>5307</v>
      </c>
      <c r="K182" s="163" t="str">
        <f>LEFT(L182,10)</f>
        <v>2025-07-07</v>
      </c>
      <c r="L182" t="s">
        <v>5687</v>
      </c>
      <c r="M182">
        <v>100000</v>
      </c>
      <c r="N182" t="s">
        <v>1434</v>
      </c>
      <c r="O182" t="s">
        <v>1435</v>
      </c>
      <c r="P182" t="s">
        <v>1436</v>
      </c>
      <c r="Q182" t="s">
        <v>5308</v>
      </c>
      <c r="R182" t="s">
        <v>1451</v>
      </c>
      <c r="S182" t="s">
        <v>5612</v>
      </c>
      <c r="T182" t="s">
        <v>5495</v>
      </c>
      <c r="U182" t="s">
        <v>1438</v>
      </c>
      <c r="W182" t="s">
        <v>292</v>
      </c>
      <c r="X182" t="s">
        <v>5688</v>
      </c>
      <c r="Y182" t="s">
        <v>1439</v>
      </c>
      <c r="Z182" t="s">
        <v>1440</v>
      </c>
      <c r="AA182" t="s">
        <v>333</v>
      </c>
      <c r="AB182" t="s">
        <v>5689</v>
      </c>
      <c r="AC182" t="s">
        <v>1441</v>
      </c>
    </row>
    <row r="183" spans="1:29">
      <c r="A183" t="str">
        <f>+AA183</f>
        <v>CGI</v>
      </c>
      <c r="B183" t="s">
        <v>2194</v>
      </c>
      <c r="C183" t="s">
        <v>1534</v>
      </c>
      <c r="D183" t="s">
        <v>1473</v>
      </c>
      <c r="E183" t="s">
        <v>2195</v>
      </c>
      <c r="F183" t="s">
        <v>2195</v>
      </c>
      <c r="G183" t="s">
        <v>5690</v>
      </c>
      <c r="H183">
        <v>100000000</v>
      </c>
      <c r="I183">
        <v>5250</v>
      </c>
      <c r="J183" t="s">
        <v>5691</v>
      </c>
      <c r="K183" s="163" t="str">
        <f>LEFT(L183,10)</f>
        <v>2025-07-08</v>
      </c>
      <c r="L183" t="s">
        <v>5692</v>
      </c>
      <c r="M183">
        <v>100000</v>
      </c>
      <c r="N183" t="s">
        <v>1434</v>
      </c>
      <c r="O183" t="s">
        <v>1435</v>
      </c>
      <c r="P183" t="s">
        <v>1449</v>
      </c>
      <c r="Q183" t="s">
        <v>5308</v>
      </c>
      <c r="R183" t="s">
        <v>1443</v>
      </c>
      <c r="S183" t="s">
        <v>5312</v>
      </c>
      <c r="U183" t="s">
        <v>1438</v>
      </c>
      <c r="V183" t="s">
        <v>1443</v>
      </c>
      <c r="W183" t="s">
        <v>292</v>
      </c>
      <c r="X183" t="s">
        <v>2196</v>
      </c>
      <c r="Y183" t="s">
        <v>2049</v>
      </c>
      <c r="Z183" t="s">
        <v>2050</v>
      </c>
      <c r="AA183" t="s">
        <v>2197</v>
      </c>
      <c r="AB183" t="s">
        <v>2198</v>
      </c>
      <c r="AC183" t="s">
        <v>1441</v>
      </c>
    </row>
    <row r="184" spans="1:29">
      <c r="A184" t="str">
        <f>+AA184</f>
        <v>CGI</v>
      </c>
      <c r="B184" t="s">
        <v>2199</v>
      </c>
      <c r="C184" t="s">
        <v>1534</v>
      </c>
      <c r="D184" t="s">
        <v>1473</v>
      </c>
      <c r="E184" t="s">
        <v>2200</v>
      </c>
      <c r="F184" t="s">
        <v>2201</v>
      </c>
      <c r="G184" t="s">
        <v>5690</v>
      </c>
      <c r="H184">
        <v>100000000</v>
      </c>
      <c r="I184">
        <v>2250</v>
      </c>
      <c r="J184" t="s">
        <v>5691</v>
      </c>
      <c r="K184" s="163" t="str">
        <f>LEFT(L184,10)</f>
        <v>2025-07-08</v>
      </c>
      <c r="L184" t="s">
        <v>5692</v>
      </c>
      <c r="M184">
        <v>100000</v>
      </c>
      <c r="N184" t="s">
        <v>1557</v>
      </c>
      <c r="O184" t="s">
        <v>1435</v>
      </c>
      <c r="P184" t="s">
        <v>1449</v>
      </c>
      <c r="Q184" t="s">
        <v>5308</v>
      </c>
      <c r="R184" t="s">
        <v>1443</v>
      </c>
      <c r="S184" t="s">
        <v>5693</v>
      </c>
      <c r="T184" t="s">
        <v>5691</v>
      </c>
      <c r="U184" t="s">
        <v>1536</v>
      </c>
      <c r="V184" t="s">
        <v>1443</v>
      </c>
      <c r="W184" t="s">
        <v>292</v>
      </c>
      <c r="X184" t="s">
        <v>2202</v>
      </c>
      <c r="Y184" t="s">
        <v>2049</v>
      </c>
      <c r="Z184" t="s">
        <v>2050</v>
      </c>
      <c r="AA184" t="s">
        <v>2197</v>
      </c>
      <c r="AB184" t="s">
        <v>2198</v>
      </c>
      <c r="AC184" t="s">
        <v>1441</v>
      </c>
    </row>
    <row r="185" spans="1:29">
      <c r="A185" t="str">
        <f>+AA185</f>
        <v>CFG BANK</v>
      </c>
      <c r="B185" t="s">
        <v>2203</v>
      </c>
      <c r="C185" t="s">
        <v>1433</v>
      </c>
      <c r="D185" t="s">
        <v>111</v>
      </c>
      <c r="E185" t="s">
        <v>2204</v>
      </c>
      <c r="F185" t="s">
        <v>2204</v>
      </c>
      <c r="G185" t="s">
        <v>5314</v>
      </c>
      <c r="H185">
        <v>100000000</v>
      </c>
      <c r="I185">
        <v>92</v>
      </c>
      <c r="J185" t="s">
        <v>5694</v>
      </c>
      <c r="K185" s="163" t="str">
        <f>LEFT(L185,10)</f>
        <v>2025-07-09</v>
      </c>
      <c r="L185" t="s">
        <v>5695</v>
      </c>
      <c r="M185">
        <v>100000</v>
      </c>
      <c r="N185" t="s">
        <v>1434</v>
      </c>
      <c r="O185" t="s">
        <v>1435</v>
      </c>
      <c r="P185" t="s">
        <v>1449</v>
      </c>
      <c r="Q185" t="s">
        <v>5308</v>
      </c>
      <c r="R185" t="s">
        <v>1443</v>
      </c>
      <c r="S185" t="s">
        <v>5378</v>
      </c>
      <c r="T185" t="s">
        <v>5683</v>
      </c>
      <c r="U185" t="s">
        <v>1438</v>
      </c>
      <c r="W185" t="s">
        <v>292</v>
      </c>
      <c r="X185" t="s">
        <v>2206</v>
      </c>
      <c r="Y185" t="s">
        <v>1450</v>
      </c>
      <c r="Z185" t="s">
        <v>1249</v>
      </c>
      <c r="AA185" t="s">
        <v>1249</v>
      </c>
      <c r="AB185" t="s">
        <v>2205</v>
      </c>
      <c r="AC185" t="s">
        <v>1441</v>
      </c>
    </row>
    <row r="186" spans="1:29">
      <c r="A186" t="str">
        <f>+AA186</f>
        <v>CFG BANK</v>
      </c>
      <c r="B186" t="s">
        <v>2207</v>
      </c>
      <c r="C186" t="s">
        <v>1433</v>
      </c>
      <c r="D186" t="s">
        <v>111</v>
      </c>
      <c r="E186" t="s">
        <v>2208</v>
      </c>
      <c r="F186" t="s">
        <v>2208</v>
      </c>
      <c r="G186" t="s">
        <v>5314</v>
      </c>
      <c r="H186">
        <v>100000000</v>
      </c>
      <c r="I186">
        <v>4000</v>
      </c>
      <c r="J186" t="s">
        <v>5317</v>
      </c>
      <c r="K186" s="163" t="str">
        <f>LEFT(L186,10)</f>
        <v>2025-07-09</v>
      </c>
      <c r="L186" t="s">
        <v>5695</v>
      </c>
      <c r="M186">
        <v>100000</v>
      </c>
      <c r="N186" t="s">
        <v>1434</v>
      </c>
      <c r="O186" t="s">
        <v>1435</v>
      </c>
      <c r="P186" t="s">
        <v>1449</v>
      </c>
      <c r="Q186" t="s">
        <v>5308</v>
      </c>
      <c r="R186" t="s">
        <v>1443</v>
      </c>
      <c r="S186" t="s">
        <v>5696</v>
      </c>
      <c r="T186" t="s">
        <v>5574</v>
      </c>
      <c r="U186" t="s">
        <v>1438</v>
      </c>
      <c r="W186" t="s">
        <v>292</v>
      </c>
      <c r="X186" t="s">
        <v>2209</v>
      </c>
      <c r="Y186" t="s">
        <v>1450</v>
      </c>
      <c r="Z186" t="s">
        <v>1249</v>
      </c>
      <c r="AA186" t="s">
        <v>1249</v>
      </c>
      <c r="AB186" t="s">
        <v>2205</v>
      </c>
      <c r="AC186" t="s">
        <v>1441</v>
      </c>
    </row>
    <row r="187" spans="1:29">
      <c r="A187" t="str">
        <f>+AA187</f>
        <v>BMCI</v>
      </c>
      <c r="B187" t="s">
        <v>2210</v>
      </c>
      <c r="C187" t="s">
        <v>1433</v>
      </c>
      <c r="D187" t="s">
        <v>111</v>
      </c>
      <c r="E187" t="s">
        <v>2211</v>
      </c>
      <c r="F187" t="s">
        <v>2211</v>
      </c>
      <c r="G187" t="s">
        <v>5375</v>
      </c>
      <c r="H187">
        <v>100000000</v>
      </c>
      <c r="I187">
        <v>150</v>
      </c>
      <c r="J187" t="s">
        <v>5697</v>
      </c>
      <c r="K187" s="163" t="str">
        <f>LEFT(L187,10)</f>
        <v>2025-07-10</v>
      </c>
      <c r="L187" t="s">
        <v>5698</v>
      </c>
      <c r="M187">
        <v>100000</v>
      </c>
      <c r="N187" t="s">
        <v>1434</v>
      </c>
      <c r="O187" t="s">
        <v>1435</v>
      </c>
      <c r="P187" t="s">
        <v>1449</v>
      </c>
      <c r="Q187" t="s">
        <v>5308</v>
      </c>
      <c r="R187" t="s">
        <v>1443</v>
      </c>
      <c r="S187" t="s">
        <v>5699</v>
      </c>
      <c r="T187" t="s">
        <v>5697</v>
      </c>
      <c r="U187" t="s">
        <v>1438</v>
      </c>
      <c r="W187" t="s">
        <v>292</v>
      </c>
      <c r="X187" t="s">
        <v>2213</v>
      </c>
      <c r="Y187" t="s">
        <v>1515</v>
      </c>
      <c r="Z187" t="s">
        <v>41</v>
      </c>
      <c r="AA187" t="s">
        <v>41</v>
      </c>
      <c r="AB187" t="s">
        <v>2212</v>
      </c>
      <c r="AC187" t="s">
        <v>1441</v>
      </c>
    </row>
    <row r="188" spans="1:29">
      <c r="A188" t="str">
        <f>+AA188</f>
        <v>BMCI</v>
      </c>
      <c r="B188" t="s">
        <v>2214</v>
      </c>
      <c r="C188" t="s">
        <v>1433</v>
      </c>
      <c r="D188" t="s">
        <v>111</v>
      </c>
      <c r="E188" t="s">
        <v>2215</v>
      </c>
      <c r="F188" t="s">
        <v>2215</v>
      </c>
      <c r="G188" t="s">
        <v>5375</v>
      </c>
      <c r="H188">
        <v>100000000</v>
      </c>
      <c r="I188">
        <v>435</v>
      </c>
      <c r="J188" t="s">
        <v>5694</v>
      </c>
      <c r="K188" s="163" t="str">
        <f>LEFT(L188,10)</f>
        <v>2025-07-10</v>
      </c>
      <c r="L188" t="s">
        <v>5698</v>
      </c>
      <c r="M188">
        <v>100000</v>
      </c>
      <c r="N188" t="s">
        <v>1434</v>
      </c>
      <c r="O188" t="s">
        <v>1435</v>
      </c>
      <c r="P188" t="s">
        <v>1449</v>
      </c>
      <c r="Q188" t="s">
        <v>5308</v>
      </c>
      <c r="R188" t="s">
        <v>1443</v>
      </c>
      <c r="S188" t="s">
        <v>5348</v>
      </c>
      <c r="T188" t="s">
        <v>5694</v>
      </c>
      <c r="U188" t="s">
        <v>1438</v>
      </c>
      <c r="W188" t="s">
        <v>292</v>
      </c>
      <c r="X188" t="s">
        <v>2216</v>
      </c>
      <c r="Y188" t="s">
        <v>1515</v>
      </c>
      <c r="Z188" t="s">
        <v>41</v>
      </c>
      <c r="AA188" t="s">
        <v>41</v>
      </c>
      <c r="AB188" t="s">
        <v>2212</v>
      </c>
      <c r="AC188" t="s">
        <v>1441</v>
      </c>
    </row>
    <row r="189" spans="1:29">
      <c r="A189" t="str">
        <f>+AA189</f>
        <v>BMCI</v>
      </c>
      <c r="B189" t="s">
        <v>2217</v>
      </c>
      <c r="C189" t="s">
        <v>1433</v>
      </c>
      <c r="D189" t="s">
        <v>111</v>
      </c>
      <c r="E189" t="s">
        <v>2218</v>
      </c>
      <c r="F189" t="s">
        <v>2218</v>
      </c>
      <c r="G189" t="s">
        <v>5375</v>
      </c>
      <c r="H189">
        <v>100000000</v>
      </c>
      <c r="I189">
        <v>1729</v>
      </c>
      <c r="J189" t="s">
        <v>5694</v>
      </c>
      <c r="K189" s="163" t="str">
        <f>LEFT(L189,10)</f>
        <v>2025-07-10</v>
      </c>
      <c r="L189" t="s">
        <v>5698</v>
      </c>
      <c r="M189">
        <v>100000</v>
      </c>
      <c r="N189" t="s">
        <v>1434</v>
      </c>
      <c r="O189" t="s">
        <v>1435</v>
      </c>
      <c r="P189" t="s">
        <v>1449</v>
      </c>
      <c r="Q189" t="s">
        <v>5308</v>
      </c>
      <c r="R189" t="s">
        <v>1443</v>
      </c>
      <c r="S189" t="s">
        <v>5378</v>
      </c>
      <c r="T189" t="s">
        <v>5694</v>
      </c>
      <c r="U189" t="s">
        <v>1438</v>
      </c>
      <c r="W189" t="s">
        <v>292</v>
      </c>
      <c r="X189" t="s">
        <v>2219</v>
      </c>
      <c r="Y189" t="s">
        <v>1515</v>
      </c>
      <c r="Z189" t="s">
        <v>41</v>
      </c>
      <c r="AA189" t="s">
        <v>41</v>
      </c>
      <c r="AB189" t="s">
        <v>2212</v>
      </c>
      <c r="AC189" t="s">
        <v>1441</v>
      </c>
    </row>
    <row r="190" spans="1:29">
      <c r="A190" t="str">
        <f>+AA190</f>
        <v>FEC</v>
      </c>
      <c r="B190" t="s">
        <v>2220</v>
      </c>
      <c r="C190" t="s">
        <v>1447</v>
      </c>
      <c r="D190" t="s">
        <v>1473</v>
      </c>
      <c r="E190" t="s">
        <v>2221</v>
      </c>
      <c r="F190" t="s">
        <v>2222</v>
      </c>
      <c r="G190" t="s">
        <v>5700</v>
      </c>
      <c r="H190">
        <v>100000000</v>
      </c>
      <c r="I190">
        <v>600</v>
      </c>
      <c r="J190" t="s">
        <v>5701</v>
      </c>
      <c r="K190" s="163" t="str">
        <f>LEFT(L190,10)</f>
        <v>2025-07-13</v>
      </c>
      <c r="L190" t="s">
        <v>5702</v>
      </c>
      <c r="M190">
        <v>100000</v>
      </c>
      <c r="N190" t="s">
        <v>1448</v>
      </c>
      <c r="O190" t="s">
        <v>1435</v>
      </c>
      <c r="Q190" t="s">
        <v>5308</v>
      </c>
      <c r="R190" t="s">
        <v>1443</v>
      </c>
      <c r="S190" t="s">
        <v>5703</v>
      </c>
      <c r="U190" t="s">
        <v>1438</v>
      </c>
      <c r="W190" t="s">
        <v>292</v>
      </c>
      <c r="X190" t="s">
        <v>2223</v>
      </c>
      <c r="Y190" t="s">
        <v>1515</v>
      </c>
      <c r="Z190" t="s">
        <v>41</v>
      </c>
      <c r="AA190" t="s">
        <v>2224</v>
      </c>
      <c r="AC190" t="s">
        <v>1441</v>
      </c>
    </row>
    <row r="191" spans="1:29">
      <c r="A191" t="str">
        <f>+AA191</f>
        <v>FEC</v>
      </c>
      <c r="B191" t="s">
        <v>2225</v>
      </c>
      <c r="C191" t="s">
        <v>1447</v>
      </c>
      <c r="D191" t="s">
        <v>1473</v>
      </c>
      <c r="E191" t="s">
        <v>2226</v>
      </c>
      <c r="F191" t="s">
        <v>2227</v>
      </c>
      <c r="G191" t="s">
        <v>5700</v>
      </c>
      <c r="H191">
        <v>100000000</v>
      </c>
      <c r="I191">
        <v>2200</v>
      </c>
      <c r="J191" t="s">
        <v>5701</v>
      </c>
      <c r="K191" s="163" t="str">
        <f>LEFT(L191,10)</f>
        <v>2025-07-13</v>
      </c>
      <c r="L191" t="s">
        <v>5702</v>
      </c>
      <c r="M191">
        <v>100000</v>
      </c>
      <c r="N191" t="s">
        <v>1448</v>
      </c>
      <c r="O191" t="s">
        <v>1435</v>
      </c>
      <c r="Q191" t="s">
        <v>5308</v>
      </c>
      <c r="R191" t="s">
        <v>1443</v>
      </c>
      <c r="S191" t="s">
        <v>5704</v>
      </c>
      <c r="U191" t="s">
        <v>1438</v>
      </c>
      <c r="W191" t="s">
        <v>292</v>
      </c>
      <c r="X191" t="s">
        <v>2228</v>
      </c>
      <c r="Y191" t="s">
        <v>1515</v>
      </c>
      <c r="Z191" t="s">
        <v>41</v>
      </c>
      <c r="AA191" t="s">
        <v>2224</v>
      </c>
      <c r="AC191" t="s">
        <v>1441</v>
      </c>
    </row>
    <row r="192" spans="1:29">
      <c r="A192" t="str">
        <f>+AA192</f>
        <v>MAGHREBAIL</v>
      </c>
      <c r="B192" t="s">
        <v>2229</v>
      </c>
      <c r="C192" t="s">
        <v>1534</v>
      </c>
      <c r="D192" t="s">
        <v>111</v>
      </c>
      <c r="E192" t="s">
        <v>2230</v>
      </c>
      <c r="F192" t="s">
        <v>2230</v>
      </c>
      <c r="G192" t="s">
        <v>5420</v>
      </c>
      <c r="H192">
        <v>100000000</v>
      </c>
      <c r="I192">
        <v>2900</v>
      </c>
      <c r="J192" t="s">
        <v>5542</v>
      </c>
      <c r="K192" s="163" t="str">
        <f>LEFT(L192,10)</f>
        <v>2025-07-13</v>
      </c>
      <c r="L192" t="s">
        <v>5702</v>
      </c>
      <c r="M192">
        <v>100000</v>
      </c>
      <c r="N192" t="s">
        <v>1434</v>
      </c>
      <c r="O192" t="s">
        <v>1435</v>
      </c>
      <c r="P192" t="s">
        <v>1449</v>
      </c>
      <c r="Q192" t="s">
        <v>5308</v>
      </c>
      <c r="R192" t="s">
        <v>1443</v>
      </c>
      <c r="S192" t="s">
        <v>5705</v>
      </c>
      <c r="T192" t="s">
        <v>5542</v>
      </c>
      <c r="U192" t="s">
        <v>1536</v>
      </c>
      <c r="V192" t="s">
        <v>1443</v>
      </c>
      <c r="W192" t="s">
        <v>292</v>
      </c>
      <c r="X192" t="s">
        <v>2231</v>
      </c>
      <c r="Y192" t="s">
        <v>1457</v>
      </c>
      <c r="Z192" t="s">
        <v>39</v>
      </c>
      <c r="AA192" t="s">
        <v>55</v>
      </c>
      <c r="AB192" t="s">
        <v>2232</v>
      </c>
      <c r="AC192" t="s">
        <v>1441</v>
      </c>
    </row>
    <row r="193" spans="1:29">
      <c r="A193" t="str">
        <f>+AA193</f>
        <v>FEC</v>
      </c>
      <c r="B193" t="s">
        <v>2233</v>
      </c>
      <c r="C193" t="s">
        <v>1447</v>
      </c>
      <c r="D193" t="s">
        <v>111</v>
      </c>
      <c r="E193" t="s">
        <v>2234</v>
      </c>
      <c r="F193" t="s">
        <v>2235</v>
      </c>
      <c r="G193" t="s">
        <v>5700</v>
      </c>
      <c r="H193">
        <v>100000000</v>
      </c>
      <c r="I193">
        <v>600</v>
      </c>
      <c r="J193" t="s">
        <v>5701</v>
      </c>
      <c r="K193" s="163" t="str">
        <f>LEFT(L193,10)</f>
        <v>2025-07-13</v>
      </c>
      <c r="L193" t="s">
        <v>5702</v>
      </c>
      <c r="M193">
        <v>100000</v>
      </c>
      <c r="N193" t="s">
        <v>1448</v>
      </c>
      <c r="O193" t="s">
        <v>1435</v>
      </c>
      <c r="Q193" t="s">
        <v>5308</v>
      </c>
      <c r="R193" t="s">
        <v>1443</v>
      </c>
      <c r="S193" t="s">
        <v>5703</v>
      </c>
      <c r="U193" t="s">
        <v>1438</v>
      </c>
      <c r="W193" t="s">
        <v>292</v>
      </c>
      <c r="X193" t="s">
        <v>2236</v>
      </c>
      <c r="Y193" t="s">
        <v>1515</v>
      </c>
      <c r="Z193" t="s">
        <v>41</v>
      </c>
      <c r="AA193" t="s">
        <v>2224</v>
      </c>
      <c r="AC193" t="s">
        <v>1441</v>
      </c>
    </row>
    <row r="194" spans="1:29">
      <c r="A194" t="str">
        <f>+AA194</f>
        <v>FEC</v>
      </c>
      <c r="B194" t="s">
        <v>2237</v>
      </c>
      <c r="C194" t="s">
        <v>1447</v>
      </c>
      <c r="D194" t="s">
        <v>111</v>
      </c>
      <c r="E194" t="s">
        <v>2238</v>
      </c>
      <c r="F194" t="s">
        <v>2239</v>
      </c>
      <c r="G194" t="s">
        <v>5700</v>
      </c>
      <c r="H194">
        <v>100000000</v>
      </c>
      <c r="I194">
        <v>2200</v>
      </c>
      <c r="J194" t="s">
        <v>5701</v>
      </c>
      <c r="K194" s="163" t="str">
        <f>LEFT(L194,10)</f>
        <v>2025-07-13</v>
      </c>
      <c r="L194" t="s">
        <v>5702</v>
      </c>
      <c r="M194">
        <v>100000</v>
      </c>
      <c r="N194" t="s">
        <v>1448</v>
      </c>
      <c r="O194" t="s">
        <v>1435</v>
      </c>
      <c r="Q194" t="s">
        <v>5308</v>
      </c>
      <c r="R194" t="s">
        <v>1443</v>
      </c>
      <c r="S194" t="s">
        <v>5704</v>
      </c>
      <c r="U194" t="s">
        <v>1438</v>
      </c>
      <c r="W194" t="s">
        <v>292</v>
      </c>
      <c r="X194" t="s">
        <v>2240</v>
      </c>
      <c r="Y194" t="s">
        <v>1515</v>
      </c>
      <c r="Z194" t="s">
        <v>41</v>
      </c>
      <c r="AA194" t="s">
        <v>2224</v>
      </c>
      <c r="AC194" t="s">
        <v>1441</v>
      </c>
    </row>
    <row r="195" spans="1:29">
      <c r="A195" t="str">
        <f>+AA195</f>
        <v>LYDEC</v>
      </c>
      <c r="B195" t="s">
        <v>2241</v>
      </c>
      <c r="C195" t="s">
        <v>1433</v>
      </c>
      <c r="D195" t="s">
        <v>1473</v>
      </c>
      <c r="E195" t="s">
        <v>2242</v>
      </c>
      <c r="F195" t="s">
        <v>2243</v>
      </c>
      <c r="G195" t="s">
        <v>5706</v>
      </c>
      <c r="H195">
        <v>100000000</v>
      </c>
      <c r="I195">
        <v>3302</v>
      </c>
      <c r="J195" t="s">
        <v>5707</v>
      </c>
      <c r="K195" s="163" t="str">
        <f>LEFT(L195,10)</f>
        <v>2025-07-14</v>
      </c>
      <c r="L195" t="s">
        <v>5708</v>
      </c>
      <c r="M195">
        <v>66616.672999999995</v>
      </c>
      <c r="N195" t="s">
        <v>1434</v>
      </c>
      <c r="O195" t="s">
        <v>1435</v>
      </c>
      <c r="Q195" t="s">
        <v>5709</v>
      </c>
      <c r="R195" t="s">
        <v>1443</v>
      </c>
      <c r="S195" t="s">
        <v>5710</v>
      </c>
      <c r="U195" t="s">
        <v>1477</v>
      </c>
      <c r="W195" t="s">
        <v>1444</v>
      </c>
      <c r="X195" t="s">
        <v>2244</v>
      </c>
      <c r="Y195" t="s">
        <v>1455</v>
      </c>
      <c r="Z195" t="s">
        <v>1456</v>
      </c>
      <c r="AA195" t="s">
        <v>2245</v>
      </c>
      <c r="AC195" t="s">
        <v>1441</v>
      </c>
    </row>
    <row r="196" spans="1:29">
      <c r="A196" t="str">
        <f>+AA196</f>
        <v>LYDEC</v>
      </c>
      <c r="B196" t="s">
        <v>2246</v>
      </c>
      <c r="C196" t="s">
        <v>1433</v>
      </c>
      <c r="D196" t="s">
        <v>1473</v>
      </c>
      <c r="E196" t="s">
        <v>2247</v>
      </c>
      <c r="F196" t="s">
        <v>2248</v>
      </c>
      <c r="G196" t="s">
        <v>5706</v>
      </c>
      <c r="H196">
        <v>100000000</v>
      </c>
      <c r="I196">
        <v>8698</v>
      </c>
      <c r="J196" t="s">
        <v>5707</v>
      </c>
      <c r="K196" s="163" t="str">
        <f>LEFT(L196,10)</f>
        <v>2025-07-14</v>
      </c>
      <c r="L196" t="s">
        <v>5708</v>
      </c>
      <c r="M196">
        <v>66616.672999999995</v>
      </c>
      <c r="N196" t="s">
        <v>1434</v>
      </c>
      <c r="O196" t="s">
        <v>1435</v>
      </c>
      <c r="Q196" t="s">
        <v>5709</v>
      </c>
      <c r="R196" t="s">
        <v>1443</v>
      </c>
      <c r="S196" t="s">
        <v>5710</v>
      </c>
      <c r="U196" t="s">
        <v>1477</v>
      </c>
      <c r="W196" t="s">
        <v>292</v>
      </c>
      <c r="X196" t="s">
        <v>2249</v>
      </c>
      <c r="Y196" t="s">
        <v>1455</v>
      </c>
      <c r="Z196" t="s">
        <v>1456</v>
      </c>
      <c r="AA196" t="s">
        <v>2245</v>
      </c>
      <c r="AC196" t="s">
        <v>1441</v>
      </c>
    </row>
    <row r="197" spans="1:29">
      <c r="A197" t="str">
        <f>+AA197</f>
        <v>WAFASALAF</v>
      </c>
      <c r="B197" t="s">
        <v>2250</v>
      </c>
      <c r="C197" t="s">
        <v>1433</v>
      </c>
      <c r="D197" t="s">
        <v>111</v>
      </c>
      <c r="E197" t="s">
        <v>2251</v>
      </c>
      <c r="F197" t="s">
        <v>2251</v>
      </c>
      <c r="G197" t="s">
        <v>5342</v>
      </c>
      <c r="H197">
        <v>100000000</v>
      </c>
      <c r="I197">
        <v>2500</v>
      </c>
      <c r="J197" t="s">
        <v>5711</v>
      </c>
      <c r="K197" s="163" t="str">
        <f>LEFT(L197,10)</f>
        <v>2025-07-14</v>
      </c>
      <c r="L197" t="s">
        <v>5708</v>
      </c>
      <c r="M197">
        <v>100000</v>
      </c>
      <c r="N197" t="s">
        <v>1434</v>
      </c>
      <c r="O197" t="s">
        <v>1435</v>
      </c>
      <c r="P197" t="s">
        <v>1449</v>
      </c>
      <c r="Q197" t="s">
        <v>5308</v>
      </c>
      <c r="R197" t="s">
        <v>1443</v>
      </c>
      <c r="S197" t="s">
        <v>5712</v>
      </c>
      <c r="T197" t="s">
        <v>5534</v>
      </c>
      <c r="U197" t="s">
        <v>1438</v>
      </c>
      <c r="W197" t="s">
        <v>292</v>
      </c>
      <c r="X197" t="s">
        <v>2252</v>
      </c>
      <c r="Y197" t="s">
        <v>1465</v>
      </c>
      <c r="Z197" t="s">
        <v>1466</v>
      </c>
      <c r="AA197" t="s">
        <v>1467</v>
      </c>
      <c r="AB197" t="s">
        <v>2253</v>
      </c>
      <c r="AC197" t="s">
        <v>1441</v>
      </c>
    </row>
    <row r="198" spans="1:29">
      <c r="A198" t="str">
        <f>+AA198</f>
        <v>TRESOR</v>
      </c>
      <c r="B198" t="s">
        <v>2254</v>
      </c>
      <c r="C198" t="s">
        <v>1433</v>
      </c>
      <c r="D198" t="s">
        <v>1218</v>
      </c>
      <c r="E198" t="s">
        <v>2255</v>
      </c>
      <c r="F198" t="s">
        <v>2255</v>
      </c>
      <c r="G198" t="s">
        <v>5306</v>
      </c>
      <c r="H198">
        <v>100000000</v>
      </c>
      <c r="I198">
        <v>13300</v>
      </c>
      <c r="J198" t="s">
        <v>5713</v>
      </c>
      <c r="K198" s="163" t="str">
        <f>LEFT(L198,10)</f>
        <v>2025-07-14</v>
      </c>
      <c r="L198" t="s">
        <v>5708</v>
      </c>
      <c r="M198">
        <v>100000</v>
      </c>
      <c r="N198" t="s">
        <v>1434</v>
      </c>
      <c r="O198" t="s">
        <v>1435</v>
      </c>
      <c r="P198" t="s">
        <v>1436</v>
      </c>
      <c r="Q198" t="s">
        <v>5308</v>
      </c>
      <c r="R198" t="s">
        <v>1443</v>
      </c>
      <c r="S198" t="s">
        <v>5714</v>
      </c>
      <c r="T198" t="s">
        <v>5715</v>
      </c>
      <c r="U198" t="s">
        <v>1438</v>
      </c>
      <c r="W198" t="s">
        <v>292</v>
      </c>
      <c r="X198" t="s">
        <v>2256</v>
      </c>
      <c r="Y198" t="s">
        <v>1439</v>
      </c>
      <c r="Z198" t="s">
        <v>1440</v>
      </c>
      <c r="AA198" t="s">
        <v>333</v>
      </c>
      <c r="AB198" t="s">
        <v>2253</v>
      </c>
      <c r="AC198" t="s">
        <v>1441</v>
      </c>
    </row>
    <row r="199" spans="1:29">
      <c r="A199" t="str">
        <f>+AA199</f>
        <v>AL MADA</v>
      </c>
      <c r="B199" t="s">
        <v>2257</v>
      </c>
      <c r="C199" t="s">
        <v>1433</v>
      </c>
      <c r="D199" t="s">
        <v>1473</v>
      </c>
      <c r="E199" t="s">
        <v>2258</v>
      </c>
      <c r="F199" t="s">
        <v>2258</v>
      </c>
      <c r="G199" t="s">
        <v>5716</v>
      </c>
      <c r="H199">
        <v>100000000</v>
      </c>
      <c r="I199">
        <v>13150</v>
      </c>
      <c r="J199" t="s">
        <v>5717</v>
      </c>
      <c r="K199" s="163" t="str">
        <f>LEFT(L199,10)</f>
        <v>2025-07-15</v>
      </c>
      <c r="L199" t="s">
        <v>5718</v>
      </c>
      <c r="M199">
        <v>100000</v>
      </c>
      <c r="N199" t="s">
        <v>1434</v>
      </c>
      <c r="O199" t="s">
        <v>1745</v>
      </c>
      <c r="Q199" t="s">
        <v>5308</v>
      </c>
      <c r="R199" t="s">
        <v>1443</v>
      </c>
      <c r="S199" t="s">
        <v>5607</v>
      </c>
      <c r="T199" t="s">
        <v>5717</v>
      </c>
      <c r="U199" t="s">
        <v>1438</v>
      </c>
      <c r="W199" t="s">
        <v>292</v>
      </c>
      <c r="X199" t="s">
        <v>2260</v>
      </c>
      <c r="Y199" t="s">
        <v>1465</v>
      </c>
      <c r="Z199" t="s">
        <v>1466</v>
      </c>
      <c r="AA199" t="s">
        <v>2261</v>
      </c>
      <c r="AB199" t="s">
        <v>2262</v>
      </c>
      <c r="AC199" t="s">
        <v>1441</v>
      </c>
    </row>
    <row r="200" spans="1:29">
      <c r="A200" t="str">
        <f>+AA200</f>
        <v>CFG BANK</v>
      </c>
      <c r="B200" t="s">
        <v>2263</v>
      </c>
      <c r="C200" t="s">
        <v>1433</v>
      </c>
      <c r="D200" t="s">
        <v>111</v>
      </c>
      <c r="E200" t="s">
        <v>2264</v>
      </c>
      <c r="F200" t="s">
        <v>2264</v>
      </c>
      <c r="G200" t="s">
        <v>5314</v>
      </c>
      <c r="H200">
        <v>100000000</v>
      </c>
      <c r="I200">
        <v>18</v>
      </c>
      <c r="J200" t="s">
        <v>5320</v>
      </c>
      <c r="K200" s="163" t="str">
        <f>LEFT(L200,10)</f>
        <v>2025-07-15</v>
      </c>
      <c r="L200" t="s">
        <v>5718</v>
      </c>
      <c r="M200">
        <v>100000</v>
      </c>
      <c r="N200" t="s">
        <v>1434</v>
      </c>
      <c r="O200" t="s">
        <v>1435</v>
      </c>
      <c r="P200" t="s">
        <v>1449</v>
      </c>
      <c r="Q200" t="s">
        <v>5308</v>
      </c>
      <c r="R200" t="s">
        <v>1443</v>
      </c>
      <c r="S200" t="s">
        <v>5719</v>
      </c>
      <c r="T200" t="s">
        <v>5683</v>
      </c>
      <c r="U200" t="s">
        <v>1438</v>
      </c>
      <c r="W200" t="s">
        <v>292</v>
      </c>
      <c r="X200" t="s">
        <v>2265</v>
      </c>
      <c r="Y200" t="s">
        <v>1450</v>
      </c>
      <c r="Z200" t="s">
        <v>1249</v>
      </c>
      <c r="AA200" t="s">
        <v>1249</v>
      </c>
      <c r="AB200" t="s">
        <v>2259</v>
      </c>
      <c r="AC200" t="s">
        <v>1441</v>
      </c>
    </row>
    <row r="201" spans="1:29">
      <c r="A201" t="str">
        <f>+AA201</f>
        <v>MGT SAKANE</v>
      </c>
      <c r="B201" t="s">
        <v>2266</v>
      </c>
      <c r="C201" t="s">
        <v>1433</v>
      </c>
      <c r="D201" t="s">
        <v>177</v>
      </c>
      <c r="E201" t="s">
        <v>2267</v>
      </c>
      <c r="F201" t="s">
        <v>2268</v>
      </c>
      <c r="G201" t="s">
        <v>5720</v>
      </c>
      <c r="H201">
        <v>100000000</v>
      </c>
      <c r="I201">
        <v>4150</v>
      </c>
      <c r="J201" t="s">
        <v>5721</v>
      </c>
      <c r="K201" s="163" t="str">
        <f>LEFT(L201,10)</f>
        <v>2025-07-16</v>
      </c>
      <c r="L201" t="s">
        <v>5722</v>
      </c>
      <c r="M201">
        <v>100000</v>
      </c>
      <c r="N201" t="s">
        <v>1434</v>
      </c>
      <c r="O201" t="s">
        <v>1435</v>
      </c>
      <c r="Q201" t="s">
        <v>5308</v>
      </c>
      <c r="R201" t="s">
        <v>1437</v>
      </c>
      <c r="S201" t="s">
        <v>5723</v>
      </c>
      <c r="U201" t="s">
        <v>1438</v>
      </c>
      <c r="W201" t="s">
        <v>292</v>
      </c>
      <c r="X201" t="s">
        <v>2270</v>
      </c>
      <c r="Y201" t="s">
        <v>2271</v>
      </c>
      <c r="Z201" t="s">
        <v>40</v>
      </c>
      <c r="AA201" t="s">
        <v>2272</v>
      </c>
      <c r="AC201" t="s">
        <v>1441</v>
      </c>
    </row>
    <row r="202" spans="1:29">
      <c r="A202" t="str">
        <f>+AA202</f>
        <v>CFG BANK</v>
      </c>
      <c r="B202" t="s">
        <v>2273</v>
      </c>
      <c r="C202" t="s">
        <v>1433</v>
      </c>
      <c r="D202" t="s">
        <v>111</v>
      </c>
      <c r="E202" t="s">
        <v>2274</v>
      </c>
      <c r="F202" t="s">
        <v>2274</v>
      </c>
      <c r="G202" t="s">
        <v>5314</v>
      </c>
      <c r="H202">
        <v>100000000</v>
      </c>
      <c r="I202">
        <v>25</v>
      </c>
      <c r="J202" t="s">
        <v>5724</v>
      </c>
      <c r="K202" s="163" t="str">
        <f>LEFT(L202,10)</f>
        <v>2025-07-17</v>
      </c>
      <c r="L202" t="s">
        <v>5725</v>
      </c>
      <c r="M202">
        <v>100000</v>
      </c>
      <c r="N202" t="s">
        <v>1434</v>
      </c>
      <c r="O202" t="s">
        <v>1435</v>
      </c>
      <c r="P202" t="s">
        <v>1449</v>
      </c>
      <c r="Q202" t="s">
        <v>5308</v>
      </c>
      <c r="R202" t="s">
        <v>1443</v>
      </c>
      <c r="S202" t="s">
        <v>5400</v>
      </c>
      <c r="T202" t="s">
        <v>5724</v>
      </c>
      <c r="U202" t="s">
        <v>1438</v>
      </c>
      <c r="W202" t="s">
        <v>292</v>
      </c>
      <c r="X202" t="s">
        <v>2276</v>
      </c>
      <c r="Y202" t="s">
        <v>1450</v>
      </c>
      <c r="Z202" t="s">
        <v>1249</v>
      </c>
      <c r="AA202" t="s">
        <v>1249</v>
      </c>
      <c r="AB202" t="s">
        <v>2277</v>
      </c>
      <c r="AC202" t="s">
        <v>1441</v>
      </c>
    </row>
    <row r="203" spans="1:29">
      <c r="A203" t="str">
        <f>+AA203</f>
        <v>CAM E</v>
      </c>
      <c r="B203" t="s">
        <v>2278</v>
      </c>
      <c r="C203" t="s">
        <v>1433</v>
      </c>
      <c r="D203" t="s">
        <v>111</v>
      </c>
      <c r="E203" t="s">
        <v>2279</v>
      </c>
      <c r="F203" t="s">
        <v>2279</v>
      </c>
      <c r="G203" t="s">
        <v>5331</v>
      </c>
      <c r="H203">
        <v>100000000</v>
      </c>
      <c r="I203">
        <v>8250</v>
      </c>
      <c r="J203" t="s">
        <v>5328</v>
      </c>
      <c r="K203" s="163" t="str">
        <f>LEFT(L203,10)</f>
        <v>2025-07-17</v>
      </c>
      <c r="L203" t="s">
        <v>5725</v>
      </c>
      <c r="M203">
        <v>100000</v>
      </c>
      <c r="N203" t="s">
        <v>1434</v>
      </c>
      <c r="O203" t="s">
        <v>1435</v>
      </c>
      <c r="P203" t="s">
        <v>1449</v>
      </c>
      <c r="Q203" t="s">
        <v>5308</v>
      </c>
      <c r="R203" t="s">
        <v>1443</v>
      </c>
      <c r="S203" t="s">
        <v>5726</v>
      </c>
      <c r="T203" t="s">
        <v>5319</v>
      </c>
      <c r="U203" t="s">
        <v>1438</v>
      </c>
      <c r="W203" t="s">
        <v>292</v>
      </c>
      <c r="X203" t="s">
        <v>2280</v>
      </c>
      <c r="Y203" t="s">
        <v>1455</v>
      </c>
      <c r="Z203" t="s">
        <v>1456</v>
      </c>
      <c r="AA203" t="s">
        <v>1459</v>
      </c>
      <c r="AB203" t="s">
        <v>2275</v>
      </c>
      <c r="AC203" t="s">
        <v>1441</v>
      </c>
    </row>
    <row r="204" spans="1:29">
      <c r="A204" t="str">
        <f>+AA204</f>
        <v>CAM E</v>
      </c>
      <c r="B204" t="s">
        <v>2281</v>
      </c>
      <c r="C204" t="s">
        <v>1433</v>
      </c>
      <c r="D204" t="s">
        <v>111</v>
      </c>
      <c r="E204" t="s">
        <v>2282</v>
      </c>
      <c r="F204" t="s">
        <v>2282</v>
      </c>
      <c r="G204" t="s">
        <v>5331</v>
      </c>
      <c r="H204">
        <v>100000000</v>
      </c>
      <c r="I204">
        <v>750</v>
      </c>
      <c r="J204" t="s">
        <v>5371</v>
      </c>
      <c r="K204" s="163" t="str">
        <f>LEFT(L204,10)</f>
        <v>2025-07-17</v>
      </c>
      <c r="L204" t="s">
        <v>5725</v>
      </c>
      <c r="M204">
        <v>100000</v>
      </c>
      <c r="N204" t="s">
        <v>1434</v>
      </c>
      <c r="O204" t="s">
        <v>1435</v>
      </c>
      <c r="P204" t="s">
        <v>1449</v>
      </c>
      <c r="Q204" t="s">
        <v>5308</v>
      </c>
      <c r="R204" t="s">
        <v>1443</v>
      </c>
      <c r="S204" t="s">
        <v>5318</v>
      </c>
      <c r="T204" t="s">
        <v>5319</v>
      </c>
      <c r="U204" t="s">
        <v>1438</v>
      </c>
      <c r="W204" t="s">
        <v>292</v>
      </c>
      <c r="X204" t="s">
        <v>2283</v>
      </c>
      <c r="Y204" t="s">
        <v>1455</v>
      </c>
      <c r="Z204" t="s">
        <v>1456</v>
      </c>
      <c r="AA204" t="s">
        <v>1459</v>
      </c>
      <c r="AB204" t="s">
        <v>2275</v>
      </c>
      <c r="AC204" t="s">
        <v>1441</v>
      </c>
    </row>
    <row r="205" spans="1:29">
      <c r="A205" t="str">
        <f>+AA205</f>
        <v>BOA</v>
      </c>
      <c r="B205" t="s">
        <v>5727</v>
      </c>
      <c r="C205" t="s">
        <v>1433</v>
      </c>
      <c r="D205" t="s">
        <v>111</v>
      </c>
      <c r="E205" t="s">
        <v>5728</v>
      </c>
      <c r="F205" t="s">
        <v>5728</v>
      </c>
      <c r="G205" t="s">
        <v>5327</v>
      </c>
      <c r="H205">
        <v>100000000</v>
      </c>
      <c r="I205">
        <v>3459</v>
      </c>
      <c r="J205" t="s">
        <v>5325</v>
      </c>
      <c r="K205" s="163" t="str">
        <f>LEFT(L205,10)</f>
        <v>2025-07-17</v>
      </c>
      <c r="L205" t="s">
        <v>5725</v>
      </c>
      <c r="M205">
        <v>100000</v>
      </c>
      <c r="N205" t="s">
        <v>1434</v>
      </c>
      <c r="O205" t="s">
        <v>1435</v>
      </c>
      <c r="P205" t="s">
        <v>1449</v>
      </c>
      <c r="Q205" t="s">
        <v>5308</v>
      </c>
      <c r="R205" t="s">
        <v>1451</v>
      </c>
      <c r="S205" t="s">
        <v>5453</v>
      </c>
      <c r="T205" t="s">
        <v>5325</v>
      </c>
      <c r="U205" t="s">
        <v>1438</v>
      </c>
      <c r="W205" t="s">
        <v>292</v>
      </c>
      <c r="X205" t="s">
        <v>5729</v>
      </c>
      <c r="Y205" t="s">
        <v>1457</v>
      </c>
      <c r="Z205" t="s">
        <v>39</v>
      </c>
      <c r="AA205" t="s">
        <v>1458</v>
      </c>
      <c r="AB205" t="s">
        <v>2275</v>
      </c>
      <c r="AC205" t="s">
        <v>1441</v>
      </c>
    </row>
    <row r="206" spans="1:29">
      <c r="A206" t="str">
        <f>+AA206</f>
        <v>CFG BANK</v>
      </c>
      <c r="B206" t="s">
        <v>2284</v>
      </c>
      <c r="C206" t="s">
        <v>1447</v>
      </c>
      <c r="D206" t="s">
        <v>111</v>
      </c>
      <c r="E206" t="s">
        <v>2285</v>
      </c>
      <c r="F206" t="s">
        <v>2285</v>
      </c>
      <c r="G206" t="s">
        <v>5314</v>
      </c>
      <c r="H206">
        <v>100000000</v>
      </c>
      <c r="I206">
        <v>60</v>
      </c>
      <c r="J206" t="s">
        <v>5730</v>
      </c>
      <c r="K206" s="163" t="str">
        <f>LEFT(L206,10)</f>
        <v>2025-07-21</v>
      </c>
      <c r="L206" t="s">
        <v>5731</v>
      </c>
      <c r="M206">
        <v>100000</v>
      </c>
      <c r="N206" t="s">
        <v>1557</v>
      </c>
      <c r="O206" t="s">
        <v>1435</v>
      </c>
      <c r="P206" t="s">
        <v>1449</v>
      </c>
      <c r="Q206" t="s">
        <v>5308</v>
      </c>
      <c r="R206" t="s">
        <v>1443</v>
      </c>
      <c r="S206" t="s">
        <v>5667</v>
      </c>
      <c r="T206" t="s">
        <v>5668</v>
      </c>
      <c r="U206" t="s">
        <v>1438</v>
      </c>
      <c r="W206" t="s">
        <v>292</v>
      </c>
      <c r="X206" t="s">
        <v>2287</v>
      </c>
      <c r="Y206" t="s">
        <v>1450</v>
      </c>
      <c r="Z206" t="s">
        <v>1249</v>
      </c>
      <c r="AA206" t="s">
        <v>1249</v>
      </c>
      <c r="AB206" t="s">
        <v>2288</v>
      </c>
      <c r="AC206" t="s">
        <v>1441</v>
      </c>
    </row>
    <row r="207" spans="1:29">
      <c r="A207" t="str">
        <f>+AA207</f>
        <v>TRESOR</v>
      </c>
      <c r="B207" t="s">
        <v>2289</v>
      </c>
      <c r="C207" t="s">
        <v>1433</v>
      </c>
      <c r="D207" t="s">
        <v>1218</v>
      </c>
      <c r="E207" t="s">
        <v>2290</v>
      </c>
      <c r="F207" t="s">
        <v>2290</v>
      </c>
      <c r="G207" t="s">
        <v>5306</v>
      </c>
      <c r="H207">
        <v>100000000</v>
      </c>
      <c r="I207">
        <v>3000</v>
      </c>
      <c r="J207" t="s">
        <v>5732</v>
      </c>
      <c r="K207" s="163" t="str">
        <f>LEFT(L207,10)</f>
        <v>2025-07-21</v>
      </c>
      <c r="L207" t="s">
        <v>5731</v>
      </c>
      <c r="M207">
        <v>100000</v>
      </c>
      <c r="N207" t="s">
        <v>1434</v>
      </c>
      <c r="O207" t="s">
        <v>1435</v>
      </c>
      <c r="P207" t="s">
        <v>1436</v>
      </c>
      <c r="Q207" t="s">
        <v>5308</v>
      </c>
      <c r="R207" t="s">
        <v>1443</v>
      </c>
      <c r="S207" t="s">
        <v>5559</v>
      </c>
      <c r="T207" t="s">
        <v>5732</v>
      </c>
      <c r="U207" t="s">
        <v>1438</v>
      </c>
      <c r="W207" t="s">
        <v>292</v>
      </c>
      <c r="X207" t="s">
        <v>2291</v>
      </c>
      <c r="Y207" t="s">
        <v>1439</v>
      </c>
      <c r="Z207" t="s">
        <v>1440</v>
      </c>
      <c r="AA207" t="s">
        <v>333</v>
      </c>
      <c r="AB207" t="s">
        <v>2286</v>
      </c>
      <c r="AC207" t="s">
        <v>1441</v>
      </c>
    </row>
    <row r="208" spans="1:29">
      <c r="A208" t="str">
        <f>+AA208</f>
        <v>CFG BANK</v>
      </c>
      <c r="B208" t="s">
        <v>2292</v>
      </c>
      <c r="C208" t="s">
        <v>1433</v>
      </c>
      <c r="D208" t="s">
        <v>111</v>
      </c>
      <c r="E208" t="s">
        <v>2293</v>
      </c>
      <c r="F208" t="s">
        <v>2293</v>
      </c>
      <c r="G208" t="s">
        <v>5314</v>
      </c>
      <c r="H208">
        <v>100000000</v>
      </c>
      <c r="I208">
        <v>40</v>
      </c>
      <c r="J208" t="s">
        <v>5733</v>
      </c>
      <c r="K208" s="163" t="str">
        <f>LEFT(L208,10)</f>
        <v>2025-07-22</v>
      </c>
      <c r="L208" t="s">
        <v>5734</v>
      </c>
      <c r="M208">
        <v>100000</v>
      </c>
      <c r="N208" t="s">
        <v>1434</v>
      </c>
      <c r="O208" t="s">
        <v>1435</v>
      </c>
      <c r="P208" t="s">
        <v>1449</v>
      </c>
      <c r="Q208" t="s">
        <v>5308</v>
      </c>
      <c r="R208" t="s">
        <v>1443</v>
      </c>
      <c r="S208" t="s">
        <v>5719</v>
      </c>
      <c r="T208" t="s">
        <v>5683</v>
      </c>
      <c r="U208" t="s">
        <v>1438</v>
      </c>
      <c r="W208" t="s">
        <v>292</v>
      </c>
      <c r="X208" t="s">
        <v>2295</v>
      </c>
      <c r="Y208" t="s">
        <v>1450</v>
      </c>
      <c r="Z208" t="s">
        <v>1249</v>
      </c>
      <c r="AA208" t="s">
        <v>1249</v>
      </c>
      <c r="AB208" t="s">
        <v>2294</v>
      </c>
      <c r="AC208" t="s">
        <v>1441</v>
      </c>
    </row>
    <row r="209" spans="1:29">
      <c r="A209" t="str">
        <f>+AA209</f>
        <v>SOGELEASE</v>
      </c>
      <c r="B209" t="s">
        <v>2296</v>
      </c>
      <c r="C209" t="s">
        <v>1433</v>
      </c>
      <c r="D209" t="s">
        <v>111</v>
      </c>
      <c r="E209" t="s">
        <v>2297</v>
      </c>
      <c r="F209" t="s">
        <v>2297</v>
      </c>
      <c r="G209" t="s">
        <v>5565</v>
      </c>
      <c r="H209">
        <v>100000000</v>
      </c>
      <c r="I209">
        <v>2000</v>
      </c>
      <c r="J209" t="s">
        <v>5735</v>
      </c>
      <c r="K209" s="163" t="str">
        <f>LEFT(L209,10)</f>
        <v>2025-07-24</v>
      </c>
      <c r="L209" t="s">
        <v>5736</v>
      </c>
      <c r="M209">
        <v>100000</v>
      </c>
      <c r="N209" t="s">
        <v>1434</v>
      </c>
      <c r="O209" t="s">
        <v>1435</v>
      </c>
      <c r="P209" t="s">
        <v>1436</v>
      </c>
      <c r="Q209" t="s">
        <v>5308</v>
      </c>
      <c r="R209" t="s">
        <v>1443</v>
      </c>
      <c r="S209" t="s">
        <v>5737</v>
      </c>
      <c r="T209" t="s">
        <v>5568</v>
      </c>
      <c r="U209" t="s">
        <v>1438</v>
      </c>
      <c r="W209" t="s">
        <v>292</v>
      </c>
      <c r="X209" t="s">
        <v>2298</v>
      </c>
      <c r="Y209" t="s">
        <v>1611</v>
      </c>
      <c r="Z209" t="s">
        <v>1612</v>
      </c>
      <c r="AA209" t="s">
        <v>1937</v>
      </c>
      <c r="AB209" t="s">
        <v>2299</v>
      </c>
      <c r="AC209" t="s">
        <v>1441</v>
      </c>
    </row>
    <row r="210" spans="1:29">
      <c r="A210" t="str">
        <f>+AA210</f>
        <v>ONCF</v>
      </c>
      <c r="B210" t="s">
        <v>2300</v>
      </c>
      <c r="C210" t="s">
        <v>1433</v>
      </c>
      <c r="D210" t="s">
        <v>1473</v>
      </c>
      <c r="E210" t="s">
        <v>2301</v>
      </c>
      <c r="F210" t="s">
        <v>2302</v>
      </c>
      <c r="G210" t="s">
        <v>5350</v>
      </c>
      <c r="H210">
        <v>100000000</v>
      </c>
      <c r="I210">
        <v>8950</v>
      </c>
      <c r="J210" t="s">
        <v>5738</v>
      </c>
      <c r="K210" s="163" t="str">
        <f>LEFT(L210,10)</f>
        <v>2025-07-28</v>
      </c>
      <c r="L210" t="s">
        <v>5739</v>
      </c>
      <c r="M210">
        <v>100000</v>
      </c>
      <c r="N210" t="s">
        <v>1434</v>
      </c>
      <c r="O210" t="s">
        <v>1435</v>
      </c>
      <c r="Q210" t="s">
        <v>5308</v>
      </c>
      <c r="R210" t="s">
        <v>1443</v>
      </c>
      <c r="S210" t="s">
        <v>5740</v>
      </c>
      <c r="U210" t="s">
        <v>1438</v>
      </c>
      <c r="W210" t="s">
        <v>292</v>
      </c>
      <c r="X210" t="s">
        <v>2304</v>
      </c>
      <c r="Y210" t="s">
        <v>1455</v>
      </c>
      <c r="Z210" t="s">
        <v>1456</v>
      </c>
      <c r="AA210" t="s">
        <v>1479</v>
      </c>
      <c r="AC210" t="s">
        <v>1441</v>
      </c>
    </row>
    <row r="211" spans="1:29">
      <c r="A211" t="str">
        <f>+AA211</f>
        <v>OCP SA</v>
      </c>
      <c r="B211" t="s">
        <v>5741</v>
      </c>
      <c r="C211" t="s">
        <v>1433</v>
      </c>
      <c r="D211" t="s">
        <v>111</v>
      </c>
      <c r="E211" t="s">
        <v>5742</v>
      </c>
      <c r="F211" t="s">
        <v>5742</v>
      </c>
      <c r="G211" t="s">
        <v>5356</v>
      </c>
      <c r="H211">
        <v>100000000</v>
      </c>
      <c r="I211">
        <v>38500</v>
      </c>
      <c r="J211" t="s">
        <v>5360</v>
      </c>
      <c r="K211" s="163" t="str">
        <f>LEFT(L211,10)</f>
        <v>2025-07-28</v>
      </c>
      <c r="L211" t="s">
        <v>5739</v>
      </c>
      <c r="M211">
        <v>100000</v>
      </c>
      <c r="N211" t="s">
        <v>1434</v>
      </c>
      <c r="O211" t="s">
        <v>1435</v>
      </c>
      <c r="P211" t="s">
        <v>1449</v>
      </c>
      <c r="Q211" t="s">
        <v>5308</v>
      </c>
      <c r="R211" t="s">
        <v>1451</v>
      </c>
      <c r="S211" t="s">
        <v>5743</v>
      </c>
      <c r="T211" t="s">
        <v>5362</v>
      </c>
      <c r="U211" t="s">
        <v>1438</v>
      </c>
      <c r="W211" t="s">
        <v>292</v>
      </c>
      <c r="X211" t="s">
        <v>5744</v>
      </c>
      <c r="Y211" t="s">
        <v>1465</v>
      </c>
      <c r="Z211" t="s">
        <v>1466</v>
      </c>
      <c r="AA211" t="s">
        <v>1487</v>
      </c>
      <c r="AB211" t="s">
        <v>2303</v>
      </c>
      <c r="AC211" t="s">
        <v>1441</v>
      </c>
    </row>
    <row r="212" spans="1:29">
      <c r="A212" t="str">
        <f>+AA212</f>
        <v>MANAGEM</v>
      </c>
      <c r="B212" t="s">
        <v>2305</v>
      </c>
      <c r="C212" t="s">
        <v>1433</v>
      </c>
      <c r="D212" t="s">
        <v>111</v>
      </c>
      <c r="E212" t="s">
        <v>2306</v>
      </c>
      <c r="F212" t="s">
        <v>2306</v>
      </c>
      <c r="G212" t="s">
        <v>5745</v>
      </c>
      <c r="H212">
        <v>100000000</v>
      </c>
      <c r="I212">
        <v>10000</v>
      </c>
      <c r="J212" t="s">
        <v>5371</v>
      </c>
      <c r="K212" s="163" t="str">
        <f>LEFT(L212,10)</f>
        <v>2025-07-31</v>
      </c>
      <c r="L212" t="s">
        <v>5746</v>
      </c>
      <c r="M212">
        <v>100000</v>
      </c>
      <c r="N212" t="s">
        <v>1434</v>
      </c>
      <c r="O212" t="s">
        <v>1435</v>
      </c>
      <c r="P212" t="s">
        <v>1449</v>
      </c>
      <c r="Q212" t="s">
        <v>5308</v>
      </c>
      <c r="R212" t="s">
        <v>1443</v>
      </c>
      <c r="S212" t="s">
        <v>5378</v>
      </c>
      <c r="T212" t="s">
        <v>5371</v>
      </c>
      <c r="U212" t="s">
        <v>1438</v>
      </c>
      <c r="W212" t="s">
        <v>292</v>
      </c>
      <c r="X212" t="s">
        <v>2308</v>
      </c>
      <c r="Y212" t="s">
        <v>1465</v>
      </c>
      <c r="Z212" t="s">
        <v>1466</v>
      </c>
      <c r="AA212" t="s">
        <v>2309</v>
      </c>
      <c r="AB212" t="s">
        <v>2307</v>
      </c>
      <c r="AC212" t="s">
        <v>1441</v>
      </c>
    </row>
    <row r="213" spans="1:29">
      <c r="A213" t="str">
        <f>+AA213</f>
        <v>LABEL VIE</v>
      </c>
      <c r="B213" t="s">
        <v>5747</v>
      </c>
      <c r="C213" t="s">
        <v>1433</v>
      </c>
      <c r="D213" t="s">
        <v>111</v>
      </c>
      <c r="E213" t="s">
        <v>5748</v>
      </c>
      <c r="F213" t="s">
        <v>5748</v>
      </c>
      <c r="G213" t="s">
        <v>5323</v>
      </c>
      <c r="H213">
        <v>100000000</v>
      </c>
      <c r="I213">
        <v>4000</v>
      </c>
      <c r="J213" t="s">
        <v>5749</v>
      </c>
      <c r="K213" s="163" t="str">
        <f>LEFT(L213,10)</f>
        <v>2025-07-31</v>
      </c>
      <c r="L213" t="s">
        <v>5746</v>
      </c>
      <c r="M213">
        <v>100000</v>
      </c>
      <c r="N213" t="s">
        <v>1434</v>
      </c>
      <c r="O213" t="s">
        <v>1435</v>
      </c>
      <c r="P213" t="s">
        <v>1449</v>
      </c>
      <c r="Q213" t="s">
        <v>5308</v>
      </c>
      <c r="R213" t="s">
        <v>1451</v>
      </c>
      <c r="S213" t="s">
        <v>5750</v>
      </c>
      <c r="T213" t="s">
        <v>5362</v>
      </c>
      <c r="U213" t="s">
        <v>1438</v>
      </c>
      <c r="W213" t="s">
        <v>292</v>
      </c>
      <c r="X213" t="s">
        <v>5751</v>
      </c>
      <c r="Y213" t="s">
        <v>1455</v>
      </c>
      <c r="Z213" t="s">
        <v>1456</v>
      </c>
      <c r="AA213" t="s">
        <v>52</v>
      </c>
      <c r="AB213" t="s">
        <v>2307</v>
      </c>
      <c r="AC213" t="s">
        <v>1441</v>
      </c>
    </row>
    <row r="214" spans="1:29">
      <c r="A214" t="str">
        <f>+AA214</f>
        <v>CDM</v>
      </c>
      <c r="B214" t="s">
        <v>2310</v>
      </c>
      <c r="C214" t="s">
        <v>1433</v>
      </c>
      <c r="D214" t="s">
        <v>111</v>
      </c>
      <c r="E214" t="s">
        <v>2311</v>
      </c>
      <c r="F214" t="s">
        <v>2311</v>
      </c>
      <c r="G214" t="s">
        <v>5373</v>
      </c>
      <c r="H214">
        <v>100000000</v>
      </c>
      <c r="I214">
        <v>6250</v>
      </c>
      <c r="J214" t="s">
        <v>5589</v>
      </c>
      <c r="K214" s="163" t="str">
        <f>LEFT(L214,10)</f>
        <v>2025-07-31</v>
      </c>
      <c r="L214" t="s">
        <v>5746</v>
      </c>
      <c r="M214">
        <v>100000</v>
      </c>
      <c r="N214" t="s">
        <v>1434</v>
      </c>
      <c r="O214" t="s">
        <v>1435</v>
      </c>
      <c r="Q214" t="s">
        <v>5308</v>
      </c>
      <c r="R214" t="s">
        <v>1451</v>
      </c>
      <c r="S214" t="s">
        <v>5752</v>
      </c>
      <c r="U214" t="s">
        <v>1438</v>
      </c>
      <c r="W214" t="s">
        <v>292</v>
      </c>
      <c r="X214" t="s">
        <v>2312</v>
      </c>
      <c r="Y214" t="s">
        <v>1510</v>
      </c>
      <c r="Z214" t="s">
        <v>42</v>
      </c>
      <c r="AA214" t="s">
        <v>42</v>
      </c>
      <c r="AB214" t="s">
        <v>2307</v>
      </c>
      <c r="AC214" t="s">
        <v>1441</v>
      </c>
    </row>
    <row r="215" spans="1:29">
      <c r="A215" t="str">
        <f>+AA215</f>
        <v>CFG BANK</v>
      </c>
      <c r="B215" t="s">
        <v>5753</v>
      </c>
      <c r="C215" t="s">
        <v>1433</v>
      </c>
      <c r="D215" t="s">
        <v>111</v>
      </c>
      <c r="E215" t="s">
        <v>5754</v>
      </c>
      <c r="F215" t="s">
        <v>5754</v>
      </c>
      <c r="G215" t="s">
        <v>5314</v>
      </c>
      <c r="H215">
        <v>100000000</v>
      </c>
      <c r="I215">
        <v>4700</v>
      </c>
      <c r="J215" t="s">
        <v>5377</v>
      </c>
      <c r="K215" s="163" t="str">
        <f>LEFT(L215,10)</f>
        <v>2025-07-31</v>
      </c>
      <c r="L215" t="s">
        <v>5746</v>
      </c>
      <c r="M215">
        <v>100000</v>
      </c>
      <c r="N215" t="s">
        <v>1434</v>
      </c>
      <c r="O215" t="s">
        <v>1435</v>
      </c>
      <c r="P215" t="s">
        <v>1449</v>
      </c>
      <c r="Q215" t="s">
        <v>5308</v>
      </c>
      <c r="R215" t="s">
        <v>1451</v>
      </c>
      <c r="S215" t="s">
        <v>5378</v>
      </c>
      <c r="T215" t="s">
        <v>5377</v>
      </c>
      <c r="U215" t="s">
        <v>1438</v>
      </c>
      <c r="W215" t="s">
        <v>292</v>
      </c>
      <c r="X215" t="s">
        <v>5755</v>
      </c>
      <c r="Y215" t="s">
        <v>1450</v>
      </c>
      <c r="Z215" t="s">
        <v>1249</v>
      </c>
      <c r="AA215" t="s">
        <v>1249</v>
      </c>
      <c r="AB215" t="s">
        <v>2307</v>
      </c>
      <c r="AC215" t="s">
        <v>1441</v>
      </c>
    </row>
    <row r="216" spans="1:29">
      <c r="A216" t="str">
        <f>+AA216</f>
        <v>SEDM</v>
      </c>
      <c r="B216" t="s">
        <v>2313</v>
      </c>
      <c r="C216" t="s">
        <v>1433</v>
      </c>
      <c r="D216" t="s">
        <v>111</v>
      </c>
      <c r="E216" t="s">
        <v>2314</v>
      </c>
      <c r="F216" t="s">
        <v>2314</v>
      </c>
      <c r="G216" t="s">
        <v>5448</v>
      </c>
      <c r="H216">
        <v>100000000</v>
      </c>
      <c r="I216">
        <v>1700</v>
      </c>
      <c r="J216" t="s">
        <v>5756</v>
      </c>
      <c r="K216" s="163" t="str">
        <f>LEFT(L216,10)</f>
        <v>2025-08-01</v>
      </c>
      <c r="L216" t="s">
        <v>5757</v>
      </c>
      <c r="M216">
        <v>100000</v>
      </c>
      <c r="N216" t="s">
        <v>1434</v>
      </c>
      <c r="O216" t="s">
        <v>1435</v>
      </c>
      <c r="P216" t="s">
        <v>1449</v>
      </c>
      <c r="Q216" t="s">
        <v>5308</v>
      </c>
      <c r="R216" t="s">
        <v>1443</v>
      </c>
      <c r="S216" t="s">
        <v>5358</v>
      </c>
      <c r="T216" t="s">
        <v>5758</v>
      </c>
      <c r="U216" t="s">
        <v>1438</v>
      </c>
      <c r="W216" t="s">
        <v>292</v>
      </c>
      <c r="X216" t="s">
        <v>2315</v>
      </c>
      <c r="Y216" t="s">
        <v>1611</v>
      </c>
      <c r="Z216" t="s">
        <v>1612</v>
      </c>
      <c r="AA216" t="s">
        <v>1624</v>
      </c>
      <c r="AB216" t="s">
        <v>2316</v>
      </c>
      <c r="AC216" t="s">
        <v>1441</v>
      </c>
    </row>
    <row r="217" spans="1:29">
      <c r="A217" t="str">
        <f>+AA217</f>
        <v>CIH E</v>
      </c>
      <c r="B217" t="s">
        <v>2317</v>
      </c>
      <c r="C217" t="s">
        <v>1433</v>
      </c>
      <c r="D217" t="s">
        <v>111</v>
      </c>
      <c r="E217" t="s">
        <v>2318</v>
      </c>
      <c r="F217" t="s">
        <v>2318</v>
      </c>
      <c r="G217" t="s">
        <v>5311</v>
      </c>
      <c r="H217">
        <v>100000000</v>
      </c>
      <c r="I217">
        <v>5300</v>
      </c>
      <c r="J217" t="s">
        <v>5759</v>
      </c>
      <c r="K217" s="163" t="str">
        <f>LEFT(L217,10)</f>
        <v>2025-08-01</v>
      </c>
      <c r="L217" t="s">
        <v>5757</v>
      </c>
      <c r="M217">
        <v>100000</v>
      </c>
      <c r="N217" t="s">
        <v>1434</v>
      </c>
      <c r="O217" t="s">
        <v>1435</v>
      </c>
      <c r="P217" t="s">
        <v>1449</v>
      </c>
      <c r="Q217" t="s">
        <v>5308</v>
      </c>
      <c r="R217" t="s">
        <v>1443</v>
      </c>
      <c r="S217" t="s">
        <v>5705</v>
      </c>
      <c r="T217" t="s">
        <v>5605</v>
      </c>
      <c r="U217" t="s">
        <v>1438</v>
      </c>
      <c r="W217" t="s">
        <v>292</v>
      </c>
      <c r="X217" t="s">
        <v>2319</v>
      </c>
      <c r="Y217" t="s">
        <v>1445</v>
      </c>
      <c r="Z217" t="s">
        <v>1243</v>
      </c>
      <c r="AA217" t="s">
        <v>1446</v>
      </c>
      <c r="AB217" t="s">
        <v>2320</v>
      </c>
      <c r="AC217" t="s">
        <v>1441</v>
      </c>
    </row>
    <row r="218" spans="1:29">
      <c r="A218" t="str">
        <f>+AA218</f>
        <v>TRESOR</v>
      </c>
      <c r="B218" t="s">
        <v>5760</v>
      </c>
      <c r="C218" t="s">
        <v>1433</v>
      </c>
      <c r="D218" t="s">
        <v>1218</v>
      </c>
      <c r="E218" t="s">
        <v>5761</v>
      </c>
      <c r="F218" t="s">
        <v>5761</v>
      </c>
      <c r="G218" t="s">
        <v>5306</v>
      </c>
      <c r="H218">
        <v>100000000</v>
      </c>
      <c r="I218">
        <v>2000</v>
      </c>
      <c r="J218" t="s">
        <v>5382</v>
      </c>
      <c r="K218" s="163" t="str">
        <f>LEFT(L218,10)</f>
        <v>2025-08-04</v>
      </c>
      <c r="L218" t="s">
        <v>5762</v>
      </c>
      <c r="M218">
        <v>100000</v>
      </c>
      <c r="N218" t="s">
        <v>1434</v>
      </c>
      <c r="O218" t="s">
        <v>1435</v>
      </c>
      <c r="P218" t="s">
        <v>1436</v>
      </c>
      <c r="Q218" t="s">
        <v>5308</v>
      </c>
      <c r="R218" t="s">
        <v>1451</v>
      </c>
      <c r="S218" t="s">
        <v>5578</v>
      </c>
      <c r="T218" t="s">
        <v>5495</v>
      </c>
      <c r="U218" t="s">
        <v>1438</v>
      </c>
      <c r="W218" t="s">
        <v>292</v>
      </c>
      <c r="X218" t="s">
        <v>5763</v>
      </c>
      <c r="Y218" t="s">
        <v>1439</v>
      </c>
      <c r="Z218" t="s">
        <v>1440</v>
      </c>
      <c r="AA218" t="s">
        <v>333</v>
      </c>
      <c r="AB218" t="s">
        <v>5764</v>
      </c>
      <c r="AC218" t="s">
        <v>1441</v>
      </c>
    </row>
    <row r="219" spans="1:29">
      <c r="A219" t="str">
        <f>+AA219</f>
        <v>TRESOR</v>
      </c>
      <c r="B219" t="s">
        <v>5765</v>
      </c>
      <c r="C219" t="s">
        <v>1433</v>
      </c>
      <c r="D219" t="s">
        <v>1218</v>
      </c>
      <c r="E219" t="s">
        <v>5766</v>
      </c>
      <c r="F219" t="s">
        <v>5766</v>
      </c>
      <c r="G219" t="s">
        <v>5306</v>
      </c>
      <c r="H219">
        <v>100000000</v>
      </c>
      <c r="I219">
        <v>500</v>
      </c>
      <c r="J219" t="s">
        <v>5382</v>
      </c>
      <c r="K219" s="163" t="str">
        <f>LEFT(L219,10)</f>
        <v>2025-08-04</v>
      </c>
      <c r="L219" t="s">
        <v>5762</v>
      </c>
      <c r="M219">
        <v>100000</v>
      </c>
      <c r="N219" t="s">
        <v>1434</v>
      </c>
      <c r="O219" t="s">
        <v>1435</v>
      </c>
      <c r="P219" t="s">
        <v>1436</v>
      </c>
      <c r="Q219" t="s">
        <v>5308</v>
      </c>
      <c r="R219" t="s">
        <v>1451</v>
      </c>
      <c r="S219" t="s">
        <v>5767</v>
      </c>
      <c r="T219" t="s">
        <v>5495</v>
      </c>
      <c r="U219" t="s">
        <v>1438</v>
      </c>
      <c r="W219" t="s">
        <v>292</v>
      </c>
      <c r="X219" t="s">
        <v>5768</v>
      </c>
      <c r="Y219" t="s">
        <v>1439</v>
      </c>
      <c r="Z219" t="s">
        <v>1440</v>
      </c>
      <c r="AA219" t="s">
        <v>333</v>
      </c>
      <c r="AB219" t="s">
        <v>5764</v>
      </c>
      <c r="AC219" t="s">
        <v>1441</v>
      </c>
    </row>
    <row r="220" spans="1:29">
      <c r="A220" t="str">
        <f>+AA220</f>
        <v>CFG BANK</v>
      </c>
      <c r="B220" t="s">
        <v>2321</v>
      </c>
      <c r="C220" t="s">
        <v>1433</v>
      </c>
      <c r="D220" t="s">
        <v>111</v>
      </c>
      <c r="E220" t="s">
        <v>2322</v>
      </c>
      <c r="F220" t="s">
        <v>2322</v>
      </c>
      <c r="G220" t="s">
        <v>5314</v>
      </c>
      <c r="H220">
        <v>100000000</v>
      </c>
      <c r="I220">
        <v>20</v>
      </c>
      <c r="J220" t="s">
        <v>5383</v>
      </c>
      <c r="K220" s="163" t="str">
        <f>LEFT(L220,10)</f>
        <v>2025-08-05</v>
      </c>
      <c r="L220" t="s">
        <v>5769</v>
      </c>
      <c r="M220">
        <v>100000</v>
      </c>
      <c r="N220" t="s">
        <v>1434</v>
      </c>
      <c r="O220" t="s">
        <v>1435</v>
      </c>
      <c r="P220" t="s">
        <v>1449</v>
      </c>
      <c r="Q220" t="s">
        <v>5308</v>
      </c>
      <c r="R220" t="s">
        <v>1443</v>
      </c>
      <c r="S220" t="s">
        <v>5719</v>
      </c>
      <c r="T220" t="s">
        <v>5349</v>
      </c>
      <c r="U220" t="s">
        <v>1438</v>
      </c>
      <c r="W220" t="s">
        <v>292</v>
      </c>
      <c r="X220" t="s">
        <v>2324</v>
      </c>
      <c r="Y220" t="s">
        <v>1450</v>
      </c>
      <c r="Z220" t="s">
        <v>1249</v>
      </c>
      <c r="AA220" t="s">
        <v>1249</v>
      </c>
      <c r="AB220" t="s">
        <v>2323</v>
      </c>
      <c r="AC220" t="s">
        <v>1441</v>
      </c>
    </row>
    <row r="221" spans="1:29">
      <c r="A221" t="str">
        <f>+AA221</f>
        <v>BMCI</v>
      </c>
      <c r="B221" t="s">
        <v>2325</v>
      </c>
      <c r="C221" t="s">
        <v>1433</v>
      </c>
      <c r="D221" t="s">
        <v>111</v>
      </c>
      <c r="E221" t="s">
        <v>2326</v>
      </c>
      <c r="F221" t="s">
        <v>2326</v>
      </c>
      <c r="G221" t="s">
        <v>5375</v>
      </c>
      <c r="H221">
        <v>100000000</v>
      </c>
      <c r="I221">
        <v>1337</v>
      </c>
      <c r="J221" t="s">
        <v>5770</v>
      </c>
      <c r="K221" s="163" t="str">
        <f>LEFT(L221,10)</f>
        <v>2025-08-06</v>
      </c>
      <c r="L221" t="s">
        <v>5771</v>
      </c>
      <c r="M221">
        <v>100000</v>
      </c>
      <c r="N221" t="s">
        <v>1434</v>
      </c>
      <c r="O221" t="s">
        <v>1435</v>
      </c>
      <c r="P221" t="s">
        <v>1449</v>
      </c>
      <c r="Q221" t="s">
        <v>5308</v>
      </c>
      <c r="R221" t="s">
        <v>1443</v>
      </c>
      <c r="S221" t="s">
        <v>5407</v>
      </c>
      <c r="T221" t="s">
        <v>5661</v>
      </c>
      <c r="U221" t="s">
        <v>1438</v>
      </c>
      <c r="W221" t="s">
        <v>292</v>
      </c>
      <c r="X221" t="s">
        <v>2328</v>
      </c>
      <c r="Y221" t="s">
        <v>1515</v>
      </c>
      <c r="Z221" t="s">
        <v>41</v>
      </c>
      <c r="AA221" t="s">
        <v>41</v>
      </c>
      <c r="AB221" t="s">
        <v>2327</v>
      </c>
      <c r="AC221" t="s">
        <v>1441</v>
      </c>
    </row>
    <row r="222" spans="1:29">
      <c r="A222" t="str">
        <f>+AA222</f>
        <v>BMCI</v>
      </c>
      <c r="B222" t="s">
        <v>2329</v>
      </c>
      <c r="C222" t="s">
        <v>1433</v>
      </c>
      <c r="D222" t="s">
        <v>111</v>
      </c>
      <c r="E222" t="s">
        <v>2330</v>
      </c>
      <c r="F222" t="s">
        <v>2330</v>
      </c>
      <c r="G222" t="s">
        <v>5375</v>
      </c>
      <c r="H222">
        <v>100000000</v>
      </c>
      <c r="I222">
        <v>140</v>
      </c>
      <c r="J222" t="s">
        <v>5772</v>
      </c>
      <c r="K222" s="163" t="str">
        <f>LEFT(L222,10)</f>
        <v>2025-08-08</v>
      </c>
      <c r="L222" t="s">
        <v>5773</v>
      </c>
      <c r="M222">
        <v>100000</v>
      </c>
      <c r="N222" t="s">
        <v>1434</v>
      </c>
      <c r="O222" t="s">
        <v>1435</v>
      </c>
      <c r="P222" t="s">
        <v>1449</v>
      </c>
      <c r="Q222" t="s">
        <v>5308</v>
      </c>
      <c r="R222" t="s">
        <v>1443</v>
      </c>
      <c r="S222" t="s">
        <v>5378</v>
      </c>
      <c r="T222" t="s">
        <v>5661</v>
      </c>
      <c r="U222" t="s">
        <v>1438</v>
      </c>
      <c r="W222" t="s">
        <v>292</v>
      </c>
      <c r="X222" t="s">
        <v>2332</v>
      </c>
      <c r="Y222" t="s">
        <v>1515</v>
      </c>
      <c r="Z222" t="s">
        <v>41</v>
      </c>
      <c r="AA222" t="s">
        <v>41</v>
      </c>
      <c r="AB222" t="s">
        <v>2331</v>
      </c>
      <c r="AC222" t="s">
        <v>1441</v>
      </c>
    </row>
    <row r="223" spans="1:29">
      <c r="A223" t="str">
        <f>+AA223</f>
        <v>WAFABAIL</v>
      </c>
      <c r="B223" t="s">
        <v>2333</v>
      </c>
      <c r="C223" t="s">
        <v>1433</v>
      </c>
      <c r="D223" t="s">
        <v>111</v>
      </c>
      <c r="E223" t="s">
        <v>2334</v>
      </c>
      <c r="F223" t="s">
        <v>2334</v>
      </c>
      <c r="G223" t="s">
        <v>5490</v>
      </c>
      <c r="H223">
        <v>100000000</v>
      </c>
      <c r="I223">
        <v>2250</v>
      </c>
      <c r="J223" t="s">
        <v>5774</v>
      </c>
      <c r="K223" s="163" t="str">
        <f>LEFT(L223,10)</f>
        <v>2025-08-10</v>
      </c>
      <c r="L223" t="s">
        <v>5775</v>
      </c>
      <c r="M223">
        <v>100000</v>
      </c>
      <c r="N223" t="s">
        <v>1434</v>
      </c>
      <c r="O223" t="s">
        <v>1435</v>
      </c>
      <c r="P223" t="s">
        <v>1449</v>
      </c>
      <c r="Q223" t="s">
        <v>5308</v>
      </c>
      <c r="R223" t="s">
        <v>1443</v>
      </c>
      <c r="S223" t="s">
        <v>5776</v>
      </c>
      <c r="T223" t="s">
        <v>5774</v>
      </c>
      <c r="U223" t="s">
        <v>1438</v>
      </c>
      <c r="W223" t="s">
        <v>292</v>
      </c>
      <c r="X223" t="s">
        <v>2335</v>
      </c>
      <c r="Y223" t="s">
        <v>1465</v>
      </c>
      <c r="Z223" t="s">
        <v>1466</v>
      </c>
      <c r="AA223" t="s">
        <v>1711</v>
      </c>
      <c r="AB223" t="s">
        <v>2336</v>
      </c>
      <c r="AC223" t="s">
        <v>1441</v>
      </c>
    </row>
    <row r="224" spans="1:29">
      <c r="A224" t="str">
        <f>+AA224</f>
        <v>LYDEC</v>
      </c>
      <c r="B224" t="s">
        <v>2337</v>
      </c>
      <c r="C224" t="s">
        <v>1534</v>
      </c>
      <c r="D224" t="s">
        <v>1473</v>
      </c>
      <c r="E224" t="s">
        <v>2338</v>
      </c>
      <c r="F224" t="s">
        <v>2338</v>
      </c>
      <c r="G224" t="s">
        <v>5706</v>
      </c>
      <c r="H224">
        <v>100000000</v>
      </c>
      <c r="I224">
        <v>5000</v>
      </c>
      <c r="J224" t="s">
        <v>5777</v>
      </c>
      <c r="K224" s="163" t="str">
        <f>LEFT(L224,10)</f>
        <v>2025-08-13</v>
      </c>
      <c r="L224" t="s">
        <v>5778</v>
      </c>
      <c r="M224">
        <v>100000</v>
      </c>
      <c r="N224" t="s">
        <v>1434</v>
      </c>
      <c r="O224" t="s">
        <v>1435</v>
      </c>
      <c r="P224" t="s">
        <v>1449</v>
      </c>
      <c r="Q224" t="s">
        <v>5308</v>
      </c>
      <c r="R224" t="s">
        <v>1443</v>
      </c>
      <c r="S224" t="s">
        <v>5358</v>
      </c>
      <c r="T224" t="s">
        <v>5777</v>
      </c>
      <c r="U224" t="s">
        <v>1536</v>
      </c>
      <c r="V224" t="s">
        <v>1443</v>
      </c>
      <c r="W224" t="s">
        <v>292</v>
      </c>
      <c r="X224" t="s">
        <v>2340</v>
      </c>
      <c r="Y224" t="s">
        <v>1457</v>
      </c>
      <c r="Z224" t="s">
        <v>39</v>
      </c>
      <c r="AA224" t="s">
        <v>2245</v>
      </c>
      <c r="AB224" t="s">
        <v>2341</v>
      </c>
      <c r="AC224" t="s">
        <v>1441</v>
      </c>
    </row>
    <row r="225" spans="1:29">
      <c r="A225" t="str">
        <f>+AA225</f>
        <v>CFG BANK</v>
      </c>
      <c r="B225" t="s">
        <v>2342</v>
      </c>
      <c r="C225" t="s">
        <v>1433</v>
      </c>
      <c r="D225" t="s">
        <v>111</v>
      </c>
      <c r="E225" t="s">
        <v>2343</v>
      </c>
      <c r="F225" t="s">
        <v>2343</v>
      </c>
      <c r="G225" t="s">
        <v>5314</v>
      </c>
      <c r="H225">
        <v>100000000</v>
      </c>
      <c r="I225">
        <v>3000</v>
      </c>
      <c r="J225" t="s">
        <v>5779</v>
      </c>
      <c r="K225" s="163" t="str">
        <f>LEFT(L225,10)</f>
        <v>2025-08-13</v>
      </c>
      <c r="L225" t="s">
        <v>5778</v>
      </c>
      <c r="M225">
        <v>100000</v>
      </c>
      <c r="N225" t="s">
        <v>1434</v>
      </c>
      <c r="O225" t="s">
        <v>1435</v>
      </c>
      <c r="P225" t="s">
        <v>1449</v>
      </c>
      <c r="Q225" t="s">
        <v>5308</v>
      </c>
      <c r="R225" t="s">
        <v>1443</v>
      </c>
      <c r="S225" t="s">
        <v>5780</v>
      </c>
      <c r="T225" t="s">
        <v>5574</v>
      </c>
      <c r="U225" t="s">
        <v>1438</v>
      </c>
      <c r="W225" t="s">
        <v>292</v>
      </c>
      <c r="X225" t="s">
        <v>2344</v>
      </c>
      <c r="Y225" t="s">
        <v>1450</v>
      </c>
      <c r="Z225" t="s">
        <v>1249</v>
      </c>
      <c r="AA225" t="s">
        <v>1249</v>
      </c>
      <c r="AB225" t="s">
        <v>2339</v>
      </c>
      <c r="AC225" t="s">
        <v>1441</v>
      </c>
    </row>
    <row r="226" spans="1:29">
      <c r="A226" t="str">
        <f>+AA226</f>
        <v>CTM SA</v>
      </c>
      <c r="B226" t="s">
        <v>2345</v>
      </c>
      <c r="C226" t="s">
        <v>1534</v>
      </c>
      <c r="D226" t="s">
        <v>1473</v>
      </c>
      <c r="E226" t="s">
        <v>2346</v>
      </c>
      <c r="F226" t="s">
        <v>2346</v>
      </c>
      <c r="G226" t="s">
        <v>5478</v>
      </c>
      <c r="H226">
        <v>100000000</v>
      </c>
      <c r="I226">
        <v>1500</v>
      </c>
      <c r="J226" t="s">
        <v>5781</v>
      </c>
      <c r="K226" s="163" t="str">
        <f>LEFT(L226,10)</f>
        <v>2025-08-17</v>
      </c>
      <c r="L226" t="s">
        <v>5782</v>
      </c>
      <c r="M226">
        <v>100000</v>
      </c>
      <c r="N226" t="s">
        <v>1434</v>
      </c>
      <c r="O226" t="s">
        <v>1435</v>
      </c>
      <c r="P226" t="s">
        <v>1449</v>
      </c>
      <c r="Q226" t="s">
        <v>5308</v>
      </c>
      <c r="R226" t="s">
        <v>1443</v>
      </c>
      <c r="S226" t="s">
        <v>5559</v>
      </c>
      <c r="T226" t="s">
        <v>5777</v>
      </c>
      <c r="U226" t="s">
        <v>1536</v>
      </c>
      <c r="V226" t="s">
        <v>1443</v>
      </c>
      <c r="W226" t="s">
        <v>292</v>
      </c>
      <c r="X226" t="s">
        <v>2347</v>
      </c>
      <c r="Y226" t="s">
        <v>1457</v>
      </c>
      <c r="Z226" t="s">
        <v>39</v>
      </c>
      <c r="AA226" t="s">
        <v>1686</v>
      </c>
      <c r="AB226" t="s">
        <v>2348</v>
      </c>
      <c r="AC226" t="s">
        <v>1441</v>
      </c>
    </row>
    <row r="227" spans="1:29">
      <c r="A227" t="str">
        <f>+AA227</f>
        <v>TRESOR</v>
      </c>
      <c r="B227" t="s">
        <v>2349</v>
      </c>
      <c r="C227" t="s">
        <v>1433</v>
      </c>
      <c r="D227" t="s">
        <v>1218</v>
      </c>
      <c r="E227" t="s">
        <v>2350</v>
      </c>
      <c r="F227" t="s">
        <v>2350</v>
      </c>
      <c r="G227" t="s">
        <v>5306</v>
      </c>
      <c r="H227">
        <v>100000000</v>
      </c>
      <c r="I227">
        <v>83100</v>
      </c>
      <c r="J227" t="s">
        <v>5783</v>
      </c>
      <c r="K227" s="163" t="str">
        <f>LEFT(L227,10)</f>
        <v>2025-08-18</v>
      </c>
      <c r="L227" t="s">
        <v>5784</v>
      </c>
      <c r="M227">
        <v>100000</v>
      </c>
      <c r="N227" t="s">
        <v>1434</v>
      </c>
      <c r="O227" t="s">
        <v>1435</v>
      </c>
      <c r="P227" t="s">
        <v>1436</v>
      </c>
      <c r="Q227" t="s">
        <v>5308</v>
      </c>
      <c r="R227" t="s">
        <v>1443</v>
      </c>
      <c r="S227" t="s">
        <v>5785</v>
      </c>
      <c r="T227" t="s">
        <v>5715</v>
      </c>
      <c r="U227" t="s">
        <v>1438</v>
      </c>
      <c r="W227" t="s">
        <v>292</v>
      </c>
      <c r="X227" t="s">
        <v>2351</v>
      </c>
      <c r="Y227" t="s">
        <v>1439</v>
      </c>
      <c r="Z227" t="s">
        <v>1440</v>
      </c>
      <c r="AA227" t="s">
        <v>333</v>
      </c>
      <c r="AB227" t="s">
        <v>2352</v>
      </c>
      <c r="AC227" t="s">
        <v>1441</v>
      </c>
    </row>
    <row r="228" spans="1:29">
      <c r="A228" t="str">
        <f>+AA228</f>
        <v>BMCI</v>
      </c>
      <c r="B228" t="s">
        <v>2353</v>
      </c>
      <c r="C228" t="s">
        <v>1433</v>
      </c>
      <c r="D228" t="s">
        <v>111</v>
      </c>
      <c r="E228" t="s">
        <v>2354</v>
      </c>
      <c r="F228" t="s">
        <v>2354</v>
      </c>
      <c r="G228" t="s">
        <v>5375</v>
      </c>
      <c r="H228">
        <v>100000000</v>
      </c>
      <c r="I228">
        <v>110</v>
      </c>
      <c r="J228" t="s">
        <v>5786</v>
      </c>
      <c r="K228" s="163" t="str">
        <f>LEFT(L228,10)</f>
        <v>2025-08-27</v>
      </c>
      <c r="L228" t="s">
        <v>5787</v>
      </c>
      <c r="M228">
        <v>100000</v>
      </c>
      <c r="N228" t="s">
        <v>1434</v>
      </c>
      <c r="O228" t="s">
        <v>1435</v>
      </c>
      <c r="P228" t="s">
        <v>1449</v>
      </c>
      <c r="Q228" t="s">
        <v>5308</v>
      </c>
      <c r="R228" t="s">
        <v>1443</v>
      </c>
      <c r="S228" t="s">
        <v>5378</v>
      </c>
      <c r="T228" t="s">
        <v>5786</v>
      </c>
      <c r="U228" t="s">
        <v>1438</v>
      </c>
      <c r="W228" t="s">
        <v>292</v>
      </c>
      <c r="X228" t="s">
        <v>2356</v>
      </c>
      <c r="Y228" t="s">
        <v>1515</v>
      </c>
      <c r="Z228" t="s">
        <v>41</v>
      </c>
      <c r="AA228" t="s">
        <v>41</v>
      </c>
      <c r="AB228" t="s">
        <v>2355</v>
      </c>
      <c r="AC228" t="s">
        <v>1441</v>
      </c>
    </row>
    <row r="229" spans="1:29">
      <c r="A229" t="str">
        <f>+AA229</f>
        <v>WAFASALAF</v>
      </c>
      <c r="B229" t="s">
        <v>2357</v>
      </c>
      <c r="C229" t="s">
        <v>1433</v>
      </c>
      <c r="D229" t="s">
        <v>111</v>
      </c>
      <c r="E229" t="s">
        <v>2358</v>
      </c>
      <c r="F229" t="s">
        <v>2358</v>
      </c>
      <c r="G229" t="s">
        <v>5342</v>
      </c>
      <c r="H229">
        <v>100000000</v>
      </c>
      <c r="I229">
        <v>1000</v>
      </c>
      <c r="J229" t="s">
        <v>5788</v>
      </c>
      <c r="K229" s="163" t="str">
        <f>LEFT(L229,10)</f>
        <v>2025-08-28</v>
      </c>
      <c r="L229" t="s">
        <v>5789</v>
      </c>
      <c r="M229">
        <v>100000</v>
      </c>
      <c r="N229" t="s">
        <v>1434</v>
      </c>
      <c r="O229" t="s">
        <v>1435</v>
      </c>
      <c r="P229" t="s">
        <v>1449</v>
      </c>
      <c r="Q229" t="s">
        <v>5308</v>
      </c>
      <c r="R229" t="s">
        <v>1443</v>
      </c>
      <c r="S229" t="s">
        <v>5612</v>
      </c>
      <c r="T229" t="s">
        <v>5788</v>
      </c>
      <c r="U229" t="s">
        <v>1438</v>
      </c>
      <c r="W229" t="s">
        <v>292</v>
      </c>
      <c r="X229" t="s">
        <v>2359</v>
      </c>
      <c r="Y229" t="s">
        <v>1465</v>
      </c>
      <c r="Z229" t="s">
        <v>1466</v>
      </c>
      <c r="AA229" t="s">
        <v>1467</v>
      </c>
      <c r="AB229" t="s">
        <v>2360</v>
      </c>
      <c r="AC229" t="s">
        <v>1441</v>
      </c>
    </row>
    <row r="230" spans="1:29">
      <c r="A230" t="str">
        <f>+AA230</f>
        <v>SEDM</v>
      </c>
      <c r="B230" t="s">
        <v>2361</v>
      </c>
      <c r="C230" t="s">
        <v>1433</v>
      </c>
      <c r="D230" t="s">
        <v>111</v>
      </c>
      <c r="E230" t="s">
        <v>2362</v>
      </c>
      <c r="F230" t="s">
        <v>2362</v>
      </c>
      <c r="G230" t="s">
        <v>5448</v>
      </c>
      <c r="H230">
        <v>100000000</v>
      </c>
      <c r="I230">
        <v>1850</v>
      </c>
      <c r="J230" t="s">
        <v>5790</v>
      </c>
      <c r="K230" s="163" t="str">
        <f>LEFT(L230,10)</f>
        <v>2025-08-29</v>
      </c>
      <c r="L230" t="s">
        <v>5791</v>
      </c>
      <c r="M230">
        <v>100000</v>
      </c>
      <c r="N230" t="s">
        <v>1434</v>
      </c>
      <c r="O230" t="s">
        <v>1435</v>
      </c>
      <c r="P230" t="s">
        <v>1449</v>
      </c>
      <c r="Q230" t="s">
        <v>5308</v>
      </c>
      <c r="R230" t="s">
        <v>1443</v>
      </c>
      <c r="S230" t="s">
        <v>5453</v>
      </c>
      <c r="U230" t="s">
        <v>1438</v>
      </c>
      <c r="W230" t="s">
        <v>292</v>
      </c>
      <c r="X230" t="s">
        <v>2364</v>
      </c>
      <c r="Y230" t="s">
        <v>1611</v>
      </c>
      <c r="Z230" t="s">
        <v>1612</v>
      </c>
      <c r="AA230" t="s">
        <v>1624</v>
      </c>
      <c r="AB230" t="s">
        <v>2365</v>
      </c>
      <c r="AC230" t="s">
        <v>1441</v>
      </c>
    </row>
    <row r="231" spans="1:29">
      <c r="A231" t="str">
        <f>+AA231</f>
        <v>CFG BANK</v>
      </c>
      <c r="B231" t="s">
        <v>2366</v>
      </c>
      <c r="C231" t="s">
        <v>1433</v>
      </c>
      <c r="D231" t="s">
        <v>111</v>
      </c>
      <c r="E231" t="s">
        <v>2367</v>
      </c>
      <c r="F231" t="s">
        <v>2367</v>
      </c>
      <c r="G231" t="s">
        <v>5314</v>
      </c>
      <c r="H231">
        <v>100000000</v>
      </c>
      <c r="I231">
        <v>800</v>
      </c>
      <c r="J231" t="s">
        <v>5445</v>
      </c>
      <c r="K231" s="163" t="str">
        <f>LEFT(L231,10)</f>
        <v>2025-08-29</v>
      </c>
      <c r="L231" t="s">
        <v>5791</v>
      </c>
      <c r="M231">
        <v>100000</v>
      </c>
      <c r="N231" t="s">
        <v>1434</v>
      </c>
      <c r="O231" t="s">
        <v>1435</v>
      </c>
      <c r="P231" t="s">
        <v>1449</v>
      </c>
      <c r="Q231" t="s">
        <v>5308</v>
      </c>
      <c r="R231" t="s">
        <v>1443</v>
      </c>
      <c r="S231" t="s">
        <v>5315</v>
      </c>
      <c r="T231" t="s">
        <v>5574</v>
      </c>
      <c r="U231" t="s">
        <v>1438</v>
      </c>
      <c r="W231" t="s">
        <v>292</v>
      </c>
      <c r="X231" t="s">
        <v>2368</v>
      </c>
      <c r="Y231" t="s">
        <v>1450</v>
      </c>
      <c r="Z231" t="s">
        <v>1249</v>
      </c>
      <c r="AA231" t="s">
        <v>1249</v>
      </c>
      <c r="AB231" t="s">
        <v>2363</v>
      </c>
      <c r="AC231" t="s">
        <v>1441</v>
      </c>
    </row>
    <row r="232" spans="1:29">
      <c r="A232" t="str">
        <f>+AA232</f>
        <v>SGMB</v>
      </c>
      <c r="B232" t="s">
        <v>2369</v>
      </c>
      <c r="C232" t="s">
        <v>1433</v>
      </c>
      <c r="D232" t="s">
        <v>111</v>
      </c>
      <c r="E232" t="s">
        <v>2370</v>
      </c>
      <c r="F232" t="s">
        <v>2370</v>
      </c>
      <c r="G232" t="s">
        <v>5440</v>
      </c>
      <c r="H232">
        <v>100000000</v>
      </c>
      <c r="I232">
        <v>7000</v>
      </c>
      <c r="J232" t="s">
        <v>5445</v>
      </c>
      <c r="K232" s="163" t="str">
        <f>LEFT(L232,10)</f>
        <v>2025-08-29</v>
      </c>
      <c r="L232" t="s">
        <v>5791</v>
      </c>
      <c r="M232">
        <v>100000</v>
      </c>
      <c r="N232" t="s">
        <v>1434</v>
      </c>
      <c r="O232" t="s">
        <v>1435</v>
      </c>
      <c r="P232" t="s">
        <v>1449</v>
      </c>
      <c r="Q232" t="s">
        <v>5308</v>
      </c>
      <c r="R232" t="s">
        <v>1443</v>
      </c>
      <c r="S232" t="s">
        <v>5631</v>
      </c>
      <c r="T232" t="s">
        <v>5792</v>
      </c>
      <c r="U232" t="s">
        <v>1438</v>
      </c>
      <c r="W232" t="s">
        <v>292</v>
      </c>
      <c r="X232" t="s">
        <v>2371</v>
      </c>
      <c r="Y232" t="s">
        <v>1611</v>
      </c>
      <c r="Z232" t="s">
        <v>1612</v>
      </c>
      <c r="AA232" t="s">
        <v>1612</v>
      </c>
      <c r="AB232" t="s">
        <v>2363</v>
      </c>
      <c r="AC232" t="s">
        <v>1441</v>
      </c>
    </row>
    <row r="233" spans="1:29">
      <c r="A233" t="str">
        <f>+AA233</f>
        <v>FT IMMO LV II</v>
      </c>
      <c r="B233" t="s">
        <v>2372</v>
      </c>
      <c r="C233" t="s">
        <v>1433</v>
      </c>
      <c r="D233" t="s">
        <v>177</v>
      </c>
      <c r="E233" t="s">
        <v>2373</v>
      </c>
      <c r="F233" t="s">
        <v>2374</v>
      </c>
      <c r="G233" t="s">
        <v>5793</v>
      </c>
      <c r="H233">
        <v>100000000</v>
      </c>
      <c r="I233">
        <v>1059</v>
      </c>
      <c r="J233" t="s">
        <v>5794</v>
      </c>
      <c r="K233" s="163" t="str">
        <f>LEFT(L233,10)</f>
        <v>2025-09-02</v>
      </c>
      <c r="L233" t="s">
        <v>5795</v>
      </c>
      <c r="M233">
        <v>100000</v>
      </c>
      <c r="N233" t="s">
        <v>1434</v>
      </c>
      <c r="O233" t="s">
        <v>1435</v>
      </c>
      <c r="P233" t="s">
        <v>1449</v>
      </c>
      <c r="Q233" t="s">
        <v>5308</v>
      </c>
      <c r="R233" t="s">
        <v>1437</v>
      </c>
      <c r="S233" t="s">
        <v>5796</v>
      </c>
      <c r="T233" t="s">
        <v>5794</v>
      </c>
      <c r="U233" t="s">
        <v>1438</v>
      </c>
      <c r="W233" t="s">
        <v>292</v>
      </c>
      <c r="X233" t="s">
        <v>2376</v>
      </c>
      <c r="Y233" t="s">
        <v>2271</v>
      </c>
      <c r="Z233" t="s">
        <v>40</v>
      </c>
      <c r="AA233" t="s">
        <v>2377</v>
      </c>
      <c r="AB233" t="s">
        <v>2378</v>
      </c>
      <c r="AC233" t="s">
        <v>1441</v>
      </c>
    </row>
    <row r="234" spans="1:29">
      <c r="A234" t="str">
        <f>+AA234</f>
        <v>FT IMMO LV II</v>
      </c>
      <c r="B234" t="s">
        <v>2379</v>
      </c>
      <c r="C234" t="s">
        <v>1447</v>
      </c>
      <c r="D234" t="s">
        <v>177</v>
      </c>
      <c r="E234" t="s">
        <v>2380</v>
      </c>
      <c r="F234" t="s">
        <v>2381</v>
      </c>
      <c r="G234" t="s">
        <v>5793</v>
      </c>
      <c r="H234">
        <v>100000000</v>
      </c>
      <c r="I234">
        <v>3250</v>
      </c>
      <c r="J234" t="s">
        <v>5794</v>
      </c>
      <c r="K234" s="163" t="str">
        <f>LEFT(L234,10)</f>
        <v>2025-09-02</v>
      </c>
      <c r="L234" t="s">
        <v>5795</v>
      </c>
      <c r="M234">
        <v>100000</v>
      </c>
      <c r="N234" t="s">
        <v>1557</v>
      </c>
      <c r="O234" t="s">
        <v>1435</v>
      </c>
      <c r="P234" t="s">
        <v>1449</v>
      </c>
      <c r="Q234" t="s">
        <v>5308</v>
      </c>
      <c r="R234" t="s">
        <v>1437</v>
      </c>
      <c r="S234" t="s">
        <v>5345</v>
      </c>
      <c r="T234" t="s">
        <v>5794</v>
      </c>
      <c r="U234" t="s">
        <v>1438</v>
      </c>
      <c r="W234" t="s">
        <v>292</v>
      </c>
      <c r="X234" t="s">
        <v>2382</v>
      </c>
      <c r="Y234" t="s">
        <v>2271</v>
      </c>
      <c r="Z234" t="s">
        <v>40</v>
      </c>
      <c r="AA234" t="s">
        <v>2377</v>
      </c>
      <c r="AB234" t="s">
        <v>2378</v>
      </c>
      <c r="AC234" t="s">
        <v>1441</v>
      </c>
    </row>
    <row r="235" spans="1:29">
      <c r="A235" t="str">
        <f>+AA235</f>
        <v>FT IMMO LV II</v>
      </c>
      <c r="B235" t="s">
        <v>2383</v>
      </c>
      <c r="C235" t="s">
        <v>1433</v>
      </c>
      <c r="D235" t="s">
        <v>177</v>
      </c>
      <c r="E235" t="s">
        <v>2384</v>
      </c>
      <c r="F235" t="s">
        <v>2385</v>
      </c>
      <c r="G235" t="s">
        <v>5793</v>
      </c>
      <c r="H235">
        <v>100000000</v>
      </c>
      <c r="I235">
        <v>2</v>
      </c>
      <c r="J235" t="s">
        <v>5794</v>
      </c>
      <c r="K235" s="163" t="str">
        <f>LEFT(L235,10)</f>
        <v>2025-09-02</v>
      </c>
      <c r="L235" t="s">
        <v>5795</v>
      </c>
      <c r="M235">
        <v>25000</v>
      </c>
      <c r="N235" t="s">
        <v>1434</v>
      </c>
      <c r="O235" t="s">
        <v>1435</v>
      </c>
      <c r="Q235" t="s">
        <v>5797</v>
      </c>
      <c r="R235" t="s">
        <v>1437</v>
      </c>
      <c r="S235" t="s">
        <v>5798</v>
      </c>
      <c r="T235" t="s">
        <v>5794</v>
      </c>
      <c r="U235" t="s">
        <v>1438</v>
      </c>
      <c r="W235" t="s">
        <v>292</v>
      </c>
      <c r="X235" t="s">
        <v>2386</v>
      </c>
      <c r="Y235" t="s">
        <v>2271</v>
      </c>
      <c r="Z235" t="s">
        <v>40</v>
      </c>
      <c r="AA235" t="s">
        <v>2377</v>
      </c>
      <c r="AB235" t="s">
        <v>2378</v>
      </c>
      <c r="AC235" t="s">
        <v>1441</v>
      </c>
    </row>
    <row r="236" spans="1:29">
      <c r="A236" t="str">
        <f>+AA236</f>
        <v>WAFASALAF</v>
      </c>
      <c r="B236" t="s">
        <v>2387</v>
      </c>
      <c r="C236" t="s">
        <v>1433</v>
      </c>
      <c r="D236" t="s">
        <v>111</v>
      </c>
      <c r="E236" t="s">
        <v>2388</v>
      </c>
      <c r="F236" t="s">
        <v>2388</v>
      </c>
      <c r="G236" t="s">
        <v>5342</v>
      </c>
      <c r="H236">
        <v>100000000</v>
      </c>
      <c r="I236">
        <v>1000</v>
      </c>
      <c r="J236" t="s">
        <v>5799</v>
      </c>
      <c r="K236" s="163" t="str">
        <f>LEFT(L236,10)</f>
        <v>2025-09-02</v>
      </c>
      <c r="L236" t="s">
        <v>5795</v>
      </c>
      <c r="M236">
        <v>100000</v>
      </c>
      <c r="N236" t="s">
        <v>1434</v>
      </c>
      <c r="O236" t="s">
        <v>1435</v>
      </c>
      <c r="P236" t="s">
        <v>1449</v>
      </c>
      <c r="Q236" t="s">
        <v>5308</v>
      </c>
      <c r="R236" t="s">
        <v>1443</v>
      </c>
      <c r="S236" t="s">
        <v>5800</v>
      </c>
      <c r="T236" t="s">
        <v>5534</v>
      </c>
      <c r="U236" t="s">
        <v>1438</v>
      </c>
      <c r="W236" t="s">
        <v>292</v>
      </c>
      <c r="X236" t="s">
        <v>2389</v>
      </c>
      <c r="Y236" t="s">
        <v>1465</v>
      </c>
      <c r="Z236" t="s">
        <v>1466</v>
      </c>
      <c r="AA236" t="s">
        <v>1467</v>
      </c>
      <c r="AB236" t="s">
        <v>2390</v>
      </c>
      <c r="AC236" t="s">
        <v>1688</v>
      </c>
    </row>
    <row r="237" spans="1:29">
      <c r="A237" t="str">
        <f>+AA237</f>
        <v>WAFABAIL</v>
      </c>
      <c r="B237" t="s">
        <v>2391</v>
      </c>
      <c r="C237" t="s">
        <v>1433</v>
      </c>
      <c r="D237" t="s">
        <v>111</v>
      </c>
      <c r="E237" t="s">
        <v>2392</v>
      </c>
      <c r="F237" t="s">
        <v>2392</v>
      </c>
      <c r="G237" t="s">
        <v>5490</v>
      </c>
      <c r="H237">
        <v>100000000</v>
      </c>
      <c r="I237">
        <v>1000</v>
      </c>
      <c r="J237" t="s">
        <v>5383</v>
      </c>
      <c r="K237" s="163" t="str">
        <f>LEFT(L237,10)</f>
        <v>2025-09-02</v>
      </c>
      <c r="L237" t="s">
        <v>5795</v>
      </c>
      <c r="M237">
        <v>100000</v>
      </c>
      <c r="N237" t="s">
        <v>1434</v>
      </c>
      <c r="O237" t="s">
        <v>1435</v>
      </c>
      <c r="P237" t="s">
        <v>1449</v>
      </c>
      <c r="Q237" t="s">
        <v>5308</v>
      </c>
      <c r="R237" t="s">
        <v>1443</v>
      </c>
      <c r="S237" t="s">
        <v>5800</v>
      </c>
      <c r="T237" t="s">
        <v>5383</v>
      </c>
      <c r="U237" t="s">
        <v>1438</v>
      </c>
      <c r="W237" t="s">
        <v>292</v>
      </c>
      <c r="X237" t="s">
        <v>2393</v>
      </c>
      <c r="Y237" t="s">
        <v>1465</v>
      </c>
      <c r="Z237" t="s">
        <v>1466</v>
      </c>
      <c r="AA237" t="s">
        <v>1711</v>
      </c>
      <c r="AB237" t="s">
        <v>2375</v>
      </c>
      <c r="AC237" t="s">
        <v>1441</v>
      </c>
    </row>
    <row r="238" spans="1:29">
      <c r="A238" t="str">
        <f>+AA238</f>
        <v>CFG BANK</v>
      </c>
      <c r="B238" t="s">
        <v>2394</v>
      </c>
      <c r="C238" t="s">
        <v>1433</v>
      </c>
      <c r="D238" t="s">
        <v>111</v>
      </c>
      <c r="E238" t="s">
        <v>2395</v>
      </c>
      <c r="F238" t="s">
        <v>2395</v>
      </c>
      <c r="G238" t="s">
        <v>5314</v>
      </c>
      <c r="H238">
        <v>100000000</v>
      </c>
      <c r="I238">
        <v>800</v>
      </c>
      <c r="J238" t="s">
        <v>5801</v>
      </c>
      <c r="K238" s="163" t="str">
        <f>LEFT(L238,10)</f>
        <v>2025-09-04</v>
      </c>
      <c r="L238" t="s">
        <v>5802</v>
      </c>
      <c r="M238">
        <v>100000</v>
      </c>
      <c r="N238" t="s">
        <v>1434</v>
      </c>
      <c r="O238" t="s">
        <v>1435</v>
      </c>
      <c r="P238" t="s">
        <v>1449</v>
      </c>
      <c r="Q238" t="s">
        <v>5308</v>
      </c>
      <c r="R238" t="s">
        <v>1443</v>
      </c>
      <c r="S238" t="s">
        <v>5407</v>
      </c>
      <c r="T238" t="s">
        <v>5803</v>
      </c>
      <c r="U238" t="s">
        <v>1438</v>
      </c>
      <c r="W238" t="s">
        <v>292</v>
      </c>
      <c r="X238" t="s">
        <v>2397</v>
      </c>
      <c r="Y238" t="s">
        <v>1450</v>
      </c>
      <c r="Z238" t="s">
        <v>1249</v>
      </c>
      <c r="AA238" t="s">
        <v>1249</v>
      </c>
      <c r="AB238" t="s">
        <v>2398</v>
      </c>
      <c r="AC238" t="s">
        <v>1441</v>
      </c>
    </row>
    <row r="239" spans="1:29">
      <c r="A239" t="str">
        <f>+AA239</f>
        <v>BMCI</v>
      </c>
      <c r="B239" t="s">
        <v>2399</v>
      </c>
      <c r="C239" t="s">
        <v>1433</v>
      </c>
      <c r="D239" t="s">
        <v>111</v>
      </c>
      <c r="E239" t="s">
        <v>2400</v>
      </c>
      <c r="F239" t="s">
        <v>2400</v>
      </c>
      <c r="G239" t="s">
        <v>5375</v>
      </c>
      <c r="H239">
        <v>100000000</v>
      </c>
      <c r="I239">
        <v>18000</v>
      </c>
      <c r="J239" t="s">
        <v>5464</v>
      </c>
      <c r="K239" s="163" t="str">
        <f>LEFT(L239,10)</f>
        <v>2025-09-04</v>
      </c>
      <c r="L239" t="s">
        <v>5802</v>
      </c>
      <c r="M239">
        <v>100000</v>
      </c>
      <c r="N239" t="s">
        <v>1434</v>
      </c>
      <c r="O239" t="s">
        <v>1435</v>
      </c>
      <c r="P239" t="s">
        <v>1449</v>
      </c>
      <c r="Q239" t="s">
        <v>5308</v>
      </c>
      <c r="R239" t="s">
        <v>1443</v>
      </c>
      <c r="S239" t="s">
        <v>5499</v>
      </c>
      <c r="T239" t="s">
        <v>5661</v>
      </c>
      <c r="U239" t="s">
        <v>1438</v>
      </c>
      <c r="W239" t="s">
        <v>292</v>
      </c>
      <c r="X239" t="s">
        <v>2401</v>
      </c>
      <c r="Y239" t="s">
        <v>1515</v>
      </c>
      <c r="Z239" t="s">
        <v>41</v>
      </c>
      <c r="AA239" t="s">
        <v>41</v>
      </c>
      <c r="AB239" t="s">
        <v>2396</v>
      </c>
      <c r="AC239" t="s">
        <v>1441</v>
      </c>
    </row>
    <row r="240" spans="1:29">
      <c r="A240" t="str">
        <f>+AA240</f>
        <v>RDS</v>
      </c>
      <c r="B240" t="s">
        <v>2402</v>
      </c>
      <c r="C240" t="s">
        <v>1534</v>
      </c>
      <c r="D240" t="s">
        <v>1473</v>
      </c>
      <c r="E240" t="s">
        <v>2403</v>
      </c>
      <c r="F240" t="s">
        <v>2403</v>
      </c>
      <c r="G240" t="s">
        <v>5804</v>
      </c>
      <c r="H240">
        <v>100000000</v>
      </c>
      <c r="I240">
        <v>900</v>
      </c>
      <c r="J240" t="s">
        <v>5805</v>
      </c>
      <c r="K240" s="163" t="str">
        <f>LEFT(L240,10)</f>
        <v>2025-09-05</v>
      </c>
      <c r="L240" t="s">
        <v>5806</v>
      </c>
      <c r="M240">
        <v>37500</v>
      </c>
      <c r="N240" t="s">
        <v>1434</v>
      </c>
      <c r="O240" t="s">
        <v>1435</v>
      </c>
      <c r="P240" t="s">
        <v>1449</v>
      </c>
      <c r="Q240" t="s">
        <v>5807</v>
      </c>
      <c r="R240" t="s">
        <v>1437</v>
      </c>
      <c r="S240" t="s">
        <v>5808</v>
      </c>
      <c r="U240" t="s">
        <v>1536</v>
      </c>
      <c r="V240" t="s">
        <v>1437</v>
      </c>
      <c r="W240" t="s">
        <v>292</v>
      </c>
      <c r="X240" t="s">
        <v>2405</v>
      </c>
      <c r="Y240" t="s">
        <v>1450</v>
      </c>
      <c r="Z240" t="s">
        <v>1249</v>
      </c>
      <c r="AA240" t="s">
        <v>2406</v>
      </c>
      <c r="AB240" t="s">
        <v>2407</v>
      </c>
      <c r="AC240" t="s">
        <v>1441</v>
      </c>
    </row>
    <row r="241" spans="1:29">
      <c r="A241" t="str">
        <f>+AA241</f>
        <v>RDS</v>
      </c>
      <c r="B241" t="s">
        <v>2408</v>
      </c>
      <c r="C241" t="s">
        <v>1534</v>
      </c>
      <c r="D241" t="s">
        <v>1473</v>
      </c>
      <c r="E241" t="s">
        <v>2409</v>
      </c>
      <c r="F241" t="s">
        <v>2409</v>
      </c>
      <c r="G241" t="s">
        <v>5804</v>
      </c>
      <c r="H241">
        <v>100000000</v>
      </c>
      <c r="I241">
        <v>1600</v>
      </c>
      <c r="J241" t="s">
        <v>5805</v>
      </c>
      <c r="K241" s="163" t="str">
        <f>LEFT(L241,10)</f>
        <v>2025-09-05</v>
      </c>
      <c r="L241" t="s">
        <v>5806</v>
      </c>
      <c r="M241">
        <v>37500</v>
      </c>
      <c r="N241" t="s">
        <v>1557</v>
      </c>
      <c r="O241" t="s">
        <v>1435</v>
      </c>
      <c r="P241" t="s">
        <v>1449</v>
      </c>
      <c r="Q241" t="s">
        <v>5807</v>
      </c>
      <c r="R241" t="s">
        <v>1437</v>
      </c>
      <c r="S241" t="s">
        <v>5809</v>
      </c>
      <c r="U241" t="s">
        <v>1536</v>
      </c>
      <c r="V241" t="s">
        <v>1437</v>
      </c>
      <c r="W241" t="s">
        <v>292</v>
      </c>
      <c r="X241" t="s">
        <v>2410</v>
      </c>
      <c r="Y241" t="s">
        <v>1450</v>
      </c>
      <c r="Z241" t="s">
        <v>1249</v>
      </c>
      <c r="AA241" t="s">
        <v>2406</v>
      </c>
      <c r="AB241" t="s">
        <v>2407</v>
      </c>
      <c r="AC241" t="s">
        <v>1441</v>
      </c>
    </row>
    <row r="242" spans="1:29">
      <c r="A242" t="str">
        <f>+AA242</f>
        <v>BMCI</v>
      </c>
      <c r="B242" t="s">
        <v>2411</v>
      </c>
      <c r="C242" t="s">
        <v>1433</v>
      </c>
      <c r="D242" t="s">
        <v>111</v>
      </c>
      <c r="E242" t="s">
        <v>2412</v>
      </c>
      <c r="F242" t="s">
        <v>2412</v>
      </c>
      <c r="G242" t="s">
        <v>5375</v>
      </c>
      <c r="H242">
        <v>100000000</v>
      </c>
      <c r="I242">
        <v>400</v>
      </c>
      <c r="J242" t="s">
        <v>5810</v>
      </c>
      <c r="K242" s="163" t="str">
        <f>LEFT(L242,10)</f>
        <v>2025-09-05</v>
      </c>
      <c r="L242" t="s">
        <v>5806</v>
      </c>
      <c r="M242">
        <v>100000</v>
      </c>
      <c r="N242" t="s">
        <v>1434</v>
      </c>
      <c r="O242" t="s">
        <v>1435</v>
      </c>
      <c r="P242" t="s">
        <v>1449</v>
      </c>
      <c r="Q242" t="s">
        <v>5308</v>
      </c>
      <c r="R242" t="s">
        <v>1443</v>
      </c>
      <c r="S242" t="s">
        <v>5407</v>
      </c>
      <c r="T242" t="s">
        <v>5661</v>
      </c>
      <c r="U242" t="s">
        <v>1438</v>
      </c>
      <c r="W242" t="s">
        <v>292</v>
      </c>
      <c r="X242" t="s">
        <v>2413</v>
      </c>
      <c r="Y242" t="s">
        <v>1515</v>
      </c>
      <c r="Z242" t="s">
        <v>41</v>
      </c>
      <c r="AA242" t="s">
        <v>41</v>
      </c>
      <c r="AB242" t="s">
        <v>2404</v>
      </c>
      <c r="AC242" t="s">
        <v>1441</v>
      </c>
    </row>
    <row r="243" spans="1:29">
      <c r="A243" t="str">
        <f>+AA243</f>
        <v>WAFASALAF</v>
      </c>
      <c r="B243" t="s">
        <v>2414</v>
      </c>
      <c r="C243" t="s">
        <v>1433</v>
      </c>
      <c r="D243" t="s">
        <v>111</v>
      </c>
      <c r="E243" t="s">
        <v>2415</v>
      </c>
      <c r="F243" t="s">
        <v>2415</v>
      </c>
      <c r="G243" t="s">
        <v>5342</v>
      </c>
      <c r="H243">
        <v>100000000</v>
      </c>
      <c r="I243">
        <v>3400</v>
      </c>
      <c r="J243" t="s">
        <v>5811</v>
      </c>
      <c r="K243" s="163" t="str">
        <f>LEFT(L243,10)</f>
        <v>2025-09-07</v>
      </c>
      <c r="L243" t="s">
        <v>5812</v>
      </c>
      <c r="M243">
        <v>100000</v>
      </c>
      <c r="N243" t="s">
        <v>1434</v>
      </c>
      <c r="O243" t="s">
        <v>1435</v>
      </c>
      <c r="P243" t="s">
        <v>1449</v>
      </c>
      <c r="Q243" t="s">
        <v>5308</v>
      </c>
      <c r="R243" t="s">
        <v>1443</v>
      </c>
      <c r="S243" t="s">
        <v>5813</v>
      </c>
      <c r="T243" t="s">
        <v>5534</v>
      </c>
      <c r="U243" t="s">
        <v>1438</v>
      </c>
      <c r="W243" t="s">
        <v>292</v>
      </c>
      <c r="X243" t="s">
        <v>2416</v>
      </c>
      <c r="Y243" t="s">
        <v>1465</v>
      </c>
      <c r="Z243" t="s">
        <v>1466</v>
      </c>
      <c r="AA243" t="s">
        <v>1467</v>
      </c>
      <c r="AB243" t="s">
        <v>2417</v>
      </c>
      <c r="AC243" t="s">
        <v>1441</v>
      </c>
    </row>
    <row r="244" spans="1:29">
      <c r="A244" t="str">
        <f>+AA244</f>
        <v>TRESOR</v>
      </c>
      <c r="B244" t="s">
        <v>2418</v>
      </c>
      <c r="C244" t="s">
        <v>1433</v>
      </c>
      <c r="D244" t="s">
        <v>1218</v>
      </c>
      <c r="E244" t="s">
        <v>2419</v>
      </c>
      <c r="F244" t="s">
        <v>2419</v>
      </c>
      <c r="G244" t="s">
        <v>5306</v>
      </c>
      <c r="H244">
        <v>100000000</v>
      </c>
      <c r="I244">
        <v>65719</v>
      </c>
      <c r="J244" t="s">
        <v>5783</v>
      </c>
      <c r="K244" s="163" t="str">
        <f>LEFT(L244,10)</f>
        <v>2025-09-15</v>
      </c>
      <c r="L244" t="s">
        <v>5814</v>
      </c>
      <c r="M244">
        <v>100000</v>
      </c>
      <c r="N244" t="s">
        <v>1434</v>
      </c>
      <c r="O244" t="s">
        <v>1435</v>
      </c>
      <c r="P244" t="s">
        <v>1436</v>
      </c>
      <c r="Q244" t="s">
        <v>5308</v>
      </c>
      <c r="R244" t="s">
        <v>1443</v>
      </c>
      <c r="S244" t="s">
        <v>5785</v>
      </c>
      <c r="T244" t="s">
        <v>5338</v>
      </c>
      <c r="U244" t="s">
        <v>1438</v>
      </c>
      <c r="W244" t="s">
        <v>292</v>
      </c>
      <c r="X244" t="s">
        <v>2420</v>
      </c>
      <c r="Y244" t="s">
        <v>1439</v>
      </c>
      <c r="Z244" t="s">
        <v>1440</v>
      </c>
      <c r="AA244" t="s">
        <v>333</v>
      </c>
      <c r="AB244" t="s">
        <v>2421</v>
      </c>
      <c r="AC244" t="s">
        <v>1441</v>
      </c>
    </row>
    <row r="245" spans="1:29">
      <c r="A245" t="str">
        <f>+AA245</f>
        <v>BMCI</v>
      </c>
      <c r="B245" t="s">
        <v>2422</v>
      </c>
      <c r="C245" t="s">
        <v>1433</v>
      </c>
      <c r="D245" t="s">
        <v>111</v>
      </c>
      <c r="E245" t="s">
        <v>2423</v>
      </c>
      <c r="F245" t="s">
        <v>2423</v>
      </c>
      <c r="G245" t="s">
        <v>5375</v>
      </c>
      <c r="H245">
        <v>100000000</v>
      </c>
      <c r="I245">
        <v>1136</v>
      </c>
      <c r="J245" t="s">
        <v>5815</v>
      </c>
      <c r="K245" s="163" t="str">
        <f>LEFT(L245,10)</f>
        <v>2025-09-16</v>
      </c>
      <c r="L245" t="s">
        <v>5816</v>
      </c>
      <c r="M245">
        <v>100000</v>
      </c>
      <c r="N245" t="s">
        <v>1434</v>
      </c>
      <c r="O245" t="s">
        <v>1435</v>
      </c>
      <c r="P245" t="s">
        <v>1449</v>
      </c>
      <c r="Q245" t="s">
        <v>5308</v>
      </c>
      <c r="R245" t="s">
        <v>1443</v>
      </c>
      <c r="S245" t="s">
        <v>5559</v>
      </c>
      <c r="T245" t="s">
        <v>5661</v>
      </c>
      <c r="U245" t="s">
        <v>1438</v>
      </c>
      <c r="W245" t="s">
        <v>292</v>
      </c>
      <c r="X245" t="s">
        <v>2425</v>
      </c>
      <c r="Y245" t="s">
        <v>1515</v>
      </c>
      <c r="Z245" t="s">
        <v>41</v>
      </c>
      <c r="AA245" t="s">
        <v>41</v>
      </c>
      <c r="AB245" t="s">
        <v>2424</v>
      </c>
      <c r="AC245" t="s">
        <v>1441</v>
      </c>
    </row>
    <row r="246" spans="1:29">
      <c r="A246" t="str">
        <f>+AA246</f>
        <v>WAFASALAF</v>
      </c>
      <c r="B246" t="s">
        <v>2426</v>
      </c>
      <c r="C246" t="s">
        <v>1433</v>
      </c>
      <c r="D246" t="s">
        <v>111</v>
      </c>
      <c r="E246" t="s">
        <v>2427</v>
      </c>
      <c r="F246" t="s">
        <v>2427</v>
      </c>
      <c r="G246" t="s">
        <v>5342</v>
      </c>
      <c r="H246">
        <v>100000000</v>
      </c>
      <c r="I246">
        <v>1500</v>
      </c>
      <c r="J246" t="s">
        <v>5817</v>
      </c>
      <c r="K246" s="163" t="str">
        <f>LEFT(L246,10)</f>
        <v>2025-09-24</v>
      </c>
      <c r="L246" t="s">
        <v>5818</v>
      </c>
      <c r="M246">
        <v>100000</v>
      </c>
      <c r="N246" t="s">
        <v>1434</v>
      </c>
      <c r="O246" t="s">
        <v>1435</v>
      </c>
      <c r="P246" t="s">
        <v>1449</v>
      </c>
      <c r="Q246" t="s">
        <v>5308</v>
      </c>
      <c r="R246" t="s">
        <v>1443</v>
      </c>
      <c r="S246" t="s">
        <v>5819</v>
      </c>
      <c r="T246" t="s">
        <v>5534</v>
      </c>
      <c r="U246" t="s">
        <v>1438</v>
      </c>
      <c r="W246" t="s">
        <v>292</v>
      </c>
      <c r="X246" t="s">
        <v>2429</v>
      </c>
      <c r="Y246" t="s">
        <v>1465</v>
      </c>
      <c r="Z246" t="s">
        <v>1466</v>
      </c>
      <c r="AA246" t="s">
        <v>1467</v>
      </c>
      <c r="AB246" t="s">
        <v>2430</v>
      </c>
      <c r="AC246" t="s">
        <v>1441</v>
      </c>
    </row>
    <row r="247" spans="1:29">
      <c r="A247" t="str">
        <f>+AA247</f>
        <v>CFG BANK</v>
      </c>
      <c r="B247" t="s">
        <v>2431</v>
      </c>
      <c r="C247" t="s">
        <v>1433</v>
      </c>
      <c r="D247" t="s">
        <v>111</v>
      </c>
      <c r="E247" t="s">
        <v>2432</v>
      </c>
      <c r="F247" t="s">
        <v>2432</v>
      </c>
      <c r="G247" t="s">
        <v>5314</v>
      </c>
      <c r="H247">
        <v>100000000</v>
      </c>
      <c r="I247">
        <v>30</v>
      </c>
      <c r="J247" t="s">
        <v>5820</v>
      </c>
      <c r="K247" s="163" t="str">
        <f>LEFT(L247,10)</f>
        <v>2025-09-25</v>
      </c>
      <c r="L247" t="s">
        <v>5821</v>
      </c>
      <c r="M247">
        <v>100000</v>
      </c>
      <c r="N247" t="s">
        <v>1434</v>
      </c>
      <c r="O247" t="s">
        <v>1435</v>
      </c>
      <c r="P247" t="s">
        <v>1449</v>
      </c>
      <c r="Q247" t="s">
        <v>5308</v>
      </c>
      <c r="R247" t="s">
        <v>1443</v>
      </c>
      <c r="S247" t="s">
        <v>5321</v>
      </c>
      <c r="T247" t="s">
        <v>5820</v>
      </c>
      <c r="U247" t="s">
        <v>1438</v>
      </c>
      <c r="W247" t="s">
        <v>292</v>
      </c>
      <c r="X247" t="s">
        <v>2435</v>
      </c>
      <c r="Y247" t="s">
        <v>1450</v>
      </c>
      <c r="Z247" t="s">
        <v>1249</v>
      </c>
      <c r="AA247" t="s">
        <v>1249</v>
      </c>
      <c r="AB247" t="s">
        <v>2434</v>
      </c>
      <c r="AC247" t="s">
        <v>1441</v>
      </c>
    </row>
    <row r="248" spans="1:29">
      <c r="A248" t="str">
        <f>+AA248</f>
        <v>CFG BANK</v>
      </c>
      <c r="B248" t="s">
        <v>2436</v>
      </c>
      <c r="C248" t="s">
        <v>1433</v>
      </c>
      <c r="D248" t="s">
        <v>111</v>
      </c>
      <c r="E248" t="s">
        <v>2437</v>
      </c>
      <c r="F248" t="s">
        <v>2437</v>
      </c>
      <c r="G248" t="s">
        <v>5314</v>
      </c>
      <c r="H248">
        <v>100000000</v>
      </c>
      <c r="I248">
        <v>1000</v>
      </c>
      <c r="J248" t="s">
        <v>5822</v>
      </c>
      <c r="K248" s="163" t="str">
        <f>LEFT(L248,10)</f>
        <v>2025-09-26</v>
      </c>
      <c r="L248" t="s">
        <v>5823</v>
      </c>
      <c r="M248">
        <v>100000</v>
      </c>
      <c r="N248" t="s">
        <v>1434</v>
      </c>
      <c r="O248" t="s">
        <v>1435</v>
      </c>
      <c r="P248" t="s">
        <v>1449</v>
      </c>
      <c r="Q248" t="s">
        <v>5308</v>
      </c>
      <c r="R248" t="s">
        <v>1443</v>
      </c>
      <c r="S248" t="s">
        <v>5407</v>
      </c>
      <c r="T248" t="s">
        <v>5820</v>
      </c>
      <c r="U248" t="s">
        <v>1438</v>
      </c>
      <c r="W248" t="s">
        <v>292</v>
      </c>
      <c r="X248" t="s">
        <v>2439</v>
      </c>
      <c r="Y248" t="s">
        <v>1450</v>
      </c>
      <c r="Z248" t="s">
        <v>1249</v>
      </c>
      <c r="AA248" t="s">
        <v>1249</v>
      </c>
      <c r="AB248" t="s">
        <v>2438</v>
      </c>
      <c r="AC248" t="s">
        <v>1441</v>
      </c>
    </row>
    <row r="249" spans="1:29">
      <c r="A249" t="str">
        <f>+AA249</f>
        <v>ASSIFILL BUILD</v>
      </c>
      <c r="B249" t="s">
        <v>2440</v>
      </c>
      <c r="C249" t="s">
        <v>1534</v>
      </c>
      <c r="D249" t="s">
        <v>1473</v>
      </c>
      <c r="E249" t="s">
        <v>2441</v>
      </c>
      <c r="F249" t="s">
        <v>2441</v>
      </c>
      <c r="G249" t="s">
        <v>5824</v>
      </c>
      <c r="H249">
        <v>100000000</v>
      </c>
      <c r="I249">
        <v>3000</v>
      </c>
      <c r="J249" t="s">
        <v>5825</v>
      </c>
      <c r="K249" s="163" t="str">
        <f>LEFT(L249,10)</f>
        <v>2025-09-29</v>
      </c>
      <c r="L249" t="s">
        <v>5826</v>
      </c>
      <c r="M249">
        <v>100000</v>
      </c>
      <c r="N249" t="s">
        <v>1434</v>
      </c>
      <c r="O249" t="s">
        <v>1435</v>
      </c>
      <c r="P249" t="s">
        <v>2443</v>
      </c>
      <c r="Q249" t="s">
        <v>5308</v>
      </c>
      <c r="R249" t="s">
        <v>1443</v>
      </c>
      <c r="S249" t="s">
        <v>5411</v>
      </c>
      <c r="T249" t="s">
        <v>5825</v>
      </c>
      <c r="U249" t="s">
        <v>1536</v>
      </c>
      <c r="V249" t="s">
        <v>1443</v>
      </c>
      <c r="W249" t="s">
        <v>292</v>
      </c>
      <c r="X249" t="s">
        <v>2444</v>
      </c>
      <c r="Y249" t="s">
        <v>1531</v>
      </c>
      <c r="Z249" t="s">
        <v>1532</v>
      </c>
      <c r="AA249" t="s">
        <v>2445</v>
      </c>
      <c r="AB249" t="s">
        <v>2446</v>
      </c>
      <c r="AC249" t="s">
        <v>1441</v>
      </c>
    </row>
    <row r="250" spans="1:29">
      <c r="A250" t="str">
        <f>+AA250</f>
        <v>CIH E</v>
      </c>
      <c r="B250" t="s">
        <v>2447</v>
      </c>
      <c r="C250" t="s">
        <v>1433</v>
      </c>
      <c r="D250" t="s">
        <v>111</v>
      </c>
      <c r="E250" t="s">
        <v>2448</v>
      </c>
      <c r="F250" t="s">
        <v>2448</v>
      </c>
      <c r="G250" t="s">
        <v>5311</v>
      </c>
      <c r="H250">
        <v>100000000</v>
      </c>
      <c r="I250">
        <v>4560</v>
      </c>
      <c r="J250" t="s">
        <v>5827</v>
      </c>
      <c r="K250" s="163" t="str">
        <f>LEFT(L250,10)</f>
        <v>2025-09-29</v>
      </c>
      <c r="L250" t="s">
        <v>5826</v>
      </c>
      <c r="M250">
        <v>100000</v>
      </c>
      <c r="N250" t="s">
        <v>1434</v>
      </c>
      <c r="O250" t="s">
        <v>1435</v>
      </c>
      <c r="P250" t="s">
        <v>1449</v>
      </c>
      <c r="Q250" t="s">
        <v>5308</v>
      </c>
      <c r="R250" t="s">
        <v>1443</v>
      </c>
      <c r="S250" t="s">
        <v>5819</v>
      </c>
      <c r="T250" t="s">
        <v>5605</v>
      </c>
      <c r="U250" t="s">
        <v>1438</v>
      </c>
      <c r="W250" t="s">
        <v>292</v>
      </c>
      <c r="X250" t="s">
        <v>2449</v>
      </c>
      <c r="Y250" t="s">
        <v>1445</v>
      </c>
      <c r="Z250" t="s">
        <v>1243</v>
      </c>
      <c r="AA250" t="s">
        <v>1446</v>
      </c>
      <c r="AB250" t="s">
        <v>2450</v>
      </c>
      <c r="AC250" t="s">
        <v>1441</v>
      </c>
    </row>
    <row r="251" spans="1:29">
      <c r="A251" t="str">
        <f>+AA251</f>
        <v>BMCI</v>
      </c>
      <c r="B251" t="s">
        <v>2451</v>
      </c>
      <c r="C251" t="s">
        <v>1433</v>
      </c>
      <c r="D251" t="s">
        <v>111</v>
      </c>
      <c r="E251" t="s">
        <v>2452</v>
      </c>
      <c r="F251" t="s">
        <v>2452</v>
      </c>
      <c r="G251" t="s">
        <v>5375</v>
      </c>
      <c r="H251">
        <v>100000000</v>
      </c>
      <c r="I251">
        <v>310</v>
      </c>
      <c r="J251" t="s">
        <v>5529</v>
      </c>
      <c r="K251" s="163" t="str">
        <f>LEFT(L251,10)</f>
        <v>2025-09-30</v>
      </c>
      <c r="L251" t="s">
        <v>5828</v>
      </c>
      <c r="M251">
        <v>100000</v>
      </c>
      <c r="N251" t="s">
        <v>1434</v>
      </c>
      <c r="O251" t="s">
        <v>1435</v>
      </c>
      <c r="P251" t="s">
        <v>1449</v>
      </c>
      <c r="Q251" t="s">
        <v>5308</v>
      </c>
      <c r="R251" t="s">
        <v>1443</v>
      </c>
      <c r="S251" t="s">
        <v>5348</v>
      </c>
      <c r="T251" t="s">
        <v>5786</v>
      </c>
      <c r="U251" t="s">
        <v>1438</v>
      </c>
      <c r="W251" t="s">
        <v>292</v>
      </c>
      <c r="X251" t="s">
        <v>2454</v>
      </c>
      <c r="Y251" t="s">
        <v>1515</v>
      </c>
      <c r="Z251" t="s">
        <v>41</v>
      </c>
      <c r="AA251" t="s">
        <v>41</v>
      </c>
      <c r="AB251" t="s">
        <v>2453</v>
      </c>
      <c r="AC251" t="s">
        <v>1441</v>
      </c>
    </row>
    <row r="252" spans="1:29">
      <c r="A252" t="str">
        <f>+AA252</f>
        <v>CIH E</v>
      </c>
      <c r="B252" t="s">
        <v>2455</v>
      </c>
      <c r="C252" t="s">
        <v>1433</v>
      </c>
      <c r="D252" t="s">
        <v>111</v>
      </c>
      <c r="E252" t="s">
        <v>2456</v>
      </c>
      <c r="F252" t="s">
        <v>2456</v>
      </c>
      <c r="G252" t="s">
        <v>5311</v>
      </c>
      <c r="H252">
        <v>100000000</v>
      </c>
      <c r="I252">
        <v>7000</v>
      </c>
      <c r="J252" t="s">
        <v>5829</v>
      </c>
      <c r="K252" s="163" t="str">
        <f>LEFT(L252,10)</f>
        <v>2025-10-01</v>
      </c>
      <c r="L252" t="s">
        <v>5830</v>
      </c>
      <c r="M252">
        <v>100000</v>
      </c>
      <c r="N252" t="s">
        <v>1434</v>
      </c>
      <c r="O252" t="s">
        <v>1435</v>
      </c>
      <c r="P252" t="s">
        <v>1449</v>
      </c>
      <c r="Q252" t="s">
        <v>5308</v>
      </c>
      <c r="R252" t="s">
        <v>1443</v>
      </c>
      <c r="S252" t="s">
        <v>5831</v>
      </c>
      <c r="T252" t="s">
        <v>5832</v>
      </c>
      <c r="U252" t="s">
        <v>1438</v>
      </c>
      <c r="W252" t="s">
        <v>292</v>
      </c>
      <c r="X252" t="s">
        <v>2458</v>
      </c>
      <c r="Y252" t="s">
        <v>1445</v>
      </c>
      <c r="Z252" t="s">
        <v>1243</v>
      </c>
      <c r="AA252" t="s">
        <v>1446</v>
      </c>
      <c r="AB252" t="s">
        <v>2459</v>
      </c>
      <c r="AC252" t="s">
        <v>1441</v>
      </c>
    </row>
    <row r="253" spans="1:29">
      <c r="A253" t="str">
        <f>+AA253</f>
        <v>CFG BANK</v>
      </c>
      <c r="B253" t="s">
        <v>2460</v>
      </c>
      <c r="C253" t="s">
        <v>1433</v>
      </c>
      <c r="D253" t="s">
        <v>111</v>
      </c>
      <c r="E253" t="s">
        <v>2461</v>
      </c>
      <c r="F253" t="s">
        <v>2461</v>
      </c>
      <c r="G253" t="s">
        <v>5314</v>
      </c>
      <c r="H253">
        <v>100000000</v>
      </c>
      <c r="I253">
        <v>20</v>
      </c>
      <c r="J253" t="s">
        <v>5833</v>
      </c>
      <c r="K253" s="163" t="str">
        <f>LEFT(L253,10)</f>
        <v>2025-10-01</v>
      </c>
      <c r="L253" t="s">
        <v>5830</v>
      </c>
      <c r="M253">
        <v>100000</v>
      </c>
      <c r="N253" t="s">
        <v>1434</v>
      </c>
      <c r="O253" t="s">
        <v>1435</v>
      </c>
      <c r="P253" t="s">
        <v>1449</v>
      </c>
      <c r="Q253" t="s">
        <v>5308</v>
      </c>
      <c r="R253" t="s">
        <v>1443</v>
      </c>
      <c r="S253" t="s">
        <v>5719</v>
      </c>
      <c r="T253" t="s">
        <v>5820</v>
      </c>
      <c r="U253" t="s">
        <v>1438</v>
      </c>
      <c r="W253" t="s">
        <v>292</v>
      </c>
      <c r="X253" t="s">
        <v>2462</v>
      </c>
      <c r="Y253" t="s">
        <v>1450</v>
      </c>
      <c r="Z253" t="s">
        <v>1249</v>
      </c>
      <c r="AA253" t="s">
        <v>1249</v>
      </c>
      <c r="AB253" t="s">
        <v>2457</v>
      </c>
      <c r="AC253" t="s">
        <v>1441</v>
      </c>
    </row>
    <row r="254" spans="1:29">
      <c r="A254" t="str">
        <f>+AA254</f>
        <v>ATW E</v>
      </c>
      <c r="B254" t="s">
        <v>2463</v>
      </c>
      <c r="C254" t="s">
        <v>1433</v>
      </c>
      <c r="D254" t="s">
        <v>111</v>
      </c>
      <c r="E254" t="s">
        <v>2464</v>
      </c>
      <c r="F254" t="s">
        <v>2464</v>
      </c>
      <c r="G254" t="s">
        <v>5485</v>
      </c>
      <c r="H254">
        <v>100000000</v>
      </c>
      <c r="I254">
        <v>1000</v>
      </c>
      <c r="J254" t="s">
        <v>5834</v>
      </c>
      <c r="K254" s="163" t="str">
        <f>LEFT(L254,10)</f>
        <v>2025-10-02</v>
      </c>
      <c r="L254" t="s">
        <v>5835</v>
      </c>
      <c r="M254">
        <v>100000</v>
      </c>
      <c r="N254" t="s">
        <v>1434</v>
      </c>
      <c r="O254" t="s">
        <v>1435</v>
      </c>
      <c r="P254" t="s">
        <v>1436</v>
      </c>
      <c r="Q254" t="s">
        <v>5308</v>
      </c>
      <c r="R254" t="s">
        <v>1443</v>
      </c>
      <c r="S254" t="s">
        <v>5836</v>
      </c>
      <c r="T254" t="s">
        <v>5837</v>
      </c>
      <c r="U254" t="s">
        <v>1438</v>
      </c>
      <c r="W254" t="s">
        <v>292</v>
      </c>
      <c r="X254" t="s">
        <v>2465</v>
      </c>
      <c r="Y254" t="s">
        <v>1465</v>
      </c>
      <c r="Z254" t="s">
        <v>1466</v>
      </c>
      <c r="AA254" t="s">
        <v>1700</v>
      </c>
      <c r="AB254" t="s">
        <v>2466</v>
      </c>
      <c r="AC254" t="s">
        <v>1441</v>
      </c>
    </row>
    <row r="255" spans="1:29">
      <c r="A255" t="str">
        <f>+AA255</f>
        <v>TRESOR</v>
      </c>
      <c r="B255" t="s">
        <v>2467</v>
      </c>
      <c r="C255" t="s">
        <v>1433</v>
      </c>
      <c r="D255" t="s">
        <v>1218</v>
      </c>
      <c r="E255" t="s">
        <v>2468</v>
      </c>
      <c r="F255" t="s">
        <v>2469</v>
      </c>
      <c r="G255" t="s">
        <v>5306</v>
      </c>
      <c r="H255">
        <v>100000000</v>
      </c>
      <c r="I255">
        <v>44225</v>
      </c>
      <c r="J255" t="s">
        <v>5838</v>
      </c>
      <c r="K255" s="163" t="str">
        <f>LEFT(L255,10)</f>
        <v>2025-10-03</v>
      </c>
      <c r="L255" t="s">
        <v>5839</v>
      </c>
      <c r="M255">
        <v>100000</v>
      </c>
      <c r="N255" t="s">
        <v>1434</v>
      </c>
      <c r="O255" t="s">
        <v>1435</v>
      </c>
      <c r="Q255" t="s">
        <v>5308</v>
      </c>
      <c r="R255" t="s">
        <v>1443</v>
      </c>
      <c r="S255" t="s">
        <v>5840</v>
      </c>
      <c r="U255" t="s">
        <v>1438</v>
      </c>
      <c r="W255" t="s">
        <v>292</v>
      </c>
      <c r="X255" t="s">
        <v>2470</v>
      </c>
      <c r="Y255" t="s">
        <v>1439</v>
      </c>
      <c r="Z255" t="s">
        <v>1440</v>
      </c>
      <c r="AA255" t="s">
        <v>333</v>
      </c>
      <c r="AC255" t="s">
        <v>1441</v>
      </c>
    </row>
    <row r="256" spans="1:29">
      <c r="A256" t="str">
        <f>+AA256</f>
        <v>MAGHREBAIL</v>
      </c>
      <c r="B256" t="s">
        <v>2471</v>
      </c>
      <c r="C256" t="s">
        <v>1534</v>
      </c>
      <c r="D256" t="s">
        <v>111</v>
      </c>
      <c r="E256" t="s">
        <v>2472</v>
      </c>
      <c r="F256" t="s">
        <v>2472</v>
      </c>
      <c r="G256" t="s">
        <v>5420</v>
      </c>
      <c r="H256">
        <v>100000000</v>
      </c>
      <c r="I256">
        <v>2050</v>
      </c>
      <c r="J256" t="s">
        <v>5841</v>
      </c>
      <c r="K256" s="163" t="str">
        <f>LEFT(L256,10)</f>
        <v>2025-10-04</v>
      </c>
      <c r="L256" t="s">
        <v>5842</v>
      </c>
      <c r="M256">
        <v>100000</v>
      </c>
      <c r="N256" t="s">
        <v>1434</v>
      </c>
      <c r="O256" t="s">
        <v>1435</v>
      </c>
      <c r="P256" t="s">
        <v>1449</v>
      </c>
      <c r="Q256" t="s">
        <v>5308</v>
      </c>
      <c r="R256" t="s">
        <v>1443</v>
      </c>
      <c r="S256" t="s">
        <v>5843</v>
      </c>
      <c r="T256" t="s">
        <v>5841</v>
      </c>
      <c r="U256" t="s">
        <v>1536</v>
      </c>
      <c r="V256" t="s">
        <v>1443</v>
      </c>
      <c r="W256" t="s">
        <v>292</v>
      </c>
      <c r="X256" t="s">
        <v>2473</v>
      </c>
      <c r="Y256" t="s">
        <v>1457</v>
      </c>
      <c r="Z256" t="s">
        <v>39</v>
      </c>
      <c r="AA256" t="s">
        <v>55</v>
      </c>
      <c r="AB256" t="s">
        <v>2474</v>
      </c>
      <c r="AC256" t="s">
        <v>1441</v>
      </c>
    </row>
    <row r="257" spans="1:29">
      <c r="A257" t="str">
        <f>+AA257</f>
        <v>WAFABAIL</v>
      </c>
      <c r="B257" t="s">
        <v>2475</v>
      </c>
      <c r="C257" t="s">
        <v>1433</v>
      </c>
      <c r="D257" t="s">
        <v>111</v>
      </c>
      <c r="E257" t="s">
        <v>2476</v>
      </c>
      <c r="F257" t="s">
        <v>2476</v>
      </c>
      <c r="G257" t="s">
        <v>5490</v>
      </c>
      <c r="H257">
        <v>100000000</v>
      </c>
      <c r="I257">
        <v>2000</v>
      </c>
      <c r="J257" t="s">
        <v>5844</v>
      </c>
      <c r="K257" s="163" t="str">
        <f>LEFT(L257,10)</f>
        <v>2025-10-05</v>
      </c>
      <c r="L257" t="s">
        <v>5845</v>
      </c>
      <c r="M257">
        <v>100000</v>
      </c>
      <c r="N257" t="s">
        <v>1434</v>
      </c>
      <c r="O257" t="s">
        <v>1435</v>
      </c>
      <c r="P257" t="s">
        <v>1449</v>
      </c>
      <c r="Q257" t="s">
        <v>5308</v>
      </c>
      <c r="R257" t="s">
        <v>1443</v>
      </c>
      <c r="S257" t="s">
        <v>5846</v>
      </c>
      <c r="T257" t="s">
        <v>5847</v>
      </c>
      <c r="U257" t="s">
        <v>1438</v>
      </c>
      <c r="W257" t="s">
        <v>292</v>
      </c>
      <c r="X257" t="s">
        <v>2477</v>
      </c>
      <c r="Y257" t="s">
        <v>1465</v>
      </c>
      <c r="Z257" t="s">
        <v>1466</v>
      </c>
      <c r="AA257" t="s">
        <v>1711</v>
      </c>
      <c r="AB257" t="s">
        <v>2478</v>
      </c>
      <c r="AC257" t="s">
        <v>1688</v>
      </c>
    </row>
    <row r="258" spans="1:29">
      <c r="A258" t="str">
        <f>+AA258</f>
        <v>WAFABAIL</v>
      </c>
      <c r="B258" t="s">
        <v>2479</v>
      </c>
      <c r="C258" t="s">
        <v>1433</v>
      </c>
      <c r="D258" t="s">
        <v>111</v>
      </c>
      <c r="E258" t="s">
        <v>2480</v>
      </c>
      <c r="F258" t="s">
        <v>2480</v>
      </c>
      <c r="G258" t="s">
        <v>5490</v>
      </c>
      <c r="H258">
        <v>100000000</v>
      </c>
      <c r="I258">
        <v>2000</v>
      </c>
      <c r="J258" t="s">
        <v>5844</v>
      </c>
      <c r="K258" s="163" t="str">
        <f>LEFT(L258,10)</f>
        <v>2025-10-05</v>
      </c>
      <c r="L258" t="s">
        <v>5845</v>
      </c>
      <c r="M258">
        <v>100000</v>
      </c>
      <c r="N258" t="s">
        <v>1434</v>
      </c>
      <c r="O258" t="s">
        <v>1435</v>
      </c>
      <c r="P258" t="s">
        <v>1449</v>
      </c>
      <c r="Q258" t="s">
        <v>5308</v>
      </c>
      <c r="R258" t="s">
        <v>1443</v>
      </c>
      <c r="S258" t="s">
        <v>5848</v>
      </c>
      <c r="T258" t="s">
        <v>5847</v>
      </c>
      <c r="U258" t="s">
        <v>1438</v>
      </c>
      <c r="W258" t="s">
        <v>292</v>
      </c>
      <c r="X258" t="s">
        <v>2481</v>
      </c>
      <c r="Y258" t="s">
        <v>1465</v>
      </c>
      <c r="Z258" t="s">
        <v>1466</v>
      </c>
      <c r="AA258" t="s">
        <v>1711</v>
      </c>
      <c r="AB258" t="s">
        <v>2478</v>
      </c>
      <c r="AC258" t="s">
        <v>1441</v>
      </c>
    </row>
    <row r="259" spans="1:29">
      <c r="A259" t="str">
        <f>+AA259</f>
        <v>BMCI</v>
      </c>
      <c r="B259" t="s">
        <v>2482</v>
      </c>
      <c r="C259" t="s">
        <v>1433</v>
      </c>
      <c r="D259" t="s">
        <v>111</v>
      </c>
      <c r="E259" t="s">
        <v>2483</v>
      </c>
      <c r="F259" t="s">
        <v>2483</v>
      </c>
      <c r="G259" t="s">
        <v>5375</v>
      </c>
      <c r="H259">
        <v>100000000</v>
      </c>
      <c r="I259">
        <v>1000</v>
      </c>
      <c r="J259" t="s">
        <v>5336</v>
      </c>
      <c r="K259" s="163" t="str">
        <f>LEFT(L259,10)</f>
        <v>2025-10-09</v>
      </c>
      <c r="L259" t="s">
        <v>5849</v>
      </c>
      <c r="M259">
        <v>100000</v>
      </c>
      <c r="N259" t="s">
        <v>1434</v>
      </c>
      <c r="O259" t="s">
        <v>1435</v>
      </c>
      <c r="P259" t="s">
        <v>1449</v>
      </c>
      <c r="Q259" t="s">
        <v>5308</v>
      </c>
      <c r="R259" t="s">
        <v>1443</v>
      </c>
      <c r="S259" t="s">
        <v>5313</v>
      </c>
      <c r="T259" t="s">
        <v>5336</v>
      </c>
      <c r="U259" t="s">
        <v>1438</v>
      </c>
      <c r="W259" t="s">
        <v>292</v>
      </c>
      <c r="X259" t="s">
        <v>2485</v>
      </c>
      <c r="Y259" t="s">
        <v>1515</v>
      </c>
      <c r="Z259" t="s">
        <v>41</v>
      </c>
      <c r="AA259" t="s">
        <v>41</v>
      </c>
      <c r="AB259" t="s">
        <v>1901</v>
      </c>
      <c r="AC259" t="s">
        <v>1441</v>
      </c>
    </row>
    <row r="260" spans="1:29">
      <c r="A260" t="str">
        <f>+AA260</f>
        <v>BMCI</v>
      </c>
      <c r="B260" t="s">
        <v>2486</v>
      </c>
      <c r="C260" t="s">
        <v>1433</v>
      </c>
      <c r="D260" t="s">
        <v>111</v>
      </c>
      <c r="E260" t="s">
        <v>2487</v>
      </c>
      <c r="F260" t="s">
        <v>2487</v>
      </c>
      <c r="G260" t="s">
        <v>5375</v>
      </c>
      <c r="H260">
        <v>100000000</v>
      </c>
      <c r="I260">
        <v>700</v>
      </c>
      <c r="J260" t="s">
        <v>5850</v>
      </c>
      <c r="K260" s="163" t="str">
        <f>LEFT(L260,10)</f>
        <v>2025-10-09</v>
      </c>
      <c r="L260" t="s">
        <v>5849</v>
      </c>
      <c r="M260">
        <v>100000</v>
      </c>
      <c r="N260" t="s">
        <v>1434</v>
      </c>
      <c r="O260" t="s">
        <v>1435</v>
      </c>
      <c r="P260" t="s">
        <v>1449</v>
      </c>
      <c r="Q260" t="s">
        <v>5308</v>
      </c>
      <c r="R260" t="s">
        <v>1443</v>
      </c>
      <c r="S260" t="s">
        <v>5407</v>
      </c>
      <c r="T260" t="s">
        <v>5661</v>
      </c>
      <c r="U260" t="s">
        <v>1438</v>
      </c>
      <c r="W260" t="s">
        <v>292</v>
      </c>
      <c r="X260" t="s">
        <v>2488</v>
      </c>
      <c r="Y260" t="s">
        <v>1515</v>
      </c>
      <c r="Z260" t="s">
        <v>41</v>
      </c>
      <c r="AA260" t="s">
        <v>41</v>
      </c>
      <c r="AB260" t="s">
        <v>2484</v>
      </c>
      <c r="AC260" t="s">
        <v>1441</v>
      </c>
    </row>
    <row r="261" spans="1:29">
      <c r="A261" t="str">
        <f>+AA261</f>
        <v>CAM E</v>
      </c>
      <c r="B261" t="s">
        <v>2489</v>
      </c>
      <c r="C261" t="s">
        <v>1433</v>
      </c>
      <c r="D261" t="s">
        <v>111</v>
      </c>
      <c r="E261" t="s">
        <v>2490</v>
      </c>
      <c r="F261" t="s">
        <v>2490</v>
      </c>
      <c r="G261" t="s">
        <v>5331</v>
      </c>
      <c r="H261">
        <v>100000000</v>
      </c>
      <c r="I261">
        <v>8500</v>
      </c>
      <c r="J261" t="s">
        <v>5550</v>
      </c>
      <c r="K261" s="163" t="str">
        <f>LEFT(L261,10)</f>
        <v>2025-10-09</v>
      </c>
      <c r="L261" t="s">
        <v>5849</v>
      </c>
      <c r="M261">
        <v>100000</v>
      </c>
      <c r="N261" t="s">
        <v>1434</v>
      </c>
      <c r="O261" t="s">
        <v>1435</v>
      </c>
      <c r="P261" t="s">
        <v>1449</v>
      </c>
      <c r="Q261" t="s">
        <v>5308</v>
      </c>
      <c r="R261" t="s">
        <v>1443</v>
      </c>
      <c r="S261" t="s">
        <v>5315</v>
      </c>
      <c r="T261" t="s">
        <v>5328</v>
      </c>
      <c r="U261" t="s">
        <v>1438</v>
      </c>
      <c r="W261" t="s">
        <v>292</v>
      </c>
      <c r="X261" t="s">
        <v>2491</v>
      </c>
      <c r="Y261" t="s">
        <v>1455</v>
      </c>
      <c r="Z261" t="s">
        <v>1456</v>
      </c>
      <c r="AA261" t="s">
        <v>1459</v>
      </c>
      <c r="AB261" t="s">
        <v>2484</v>
      </c>
      <c r="AC261" t="s">
        <v>1441</v>
      </c>
    </row>
    <row r="262" spans="1:29">
      <c r="A262" t="str">
        <f>+AA262</f>
        <v>BMCI</v>
      </c>
      <c r="B262" t="s">
        <v>2492</v>
      </c>
      <c r="C262" t="s">
        <v>1433</v>
      </c>
      <c r="D262" t="s">
        <v>111</v>
      </c>
      <c r="E262" t="s">
        <v>2493</v>
      </c>
      <c r="F262" t="s">
        <v>2493</v>
      </c>
      <c r="G262" t="s">
        <v>5375</v>
      </c>
      <c r="H262">
        <v>100000000</v>
      </c>
      <c r="I262">
        <v>1601</v>
      </c>
      <c r="J262" t="s">
        <v>5550</v>
      </c>
      <c r="K262" s="163" t="str">
        <f>LEFT(L262,10)</f>
        <v>2025-10-10</v>
      </c>
      <c r="L262" t="s">
        <v>5851</v>
      </c>
      <c r="M262">
        <v>100000</v>
      </c>
      <c r="N262" t="s">
        <v>1434</v>
      </c>
      <c r="O262" t="s">
        <v>1435</v>
      </c>
      <c r="P262" t="s">
        <v>1449</v>
      </c>
      <c r="Q262" t="s">
        <v>5308</v>
      </c>
      <c r="R262" t="s">
        <v>1443</v>
      </c>
      <c r="S262" t="s">
        <v>5559</v>
      </c>
      <c r="T262" t="s">
        <v>5550</v>
      </c>
      <c r="U262" t="s">
        <v>1438</v>
      </c>
      <c r="W262" t="s">
        <v>292</v>
      </c>
      <c r="X262" t="s">
        <v>2495</v>
      </c>
      <c r="Y262" t="s">
        <v>1515</v>
      </c>
      <c r="Z262" t="s">
        <v>41</v>
      </c>
      <c r="AA262" t="s">
        <v>41</v>
      </c>
      <c r="AB262" t="s">
        <v>2494</v>
      </c>
      <c r="AC262" t="s">
        <v>1441</v>
      </c>
    </row>
    <row r="263" spans="1:29">
      <c r="A263" t="str">
        <f>+AA263</f>
        <v>CMB PLA MAROC</v>
      </c>
      <c r="B263" t="s">
        <v>2496</v>
      </c>
      <c r="C263" t="s">
        <v>1433</v>
      </c>
      <c r="D263" t="s">
        <v>1473</v>
      </c>
      <c r="E263" t="s">
        <v>2497</v>
      </c>
      <c r="F263" t="s">
        <v>2497</v>
      </c>
      <c r="G263" t="s">
        <v>5852</v>
      </c>
      <c r="H263">
        <v>100000000</v>
      </c>
      <c r="I263">
        <v>400</v>
      </c>
      <c r="J263" t="s">
        <v>5853</v>
      </c>
      <c r="K263" s="163" t="str">
        <f>LEFT(L263,10)</f>
        <v>2025-10-11</v>
      </c>
      <c r="L263" t="s">
        <v>5854</v>
      </c>
      <c r="M263">
        <v>100000</v>
      </c>
      <c r="N263" t="s">
        <v>1434</v>
      </c>
      <c r="O263" t="s">
        <v>1435</v>
      </c>
      <c r="P263" t="s">
        <v>1449</v>
      </c>
      <c r="Q263" t="s">
        <v>5308</v>
      </c>
      <c r="R263" t="s">
        <v>1443</v>
      </c>
      <c r="S263" t="s">
        <v>5855</v>
      </c>
      <c r="T263" t="s">
        <v>5856</v>
      </c>
      <c r="U263" t="s">
        <v>1438</v>
      </c>
      <c r="W263" t="s">
        <v>292</v>
      </c>
      <c r="X263" t="s">
        <v>2499</v>
      </c>
      <c r="Y263" t="s">
        <v>1450</v>
      </c>
      <c r="Z263" t="s">
        <v>1249</v>
      </c>
      <c r="AA263" t="s">
        <v>2500</v>
      </c>
      <c r="AB263" t="s">
        <v>2501</v>
      </c>
      <c r="AC263" t="s">
        <v>1441</v>
      </c>
    </row>
    <row r="264" spans="1:29">
      <c r="A264" t="str">
        <f>+AA264</f>
        <v>WAFASALAF</v>
      </c>
      <c r="B264" t="s">
        <v>2502</v>
      </c>
      <c r="C264" t="s">
        <v>1433</v>
      </c>
      <c r="D264" t="s">
        <v>111</v>
      </c>
      <c r="E264" t="s">
        <v>2503</v>
      </c>
      <c r="F264" t="s">
        <v>2503</v>
      </c>
      <c r="G264" t="s">
        <v>5342</v>
      </c>
      <c r="H264">
        <v>100000000</v>
      </c>
      <c r="I264">
        <v>3500</v>
      </c>
      <c r="J264" t="s">
        <v>5853</v>
      </c>
      <c r="K264" s="163" t="str">
        <f>LEFT(L264,10)</f>
        <v>2025-10-11</v>
      </c>
      <c r="L264" t="s">
        <v>5854</v>
      </c>
      <c r="M264">
        <v>100000</v>
      </c>
      <c r="N264" t="s">
        <v>1434</v>
      </c>
      <c r="O264" t="s">
        <v>1435</v>
      </c>
      <c r="P264" t="s">
        <v>1449</v>
      </c>
      <c r="Q264" t="s">
        <v>5308</v>
      </c>
      <c r="R264" t="s">
        <v>1443</v>
      </c>
      <c r="S264" t="s">
        <v>5857</v>
      </c>
      <c r="T264" t="s">
        <v>5534</v>
      </c>
      <c r="U264" t="s">
        <v>1438</v>
      </c>
      <c r="W264" t="s">
        <v>292</v>
      </c>
      <c r="X264" t="s">
        <v>2504</v>
      </c>
      <c r="Y264" t="s">
        <v>1465</v>
      </c>
      <c r="Z264" t="s">
        <v>1466</v>
      </c>
      <c r="AA264" t="s">
        <v>1467</v>
      </c>
      <c r="AB264" t="s">
        <v>2501</v>
      </c>
      <c r="AC264" t="s">
        <v>1441</v>
      </c>
    </row>
    <row r="265" spans="1:29">
      <c r="A265" t="str">
        <f>+AA265</f>
        <v>SALAFIN</v>
      </c>
      <c r="B265" t="s">
        <v>2505</v>
      </c>
      <c r="C265" t="s">
        <v>1433</v>
      </c>
      <c r="D265" t="s">
        <v>111</v>
      </c>
      <c r="E265" t="s">
        <v>2506</v>
      </c>
      <c r="F265" t="s">
        <v>2506</v>
      </c>
      <c r="G265" t="s">
        <v>5628</v>
      </c>
      <c r="H265">
        <v>100000000</v>
      </c>
      <c r="I265">
        <v>300</v>
      </c>
      <c r="J265" t="s">
        <v>5858</v>
      </c>
      <c r="K265" s="163" t="str">
        <f>LEFT(L265,10)</f>
        <v>2025-10-13</v>
      </c>
      <c r="L265" t="s">
        <v>5859</v>
      </c>
      <c r="M265">
        <v>100000</v>
      </c>
      <c r="N265" t="s">
        <v>1434</v>
      </c>
      <c r="O265" t="s">
        <v>1435</v>
      </c>
      <c r="P265" t="s">
        <v>1449</v>
      </c>
      <c r="Q265" t="s">
        <v>5308</v>
      </c>
      <c r="R265" t="s">
        <v>1443</v>
      </c>
      <c r="S265" t="s">
        <v>5453</v>
      </c>
      <c r="T265" t="s">
        <v>5858</v>
      </c>
      <c r="U265" t="s">
        <v>1438</v>
      </c>
      <c r="W265" t="s">
        <v>292</v>
      </c>
      <c r="X265" t="s">
        <v>2508</v>
      </c>
      <c r="Y265" t="s">
        <v>1457</v>
      </c>
      <c r="Z265" t="s">
        <v>39</v>
      </c>
      <c r="AA265" t="s">
        <v>2065</v>
      </c>
      <c r="AB265" t="s">
        <v>2509</v>
      </c>
      <c r="AC265" t="s">
        <v>1688</v>
      </c>
    </row>
    <row r="266" spans="1:29">
      <c r="A266" t="str">
        <f>+AA266</f>
        <v>SALAFIN</v>
      </c>
      <c r="B266" t="s">
        <v>2510</v>
      </c>
      <c r="C266" t="s">
        <v>1433</v>
      </c>
      <c r="D266" t="s">
        <v>111</v>
      </c>
      <c r="E266" t="s">
        <v>2511</v>
      </c>
      <c r="F266" t="s">
        <v>2511</v>
      </c>
      <c r="G266" t="s">
        <v>5628</v>
      </c>
      <c r="H266">
        <v>100000000</v>
      </c>
      <c r="I266">
        <v>300</v>
      </c>
      <c r="J266" t="s">
        <v>5858</v>
      </c>
      <c r="K266" s="163" t="str">
        <f>LEFT(L266,10)</f>
        <v>2025-10-13</v>
      </c>
      <c r="L266" t="s">
        <v>5859</v>
      </c>
      <c r="M266">
        <v>100000</v>
      </c>
      <c r="N266" t="s">
        <v>1434</v>
      </c>
      <c r="O266" t="s">
        <v>1435</v>
      </c>
      <c r="P266" t="s">
        <v>1449</v>
      </c>
      <c r="Q266" t="s">
        <v>5308</v>
      </c>
      <c r="R266" t="s">
        <v>1443</v>
      </c>
      <c r="S266" t="s">
        <v>5453</v>
      </c>
      <c r="T266" t="s">
        <v>5858</v>
      </c>
      <c r="U266" t="s">
        <v>1438</v>
      </c>
      <c r="V266" t="s">
        <v>1443</v>
      </c>
      <c r="W266" t="s">
        <v>292</v>
      </c>
      <c r="X266" t="s">
        <v>2512</v>
      </c>
      <c r="Y266" t="s">
        <v>1457</v>
      </c>
      <c r="Z266" t="s">
        <v>39</v>
      </c>
      <c r="AA266" t="s">
        <v>2065</v>
      </c>
      <c r="AB266" t="s">
        <v>2509</v>
      </c>
      <c r="AC266" t="s">
        <v>1441</v>
      </c>
    </row>
    <row r="267" spans="1:29">
      <c r="A267" t="str">
        <f>+AA267</f>
        <v>RCI</v>
      </c>
      <c r="B267" t="s">
        <v>2513</v>
      </c>
      <c r="C267" t="s">
        <v>1433</v>
      </c>
      <c r="D267" t="s">
        <v>111</v>
      </c>
      <c r="E267" t="s">
        <v>2514</v>
      </c>
      <c r="F267" t="s">
        <v>2514</v>
      </c>
      <c r="G267" t="s">
        <v>5426</v>
      </c>
      <c r="H267">
        <v>100000000</v>
      </c>
      <c r="I267">
        <v>1500</v>
      </c>
      <c r="J267" t="s">
        <v>5860</v>
      </c>
      <c r="K267" s="163" t="str">
        <f>LEFT(L267,10)</f>
        <v>2025-10-13</v>
      </c>
      <c r="L267" t="s">
        <v>5859</v>
      </c>
      <c r="M267">
        <v>100000</v>
      </c>
      <c r="N267" t="s">
        <v>1434</v>
      </c>
      <c r="O267" t="s">
        <v>1435</v>
      </c>
      <c r="P267" t="s">
        <v>1449</v>
      </c>
      <c r="Q267" t="s">
        <v>5308</v>
      </c>
      <c r="R267" t="s">
        <v>1443</v>
      </c>
      <c r="S267" t="s">
        <v>5612</v>
      </c>
      <c r="T267" t="s">
        <v>5430</v>
      </c>
      <c r="U267" t="s">
        <v>1438</v>
      </c>
      <c r="W267" t="s">
        <v>292</v>
      </c>
      <c r="X267" t="s">
        <v>2515</v>
      </c>
      <c r="Y267" t="s">
        <v>1515</v>
      </c>
      <c r="Z267" t="s">
        <v>41</v>
      </c>
      <c r="AA267" t="s">
        <v>1601</v>
      </c>
      <c r="AB267" t="s">
        <v>2516</v>
      </c>
      <c r="AC267" t="s">
        <v>1441</v>
      </c>
    </row>
    <row r="268" spans="1:29">
      <c r="A268" t="str">
        <f>+AA268</f>
        <v>SOGELEASE</v>
      </c>
      <c r="B268" t="s">
        <v>2517</v>
      </c>
      <c r="C268" t="s">
        <v>1433</v>
      </c>
      <c r="D268" t="s">
        <v>111</v>
      </c>
      <c r="E268" t="s">
        <v>2518</v>
      </c>
      <c r="F268" t="s">
        <v>2518</v>
      </c>
      <c r="G268" t="s">
        <v>5565</v>
      </c>
      <c r="H268">
        <v>100000000</v>
      </c>
      <c r="I268">
        <v>5000</v>
      </c>
      <c r="J268" t="s">
        <v>5853</v>
      </c>
      <c r="K268" s="163" t="str">
        <f>LEFT(L268,10)</f>
        <v>2025-10-13</v>
      </c>
      <c r="L268" t="s">
        <v>5859</v>
      </c>
      <c r="M268">
        <v>100000</v>
      </c>
      <c r="N268" t="s">
        <v>1434</v>
      </c>
      <c r="O268" t="s">
        <v>1435</v>
      </c>
      <c r="P268" t="s">
        <v>1449</v>
      </c>
      <c r="Q268" t="s">
        <v>5308</v>
      </c>
      <c r="R268" t="s">
        <v>1443</v>
      </c>
      <c r="S268" t="s">
        <v>5369</v>
      </c>
      <c r="T268" t="s">
        <v>5568</v>
      </c>
      <c r="U268" t="s">
        <v>1438</v>
      </c>
      <c r="W268" t="s">
        <v>292</v>
      </c>
      <c r="X268" t="s">
        <v>2519</v>
      </c>
      <c r="Y268" t="s">
        <v>1611</v>
      </c>
      <c r="Z268" t="s">
        <v>1612</v>
      </c>
      <c r="AA268" t="s">
        <v>1937</v>
      </c>
      <c r="AB268" t="s">
        <v>2520</v>
      </c>
      <c r="AC268" t="s">
        <v>1441</v>
      </c>
    </row>
    <row r="269" spans="1:29">
      <c r="A269" t="str">
        <f>+AA269</f>
        <v>FT SOFACT AUTO</v>
      </c>
      <c r="B269" t="s">
        <v>2521</v>
      </c>
      <c r="C269" t="s">
        <v>1534</v>
      </c>
      <c r="D269" t="s">
        <v>177</v>
      </c>
      <c r="E269" t="s">
        <v>2522</v>
      </c>
      <c r="F269" t="s">
        <v>2523</v>
      </c>
      <c r="G269" t="s">
        <v>5861</v>
      </c>
      <c r="H269">
        <v>100000000</v>
      </c>
      <c r="I269">
        <v>3720</v>
      </c>
      <c r="J269" t="s">
        <v>5862</v>
      </c>
      <c r="K269" s="163" t="str">
        <f>LEFT(L269,10)</f>
        <v>2025-10-14</v>
      </c>
      <c r="L269" t="s">
        <v>5863</v>
      </c>
      <c r="M269">
        <v>100000</v>
      </c>
      <c r="N269" t="s">
        <v>1434</v>
      </c>
      <c r="O269" t="s">
        <v>1435</v>
      </c>
      <c r="P269" t="s">
        <v>1449</v>
      </c>
      <c r="Q269" t="s">
        <v>5308</v>
      </c>
      <c r="R269" t="s">
        <v>1437</v>
      </c>
      <c r="S269" t="s">
        <v>5864</v>
      </c>
      <c r="U269" t="s">
        <v>1536</v>
      </c>
      <c r="V269" t="s">
        <v>1437</v>
      </c>
      <c r="W269" t="s">
        <v>292</v>
      </c>
      <c r="X269" t="s">
        <v>2525</v>
      </c>
      <c r="Y269" t="s">
        <v>1445</v>
      </c>
      <c r="Z269" t="s">
        <v>1243</v>
      </c>
      <c r="AA269" t="s">
        <v>2526</v>
      </c>
      <c r="AB269" t="s">
        <v>2527</v>
      </c>
      <c r="AC269" t="s">
        <v>1688</v>
      </c>
    </row>
    <row r="270" spans="1:29">
      <c r="A270" t="str">
        <f>+AA270</f>
        <v>FT SOFACT AUTO</v>
      </c>
      <c r="B270" t="s">
        <v>2528</v>
      </c>
      <c r="C270" t="s">
        <v>1742</v>
      </c>
      <c r="D270" t="s">
        <v>177</v>
      </c>
      <c r="E270" t="s">
        <v>2529</v>
      </c>
      <c r="F270" t="s">
        <v>2529</v>
      </c>
      <c r="G270" t="s">
        <v>5861</v>
      </c>
      <c r="H270">
        <v>100000000</v>
      </c>
      <c r="I270">
        <v>1</v>
      </c>
      <c r="J270" t="s">
        <v>5862</v>
      </c>
      <c r="K270" s="163" t="str">
        <f>LEFT(L270,10)</f>
        <v>2025-10-14</v>
      </c>
      <c r="L270" t="s">
        <v>5863</v>
      </c>
      <c r="M270">
        <v>2028761.58</v>
      </c>
      <c r="N270" t="s">
        <v>1744</v>
      </c>
      <c r="O270" t="s">
        <v>1745</v>
      </c>
      <c r="P270" t="s">
        <v>1449</v>
      </c>
      <c r="Q270" t="s">
        <v>5865</v>
      </c>
      <c r="R270" t="s">
        <v>1437</v>
      </c>
      <c r="S270" t="s">
        <v>5866</v>
      </c>
      <c r="T270" t="s">
        <v>5867</v>
      </c>
      <c r="U270" t="s">
        <v>1438</v>
      </c>
      <c r="W270" t="s">
        <v>292</v>
      </c>
      <c r="X270" t="s">
        <v>2530</v>
      </c>
      <c r="Y270" t="s">
        <v>1445</v>
      </c>
      <c r="Z270" t="s">
        <v>1243</v>
      </c>
      <c r="AA270" t="s">
        <v>2526</v>
      </c>
      <c r="AC270" t="s">
        <v>1688</v>
      </c>
    </row>
    <row r="271" spans="1:29">
      <c r="A271" t="str">
        <f>+AA271</f>
        <v>FT SOFACT AUTO</v>
      </c>
      <c r="B271" t="s">
        <v>2531</v>
      </c>
      <c r="C271" t="s">
        <v>1742</v>
      </c>
      <c r="D271" t="s">
        <v>177</v>
      </c>
      <c r="E271" t="s">
        <v>2532</v>
      </c>
      <c r="F271" t="s">
        <v>2532</v>
      </c>
      <c r="G271" t="s">
        <v>5861</v>
      </c>
      <c r="H271">
        <v>100000000</v>
      </c>
      <c r="I271">
        <v>1</v>
      </c>
      <c r="J271" t="s">
        <v>5862</v>
      </c>
      <c r="K271" s="163" t="str">
        <f>LEFT(L271,10)</f>
        <v>2025-10-14</v>
      </c>
      <c r="L271" t="s">
        <v>5863</v>
      </c>
      <c r="M271">
        <v>2028761.58</v>
      </c>
      <c r="N271" t="s">
        <v>1744</v>
      </c>
      <c r="O271" t="s">
        <v>1745</v>
      </c>
      <c r="P271" t="s">
        <v>1449</v>
      </c>
      <c r="Q271" t="s">
        <v>5865</v>
      </c>
      <c r="U271" t="s">
        <v>1438</v>
      </c>
      <c r="W271" t="s">
        <v>292</v>
      </c>
      <c r="X271" t="s">
        <v>2533</v>
      </c>
      <c r="Y271" t="s">
        <v>1445</v>
      </c>
      <c r="Z271" t="s">
        <v>1243</v>
      </c>
      <c r="AA271" t="s">
        <v>2526</v>
      </c>
      <c r="AC271" t="s">
        <v>1688</v>
      </c>
    </row>
    <row r="272" spans="1:29">
      <c r="A272" t="str">
        <f>+AA272</f>
        <v>CFG BANK</v>
      </c>
      <c r="B272" t="s">
        <v>2534</v>
      </c>
      <c r="C272" t="s">
        <v>1433</v>
      </c>
      <c r="D272" t="s">
        <v>111</v>
      </c>
      <c r="E272" t="s">
        <v>2535</v>
      </c>
      <c r="F272" t="s">
        <v>2535</v>
      </c>
      <c r="G272" t="s">
        <v>5314</v>
      </c>
      <c r="H272">
        <v>100000000</v>
      </c>
      <c r="I272">
        <v>10</v>
      </c>
      <c r="J272" t="s">
        <v>5556</v>
      </c>
      <c r="K272" s="163" t="str">
        <f>LEFT(L272,10)</f>
        <v>2025-10-14</v>
      </c>
      <c r="L272" t="s">
        <v>5863</v>
      </c>
      <c r="M272">
        <v>100000</v>
      </c>
      <c r="N272" t="s">
        <v>1434</v>
      </c>
      <c r="O272" t="s">
        <v>1435</v>
      </c>
      <c r="P272" t="s">
        <v>1449</v>
      </c>
      <c r="Q272" t="s">
        <v>5308</v>
      </c>
      <c r="R272" t="s">
        <v>1443</v>
      </c>
      <c r="S272" t="s">
        <v>5719</v>
      </c>
      <c r="T272" t="s">
        <v>5820</v>
      </c>
      <c r="U272" t="s">
        <v>1438</v>
      </c>
      <c r="W272" t="s">
        <v>292</v>
      </c>
      <c r="X272" t="s">
        <v>2536</v>
      </c>
      <c r="Y272" t="s">
        <v>1450</v>
      </c>
      <c r="Z272" t="s">
        <v>1249</v>
      </c>
      <c r="AA272" t="s">
        <v>1249</v>
      </c>
      <c r="AB272" t="s">
        <v>2524</v>
      </c>
      <c r="AC272" t="s">
        <v>1441</v>
      </c>
    </row>
    <row r="273" spans="1:29">
      <c r="A273" t="str">
        <f>+AA273</f>
        <v>BMCI</v>
      </c>
      <c r="B273" t="s">
        <v>2537</v>
      </c>
      <c r="C273" t="s">
        <v>1433</v>
      </c>
      <c r="D273" t="s">
        <v>111</v>
      </c>
      <c r="E273" t="s">
        <v>2538</v>
      </c>
      <c r="F273" t="s">
        <v>2538</v>
      </c>
      <c r="G273" t="s">
        <v>5375</v>
      </c>
      <c r="H273">
        <v>100000000</v>
      </c>
      <c r="I273">
        <v>682</v>
      </c>
      <c r="J273" t="s">
        <v>5868</v>
      </c>
      <c r="K273" s="163" t="str">
        <f>LEFT(L273,10)</f>
        <v>2025-10-15</v>
      </c>
      <c r="L273" t="s">
        <v>5869</v>
      </c>
      <c r="M273">
        <v>100000</v>
      </c>
      <c r="N273" t="s">
        <v>1434</v>
      </c>
      <c r="O273" t="s">
        <v>1435</v>
      </c>
      <c r="P273" t="s">
        <v>1449</v>
      </c>
      <c r="Q273" t="s">
        <v>5308</v>
      </c>
      <c r="R273" t="s">
        <v>1443</v>
      </c>
      <c r="S273" t="s">
        <v>5699</v>
      </c>
      <c r="T273" t="s">
        <v>5868</v>
      </c>
      <c r="U273" t="s">
        <v>1438</v>
      </c>
      <c r="W273" t="s">
        <v>292</v>
      </c>
      <c r="X273" t="s">
        <v>2540</v>
      </c>
      <c r="Y273" t="s">
        <v>1515</v>
      </c>
      <c r="Z273" t="s">
        <v>41</v>
      </c>
      <c r="AA273" t="s">
        <v>41</v>
      </c>
      <c r="AB273" t="s">
        <v>2539</v>
      </c>
      <c r="AC273" t="s">
        <v>1441</v>
      </c>
    </row>
    <row r="274" spans="1:29">
      <c r="A274" t="str">
        <f>+AA274</f>
        <v>AL BARID BANK E</v>
      </c>
      <c r="B274" t="s">
        <v>2541</v>
      </c>
      <c r="C274" t="s">
        <v>1433</v>
      </c>
      <c r="D274" t="s">
        <v>1442</v>
      </c>
      <c r="E274" t="s">
        <v>2542</v>
      </c>
      <c r="F274" t="s">
        <v>2543</v>
      </c>
      <c r="G274" t="s">
        <v>5870</v>
      </c>
      <c r="H274">
        <v>100000000</v>
      </c>
      <c r="I274">
        <v>2000</v>
      </c>
      <c r="J274" t="s">
        <v>5871</v>
      </c>
      <c r="K274" s="163" t="str">
        <f>LEFT(L274,10)</f>
        <v>2025-10-20</v>
      </c>
      <c r="L274" t="s">
        <v>5872</v>
      </c>
      <c r="M274">
        <v>100000</v>
      </c>
      <c r="N274" t="s">
        <v>1434</v>
      </c>
      <c r="O274" t="s">
        <v>1435</v>
      </c>
      <c r="P274" t="s">
        <v>1436</v>
      </c>
      <c r="Q274" t="s">
        <v>5308</v>
      </c>
      <c r="R274" t="s">
        <v>1443</v>
      </c>
      <c r="S274" t="s">
        <v>5594</v>
      </c>
      <c r="T274" t="s">
        <v>5871</v>
      </c>
      <c r="U274" t="s">
        <v>1438</v>
      </c>
      <c r="W274" t="s">
        <v>292</v>
      </c>
      <c r="X274" t="s">
        <v>2544</v>
      </c>
      <c r="Y274" t="s">
        <v>1455</v>
      </c>
      <c r="Z274" t="s">
        <v>1456</v>
      </c>
      <c r="AA274" t="s">
        <v>2545</v>
      </c>
      <c r="AB274" t="s">
        <v>2546</v>
      </c>
      <c r="AC274" t="s">
        <v>1441</v>
      </c>
    </row>
    <row r="275" spans="1:29">
      <c r="A275" t="str">
        <f>+AA275</f>
        <v>AL BARID BANK E</v>
      </c>
      <c r="B275" t="s">
        <v>2547</v>
      </c>
      <c r="C275" t="s">
        <v>1433</v>
      </c>
      <c r="D275" t="s">
        <v>1442</v>
      </c>
      <c r="E275" t="s">
        <v>2548</v>
      </c>
      <c r="F275" t="s">
        <v>2549</v>
      </c>
      <c r="G275" t="s">
        <v>5870</v>
      </c>
      <c r="H275">
        <v>100000000</v>
      </c>
      <c r="I275">
        <v>1000</v>
      </c>
      <c r="J275" t="s">
        <v>5871</v>
      </c>
      <c r="K275" s="163" t="str">
        <f>LEFT(L275,10)</f>
        <v>2025-10-20</v>
      </c>
      <c r="L275" t="s">
        <v>5872</v>
      </c>
      <c r="M275">
        <v>100000</v>
      </c>
      <c r="N275" t="s">
        <v>1434</v>
      </c>
      <c r="O275" t="s">
        <v>1435</v>
      </c>
      <c r="P275" t="s">
        <v>1436</v>
      </c>
      <c r="Q275" t="s">
        <v>5308</v>
      </c>
      <c r="R275" t="s">
        <v>1451</v>
      </c>
      <c r="S275" t="s">
        <v>5873</v>
      </c>
      <c r="T275" t="s">
        <v>5871</v>
      </c>
      <c r="U275" t="s">
        <v>1438</v>
      </c>
      <c r="W275" t="s">
        <v>292</v>
      </c>
      <c r="X275" t="s">
        <v>2550</v>
      </c>
      <c r="Y275" t="s">
        <v>1455</v>
      </c>
      <c r="Z275" t="s">
        <v>1456</v>
      </c>
      <c r="AA275" t="s">
        <v>2545</v>
      </c>
      <c r="AB275" t="s">
        <v>2546</v>
      </c>
      <c r="AC275" t="s">
        <v>1441</v>
      </c>
    </row>
    <row r="276" spans="1:29">
      <c r="A276" t="str">
        <f>+AA276</f>
        <v>SOFAC CREDIT</v>
      </c>
      <c r="B276" t="s">
        <v>2551</v>
      </c>
      <c r="C276" t="s">
        <v>1433</v>
      </c>
      <c r="D276" t="s">
        <v>111</v>
      </c>
      <c r="E276" t="s">
        <v>2552</v>
      </c>
      <c r="F276" t="s">
        <v>2552</v>
      </c>
      <c r="G276" t="s">
        <v>5388</v>
      </c>
      <c r="H276">
        <v>100000000</v>
      </c>
      <c r="I276">
        <v>4400</v>
      </c>
      <c r="J276" t="s">
        <v>5874</v>
      </c>
      <c r="K276" s="163" t="str">
        <f>LEFT(L276,10)</f>
        <v>2025-10-20</v>
      </c>
      <c r="L276" t="s">
        <v>5872</v>
      </c>
      <c r="M276">
        <v>100000</v>
      </c>
      <c r="N276" t="s">
        <v>1434</v>
      </c>
      <c r="O276" t="s">
        <v>1435</v>
      </c>
      <c r="P276" t="s">
        <v>1449</v>
      </c>
      <c r="Q276" t="s">
        <v>5308</v>
      </c>
      <c r="R276" t="s">
        <v>1443</v>
      </c>
      <c r="S276" t="s">
        <v>5848</v>
      </c>
      <c r="U276" t="s">
        <v>1438</v>
      </c>
      <c r="W276" t="s">
        <v>292</v>
      </c>
      <c r="X276" t="s">
        <v>2553</v>
      </c>
      <c r="Y276" t="s">
        <v>1455</v>
      </c>
      <c r="Z276" t="s">
        <v>1456</v>
      </c>
      <c r="AA276" t="s">
        <v>1538</v>
      </c>
      <c r="AB276" t="s">
        <v>2554</v>
      </c>
      <c r="AC276" t="s">
        <v>1441</v>
      </c>
    </row>
    <row r="277" spans="1:29">
      <c r="A277" t="str">
        <f>+AA277</f>
        <v>TRESOR</v>
      </c>
      <c r="B277" t="s">
        <v>2555</v>
      </c>
      <c r="C277" t="s">
        <v>1433</v>
      </c>
      <c r="D277" t="s">
        <v>1218</v>
      </c>
      <c r="E277" t="s">
        <v>2556</v>
      </c>
      <c r="F277" t="s">
        <v>2556</v>
      </c>
      <c r="G277" t="s">
        <v>5306</v>
      </c>
      <c r="H277">
        <v>100000000</v>
      </c>
      <c r="I277">
        <v>30000</v>
      </c>
      <c r="J277" t="s">
        <v>5875</v>
      </c>
      <c r="K277" s="163" t="str">
        <f>LEFT(L277,10)</f>
        <v>2025-10-20</v>
      </c>
      <c r="L277" t="s">
        <v>5872</v>
      </c>
      <c r="M277">
        <v>100000</v>
      </c>
      <c r="N277" t="s">
        <v>1434</v>
      </c>
      <c r="O277" t="s">
        <v>1435</v>
      </c>
      <c r="P277" t="s">
        <v>1436</v>
      </c>
      <c r="Q277" t="s">
        <v>5308</v>
      </c>
      <c r="R277" t="s">
        <v>1443</v>
      </c>
      <c r="S277" t="s">
        <v>5767</v>
      </c>
      <c r="T277" t="s">
        <v>5875</v>
      </c>
      <c r="U277" t="s">
        <v>1438</v>
      </c>
      <c r="W277" t="s">
        <v>292</v>
      </c>
      <c r="X277" t="s">
        <v>2557</v>
      </c>
      <c r="Y277" t="s">
        <v>1439</v>
      </c>
      <c r="Z277" t="s">
        <v>1440</v>
      </c>
      <c r="AA277" t="s">
        <v>333</v>
      </c>
      <c r="AB277" t="s">
        <v>2558</v>
      </c>
      <c r="AC277" t="s">
        <v>1441</v>
      </c>
    </row>
    <row r="278" spans="1:29">
      <c r="A278" t="str">
        <f>+AA278</f>
        <v>WAFASALAF</v>
      </c>
      <c r="B278" t="s">
        <v>2559</v>
      </c>
      <c r="C278" t="s">
        <v>1433</v>
      </c>
      <c r="D278" t="s">
        <v>111</v>
      </c>
      <c r="E278" t="s">
        <v>2560</v>
      </c>
      <c r="F278" t="s">
        <v>2560</v>
      </c>
      <c r="G278" t="s">
        <v>5342</v>
      </c>
      <c r="H278">
        <v>100000000</v>
      </c>
      <c r="I278">
        <v>1900</v>
      </c>
      <c r="J278" t="s">
        <v>5876</v>
      </c>
      <c r="K278" s="163" t="str">
        <f>LEFT(L278,10)</f>
        <v>2025-10-21</v>
      </c>
      <c r="L278" t="s">
        <v>5877</v>
      </c>
      <c r="M278">
        <v>100000</v>
      </c>
      <c r="N278" t="s">
        <v>1434</v>
      </c>
      <c r="O278" t="s">
        <v>1435</v>
      </c>
      <c r="P278" t="s">
        <v>1449</v>
      </c>
      <c r="Q278" t="s">
        <v>5308</v>
      </c>
      <c r="R278" t="s">
        <v>1443</v>
      </c>
      <c r="S278" t="s">
        <v>5836</v>
      </c>
      <c r="T278" t="s">
        <v>5876</v>
      </c>
      <c r="U278" t="s">
        <v>1438</v>
      </c>
      <c r="W278" t="s">
        <v>292</v>
      </c>
      <c r="X278" t="s">
        <v>2562</v>
      </c>
      <c r="Y278" t="s">
        <v>1465</v>
      </c>
      <c r="Z278" t="s">
        <v>1466</v>
      </c>
      <c r="AA278" t="s">
        <v>1467</v>
      </c>
      <c r="AB278" t="s">
        <v>2563</v>
      </c>
      <c r="AC278" t="s">
        <v>1441</v>
      </c>
    </row>
    <row r="279" spans="1:29">
      <c r="A279" t="str">
        <f>+AA279</f>
        <v>SOGELEASE</v>
      </c>
      <c r="B279" t="s">
        <v>2564</v>
      </c>
      <c r="C279" t="s">
        <v>1433</v>
      </c>
      <c r="D279" t="s">
        <v>111</v>
      </c>
      <c r="E279" t="s">
        <v>2565</v>
      </c>
      <c r="F279" t="s">
        <v>2565</v>
      </c>
      <c r="G279" t="s">
        <v>5565</v>
      </c>
      <c r="H279">
        <v>100000000</v>
      </c>
      <c r="I279">
        <v>3800</v>
      </c>
      <c r="J279" t="s">
        <v>5878</v>
      </c>
      <c r="K279" s="163" t="str">
        <f>LEFT(L279,10)</f>
        <v>2025-10-24</v>
      </c>
      <c r="L279" t="s">
        <v>5879</v>
      </c>
      <c r="M279">
        <v>100000</v>
      </c>
      <c r="N279" t="s">
        <v>1434</v>
      </c>
      <c r="O279" t="s">
        <v>1435</v>
      </c>
      <c r="P279" t="s">
        <v>1449</v>
      </c>
      <c r="Q279" t="s">
        <v>5308</v>
      </c>
      <c r="R279" t="s">
        <v>1443</v>
      </c>
      <c r="S279" t="s">
        <v>5602</v>
      </c>
      <c r="T279" t="s">
        <v>5568</v>
      </c>
      <c r="U279" t="s">
        <v>1438</v>
      </c>
      <c r="W279" t="s">
        <v>292</v>
      </c>
      <c r="X279" t="s">
        <v>2568</v>
      </c>
      <c r="Y279" t="s">
        <v>1611</v>
      </c>
      <c r="Z279" t="s">
        <v>1612</v>
      </c>
      <c r="AA279" t="s">
        <v>1937</v>
      </c>
      <c r="AB279" t="s">
        <v>1962</v>
      </c>
      <c r="AC279" t="s">
        <v>1441</v>
      </c>
    </row>
    <row r="280" spans="1:29">
      <c r="A280" t="str">
        <f>+AA280</f>
        <v>SGMB</v>
      </c>
      <c r="B280" t="s">
        <v>2569</v>
      </c>
      <c r="C280" t="s">
        <v>1433</v>
      </c>
      <c r="D280" t="s">
        <v>111</v>
      </c>
      <c r="E280" t="s">
        <v>2570</v>
      </c>
      <c r="F280" t="s">
        <v>2570</v>
      </c>
      <c r="G280" t="s">
        <v>5440</v>
      </c>
      <c r="H280">
        <v>100000000</v>
      </c>
      <c r="I280">
        <v>6500</v>
      </c>
      <c r="J280" t="s">
        <v>5589</v>
      </c>
      <c r="K280" s="163" t="str">
        <f>LEFT(L280,10)</f>
        <v>2025-10-31</v>
      </c>
      <c r="L280" t="s">
        <v>5880</v>
      </c>
      <c r="M280">
        <v>100000</v>
      </c>
      <c r="N280" t="s">
        <v>1434</v>
      </c>
      <c r="O280" t="s">
        <v>1435</v>
      </c>
      <c r="P280" t="s">
        <v>1449</v>
      </c>
      <c r="Q280" t="s">
        <v>5308</v>
      </c>
      <c r="R280" t="s">
        <v>1443</v>
      </c>
      <c r="S280" t="s">
        <v>5332</v>
      </c>
      <c r="T280" t="s">
        <v>5792</v>
      </c>
      <c r="U280" t="s">
        <v>1438</v>
      </c>
      <c r="W280" t="s">
        <v>292</v>
      </c>
      <c r="X280" t="s">
        <v>2572</v>
      </c>
      <c r="Y280" t="s">
        <v>1611</v>
      </c>
      <c r="Z280" t="s">
        <v>1612</v>
      </c>
      <c r="AA280" t="s">
        <v>1612</v>
      </c>
      <c r="AB280" t="s">
        <v>2571</v>
      </c>
      <c r="AC280" t="s">
        <v>1441</v>
      </c>
    </row>
    <row r="281" spans="1:29">
      <c r="A281" t="str">
        <f>+AA281</f>
        <v>BMCI</v>
      </c>
      <c r="B281" t="s">
        <v>2573</v>
      </c>
      <c r="C281" t="s">
        <v>1433</v>
      </c>
      <c r="D281" t="s">
        <v>111</v>
      </c>
      <c r="E281" t="s">
        <v>2574</v>
      </c>
      <c r="F281" t="s">
        <v>2574</v>
      </c>
      <c r="G281" t="s">
        <v>5375</v>
      </c>
      <c r="H281">
        <v>100000000</v>
      </c>
      <c r="I281">
        <v>1576</v>
      </c>
      <c r="J281" t="s">
        <v>5374</v>
      </c>
      <c r="K281" s="163" t="str">
        <f>LEFT(L281,10)</f>
        <v>2025-10-31</v>
      </c>
      <c r="L281" t="s">
        <v>5880</v>
      </c>
      <c r="M281">
        <v>100000</v>
      </c>
      <c r="N281" t="s">
        <v>1434</v>
      </c>
      <c r="O281" t="s">
        <v>1435</v>
      </c>
      <c r="P281" t="s">
        <v>1449</v>
      </c>
      <c r="Q281" t="s">
        <v>5308</v>
      </c>
      <c r="R281" t="s">
        <v>1443</v>
      </c>
      <c r="S281" t="s">
        <v>5559</v>
      </c>
      <c r="T281" t="s">
        <v>5786</v>
      </c>
      <c r="U281" t="s">
        <v>1438</v>
      </c>
      <c r="W281" t="s">
        <v>292</v>
      </c>
      <c r="X281" t="s">
        <v>2575</v>
      </c>
      <c r="Y281" t="s">
        <v>1515</v>
      </c>
      <c r="Z281" t="s">
        <v>41</v>
      </c>
      <c r="AA281" t="s">
        <v>41</v>
      </c>
      <c r="AB281" t="s">
        <v>2571</v>
      </c>
      <c r="AC281" t="s">
        <v>1441</v>
      </c>
    </row>
    <row r="282" spans="1:29">
      <c r="A282" t="str">
        <f>+AA282</f>
        <v>CFG BANK</v>
      </c>
      <c r="B282" t="s">
        <v>2576</v>
      </c>
      <c r="C282" t="s">
        <v>1433</v>
      </c>
      <c r="D282" t="s">
        <v>111</v>
      </c>
      <c r="E282" t="s">
        <v>2577</v>
      </c>
      <c r="F282" t="s">
        <v>2577</v>
      </c>
      <c r="G282" t="s">
        <v>5314</v>
      </c>
      <c r="H282">
        <v>100000000</v>
      </c>
      <c r="I282">
        <v>138</v>
      </c>
      <c r="J282" t="s">
        <v>5589</v>
      </c>
      <c r="K282" s="163" t="str">
        <f>LEFT(L282,10)</f>
        <v>2025-10-31</v>
      </c>
      <c r="L282" t="s">
        <v>5880</v>
      </c>
      <c r="M282">
        <v>100000</v>
      </c>
      <c r="N282" t="s">
        <v>1434</v>
      </c>
      <c r="O282" t="s">
        <v>1435</v>
      </c>
      <c r="P282" t="s">
        <v>1449</v>
      </c>
      <c r="Q282" t="s">
        <v>5308</v>
      </c>
      <c r="R282" t="s">
        <v>1443</v>
      </c>
      <c r="S282" t="s">
        <v>5719</v>
      </c>
      <c r="T282" t="s">
        <v>5820</v>
      </c>
      <c r="U282" t="s">
        <v>1438</v>
      </c>
      <c r="W282" t="s">
        <v>292</v>
      </c>
      <c r="X282" t="s">
        <v>2578</v>
      </c>
      <c r="Y282" t="s">
        <v>1450</v>
      </c>
      <c r="Z282" t="s">
        <v>1249</v>
      </c>
      <c r="AA282" t="s">
        <v>1249</v>
      </c>
      <c r="AB282" t="s">
        <v>2571</v>
      </c>
      <c r="AC282" t="s">
        <v>1441</v>
      </c>
    </row>
    <row r="283" spans="1:29">
      <c r="A283" t="str">
        <f>+AA283</f>
        <v>WAFABAIL</v>
      </c>
      <c r="B283" t="s">
        <v>2579</v>
      </c>
      <c r="C283" t="s">
        <v>1433</v>
      </c>
      <c r="D283" t="s">
        <v>111</v>
      </c>
      <c r="E283" t="s">
        <v>2580</v>
      </c>
      <c r="F283" t="s">
        <v>2580</v>
      </c>
      <c r="G283" t="s">
        <v>5490</v>
      </c>
      <c r="H283">
        <v>100000000</v>
      </c>
      <c r="I283">
        <v>3000</v>
      </c>
      <c r="J283" t="s">
        <v>5881</v>
      </c>
      <c r="K283" s="163" t="str">
        <f>LEFT(L283,10)</f>
        <v>2025-11-01</v>
      </c>
      <c r="L283" t="s">
        <v>5882</v>
      </c>
      <c r="M283">
        <v>100000</v>
      </c>
      <c r="N283" t="s">
        <v>1434</v>
      </c>
      <c r="O283" t="s">
        <v>1435</v>
      </c>
      <c r="P283" t="s">
        <v>1449</v>
      </c>
      <c r="Q283" t="s">
        <v>5308</v>
      </c>
      <c r="R283" t="s">
        <v>1443</v>
      </c>
      <c r="S283" t="s">
        <v>5411</v>
      </c>
      <c r="T283" t="s">
        <v>5847</v>
      </c>
      <c r="U283" t="s">
        <v>1438</v>
      </c>
      <c r="W283" t="s">
        <v>292</v>
      </c>
      <c r="X283" t="s">
        <v>2582</v>
      </c>
      <c r="Y283" t="s">
        <v>1465</v>
      </c>
      <c r="Z283" t="s">
        <v>1466</v>
      </c>
      <c r="AA283" t="s">
        <v>1711</v>
      </c>
      <c r="AB283" t="s">
        <v>1521</v>
      </c>
      <c r="AC283" t="s">
        <v>1441</v>
      </c>
    </row>
    <row r="284" spans="1:29">
      <c r="A284" t="str">
        <f>+AA284</f>
        <v>CFG BANK</v>
      </c>
      <c r="B284" t="s">
        <v>2583</v>
      </c>
      <c r="C284" t="s">
        <v>1433</v>
      </c>
      <c r="D284" t="s">
        <v>111</v>
      </c>
      <c r="E284" t="s">
        <v>2584</v>
      </c>
      <c r="F284" t="s">
        <v>2584</v>
      </c>
      <c r="G284" t="s">
        <v>5314</v>
      </c>
      <c r="H284">
        <v>100000000</v>
      </c>
      <c r="I284">
        <v>110</v>
      </c>
      <c r="J284" t="s">
        <v>5592</v>
      </c>
      <c r="K284" s="163" t="str">
        <f>LEFT(L284,10)</f>
        <v>2025-11-05</v>
      </c>
      <c r="L284" t="s">
        <v>5883</v>
      </c>
      <c r="M284">
        <v>100000</v>
      </c>
      <c r="N284" t="s">
        <v>1434</v>
      </c>
      <c r="O284" t="s">
        <v>1435</v>
      </c>
      <c r="P284" t="s">
        <v>1449</v>
      </c>
      <c r="Q284" t="s">
        <v>5308</v>
      </c>
      <c r="R284" t="s">
        <v>1443</v>
      </c>
      <c r="S284" t="s">
        <v>5407</v>
      </c>
      <c r="T284" t="s">
        <v>5820</v>
      </c>
      <c r="U284" t="s">
        <v>1438</v>
      </c>
      <c r="W284" t="s">
        <v>292</v>
      </c>
      <c r="X284" t="s">
        <v>2586</v>
      </c>
      <c r="Y284" t="s">
        <v>1450</v>
      </c>
      <c r="Z284" t="s">
        <v>1249</v>
      </c>
      <c r="AA284" t="s">
        <v>1249</v>
      </c>
      <c r="AB284" t="s">
        <v>2585</v>
      </c>
      <c r="AC284" t="s">
        <v>1441</v>
      </c>
    </row>
    <row r="285" spans="1:29">
      <c r="A285" t="str">
        <f>+AA285</f>
        <v>ARADEI CAPITAL</v>
      </c>
      <c r="B285" t="s">
        <v>2587</v>
      </c>
      <c r="C285" t="s">
        <v>1534</v>
      </c>
      <c r="D285" t="s">
        <v>1473</v>
      </c>
      <c r="E285" t="s">
        <v>2588</v>
      </c>
      <c r="F285" t="s">
        <v>2588</v>
      </c>
      <c r="G285" t="s">
        <v>5884</v>
      </c>
      <c r="H285">
        <v>100000000</v>
      </c>
      <c r="I285">
        <v>1291</v>
      </c>
      <c r="J285" t="s">
        <v>5885</v>
      </c>
      <c r="K285" s="163" t="str">
        <f>LEFT(L285,10)</f>
        <v>2025-11-08</v>
      </c>
      <c r="L285" t="s">
        <v>5886</v>
      </c>
      <c r="M285">
        <v>100000</v>
      </c>
      <c r="N285" t="s">
        <v>1434</v>
      </c>
      <c r="O285" t="s">
        <v>1435</v>
      </c>
      <c r="P285" t="s">
        <v>1449</v>
      </c>
      <c r="Q285" t="s">
        <v>5308</v>
      </c>
      <c r="R285" t="s">
        <v>1443</v>
      </c>
      <c r="S285" t="s">
        <v>5887</v>
      </c>
      <c r="U285" t="s">
        <v>1536</v>
      </c>
      <c r="V285" t="s">
        <v>1443</v>
      </c>
      <c r="W285" t="s">
        <v>292</v>
      </c>
      <c r="X285" t="s">
        <v>2589</v>
      </c>
      <c r="Y285" t="s">
        <v>1515</v>
      </c>
      <c r="Z285" t="s">
        <v>41</v>
      </c>
      <c r="AA285" t="s">
        <v>34</v>
      </c>
      <c r="AB285" t="s">
        <v>2590</v>
      </c>
      <c r="AC285" t="s">
        <v>1441</v>
      </c>
    </row>
    <row r="286" spans="1:29">
      <c r="A286" t="str">
        <f>+AA286</f>
        <v>ARADEI CAPITAL</v>
      </c>
      <c r="B286" t="s">
        <v>2591</v>
      </c>
      <c r="C286" t="s">
        <v>1447</v>
      </c>
      <c r="D286" t="s">
        <v>1473</v>
      </c>
      <c r="E286" t="s">
        <v>2592</v>
      </c>
      <c r="F286" t="s">
        <v>2592</v>
      </c>
      <c r="G286" t="s">
        <v>5884</v>
      </c>
      <c r="H286">
        <v>100000000</v>
      </c>
      <c r="I286">
        <v>1709</v>
      </c>
      <c r="J286" t="s">
        <v>5885</v>
      </c>
      <c r="K286" s="163" t="str">
        <f>LEFT(L286,10)</f>
        <v>2025-11-08</v>
      </c>
      <c r="L286" t="s">
        <v>5886</v>
      </c>
      <c r="M286">
        <v>100000</v>
      </c>
      <c r="N286" t="s">
        <v>1557</v>
      </c>
      <c r="O286" t="s">
        <v>1435</v>
      </c>
      <c r="Q286" t="s">
        <v>5308</v>
      </c>
      <c r="R286" t="s">
        <v>1443</v>
      </c>
      <c r="S286" t="s">
        <v>5888</v>
      </c>
      <c r="T286" t="s">
        <v>5889</v>
      </c>
      <c r="U286" t="s">
        <v>1536</v>
      </c>
      <c r="V286" t="s">
        <v>1443</v>
      </c>
      <c r="W286" t="s">
        <v>292</v>
      </c>
      <c r="X286" t="s">
        <v>2593</v>
      </c>
      <c r="Y286" t="s">
        <v>1515</v>
      </c>
      <c r="Z286" t="s">
        <v>41</v>
      </c>
      <c r="AA286" t="s">
        <v>34</v>
      </c>
      <c r="AB286" t="s">
        <v>2590</v>
      </c>
      <c r="AC286" t="s">
        <v>1441</v>
      </c>
    </row>
    <row r="287" spans="1:29">
      <c r="A287" t="str">
        <f>+AA287</f>
        <v>WAFASALAF</v>
      </c>
      <c r="B287" t="s">
        <v>2594</v>
      </c>
      <c r="C287" t="s">
        <v>1433</v>
      </c>
      <c r="D287" t="s">
        <v>111</v>
      </c>
      <c r="E287" t="s">
        <v>2595</v>
      </c>
      <c r="F287" t="s">
        <v>2595</v>
      </c>
      <c r="G287" t="s">
        <v>5342</v>
      </c>
      <c r="H287">
        <v>100000000</v>
      </c>
      <c r="I287">
        <v>4000</v>
      </c>
      <c r="J287" t="s">
        <v>5890</v>
      </c>
      <c r="K287" s="163" t="str">
        <f>LEFT(L287,10)</f>
        <v>2025-11-08</v>
      </c>
      <c r="L287" t="s">
        <v>5886</v>
      </c>
      <c r="M287">
        <v>100000</v>
      </c>
      <c r="N287" t="s">
        <v>1434</v>
      </c>
      <c r="O287" t="s">
        <v>1435</v>
      </c>
      <c r="P287" t="s">
        <v>1449</v>
      </c>
      <c r="Q287" t="s">
        <v>5308</v>
      </c>
      <c r="R287" t="s">
        <v>1443</v>
      </c>
      <c r="S287" t="s">
        <v>5891</v>
      </c>
      <c r="T287" t="s">
        <v>5534</v>
      </c>
      <c r="U287" t="s">
        <v>1438</v>
      </c>
      <c r="W287" t="s">
        <v>292</v>
      </c>
      <c r="X287" t="s">
        <v>2596</v>
      </c>
      <c r="Y287" t="s">
        <v>1465</v>
      </c>
      <c r="Z287" t="s">
        <v>1466</v>
      </c>
      <c r="AA287" t="s">
        <v>1467</v>
      </c>
      <c r="AB287" t="s">
        <v>2597</v>
      </c>
      <c r="AC287" t="s">
        <v>1441</v>
      </c>
    </row>
    <row r="288" spans="1:29">
      <c r="A288" t="str">
        <f>+AA288</f>
        <v>CFG BANK</v>
      </c>
      <c r="B288" t="s">
        <v>2598</v>
      </c>
      <c r="C288" t="s">
        <v>1433</v>
      </c>
      <c r="D288" t="s">
        <v>111</v>
      </c>
      <c r="E288" t="s">
        <v>2599</v>
      </c>
      <c r="F288" t="s">
        <v>2599</v>
      </c>
      <c r="G288" t="s">
        <v>5314</v>
      </c>
      <c r="H288">
        <v>100000000</v>
      </c>
      <c r="I288">
        <v>1950</v>
      </c>
      <c r="J288" t="s">
        <v>5603</v>
      </c>
      <c r="K288" s="163" t="str">
        <f>LEFT(L288,10)</f>
        <v>2025-11-12</v>
      </c>
      <c r="L288" t="s">
        <v>5892</v>
      </c>
      <c r="M288">
        <v>100000</v>
      </c>
      <c r="N288" t="s">
        <v>1434</v>
      </c>
      <c r="O288" t="s">
        <v>1435</v>
      </c>
      <c r="P288" t="s">
        <v>1449</v>
      </c>
      <c r="Q288" t="s">
        <v>5308</v>
      </c>
      <c r="R288" t="s">
        <v>1443</v>
      </c>
      <c r="S288" t="s">
        <v>5407</v>
      </c>
      <c r="T288" t="s">
        <v>5603</v>
      </c>
      <c r="U288" t="s">
        <v>1438</v>
      </c>
      <c r="W288" t="s">
        <v>292</v>
      </c>
      <c r="X288" t="s">
        <v>2601</v>
      </c>
      <c r="Y288" t="s">
        <v>1450</v>
      </c>
      <c r="Z288" t="s">
        <v>1249</v>
      </c>
      <c r="AA288" t="s">
        <v>1249</v>
      </c>
      <c r="AB288" t="s">
        <v>2600</v>
      </c>
      <c r="AC288" t="s">
        <v>1441</v>
      </c>
    </row>
    <row r="289" spans="1:29">
      <c r="A289" t="str">
        <f>+AA289</f>
        <v>FT ENERGIA</v>
      </c>
      <c r="B289" t="s">
        <v>2602</v>
      </c>
      <c r="C289" t="s">
        <v>1534</v>
      </c>
      <c r="D289" t="s">
        <v>177</v>
      </c>
      <c r="E289" t="s">
        <v>2603</v>
      </c>
      <c r="F289" t="s">
        <v>2604</v>
      </c>
      <c r="G289" t="s">
        <v>5893</v>
      </c>
      <c r="H289">
        <v>100000000</v>
      </c>
      <c r="I289">
        <v>15000</v>
      </c>
      <c r="J289" t="s">
        <v>5412</v>
      </c>
      <c r="K289" s="163" t="str">
        <f>LEFT(L289,10)</f>
        <v>2025-11-14</v>
      </c>
      <c r="L289" t="s">
        <v>5894</v>
      </c>
      <c r="M289">
        <v>100000</v>
      </c>
      <c r="N289" t="s">
        <v>1557</v>
      </c>
      <c r="O289" t="s">
        <v>1435</v>
      </c>
      <c r="P289" t="s">
        <v>1449</v>
      </c>
      <c r="Q289" t="s">
        <v>5308</v>
      </c>
      <c r="R289" t="s">
        <v>1437</v>
      </c>
      <c r="S289" t="s">
        <v>5626</v>
      </c>
      <c r="T289" t="s">
        <v>5412</v>
      </c>
      <c r="U289" t="s">
        <v>1536</v>
      </c>
      <c r="V289" t="s">
        <v>1491</v>
      </c>
      <c r="W289" t="s">
        <v>292</v>
      </c>
      <c r="X289" t="s">
        <v>2605</v>
      </c>
      <c r="Y289" t="s">
        <v>1455</v>
      </c>
      <c r="Z289" t="s">
        <v>1456</v>
      </c>
      <c r="AA289" t="s">
        <v>2606</v>
      </c>
      <c r="AB289" t="s">
        <v>2607</v>
      </c>
      <c r="AC289" t="s">
        <v>1441</v>
      </c>
    </row>
    <row r="290" spans="1:29">
      <c r="A290" t="str">
        <f>+AA290</f>
        <v>FT ENERGIA</v>
      </c>
      <c r="B290" t="s">
        <v>2608</v>
      </c>
      <c r="C290" t="s">
        <v>1742</v>
      </c>
      <c r="D290" t="s">
        <v>177</v>
      </c>
      <c r="E290" t="s">
        <v>2609</v>
      </c>
      <c r="F290" t="s">
        <v>2609</v>
      </c>
      <c r="G290" t="s">
        <v>5893</v>
      </c>
      <c r="H290">
        <v>100000000</v>
      </c>
      <c r="I290">
        <v>790</v>
      </c>
      <c r="J290" t="s">
        <v>5412</v>
      </c>
      <c r="K290" s="163" t="str">
        <f>LEFT(L290,10)</f>
        <v>2025-11-14</v>
      </c>
      <c r="L290" t="s">
        <v>5894</v>
      </c>
      <c r="M290">
        <v>100000</v>
      </c>
      <c r="N290" t="s">
        <v>1744</v>
      </c>
      <c r="O290" t="s">
        <v>1745</v>
      </c>
      <c r="P290" t="s">
        <v>1449</v>
      </c>
      <c r="Q290" t="s">
        <v>5308</v>
      </c>
      <c r="U290" t="s">
        <v>1438</v>
      </c>
      <c r="W290" t="s">
        <v>292</v>
      </c>
      <c r="X290" t="s">
        <v>2610</v>
      </c>
      <c r="Y290" t="s">
        <v>1455</v>
      </c>
      <c r="Z290" t="s">
        <v>1456</v>
      </c>
      <c r="AA290" t="s">
        <v>2606</v>
      </c>
      <c r="AC290" t="s">
        <v>1441</v>
      </c>
    </row>
    <row r="291" spans="1:29">
      <c r="A291" t="str">
        <f>+AA291</f>
        <v>FT UTILITIES</v>
      </c>
      <c r="B291" t="s">
        <v>2611</v>
      </c>
      <c r="C291" t="s">
        <v>1742</v>
      </c>
      <c r="D291" t="s">
        <v>177</v>
      </c>
      <c r="E291" t="s">
        <v>2612</v>
      </c>
      <c r="F291" t="s">
        <v>2612</v>
      </c>
      <c r="G291" t="s">
        <v>5408</v>
      </c>
      <c r="H291">
        <v>100000000</v>
      </c>
      <c r="I291">
        <v>1000</v>
      </c>
      <c r="J291" t="s">
        <v>5409</v>
      </c>
      <c r="K291" s="163" t="str">
        <f>LEFT(L291,10)</f>
        <v>2025-11-14</v>
      </c>
      <c r="L291" t="s">
        <v>5894</v>
      </c>
      <c r="M291">
        <v>100000</v>
      </c>
      <c r="N291" t="s">
        <v>1744</v>
      </c>
      <c r="O291" t="s">
        <v>1745</v>
      </c>
      <c r="P291" t="s">
        <v>1449</v>
      </c>
      <c r="Q291" t="s">
        <v>5308</v>
      </c>
      <c r="U291" t="s">
        <v>1438</v>
      </c>
      <c r="W291" t="s">
        <v>292</v>
      </c>
      <c r="X291" t="s">
        <v>2613</v>
      </c>
      <c r="Y291" t="s">
        <v>1465</v>
      </c>
      <c r="Z291" t="s">
        <v>1466</v>
      </c>
      <c r="AA291" t="s">
        <v>1569</v>
      </c>
      <c r="AC291" t="s">
        <v>1441</v>
      </c>
    </row>
    <row r="292" spans="1:29">
      <c r="A292" t="str">
        <f>+AA292</f>
        <v>TRESOR</v>
      </c>
      <c r="B292" t="s">
        <v>2614</v>
      </c>
      <c r="C292" t="s">
        <v>1433</v>
      </c>
      <c r="D292" t="s">
        <v>1218</v>
      </c>
      <c r="E292" t="s">
        <v>2615</v>
      </c>
      <c r="F292" t="s">
        <v>2615</v>
      </c>
      <c r="G292" t="s">
        <v>5306</v>
      </c>
      <c r="H292">
        <v>100000000</v>
      </c>
      <c r="I292">
        <v>31500</v>
      </c>
      <c r="J292" t="s">
        <v>5895</v>
      </c>
      <c r="K292" s="163" t="str">
        <f>LEFT(L292,10)</f>
        <v>2025-11-17</v>
      </c>
      <c r="L292" t="s">
        <v>5896</v>
      </c>
      <c r="M292">
        <v>100000</v>
      </c>
      <c r="N292" t="s">
        <v>1434</v>
      </c>
      <c r="O292" t="s">
        <v>1435</v>
      </c>
      <c r="P292" t="s">
        <v>1436</v>
      </c>
      <c r="Q292" t="s">
        <v>5308</v>
      </c>
      <c r="R292" t="s">
        <v>1443</v>
      </c>
      <c r="S292" t="s">
        <v>5785</v>
      </c>
      <c r="T292" t="s">
        <v>5338</v>
      </c>
      <c r="U292" t="s">
        <v>1438</v>
      </c>
      <c r="W292" t="s">
        <v>292</v>
      </c>
      <c r="X292" t="s">
        <v>2617</v>
      </c>
      <c r="Y292" t="s">
        <v>1439</v>
      </c>
      <c r="Z292" t="s">
        <v>1440</v>
      </c>
      <c r="AA292" t="s">
        <v>333</v>
      </c>
      <c r="AB292" t="s">
        <v>2618</v>
      </c>
      <c r="AC292" t="s">
        <v>1441</v>
      </c>
    </row>
    <row r="293" spans="1:29">
      <c r="A293" t="str">
        <f>+AA293</f>
        <v>CFG BANK</v>
      </c>
      <c r="B293" t="s">
        <v>2619</v>
      </c>
      <c r="C293" t="s">
        <v>1433</v>
      </c>
      <c r="D293" t="s">
        <v>111</v>
      </c>
      <c r="E293" t="s">
        <v>2620</v>
      </c>
      <c r="F293" t="s">
        <v>2620</v>
      </c>
      <c r="G293" t="s">
        <v>5314</v>
      </c>
      <c r="H293">
        <v>100000000</v>
      </c>
      <c r="I293">
        <v>10</v>
      </c>
      <c r="J293" t="s">
        <v>5610</v>
      </c>
      <c r="K293" s="163" t="str">
        <f>LEFT(L293,10)</f>
        <v>2025-11-19</v>
      </c>
      <c r="L293" t="s">
        <v>5897</v>
      </c>
      <c r="M293">
        <v>100000</v>
      </c>
      <c r="N293" t="s">
        <v>1434</v>
      </c>
      <c r="O293" t="s">
        <v>1435</v>
      </c>
      <c r="P293" t="s">
        <v>1449</v>
      </c>
      <c r="Q293" t="s">
        <v>5308</v>
      </c>
      <c r="R293" t="s">
        <v>1443</v>
      </c>
      <c r="S293" t="s">
        <v>5453</v>
      </c>
      <c r="T293" t="s">
        <v>5820</v>
      </c>
      <c r="U293" t="s">
        <v>1438</v>
      </c>
      <c r="W293" t="s">
        <v>292</v>
      </c>
      <c r="X293" t="s">
        <v>2622</v>
      </c>
      <c r="Y293" t="s">
        <v>1450</v>
      </c>
      <c r="Z293" t="s">
        <v>1249</v>
      </c>
      <c r="AA293" t="s">
        <v>1249</v>
      </c>
      <c r="AB293" t="s">
        <v>2621</v>
      </c>
      <c r="AC293" t="s">
        <v>1441</v>
      </c>
    </row>
    <row r="294" spans="1:29">
      <c r="A294" t="str">
        <f>+AA294</f>
        <v>SOGELEASE</v>
      </c>
      <c r="B294" t="s">
        <v>2623</v>
      </c>
      <c r="C294" t="s">
        <v>1433</v>
      </c>
      <c r="D294" t="s">
        <v>111</v>
      </c>
      <c r="E294" t="s">
        <v>2624</v>
      </c>
      <c r="F294" t="s">
        <v>2624</v>
      </c>
      <c r="G294" t="s">
        <v>5565</v>
      </c>
      <c r="H294">
        <v>100000000</v>
      </c>
      <c r="I294">
        <v>500</v>
      </c>
      <c r="J294" t="s">
        <v>5898</v>
      </c>
      <c r="K294" s="163" t="str">
        <f>LEFT(L294,10)</f>
        <v>2025-11-25</v>
      </c>
      <c r="L294" t="s">
        <v>5899</v>
      </c>
      <c r="M294">
        <v>100000</v>
      </c>
      <c r="N294" t="s">
        <v>1434</v>
      </c>
      <c r="O294" t="s">
        <v>1435</v>
      </c>
      <c r="P294" t="s">
        <v>1449</v>
      </c>
      <c r="Q294" t="s">
        <v>5308</v>
      </c>
      <c r="R294" t="s">
        <v>1443</v>
      </c>
      <c r="S294" t="s">
        <v>5900</v>
      </c>
      <c r="T294" t="s">
        <v>5568</v>
      </c>
      <c r="U294" t="s">
        <v>1438</v>
      </c>
      <c r="W294" t="s">
        <v>292</v>
      </c>
      <c r="X294" t="s">
        <v>2625</v>
      </c>
      <c r="Y294" t="s">
        <v>1611</v>
      </c>
      <c r="Z294" t="s">
        <v>1612</v>
      </c>
      <c r="AA294" t="s">
        <v>1937</v>
      </c>
      <c r="AB294" t="s">
        <v>2626</v>
      </c>
      <c r="AC294" t="s">
        <v>1441</v>
      </c>
    </row>
    <row r="295" spans="1:29">
      <c r="A295" t="str">
        <f>+AA295</f>
        <v>CAM E</v>
      </c>
      <c r="B295" t="s">
        <v>2627</v>
      </c>
      <c r="C295" t="s">
        <v>1433</v>
      </c>
      <c r="D295" t="s">
        <v>1442</v>
      </c>
      <c r="E295" t="s">
        <v>2628</v>
      </c>
      <c r="F295" t="s">
        <v>2629</v>
      </c>
      <c r="G295" t="s">
        <v>5331</v>
      </c>
      <c r="H295">
        <v>100000000</v>
      </c>
      <c r="I295">
        <v>2900</v>
      </c>
      <c r="J295" t="s">
        <v>5901</v>
      </c>
      <c r="K295" s="163" t="str">
        <f>LEFT(L295,10)</f>
        <v>2025-11-27</v>
      </c>
      <c r="L295" t="s">
        <v>5902</v>
      </c>
      <c r="M295">
        <v>100000</v>
      </c>
      <c r="N295" t="s">
        <v>1434</v>
      </c>
      <c r="O295" t="s">
        <v>1435</v>
      </c>
      <c r="P295" t="s">
        <v>1436</v>
      </c>
      <c r="Q295" t="s">
        <v>5308</v>
      </c>
      <c r="R295" t="s">
        <v>1443</v>
      </c>
      <c r="S295" t="s">
        <v>5903</v>
      </c>
      <c r="T295" t="s">
        <v>5901</v>
      </c>
      <c r="U295" t="s">
        <v>1438</v>
      </c>
      <c r="W295" t="s">
        <v>1444</v>
      </c>
      <c r="X295" t="s">
        <v>2631</v>
      </c>
      <c r="Y295" t="s">
        <v>2632</v>
      </c>
      <c r="Z295" t="s">
        <v>2633</v>
      </c>
      <c r="AA295" t="s">
        <v>1459</v>
      </c>
      <c r="AB295" t="s">
        <v>2634</v>
      </c>
      <c r="AC295" t="s">
        <v>1441</v>
      </c>
    </row>
    <row r="296" spans="1:29">
      <c r="A296" t="str">
        <f>+AA296</f>
        <v>CAM E</v>
      </c>
      <c r="B296" t="s">
        <v>2635</v>
      </c>
      <c r="C296" t="s">
        <v>1433</v>
      </c>
      <c r="D296" t="s">
        <v>1442</v>
      </c>
      <c r="E296" t="s">
        <v>2636</v>
      </c>
      <c r="F296" t="s">
        <v>2637</v>
      </c>
      <c r="G296" t="s">
        <v>5331</v>
      </c>
      <c r="H296">
        <v>100000000</v>
      </c>
      <c r="I296">
        <v>4695</v>
      </c>
      <c r="J296" t="s">
        <v>5901</v>
      </c>
      <c r="K296" s="163" t="str">
        <f>LEFT(L296,10)</f>
        <v>2025-11-27</v>
      </c>
      <c r="L296" t="s">
        <v>5902</v>
      </c>
      <c r="M296">
        <v>100000</v>
      </c>
      <c r="N296" t="s">
        <v>1434</v>
      </c>
      <c r="O296" t="s">
        <v>1435</v>
      </c>
      <c r="P296" t="s">
        <v>1436</v>
      </c>
      <c r="Q296" t="s">
        <v>5308</v>
      </c>
      <c r="R296" t="s">
        <v>1443</v>
      </c>
      <c r="S296" t="s">
        <v>5903</v>
      </c>
      <c r="T296" t="s">
        <v>5901</v>
      </c>
      <c r="U296" t="s">
        <v>1438</v>
      </c>
      <c r="W296" t="s">
        <v>292</v>
      </c>
      <c r="X296" t="s">
        <v>2638</v>
      </c>
      <c r="Y296" t="s">
        <v>2632</v>
      </c>
      <c r="Z296" t="s">
        <v>2633</v>
      </c>
      <c r="AA296" t="s">
        <v>1459</v>
      </c>
      <c r="AB296" t="s">
        <v>2634</v>
      </c>
      <c r="AC296" t="s">
        <v>1441</v>
      </c>
    </row>
    <row r="297" spans="1:29">
      <c r="A297" t="str">
        <f>+AA297</f>
        <v>CDG K E</v>
      </c>
      <c r="B297" t="s">
        <v>2639</v>
      </c>
      <c r="C297" t="s">
        <v>1433</v>
      </c>
      <c r="D297" t="s">
        <v>111</v>
      </c>
      <c r="E297" t="s">
        <v>2640</v>
      </c>
      <c r="F297" t="s">
        <v>2640</v>
      </c>
      <c r="G297" t="s">
        <v>5431</v>
      </c>
      <c r="H297">
        <v>100000000</v>
      </c>
      <c r="I297">
        <v>5000</v>
      </c>
      <c r="J297" t="s">
        <v>5904</v>
      </c>
      <c r="K297" s="163" t="str">
        <f>LEFT(L297,10)</f>
        <v>2025-11-27</v>
      </c>
      <c r="L297" t="s">
        <v>5902</v>
      </c>
      <c r="M297">
        <v>100000</v>
      </c>
      <c r="N297" t="s">
        <v>1434</v>
      </c>
      <c r="O297" t="s">
        <v>1435</v>
      </c>
      <c r="P297" t="s">
        <v>1449</v>
      </c>
      <c r="Q297" t="s">
        <v>5308</v>
      </c>
      <c r="R297" t="s">
        <v>1443</v>
      </c>
      <c r="S297" t="s">
        <v>5397</v>
      </c>
      <c r="T297" t="s">
        <v>5501</v>
      </c>
      <c r="U297" t="s">
        <v>1438</v>
      </c>
      <c r="W297" t="s">
        <v>292</v>
      </c>
      <c r="X297" t="s">
        <v>2642</v>
      </c>
      <c r="Y297" t="s">
        <v>1455</v>
      </c>
      <c r="Z297" t="s">
        <v>1456</v>
      </c>
      <c r="AA297" t="s">
        <v>1606</v>
      </c>
      <c r="AB297" t="s">
        <v>2630</v>
      </c>
      <c r="AC297" t="s">
        <v>1441</v>
      </c>
    </row>
    <row r="298" spans="1:29">
      <c r="A298" t="str">
        <f>+AA298</f>
        <v>SOFAC CREDIT</v>
      </c>
      <c r="B298" t="s">
        <v>2643</v>
      </c>
      <c r="C298" t="s">
        <v>1534</v>
      </c>
      <c r="D298" t="s">
        <v>111</v>
      </c>
      <c r="E298" t="s">
        <v>2644</v>
      </c>
      <c r="F298" t="s">
        <v>2644</v>
      </c>
      <c r="G298" t="s">
        <v>5388</v>
      </c>
      <c r="H298">
        <v>100000000</v>
      </c>
      <c r="I298">
        <v>600</v>
      </c>
      <c r="J298" t="s">
        <v>5905</v>
      </c>
      <c r="K298" s="163" t="str">
        <f>LEFT(L298,10)</f>
        <v>2025-11-28</v>
      </c>
      <c r="L298" t="s">
        <v>5906</v>
      </c>
      <c r="M298">
        <v>100000</v>
      </c>
      <c r="N298" t="s">
        <v>1434</v>
      </c>
      <c r="O298" t="s">
        <v>1435</v>
      </c>
      <c r="P298" t="s">
        <v>1449</v>
      </c>
      <c r="Q298" t="s">
        <v>5308</v>
      </c>
      <c r="R298" t="s">
        <v>1443</v>
      </c>
      <c r="S298" t="s">
        <v>5907</v>
      </c>
      <c r="T298" t="s">
        <v>5905</v>
      </c>
      <c r="U298" t="s">
        <v>1536</v>
      </c>
      <c r="V298" t="s">
        <v>1443</v>
      </c>
      <c r="W298" t="s">
        <v>292</v>
      </c>
      <c r="X298" t="s">
        <v>2646</v>
      </c>
      <c r="Y298" t="s">
        <v>1455</v>
      </c>
      <c r="Z298" t="s">
        <v>1456</v>
      </c>
      <c r="AA298" t="s">
        <v>1538</v>
      </c>
      <c r="AB298" t="s">
        <v>2647</v>
      </c>
      <c r="AC298" t="s">
        <v>1441</v>
      </c>
    </row>
    <row r="299" spans="1:29">
      <c r="A299" t="str">
        <f>+AA299</f>
        <v>SOFAC CREDIT</v>
      </c>
      <c r="B299" t="s">
        <v>2648</v>
      </c>
      <c r="C299" t="s">
        <v>1433</v>
      </c>
      <c r="D299" t="s">
        <v>111</v>
      </c>
      <c r="E299" t="s">
        <v>2649</v>
      </c>
      <c r="F299" t="s">
        <v>2649</v>
      </c>
      <c r="G299" t="s">
        <v>5388</v>
      </c>
      <c r="H299">
        <v>100000000</v>
      </c>
      <c r="I299">
        <v>2300</v>
      </c>
      <c r="J299" t="s">
        <v>5908</v>
      </c>
      <c r="K299" s="163" t="str">
        <f>LEFT(L299,10)</f>
        <v>2025-11-28</v>
      </c>
      <c r="L299" t="s">
        <v>5906</v>
      </c>
      <c r="M299">
        <v>100000</v>
      </c>
      <c r="N299" t="s">
        <v>1434</v>
      </c>
      <c r="O299" t="s">
        <v>1435</v>
      </c>
      <c r="P299" t="s">
        <v>1449</v>
      </c>
      <c r="Q299" t="s">
        <v>5308</v>
      </c>
      <c r="R299" t="s">
        <v>1443</v>
      </c>
      <c r="S299" t="s">
        <v>5909</v>
      </c>
      <c r="U299" t="s">
        <v>1438</v>
      </c>
      <c r="W299" t="s">
        <v>292</v>
      </c>
      <c r="X299" t="s">
        <v>2651</v>
      </c>
      <c r="Y299" t="s">
        <v>1455</v>
      </c>
      <c r="Z299" t="s">
        <v>1456</v>
      </c>
      <c r="AA299" t="s">
        <v>1538</v>
      </c>
      <c r="AB299" t="s">
        <v>2641</v>
      </c>
      <c r="AC299" t="s">
        <v>1441</v>
      </c>
    </row>
    <row r="300" spans="1:29">
      <c r="A300" t="str">
        <f>+AA300</f>
        <v>BMCI</v>
      </c>
      <c r="B300" t="s">
        <v>2652</v>
      </c>
      <c r="C300" t="s">
        <v>1433</v>
      </c>
      <c r="D300" t="s">
        <v>111</v>
      </c>
      <c r="E300" t="s">
        <v>2653</v>
      </c>
      <c r="F300" t="s">
        <v>2653</v>
      </c>
      <c r="G300" t="s">
        <v>5375</v>
      </c>
      <c r="H300">
        <v>100000000</v>
      </c>
      <c r="I300">
        <v>2442</v>
      </c>
      <c r="J300" t="s">
        <v>5904</v>
      </c>
      <c r="K300" s="163" t="str">
        <f>LEFT(L300,10)</f>
        <v>2025-11-28</v>
      </c>
      <c r="L300" t="s">
        <v>5906</v>
      </c>
      <c r="M300">
        <v>100000</v>
      </c>
      <c r="N300" t="s">
        <v>1434</v>
      </c>
      <c r="O300" t="s">
        <v>1435</v>
      </c>
      <c r="P300" t="s">
        <v>1449</v>
      </c>
      <c r="Q300" t="s">
        <v>5308</v>
      </c>
      <c r="R300" t="s">
        <v>1443</v>
      </c>
      <c r="S300" t="s">
        <v>5559</v>
      </c>
      <c r="T300" t="s">
        <v>5786</v>
      </c>
      <c r="U300" t="s">
        <v>1438</v>
      </c>
      <c r="W300" t="s">
        <v>292</v>
      </c>
      <c r="X300" t="s">
        <v>2654</v>
      </c>
      <c r="Y300" t="s">
        <v>1515</v>
      </c>
      <c r="Z300" t="s">
        <v>41</v>
      </c>
      <c r="AA300" t="s">
        <v>41</v>
      </c>
      <c r="AB300" t="s">
        <v>2645</v>
      </c>
      <c r="AC300" t="s">
        <v>1441</v>
      </c>
    </row>
    <row r="301" spans="1:29">
      <c r="A301" t="str">
        <f>+AA301</f>
        <v>WAFABAIL</v>
      </c>
      <c r="B301" t="s">
        <v>2655</v>
      </c>
      <c r="C301" t="s">
        <v>1433</v>
      </c>
      <c r="D301" t="s">
        <v>111</v>
      </c>
      <c r="E301" t="s">
        <v>2656</v>
      </c>
      <c r="F301" t="s">
        <v>2656</v>
      </c>
      <c r="G301" t="s">
        <v>5490</v>
      </c>
      <c r="H301">
        <v>100000000</v>
      </c>
      <c r="I301">
        <v>2000</v>
      </c>
      <c r="J301" t="s">
        <v>5910</v>
      </c>
      <c r="K301" s="163" t="str">
        <f>LEFT(L301,10)</f>
        <v>2025-12-01</v>
      </c>
      <c r="L301" t="s">
        <v>5911</v>
      </c>
      <c r="M301">
        <v>100000</v>
      </c>
      <c r="N301" t="s">
        <v>1434</v>
      </c>
      <c r="O301" t="s">
        <v>1435</v>
      </c>
      <c r="P301" t="s">
        <v>1449</v>
      </c>
      <c r="Q301" t="s">
        <v>5308</v>
      </c>
      <c r="R301" t="s">
        <v>1443</v>
      </c>
      <c r="S301" t="s">
        <v>5912</v>
      </c>
      <c r="T301" t="s">
        <v>5847</v>
      </c>
      <c r="U301" t="s">
        <v>1438</v>
      </c>
      <c r="W301" t="s">
        <v>292</v>
      </c>
      <c r="X301" t="s">
        <v>2657</v>
      </c>
      <c r="Y301" t="s">
        <v>1465</v>
      </c>
      <c r="Z301" t="s">
        <v>1466</v>
      </c>
      <c r="AA301" t="s">
        <v>1711</v>
      </c>
      <c r="AB301" t="s">
        <v>2658</v>
      </c>
      <c r="AC301" t="s">
        <v>1441</v>
      </c>
    </row>
    <row r="302" spans="1:29">
      <c r="A302" t="str">
        <f>+AA302</f>
        <v>CAM E</v>
      </c>
      <c r="B302" t="s">
        <v>2659</v>
      </c>
      <c r="C302" t="s">
        <v>1433</v>
      </c>
      <c r="D302" t="s">
        <v>111</v>
      </c>
      <c r="E302" t="s">
        <v>2660</v>
      </c>
      <c r="F302" t="s">
        <v>2660</v>
      </c>
      <c r="G302" t="s">
        <v>5331</v>
      </c>
      <c r="H302">
        <v>100000000</v>
      </c>
      <c r="I302">
        <v>1500</v>
      </c>
      <c r="J302" t="s">
        <v>5913</v>
      </c>
      <c r="K302" s="163" t="str">
        <f>LEFT(L302,10)</f>
        <v>2025-12-01</v>
      </c>
      <c r="L302" t="s">
        <v>5911</v>
      </c>
      <c r="M302">
        <v>100000</v>
      </c>
      <c r="N302" t="s">
        <v>1434</v>
      </c>
      <c r="O302" t="s">
        <v>1435</v>
      </c>
      <c r="P302" t="s">
        <v>1449</v>
      </c>
      <c r="Q302" t="s">
        <v>5308</v>
      </c>
      <c r="R302" t="s">
        <v>1443</v>
      </c>
      <c r="S302" t="s">
        <v>5914</v>
      </c>
      <c r="T302" t="s">
        <v>5579</v>
      </c>
      <c r="U302" t="s">
        <v>1438</v>
      </c>
      <c r="W302" t="s">
        <v>292</v>
      </c>
      <c r="X302" t="s">
        <v>2661</v>
      </c>
      <c r="Y302" t="s">
        <v>1455</v>
      </c>
      <c r="Z302" t="s">
        <v>1456</v>
      </c>
      <c r="AA302" t="s">
        <v>1459</v>
      </c>
      <c r="AB302" t="s">
        <v>2662</v>
      </c>
      <c r="AC302" t="s">
        <v>1441</v>
      </c>
    </row>
    <row r="303" spans="1:29">
      <c r="A303" t="str">
        <f>+AA303</f>
        <v>BMCI</v>
      </c>
      <c r="B303" t="s">
        <v>2663</v>
      </c>
      <c r="C303" t="s">
        <v>1433</v>
      </c>
      <c r="D303" t="s">
        <v>111</v>
      </c>
      <c r="E303" t="s">
        <v>2664</v>
      </c>
      <c r="F303" t="s">
        <v>2664</v>
      </c>
      <c r="G303" t="s">
        <v>5375</v>
      </c>
      <c r="H303">
        <v>100000000</v>
      </c>
      <c r="I303">
        <v>327</v>
      </c>
      <c r="J303" t="s">
        <v>5915</v>
      </c>
      <c r="K303" s="163" t="str">
        <f>LEFT(L303,10)</f>
        <v>2025-12-01</v>
      </c>
      <c r="L303" t="s">
        <v>5911</v>
      </c>
      <c r="M303">
        <v>100000</v>
      </c>
      <c r="N303" t="s">
        <v>1434</v>
      </c>
      <c r="O303" t="s">
        <v>1435</v>
      </c>
      <c r="P303" t="s">
        <v>1449</v>
      </c>
      <c r="Q303" t="s">
        <v>5308</v>
      </c>
      <c r="R303" t="s">
        <v>1443</v>
      </c>
      <c r="S303" t="s">
        <v>5378</v>
      </c>
      <c r="T303" t="s">
        <v>5786</v>
      </c>
      <c r="U303" t="s">
        <v>1438</v>
      </c>
      <c r="W303" t="s">
        <v>292</v>
      </c>
      <c r="X303" t="s">
        <v>2665</v>
      </c>
      <c r="Y303" t="s">
        <v>1515</v>
      </c>
      <c r="Z303" t="s">
        <v>41</v>
      </c>
      <c r="AA303" t="s">
        <v>41</v>
      </c>
      <c r="AB303" t="s">
        <v>2666</v>
      </c>
      <c r="AC303" t="s">
        <v>1441</v>
      </c>
    </row>
    <row r="304" spans="1:29">
      <c r="A304" t="str">
        <f>+AA304</f>
        <v>TC3PC</v>
      </c>
      <c r="B304" t="s">
        <v>2667</v>
      </c>
      <c r="C304" t="s">
        <v>1534</v>
      </c>
      <c r="D304" t="s">
        <v>1473</v>
      </c>
      <c r="E304" t="s">
        <v>2668</v>
      </c>
      <c r="F304" t="s">
        <v>2668</v>
      </c>
      <c r="G304" t="s">
        <v>5916</v>
      </c>
      <c r="H304">
        <v>100000000</v>
      </c>
      <c r="I304">
        <v>3500</v>
      </c>
      <c r="J304" t="s">
        <v>5917</v>
      </c>
      <c r="K304" s="163" t="str">
        <f>LEFT(L304,10)</f>
        <v>2025-12-07</v>
      </c>
      <c r="L304" t="s">
        <v>5918</v>
      </c>
      <c r="M304">
        <v>100000</v>
      </c>
      <c r="N304" t="s">
        <v>1434</v>
      </c>
      <c r="O304" t="s">
        <v>1745</v>
      </c>
      <c r="P304" t="s">
        <v>1449</v>
      </c>
      <c r="Q304" t="s">
        <v>5308</v>
      </c>
      <c r="R304" t="s">
        <v>1443</v>
      </c>
      <c r="S304" t="s">
        <v>5919</v>
      </c>
      <c r="T304" t="s">
        <v>5917</v>
      </c>
      <c r="U304" t="s">
        <v>1536</v>
      </c>
      <c r="V304" t="s">
        <v>1443</v>
      </c>
      <c r="W304" t="s">
        <v>292</v>
      </c>
      <c r="X304" t="s">
        <v>2669</v>
      </c>
      <c r="Y304" t="s">
        <v>2049</v>
      </c>
      <c r="Z304" t="s">
        <v>2050</v>
      </c>
      <c r="AA304" t="s">
        <v>2670</v>
      </c>
      <c r="AB304" t="s">
        <v>2671</v>
      </c>
      <c r="AC304" t="s">
        <v>1441</v>
      </c>
    </row>
    <row r="305" spans="1:29">
      <c r="A305" t="str">
        <f>+AA305</f>
        <v>TC3PC</v>
      </c>
      <c r="B305" t="s">
        <v>2672</v>
      </c>
      <c r="C305" t="s">
        <v>1534</v>
      </c>
      <c r="D305" t="s">
        <v>1473</v>
      </c>
      <c r="E305" t="s">
        <v>2673</v>
      </c>
      <c r="F305" t="s">
        <v>2673</v>
      </c>
      <c r="G305" t="s">
        <v>5916</v>
      </c>
      <c r="H305">
        <v>100000000</v>
      </c>
      <c r="I305">
        <v>3500</v>
      </c>
      <c r="J305" t="s">
        <v>5917</v>
      </c>
      <c r="K305" s="163" t="str">
        <f>LEFT(L305,10)</f>
        <v>2025-12-07</v>
      </c>
      <c r="L305" t="s">
        <v>5918</v>
      </c>
      <c r="M305">
        <v>100000</v>
      </c>
      <c r="N305" t="s">
        <v>1557</v>
      </c>
      <c r="O305" t="s">
        <v>1745</v>
      </c>
      <c r="P305" t="s">
        <v>1449</v>
      </c>
      <c r="Q305" t="s">
        <v>5308</v>
      </c>
      <c r="R305" t="s">
        <v>1443</v>
      </c>
      <c r="S305" t="s">
        <v>5920</v>
      </c>
      <c r="T305" t="s">
        <v>5921</v>
      </c>
      <c r="U305" t="s">
        <v>1536</v>
      </c>
      <c r="V305" t="s">
        <v>1443</v>
      </c>
      <c r="W305" t="s">
        <v>292</v>
      </c>
      <c r="X305" t="s">
        <v>2674</v>
      </c>
      <c r="Y305" t="s">
        <v>2049</v>
      </c>
      <c r="Z305" t="s">
        <v>2050</v>
      </c>
      <c r="AA305" t="s">
        <v>2670</v>
      </c>
      <c r="AB305" t="s">
        <v>2671</v>
      </c>
      <c r="AC305" t="s">
        <v>1441</v>
      </c>
    </row>
    <row r="306" spans="1:29">
      <c r="A306" t="str">
        <f>+AA306</f>
        <v>OULMES</v>
      </c>
      <c r="B306" t="s">
        <v>2675</v>
      </c>
      <c r="C306" t="s">
        <v>1534</v>
      </c>
      <c r="D306" t="s">
        <v>1473</v>
      </c>
      <c r="E306" t="s">
        <v>2676</v>
      </c>
      <c r="F306" t="s">
        <v>2676</v>
      </c>
      <c r="G306" t="s">
        <v>5922</v>
      </c>
      <c r="H306">
        <v>100000000</v>
      </c>
      <c r="I306">
        <v>1600</v>
      </c>
      <c r="J306" t="s">
        <v>5917</v>
      </c>
      <c r="K306" s="163" t="str">
        <f>LEFT(L306,10)</f>
        <v>2025-12-07</v>
      </c>
      <c r="L306" t="s">
        <v>5918</v>
      </c>
      <c r="M306">
        <v>100000</v>
      </c>
      <c r="N306" t="s">
        <v>1434</v>
      </c>
      <c r="O306" t="s">
        <v>1745</v>
      </c>
      <c r="P306" t="s">
        <v>1449</v>
      </c>
      <c r="Q306" t="s">
        <v>5308</v>
      </c>
      <c r="R306" t="s">
        <v>1443</v>
      </c>
      <c r="S306" t="s">
        <v>5923</v>
      </c>
      <c r="T306" t="s">
        <v>5917</v>
      </c>
      <c r="U306" t="s">
        <v>1536</v>
      </c>
      <c r="V306" t="s">
        <v>1443</v>
      </c>
      <c r="W306" t="s">
        <v>292</v>
      </c>
      <c r="X306" t="s">
        <v>2677</v>
      </c>
      <c r="Y306" t="s">
        <v>1515</v>
      </c>
      <c r="Z306" t="s">
        <v>41</v>
      </c>
      <c r="AA306" t="s">
        <v>2678</v>
      </c>
      <c r="AB306" t="s">
        <v>2671</v>
      </c>
      <c r="AC306" t="s">
        <v>1441</v>
      </c>
    </row>
    <row r="307" spans="1:29">
      <c r="A307" t="str">
        <f>+AA307</f>
        <v>OULMES</v>
      </c>
      <c r="B307" t="s">
        <v>2679</v>
      </c>
      <c r="C307" t="s">
        <v>1534</v>
      </c>
      <c r="D307" t="s">
        <v>1473</v>
      </c>
      <c r="E307" t="s">
        <v>2680</v>
      </c>
      <c r="F307" t="s">
        <v>2680</v>
      </c>
      <c r="G307" t="s">
        <v>5922</v>
      </c>
      <c r="H307">
        <v>100000000</v>
      </c>
      <c r="I307">
        <v>1400</v>
      </c>
      <c r="J307" t="s">
        <v>5917</v>
      </c>
      <c r="K307" s="163" t="str">
        <f>LEFT(L307,10)</f>
        <v>2025-12-07</v>
      </c>
      <c r="L307" t="s">
        <v>5918</v>
      </c>
      <c r="M307">
        <v>100000</v>
      </c>
      <c r="N307" t="s">
        <v>1557</v>
      </c>
      <c r="O307" t="s">
        <v>1745</v>
      </c>
      <c r="P307" t="s">
        <v>1449</v>
      </c>
      <c r="Q307" t="s">
        <v>5308</v>
      </c>
      <c r="R307" t="s">
        <v>1443</v>
      </c>
      <c r="S307" t="s">
        <v>5924</v>
      </c>
      <c r="T307" t="s">
        <v>5917</v>
      </c>
      <c r="U307" t="s">
        <v>1536</v>
      </c>
      <c r="V307" t="s">
        <v>1443</v>
      </c>
      <c r="W307" t="s">
        <v>292</v>
      </c>
      <c r="X307" t="s">
        <v>2681</v>
      </c>
      <c r="Y307" t="s">
        <v>1515</v>
      </c>
      <c r="Z307" t="s">
        <v>41</v>
      </c>
      <c r="AA307" t="s">
        <v>2678</v>
      </c>
      <c r="AB307" t="s">
        <v>2671</v>
      </c>
      <c r="AC307" t="s">
        <v>1441</v>
      </c>
    </row>
    <row r="308" spans="1:29">
      <c r="A308" t="str">
        <f>+AA308</f>
        <v>BMCI</v>
      </c>
      <c r="B308" t="s">
        <v>2682</v>
      </c>
      <c r="C308" t="s">
        <v>1433</v>
      </c>
      <c r="D308" t="s">
        <v>111</v>
      </c>
      <c r="E308" t="s">
        <v>2683</v>
      </c>
      <c r="F308" t="s">
        <v>2683</v>
      </c>
      <c r="G308" t="s">
        <v>5375</v>
      </c>
      <c r="H308">
        <v>100000000</v>
      </c>
      <c r="I308">
        <v>277</v>
      </c>
      <c r="J308" t="s">
        <v>5925</v>
      </c>
      <c r="K308" s="163" t="str">
        <f>LEFT(L308,10)</f>
        <v>2025-12-11</v>
      </c>
      <c r="L308" t="s">
        <v>5926</v>
      </c>
      <c r="M308">
        <v>100000</v>
      </c>
      <c r="N308" t="s">
        <v>1434</v>
      </c>
      <c r="O308" t="s">
        <v>1435</v>
      </c>
      <c r="P308" t="s">
        <v>1449</v>
      </c>
      <c r="Q308" t="s">
        <v>5308</v>
      </c>
      <c r="R308" t="s">
        <v>1443</v>
      </c>
      <c r="S308" t="s">
        <v>5699</v>
      </c>
      <c r="T308" t="s">
        <v>5868</v>
      </c>
      <c r="U308" t="s">
        <v>1438</v>
      </c>
      <c r="W308" t="s">
        <v>292</v>
      </c>
      <c r="X308" t="s">
        <v>2685</v>
      </c>
      <c r="Y308" t="s">
        <v>1515</v>
      </c>
      <c r="Z308" t="s">
        <v>41</v>
      </c>
      <c r="AA308" t="s">
        <v>41</v>
      </c>
      <c r="AB308" t="s">
        <v>2684</v>
      </c>
      <c r="AC308" t="s">
        <v>1441</v>
      </c>
    </row>
    <row r="309" spans="1:29">
      <c r="A309" t="str">
        <f>+AA309</f>
        <v>CFG BANK</v>
      </c>
      <c r="B309" t="s">
        <v>2686</v>
      </c>
      <c r="C309" t="s">
        <v>1433</v>
      </c>
      <c r="D309" t="s">
        <v>111</v>
      </c>
      <c r="E309" t="s">
        <v>2687</v>
      </c>
      <c r="F309" t="s">
        <v>2687</v>
      </c>
      <c r="G309" t="s">
        <v>5314</v>
      </c>
      <c r="H309">
        <v>100000000</v>
      </c>
      <c r="I309">
        <v>8000</v>
      </c>
      <c r="J309" t="s">
        <v>5927</v>
      </c>
      <c r="K309" s="163" t="str">
        <f>LEFT(L309,10)</f>
        <v>2025-12-15</v>
      </c>
      <c r="L309" t="s">
        <v>5928</v>
      </c>
      <c r="M309">
        <v>100000</v>
      </c>
      <c r="N309" t="s">
        <v>1434</v>
      </c>
      <c r="O309" t="s">
        <v>1435</v>
      </c>
      <c r="P309" t="s">
        <v>1449</v>
      </c>
      <c r="Q309" t="s">
        <v>5308</v>
      </c>
      <c r="R309" t="s">
        <v>1443</v>
      </c>
      <c r="S309" t="s">
        <v>5315</v>
      </c>
      <c r="T309" t="s">
        <v>5603</v>
      </c>
      <c r="U309" t="s">
        <v>1438</v>
      </c>
      <c r="W309" t="s">
        <v>292</v>
      </c>
      <c r="X309" t="s">
        <v>2689</v>
      </c>
      <c r="Y309" t="s">
        <v>1450</v>
      </c>
      <c r="Z309" t="s">
        <v>1249</v>
      </c>
      <c r="AA309" t="s">
        <v>1249</v>
      </c>
      <c r="AB309" t="s">
        <v>2688</v>
      </c>
      <c r="AC309" t="s">
        <v>1441</v>
      </c>
    </row>
    <row r="310" spans="1:29">
      <c r="A310" t="str">
        <f>+AA310</f>
        <v>BMCI</v>
      </c>
      <c r="B310" t="s">
        <v>2690</v>
      </c>
      <c r="C310" t="s">
        <v>1433</v>
      </c>
      <c r="D310" t="s">
        <v>111</v>
      </c>
      <c r="E310" t="s">
        <v>2691</v>
      </c>
      <c r="F310" t="s">
        <v>2691</v>
      </c>
      <c r="G310" t="s">
        <v>5375</v>
      </c>
      <c r="H310">
        <v>100000000</v>
      </c>
      <c r="I310">
        <v>1987</v>
      </c>
      <c r="J310" t="s">
        <v>5929</v>
      </c>
      <c r="K310" s="163" t="str">
        <f>LEFT(L310,10)</f>
        <v>2025-12-16</v>
      </c>
      <c r="L310" t="s">
        <v>5930</v>
      </c>
      <c r="M310">
        <v>100000</v>
      </c>
      <c r="N310" t="s">
        <v>1434</v>
      </c>
      <c r="O310" t="s">
        <v>1435</v>
      </c>
      <c r="P310" t="s">
        <v>1449</v>
      </c>
      <c r="Q310" t="s">
        <v>5308</v>
      </c>
      <c r="R310" t="s">
        <v>1443</v>
      </c>
      <c r="S310" t="s">
        <v>5699</v>
      </c>
      <c r="T310" t="s">
        <v>5868</v>
      </c>
      <c r="U310" t="s">
        <v>1438</v>
      </c>
      <c r="W310" t="s">
        <v>292</v>
      </c>
      <c r="X310" t="s">
        <v>2693</v>
      </c>
      <c r="Y310" t="s">
        <v>1515</v>
      </c>
      <c r="Z310" t="s">
        <v>41</v>
      </c>
      <c r="AA310" t="s">
        <v>41</v>
      </c>
      <c r="AB310" t="s">
        <v>2692</v>
      </c>
      <c r="AC310" t="s">
        <v>1441</v>
      </c>
    </row>
    <row r="311" spans="1:29">
      <c r="A311" t="str">
        <f>+AA311</f>
        <v>MEDI TELCOM SA</v>
      </c>
      <c r="B311" t="s">
        <v>2694</v>
      </c>
      <c r="C311" t="s">
        <v>1534</v>
      </c>
      <c r="D311" t="s">
        <v>1473</v>
      </c>
      <c r="E311" t="s">
        <v>2695</v>
      </c>
      <c r="F311" t="s">
        <v>2696</v>
      </c>
      <c r="G311" t="s">
        <v>5931</v>
      </c>
      <c r="H311">
        <v>100000000</v>
      </c>
      <c r="I311">
        <v>7200</v>
      </c>
      <c r="J311" t="s">
        <v>5932</v>
      </c>
      <c r="K311" s="163" t="str">
        <f>LEFT(L311,10)</f>
        <v>2025-12-18</v>
      </c>
      <c r="L311" t="s">
        <v>5933</v>
      </c>
      <c r="M311">
        <v>100000</v>
      </c>
      <c r="N311" t="s">
        <v>1557</v>
      </c>
      <c r="O311" t="s">
        <v>1435</v>
      </c>
      <c r="P311" t="s">
        <v>1449</v>
      </c>
      <c r="Q311" t="s">
        <v>5308</v>
      </c>
      <c r="R311" t="s">
        <v>1443</v>
      </c>
      <c r="S311" t="s">
        <v>5316</v>
      </c>
      <c r="T311" t="s">
        <v>5932</v>
      </c>
      <c r="U311" t="s">
        <v>1438</v>
      </c>
      <c r="W311" t="s">
        <v>292</v>
      </c>
      <c r="X311" t="s">
        <v>2697</v>
      </c>
      <c r="Y311" t="s">
        <v>1455</v>
      </c>
      <c r="Z311" t="s">
        <v>1456</v>
      </c>
      <c r="AA311" t="s">
        <v>2698</v>
      </c>
      <c r="AB311" t="s">
        <v>2699</v>
      </c>
      <c r="AC311" t="s">
        <v>1441</v>
      </c>
    </row>
    <row r="312" spans="1:29">
      <c r="A312" t="str">
        <f>+AA312</f>
        <v>MEDI TELCOM SA</v>
      </c>
      <c r="B312" t="s">
        <v>2700</v>
      </c>
      <c r="C312" t="s">
        <v>1534</v>
      </c>
      <c r="D312" t="s">
        <v>1473</v>
      </c>
      <c r="E312" t="s">
        <v>2701</v>
      </c>
      <c r="F312" t="s">
        <v>2702</v>
      </c>
      <c r="G312" t="s">
        <v>5931</v>
      </c>
      <c r="H312">
        <v>100000000</v>
      </c>
      <c r="I312">
        <v>10900</v>
      </c>
      <c r="J312" t="s">
        <v>5932</v>
      </c>
      <c r="K312" s="163" t="str">
        <f>LEFT(L312,10)</f>
        <v>2025-12-18</v>
      </c>
      <c r="L312" t="s">
        <v>5933</v>
      </c>
      <c r="M312">
        <v>100000</v>
      </c>
      <c r="N312" t="s">
        <v>1434</v>
      </c>
      <c r="O312" t="s">
        <v>1435</v>
      </c>
      <c r="P312" t="s">
        <v>1449</v>
      </c>
      <c r="Q312" t="s">
        <v>5308</v>
      </c>
      <c r="R312" t="s">
        <v>1443</v>
      </c>
      <c r="S312" t="s">
        <v>5846</v>
      </c>
      <c r="U312" t="s">
        <v>1438</v>
      </c>
      <c r="W312" t="s">
        <v>292</v>
      </c>
      <c r="X312" t="s">
        <v>2703</v>
      </c>
      <c r="Y312" t="s">
        <v>1455</v>
      </c>
      <c r="Z312" t="s">
        <v>1456</v>
      </c>
      <c r="AA312" t="s">
        <v>2698</v>
      </c>
      <c r="AB312" t="s">
        <v>2699</v>
      </c>
      <c r="AC312" t="s">
        <v>1441</v>
      </c>
    </row>
    <row r="313" spans="1:29">
      <c r="A313" t="str">
        <f>+AA313</f>
        <v>SGMB</v>
      </c>
      <c r="B313" t="s">
        <v>2704</v>
      </c>
      <c r="C313" t="s">
        <v>1433</v>
      </c>
      <c r="D313" t="s">
        <v>111</v>
      </c>
      <c r="E313" t="s">
        <v>2705</v>
      </c>
      <c r="F313" t="s">
        <v>2705</v>
      </c>
      <c r="G313" t="s">
        <v>5440</v>
      </c>
      <c r="H313">
        <v>100000000</v>
      </c>
      <c r="I313">
        <v>4500</v>
      </c>
      <c r="J313" t="s">
        <v>5444</v>
      </c>
      <c r="K313" s="163" t="str">
        <f>LEFT(L313,10)</f>
        <v>2025-12-18</v>
      </c>
      <c r="L313" t="s">
        <v>5933</v>
      </c>
      <c r="M313">
        <v>100000</v>
      </c>
      <c r="N313" t="s">
        <v>1434</v>
      </c>
      <c r="O313" t="s">
        <v>1435</v>
      </c>
      <c r="P313" t="s">
        <v>1449</v>
      </c>
      <c r="Q313" t="s">
        <v>5308</v>
      </c>
      <c r="R313" t="s">
        <v>1443</v>
      </c>
      <c r="S313" t="s">
        <v>5934</v>
      </c>
      <c r="T313" t="s">
        <v>5444</v>
      </c>
      <c r="U313" t="s">
        <v>1438</v>
      </c>
      <c r="W313" t="s">
        <v>292</v>
      </c>
      <c r="X313" t="s">
        <v>2706</v>
      </c>
      <c r="Y313" t="s">
        <v>1611</v>
      </c>
      <c r="Z313" t="s">
        <v>1612</v>
      </c>
      <c r="AA313" t="s">
        <v>1612</v>
      </c>
      <c r="AB313" t="s">
        <v>2707</v>
      </c>
      <c r="AC313" t="s">
        <v>1441</v>
      </c>
    </row>
    <row r="314" spans="1:29">
      <c r="A314" t="str">
        <f>+AA314</f>
        <v>JAIDA</v>
      </c>
      <c r="B314" t="s">
        <v>2708</v>
      </c>
      <c r="C314" t="s">
        <v>1534</v>
      </c>
      <c r="D314" t="s">
        <v>111</v>
      </c>
      <c r="E314" t="s">
        <v>2709</v>
      </c>
      <c r="F314" t="s">
        <v>2709</v>
      </c>
      <c r="G314" t="s">
        <v>5935</v>
      </c>
      <c r="H314">
        <v>100000000</v>
      </c>
      <c r="I314">
        <v>2000</v>
      </c>
      <c r="J314" t="s">
        <v>5936</v>
      </c>
      <c r="K314" s="163" t="str">
        <f>LEFT(L314,10)</f>
        <v>2025-12-19</v>
      </c>
      <c r="L314" t="s">
        <v>5937</v>
      </c>
      <c r="M314">
        <v>100000</v>
      </c>
      <c r="N314" t="s">
        <v>1434</v>
      </c>
      <c r="O314" t="s">
        <v>1435</v>
      </c>
      <c r="P314" t="s">
        <v>1449</v>
      </c>
      <c r="Q314" t="s">
        <v>5308</v>
      </c>
      <c r="R314" t="s">
        <v>1443</v>
      </c>
      <c r="S314" t="s">
        <v>5785</v>
      </c>
      <c r="T314" t="s">
        <v>5391</v>
      </c>
      <c r="U314" t="s">
        <v>1536</v>
      </c>
      <c r="V314" t="s">
        <v>1443</v>
      </c>
      <c r="W314" t="s">
        <v>292</v>
      </c>
      <c r="X314" t="s">
        <v>2710</v>
      </c>
      <c r="Y314" t="s">
        <v>1531</v>
      </c>
      <c r="Z314" t="s">
        <v>1532</v>
      </c>
      <c r="AA314" t="s">
        <v>2711</v>
      </c>
      <c r="AB314" t="s">
        <v>2712</v>
      </c>
      <c r="AC314" t="s">
        <v>1441</v>
      </c>
    </row>
    <row r="315" spans="1:29">
      <c r="A315" t="str">
        <f>+AA315</f>
        <v>ATW E</v>
      </c>
      <c r="B315" t="s">
        <v>2713</v>
      </c>
      <c r="C315" t="s">
        <v>1433</v>
      </c>
      <c r="D315" t="s">
        <v>1442</v>
      </c>
      <c r="E315" t="s">
        <v>2714</v>
      </c>
      <c r="F315" t="s">
        <v>2715</v>
      </c>
      <c r="G315" t="s">
        <v>5485</v>
      </c>
      <c r="H315">
        <v>100000000</v>
      </c>
      <c r="I315">
        <v>646</v>
      </c>
      <c r="J315" t="s">
        <v>5938</v>
      </c>
      <c r="K315" s="163" t="str">
        <f>LEFT(L315,10)</f>
        <v>2025-12-22</v>
      </c>
      <c r="L315" t="s">
        <v>5939</v>
      </c>
      <c r="M315">
        <v>100000</v>
      </c>
      <c r="N315" t="s">
        <v>1434</v>
      </c>
      <c r="O315" t="s">
        <v>1435</v>
      </c>
      <c r="P315" t="s">
        <v>1436</v>
      </c>
      <c r="Q315" t="s">
        <v>5308</v>
      </c>
      <c r="R315" t="s">
        <v>1443</v>
      </c>
      <c r="S315" t="s">
        <v>5940</v>
      </c>
      <c r="T315" t="s">
        <v>5938</v>
      </c>
      <c r="U315" t="s">
        <v>1438</v>
      </c>
      <c r="W315" t="s">
        <v>1444</v>
      </c>
      <c r="X315" t="s">
        <v>2716</v>
      </c>
      <c r="Y315" t="s">
        <v>1465</v>
      </c>
      <c r="Z315" t="s">
        <v>1466</v>
      </c>
      <c r="AA315" t="s">
        <v>1700</v>
      </c>
      <c r="AB315" t="s">
        <v>2717</v>
      </c>
      <c r="AC315" t="s">
        <v>1441</v>
      </c>
    </row>
    <row r="316" spans="1:29">
      <c r="A316" t="str">
        <f>+AA316</f>
        <v>ATW E</v>
      </c>
      <c r="B316" t="s">
        <v>2718</v>
      </c>
      <c r="C316" t="s">
        <v>1433</v>
      </c>
      <c r="D316" t="s">
        <v>1442</v>
      </c>
      <c r="E316" t="s">
        <v>2719</v>
      </c>
      <c r="F316" t="s">
        <v>2720</v>
      </c>
      <c r="G316" t="s">
        <v>5485</v>
      </c>
      <c r="H316">
        <v>100000000</v>
      </c>
      <c r="I316">
        <v>5236</v>
      </c>
      <c r="J316" t="s">
        <v>5938</v>
      </c>
      <c r="K316" s="163" t="str">
        <f>LEFT(L316,10)</f>
        <v>2025-12-22</v>
      </c>
      <c r="L316" t="s">
        <v>5939</v>
      </c>
      <c r="M316">
        <v>100000</v>
      </c>
      <c r="N316" t="s">
        <v>1434</v>
      </c>
      <c r="O316" t="s">
        <v>1435</v>
      </c>
      <c r="P316" t="s">
        <v>1436</v>
      </c>
      <c r="Q316" t="s">
        <v>5308</v>
      </c>
      <c r="R316" t="s">
        <v>1443</v>
      </c>
      <c r="S316" t="s">
        <v>5940</v>
      </c>
      <c r="T316" t="s">
        <v>5938</v>
      </c>
      <c r="U316" t="s">
        <v>1438</v>
      </c>
      <c r="W316" t="s">
        <v>292</v>
      </c>
      <c r="X316" t="s">
        <v>2721</v>
      </c>
      <c r="Y316" t="s">
        <v>1465</v>
      </c>
      <c r="Z316" t="s">
        <v>1466</v>
      </c>
      <c r="AA316" t="s">
        <v>1700</v>
      </c>
      <c r="AB316" t="s">
        <v>2717</v>
      </c>
      <c r="AC316" t="s">
        <v>1441</v>
      </c>
    </row>
    <row r="317" spans="1:29">
      <c r="A317" t="str">
        <f>+AA317</f>
        <v>RCI</v>
      </c>
      <c r="B317" t="s">
        <v>2722</v>
      </c>
      <c r="C317" t="s">
        <v>1447</v>
      </c>
      <c r="D317" t="s">
        <v>1473</v>
      </c>
      <c r="E317" t="s">
        <v>2723</v>
      </c>
      <c r="F317" t="s">
        <v>2723</v>
      </c>
      <c r="G317" t="s">
        <v>5426</v>
      </c>
      <c r="H317">
        <v>100000000</v>
      </c>
      <c r="I317">
        <v>2000</v>
      </c>
      <c r="J317" t="s">
        <v>5941</v>
      </c>
      <c r="K317" s="163" t="str">
        <f>LEFT(L317,10)</f>
        <v>2025-12-22</v>
      </c>
      <c r="L317" t="s">
        <v>5939</v>
      </c>
      <c r="M317">
        <v>100000</v>
      </c>
      <c r="N317" t="s">
        <v>1557</v>
      </c>
      <c r="O317" t="s">
        <v>1435</v>
      </c>
      <c r="Q317" t="s">
        <v>5308</v>
      </c>
      <c r="R317" t="s">
        <v>1437</v>
      </c>
      <c r="S317" t="s">
        <v>5942</v>
      </c>
      <c r="T317" t="s">
        <v>5941</v>
      </c>
      <c r="U317" t="s">
        <v>1438</v>
      </c>
      <c r="W317" t="s">
        <v>292</v>
      </c>
      <c r="X317" t="s">
        <v>2724</v>
      </c>
      <c r="Y317" t="s">
        <v>1515</v>
      </c>
      <c r="Z317" t="s">
        <v>41</v>
      </c>
      <c r="AA317" t="s">
        <v>1601</v>
      </c>
      <c r="AB317" t="s">
        <v>2725</v>
      </c>
      <c r="AC317" t="s">
        <v>1441</v>
      </c>
    </row>
    <row r="318" spans="1:29">
      <c r="A318" t="str">
        <f>+AA318</f>
        <v>SALAFIN</v>
      </c>
      <c r="B318" t="s">
        <v>2726</v>
      </c>
      <c r="C318" t="s">
        <v>1433</v>
      </c>
      <c r="D318" t="s">
        <v>111</v>
      </c>
      <c r="E318" t="s">
        <v>2727</v>
      </c>
      <c r="F318" t="s">
        <v>2727</v>
      </c>
      <c r="G318" t="s">
        <v>5628</v>
      </c>
      <c r="H318">
        <v>100000000</v>
      </c>
      <c r="I318">
        <v>1000</v>
      </c>
      <c r="J318" t="s">
        <v>5943</v>
      </c>
      <c r="K318" s="163" t="str">
        <f>LEFT(L318,10)</f>
        <v>2025-12-24</v>
      </c>
      <c r="L318" t="s">
        <v>5944</v>
      </c>
      <c r="M318">
        <v>100000</v>
      </c>
      <c r="N318" t="s">
        <v>1434</v>
      </c>
      <c r="O318" t="s">
        <v>1435</v>
      </c>
      <c r="P318" t="s">
        <v>1449</v>
      </c>
      <c r="Q318" t="s">
        <v>5308</v>
      </c>
      <c r="R318" t="s">
        <v>1443</v>
      </c>
      <c r="S318" t="s">
        <v>5945</v>
      </c>
      <c r="T318" t="s">
        <v>5858</v>
      </c>
      <c r="U318" t="s">
        <v>1438</v>
      </c>
      <c r="W318" t="s">
        <v>292</v>
      </c>
      <c r="X318" t="s">
        <v>2729</v>
      </c>
      <c r="Y318" t="s">
        <v>1457</v>
      </c>
      <c r="Z318" t="s">
        <v>39</v>
      </c>
      <c r="AA318" t="s">
        <v>2065</v>
      </c>
      <c r="AB318" t="s">
        <v>2730</v>
      </c>
      <c r="AC318" t="s">
        <v>1441</v>
      </c>
    </row>
    <row r="319" spans="1:29">
      <c r="A319" t="str">
        <f>+AA319</f>
        <v>BMCI</v>
      </c>
      <c r="B319" t="s">
        <v>2731</v>
      </c>
      <c r="C319" t="s">
        <v>1433</v>
      </c>
      <c r="D319" t="s">
        <v>111</v>
      </c>
      <c r="E319" t="s">
        <v>2732</v>
      </c>
      <c r="F319" t="s">
        <v>2732</v>
      </c>
      <c r="G319" t="s">
        <v>5375</v>
      </c>
      <c r="H319">
        <v>100000000</v>
      </c>
      <c r="I319">
        <v>2139</v>
      </c>
      <c r="J319" t="s">
        <v>5359</v>
      </c>
      <c r="K319" s="163" t="str">
        <f>LEFT(L319,10)</f>
        <v>2025-12-30</v>
      </c>
      <c r="L319" t="s">
        <v>5946</v>
      </c>
      <c r="M319">
        <v>100000</v>
      </c>
      <c r="N319" t="s">
        <v>1434</v>
      </c>
      <c r="O319" t="s">
        <v>1435</v>
      </c>
      <c r="P319" t="s">
        <v>1449</v>
      </c>
      <c r="Q319" t="s">
        <v>5308</v>
      </c>
      <c r="R319" t="s">
        <v>1443</v>
      </c>
      <c r="S319" t="s">
        <v>5559</v>
      </c>
      <c r="T319" t="s">
        <v>5786</v>
      </c>
      <c r="U319" t="s">
        <v>1438</v>
      </c>
      <c r="W319" t="s">
        <v>292</v>
      </c>
      <c r="X319" t="s">
        <v>2734</v>
      </c>
      <c r="Y319" t="s">
        <v>1515</v>
      </c>
      <c r="Z319" t="s">
        <v>41</v>
      </c>
      <c r="AA319" t="s">
        <v>41</v>
      </c>
      <c r="AB319" t="s">
        <v>2733</v>
      </c>
      <c r="AC319" t="s">
        <v>1441</v>
      </c>
    </row>
    <row r="320" spans="1:29">
      <c r="A320" t="str">
        <f>+AA320</f>
        <v>SOFAC CREDIT</v>
      </c>
      <c r="B320" t="s">
        <v>2735</v>
      </c>
      <c r="C320" t="s">
        <v>1433</v>
      </c>
      <c r="D320" t="s">
        <v>1442</v>
      </c>
      <c r="E320" t="s">
        <v>2736</v>
      </c>
      <c r="F320" t="s">
        <v>2737</v>
      </c>
      <c r="G320" t="s">
        <v>5388</v>
      </c>
      <c r="H320">
        <v>100000000</v>
      </c>
      <c r="I320">
        <v>1300</v>
      </c>
      <c r="J320" t="s">
        <v>5938</v>
      </c>
      <c r="K320" s="163" t="str">
        <f>LEFT(L320,10)</f>
        <v>2025-12-31</v>
      </c>
      <c r="L320" t="s">
        <v>5947</v>
      </c>
      <c r="M320">
        <v>100000</v>
      </c>
      <c r="N320" t="s">
        <v>1434</v>
      </c>
      <c r="O320" t="s">
        <v>1435</v>
      </c>
      <c r="P320" t="s">
        <v>1436</v>
      </c>
      <c r="Q320" t="s">
        <v>5308</v>
      </c>
      <c r="R320" t="s">
        <v>1443</v>
      </c>
      <c r="S320" t="s">
        <v>5948</v>
      </c>
      <c r="T320" t="s">
        <v>5949</v>
      </c>
      <c r="U320" t="s">
        <v>1438</v>
      </c>
      <c r="W320" t="s">
        <v>292</v>
      </c>
      <c r="X320" t="s">
        <v>2739</v>
      </c>
      <c r="Y320" t="s">
        <v>1445</v>
      </c>
      <c r="Z320" t="s">
        <v>1243</v>
      </c>
      <c r="AA320" t="s">
        <v>1538</v>
      </c>
      <c r="AB320" t="s">
        <v>2740</v>
      </c>
      <c r="AC320" t="s">
        <v>1441</v>
      </c>
    </row>
    <row r="321" spans="1:29">
      <c r="A321" t="str">
        <f>+AA321</f>
        <v>MAGHREB STEEL</v>
      </c>
      <c r="B321" t="s">
        <v>2741</v>
      </c>
      <c r="C321" t="s">
        <v>1433</v>
      </c>
      <c r="D321" t="s">
        <v>1473</v>
      </c>
      <c r="E321" t="s">
        <v>2742</v>
      </c>
      <c r="F321" t="s">
        <v>2743</v>
      </c>
      <c r="G321" t="s">
        <v>5950</v>
      </c>
      <c r="H321">
        <v>100000000</v>
      </c>
      <c r="I321">
        <v>5370</v>
      </c>
      <c r="J321" t="s">
        <v>5951</v>
      </c>
      <c r="K321" s="163" t="str">
        <f>LEFT(L321,10)</f>
        <v>2025-12-31</v>
      </c>
      <c r="L321" t="s">
        <v>5947</v>
      </c>
      <c r="M321">
        <v>100000</v>
      </c>
      <c r="N321" t="s">
        <v>1557</v>
      </c>
      <c r="O321" t="s">
        <v>1435</v>
      </c>
      <c r="P321" t="s">
        <v>1436</v>
      </c>
      <c r="Q321" t="s">
        <v>5308</v>
      </c>
      <c r="R321" t="s">
        <v>1451</v>
      </c>
      <c r="S321" t="s">
        <v>5866</v>
      </c>
      <c r="T321" t="s">
        <v>5951</v>
      </c>
      <c r="U321" t="s">
        <v>1438</v>
      </c>
      <c r="W321" t="s">
        <v>292</v>
      </c>
      <c r="X321" t="s">
        <v>2744</v>
      </c>
      <c r="Y321" t="s">
        <v>1457</v>
      </c>
      <c r="Z321" t="s">
        <v>39</v>
      </c>
      <c r="AA321" t="s">
        <v>2745</v>
      </c>
      <c r="AB321" t="s">
        <v>2746</v>
      </c>
      <c r="AC321" t="s">
        <v>1441</v>
      </c>
    </row>
    <row r="322" spans="1:29">
      <c r="A322" t="str">
        <f>+AA322</f>
        <v>BCP E</v>
      </c>
      <c r="B322" t="s">
        <v>2747</v>
      </c>
      <c r="C322" t="s">
        <v>1433</v>
      </c>
      <c r="D322" t="s">
        <v>1442</v>
      </c>
      <c r="E322" t="s">
        <v>2748</v>
      </c>
      <c r="F322" t="s">
        <v>2748</v>
      </c>
      <c r="G322" t="s">
        <v>5952</v>
      </c>
      <c r="H322">
        <v>100000000</v>
      </c>
      <c r="I322">
        <v>2000</v>
      </c>
      <c r="J322" t="s">
        <v>5953</v>
      </c>
      <c r="K322" s="163" t="str">
        <f>LEFT(L322,10)</f>
        <v>2025-12-31</v>
      </c>
      <c r="L322" t="s">
        <v>5947</v>
      </c>
      <c r="M322">
        <v>100000</v>
      </c>
      <c r="N322" t="s">
        <v>1434</v>
      </c>
      <c r="O322" t="s">
        <v>1435</v>
      </c>
      <c r="P322" t="s">
        <v>1449</v>
      </c>
      <c r="Q322" t="s">
        <v>5308</v>
      </c>
      <c r="R322" t="s">
        <v>1443</v>
      </c>
      <c r="S322" t="s">
        <v>5954</v>
      </c>
      <c r="U322" t="s">
        <v>1438</v>
      </c>
      <c r="W322" t="s">
        <v>292</v>
      </c>
      <c r="X322" t="s">
        <v>2749</v>
      </c>
      <c r="Y322" t="s">
        <v>2097</v>
      </c>
      <c r="Z322" t="s">
        <v>2098</v>
      </c>
      <c r="AA322" t="s">
        <v>2750</v>
      </c>
      <c r="AB322" t="s">
        <v>2751</v>
      </c>
      <c r="AC322" t="s">
        <v>1441</v>
      </c>
    </row>
    <row r="323" spans="1:29">
      <c r="A323" t="str">
        <f>+AA323</f>
        <v>BMCI</v>
      </c>
      <c r="B323" t="s">
        <v>2752</v>
      </c>
      <c r="C323" t="s">
        <v>1433</v>
      </c>
      <c r="D323" t="s">
        <v>111</v>
      </c>
      <c r="E323" t="s">
        <v>2753</v>
      </c>
      <c r="F323" t="s">
        <v>2753</v>
      </c>
      <c r="G323" t="s">
        <v>5375</v>
      </c>
      <c r="H323">
        <v>100000000</v>
      </c>
      <c r="I323">
        <v>239</v>
      </c>
      <c r="J323" t="s">
        <v>5955</v>
      </c>
      <c r="K323" s="163" t="str">
        <f>LEFT(L323,10)</f>
        <v>2025-12-31</v>
      </c>
      <c r="L323" t="s">
        <v>5947</v>
      </c>
      <c r="M323">
        <v>100000</v>
      </c>
      <c r="N323" t="s">
        <v>1434</v>
      </c>
      <c r="O323" t="s">
        <v>1435</v>
      </c>
      <c r="P323" t="s">
        <v>1449</v>
      </c>
      <c r="Q323" t="s">
        <v>5308</v>
      </c>
      <c r="R323" t="s">
        <v>1443</v>
      </c>
      <c r="S323" t="s">
        <v>5378</v>
      </c>
      <c r="T323" t="s">
        <v>5955</v>
      </c>
      <c r="U323" t="s">
        <v>1438</v>
      </c>
      <c r="W323" t="s">
        <v>292</v>
      </c>
      <c r="X323" t="s">
        <v>2755</v>
      </c>
      <c r="Y323" t="s">
        <v>1515</v>
      </c>
      <c r="Z323" t="s">
        <v>41</v>
      </c>
      <c r="AA323" t="s">
        <v>41</v>
      </c>
      <c r="AB323" t="s">
        <v>2738</v>
      </c>
      <c r="AC323" t="s">
        <v>1441</v>
      </c>
    </row>
    <row r="324" spans="1:29">
      <c r="A324" t="str">
        <f>+AA324</f>
        <v>BMCI</v>
      </c>
      <c r="B324" t="s">
        <v>2756</v>
      </c>
      <c r="C324" t="s">
        <v>1433</v>
      </c>
      <c r="D324" t="s">
        <v>111</v>
      </c>
      <c r="E324" t="s">
        <v>2757</v>
      </c>
      <c r="F324" t="s">
        <v>2757</v>
      </c>
      <c r="G324" t="s">
        <v>5375</v>
      </c>
      <c r="H324">
        <v>100000000</v>
      </c>
      <c r="I324">
        <v>617</v>
      </c>
      <c r="J324" t="s">
        <v>5955</v>
      </c>
      <c r="K324" s="163" t="str">
        <f>LEFT(L324,10)</f>
        <v>2025-12-31</v>
      </c>
      <c r="L324" t="s">
        <v>5947</v>
      </c>
      <c r="M324">
        <v>100000</v>
      </c>
      <c r="N324" t="s">
        <v>1434</v>
      </c>
      <c r="O324" t="s">
        <v>1435</v>
      </c>
      <c r="P324" t="s">
        <v>1449</v>
      </c>
      <c r="Q324" t="s">
        <v>5308</v>
      </c>
      <c r="R324" t="s">
        <v>1443</v>
      </c>
      <c r="S324" t="s">
        <v>5407</v>
      </c>
      <c r="T324" t="s">
        <v>5955</v>
      </c>
      <c r="U324" t="s">
        <v>1438</v>
      </c>
      <c r="W324" t="s">
        <v>292</v>
      </c>
      <c r="X324" t="s">
        <v>2758</v>
      </c>
      <c r="Y324" t="s">
        <v>1515</v>
      </c>
      <c r="Z324" t="s">
        <v>41</v>
      </c>
      <c r="AA324" t="s">
        <v>41</v>
      </c>
      <c r="AB324" t="s">
        <v>2738</v>
      </c>
      <c r="AC324" t="s">
        <v>1441</v>
      </c>
    </row>
    <row r="325" spans="1:29">
      <c r="A325" t="str">
        <f>+AA325</f>
        <v>TRESOR</v>
      </c>
      <c r="B325" t="s">
        <v>2759</v>
      </c>
      <c r="C325" t="s">
        <v>1433</v>
      </c>
      <c r="D325" t="s">
        <v>1218</v>
      </c>
      <c r="E325" t="s">
        <v>2760</v>
      </c>
      <c r="F325" t="s">
        <v>2761</v>
      </c>
      <c r="G325" t="s">
        <v>5306</v>
      </c>
      <c r="H325">
        <v>100000000</v>
      </c>
      <c r="I325">
        <v>35400</v>
      </c>
      <c r="J325" t="s">
        <v>5956</v>
      </c>
      <c r="K325" s="163" t="str">
        <f>LEFT(L325,10)</f>
        <v>2026-01-02</v>
      </c>
      <c r="L325" t="s">
        <v>5957</v>
      </c>
      <c r="M325">
        <v>100000</v>
      </c>
      <c r="N325" t="s">
        <v>1434</v>
      </c>
      <c r="O325" t="s">
        <v>1435</v>
      </c>
      <c r="Q325" t="s">
        <v>5308</v>
      </c>
      <c r="R325" t="s">
        <v>1443</v>
      </c>
      <c r="S325" t="s">
        <v>5840</v>
      </c>
      <c r="U325" t="s">
        <v>1438</v>
      </c>
      <c r="W325" t="s">
        <v>292</v>
      </c>
      <c r="X325" t="s">
        <v>2762</v>
      </c>
      <c r="Y325" t="s">
        <v>1439</v>
      </c>
      <c r="Z325" t="s">
        <v>1440</v>
      </c>
      <c r="AA325" t="s">
        <v>333</v>
      </c>
      <c r="AC325" t="s">
        <v>1441</v>
      </c>
    </row>
    <row r="326" spans="1:29">
      <c r="A326" t="str">
        <f>+AA326</f>
        <v>IMMOLOG</v>
      </c>
      <c r="B326" t="s">
        <v>2763</v>
      </c>
      <c r="C326" t="s">
        <v>1534</v>
      </c>
      <c r="D326" t="s">
        <v>1473</v>
      </c>
      <c r="E326" t="s">
        <v>2764</v>
      </c>
      <c r="F326" t="s">
        <v>2764</v>
      </c>
      <c r="G326" t="s">
        <v>5958</v>
      </c>
      <c r="H326">
        <v>100000000</v>
      </c>
      <c r="I326">
        <v>998</v>
      </c>
      <c r="J326" t="s">
        <v>5959</v>
      </c>
      <c r="K326" s="163" t="str">
        <f>LEFT(L326,10)</f>
        <v>2026-01-13</v>
      </c>
      <c r="L326" t="s">
        <v>5960</v>
      </c>
      <c r="M326">
        <v>100000</v>
      </c>
      <c r="N326" t="s">
        <v>1557</v>
      </c>
      <c r="O326" t="s">
        <v>1435</v>
      </c>
      <c r="P326" t="s">
        <v>1449</v>
      </c>
      <c r="Q326" t="s">
        <v>5308</v>
      </c>
      <c r="R326" t="s">
        <v>1443</v>
      </c>
      <c r="S326" t="s">
        <v>5961</v>
      </c>
      <c r="T326" t="s">
        <v>5959</v>
      </c>
      <c r="U326" t="s">
        <v>1536</v>
      </c>
      <c r="V326" t="s">
        <v>1443</v>
      </c>
      <c r="W326" t="s">
        <v>292</v>
      </c>
      <c r="X326" t="s">
        <v>2766</v>
      </c>
      <c r="Y326" t="s">
        <v>1457</v>
      </c>
      <c r="Z326" t="s">
        <v>39</v>
      </c>
      <c r="AA326" t="s">
        <v>2767</v>
      </c>
      <c r="AB326" t="s">
        <v>2768</v>
      </c>
      <c r="AC326" t="s">
        <v>1441</v>
      </c>
    </row>
    <row r="327" spans="1:29">
      <c r="A327" t="str">
        <f>+AA327</f>
        <v>IMMOLOG</v>
      </c>
      <c r="B327" t="s">
        <v>2769</v>
      </c>
      <c r="C327" t="s">
        <v>1534</v>
      </c>
      <c r="D327" t="s">
        <v>1473</v>
      </c>
      <c r="E327" t="s">
        <v>2770</v>
      </c>
      <c r="F327" t="s">
        <v>2770</v>
      </c>
      <c r="G327" t="s">
        <v>5958</v>
      </c>
      <c r="H327">
        <v>100000000</v>
      </c>
      <c r="I327">
        <v>400</v>
      </c>
      <c r="J327" t="s">
        <v>5959</v>
      </c>
      <c r="K327" s="163" t="str">
        <f>LEFT(L327,10)</f>
        <v>2026-01-13</v>
      </c>
      <c r="L327" t="s">
        <v>5960</v>
      </c>
      <c r="M327">
        <v>100000</v>
      </c>
      <c r="N327" t="s">
        <v>1434</v>
      </c>
      <c r="O327" t="s">
        <v>1435</v>
      </c>
      <c r="P327" t="s">
        <v>1449</v>
      </c>
      <c r="Q327" t="s">
        <v>5308</v>
      </c>
      <c r="R327" t="s">
        <v>1443</v>
      </c>
      <c r="S327" t="s">
        <v>5962</v>
      </c>
      <c r="T327" t="s">
        <v>5959</v>
      </c>
      <c r="U327" t="s">
        <v>1536</v>
      </c>
      <c r="V327" t="s">
        <v>1443</v>
      </c>
      <c r="W327" t="s">
        <v>292</v>
      </c>
      <c r="X327" t="s">
        <v>2771</v>
      </c>
      <c r="Y327" t="s">
        <v>1457</v>
      </c>
      <c r="Z327" t="s">
        <v>39</v>
      </c>
      <c r="AA327" t="s">
        <v>2767</v>
      </c>
      <c r="AB327" t="s">
        <v>2768</v>
      </c>
      <c r="AC327" t="s">
        <v>1441</v>
      </c>
    </row>
    <row r="328" spans="1:29">
      <c r="A328" t="str">
        <f>+AA328</f>
        <v>SOFAC CREDIT</v>
      </c>
      <c r="B328" t="s">
        <v>2772</v>
      </c>
      <c r="C328" t="s">
        <v>1534</v>
      </c>
      <c r="D328" t="s">
        <v>111</v>
      </c>
      <c r="E328" t="s">
        <v>2773</v>
      </c>
      <c r="F328" t="s">
        <v>2773</v>
      </c>
      <c r="G328" t="s">
        <v>5388</v>
      </c>
      <c r="H328">
        <v>100000000</v>
      </c>
      <c r="I328">
        <v>2500</v>
      </c>
      <c r="J328" t="s">
        <v>5963</v>
      </c>
      <c r="K328" s="163" t="str">
        <f>LEFT(L328,10)</f>
        <v>2026-01-13</v>
      </c>
      <c r="L328" t="s">
        <v>5960</v>
      </c>
      <c r="M328">
        <v>100000</v>
      </c>
      <c r="N328" t="s">
        <v>1434</v>
      </c>
      <c r="O328" t="s">
        <v>1435</v>
      </c>
      <c r="P328" t="s">
        <v>1449</v>
      </c>
      <c r="Q328" t="s">
        <v>5308</v>
      </c>
      <c r="R328" t="s">
        <v>1443</v>
      </c>
      <c r="S328" t="s">
        <v>5559</v>
      </c>
      <c r="T328" t="s">
        <v>5963</v>
      </c>
      <c r="U328" t="s">
        <v>1536</v>
      </c>
      <c r="V328" t="s">
        <v>1443</v>
      </c>
      <c r="W328" t="s">
        <v>292</v>
      </c>
      <c r="X328" t="s">
        <v>2774</v>
      </c>
      <c r="Y328" t="s">
        <v>1455</v>
      </c>
      <c r="Z328" t="s">
        <v>1456</v>
      </c>
      <c r="AA328" t="s">
        <v>1538</v>
      </c>
      <c r="AB328" t="s">
        <v>2765</v>
      </c>
      <c r="AC328" t="s">
        <v>1441</v>
      </c>
    </row>
    <row r="329" spans="1:29">
      <c r="A329" t="str">
        <f>+AA329</f>
        <v>BOA</v>
      </c>
      <c r="B329" t="s">
        <v>5964</v>
      </c>
      <c r="C329" t="s">
        <v>1433</v>
      </c>
      <c r="D329" t="s">
        <v>111</v>
      </c>
      <c r="E329" t="s">
        <v>5965</v>
      </c>
      <c r="F329" t="s">
        <v>5965</v>
      </c>
      <c r="G329" t="s">
        <v>5327</v>
      </c>
      <c r="H329">
        <v>100000000</v>
      </c>
      <c r="I329">
        <v>9541</v>
      </c>
      <c r="J329" t="s">
        <v>5325</v>
      </c>
      <c r="K329" s="163" t="str">
        <f>LEFT(L329,10)</f>
        <v>2026-01-15</v>
      </c>
      <c r="L329" t="s">
        <v>5966</v>
      </c>
      <c r="M329">
        <v>100000</v>
      </c>
      <c r="N329" t="s">
        <v>1434</v>
      </c>
      <c r="O329" t="s">
        <v>1435</v>
      </c>
      <c r="P329" t="s">
        <v>1449</v>
      </c>
      <c r="Q329" t="s">
        <v>5308</v>
      </c>
      <c r="R329" t="s">
        <v>1443</v>
      </c>
      <c r="S329" t="s">
        <v>5967</v>
      </c>
      <c r="T329" t="s">
        <v>5596</v>
      </c>
      <c r="U329" t="s">
        <v>1438</v>
      </c>
      <c r="W329" t="s">
        <v>292</v>
      </c>
      <c r="X329" t="s">
        <v>5968</v>
      </c>
      <c r="Y329" t="s">
        <v>1457</v>
      </c>
      <c r="Z329" t="s">
        <v>39</v>
      </c>
      <c r="AA329" t="s">
        <v>1458</v>
      </c>
      <c r="AB329" t="s">
        <v>5969</v>
      </c>
      <c r="AC329" t="s">
        <v>1441</v>
      </c>
    </row>
    <row r="330" spans="1:29">
      <c r="A330" t="str">
        <f>+AA330</f>
        <v>CAM E</v>
      </c>
      <c r="B330" t="s">
        <v>2775</v>
      </c>
      <c r="C330" t="s">
        <v>1433</v>
      </c>
      <c r="D330" t="s">
        <v>111</v>
      </c>
      <c r="E330" t="s">
        <v>2776</v>
      </c>
      <c r="F330" t="s">
        <v>2776</v>
      </c>
      <c r="G330" t="s">
        <v>5331</v>
      </c>
      <c r="H330">
        <v>100000000</v>
      </c>
      <c r="I330">
        <v>2100</v>
      </c>
      <c r="J330" t="s">
        <v>5970</v>
      </c>
      <c r="K330" s="163" t="str">
        <f>LEFT(L330,10)</f>
        <v>2026-01-18</v>
      </c>
      <c r="L330" t="s">
        <v>5971</v>
      </c>
      <c r="M330">
        <v>100000</v>
      </c>
      <c r="N330" t="s">
        <v>1434</v>
      </c>
      <c r="O330" t="s">
        <v>1435</v>
      </c>
      <c r="P330" t="s">
        <v>1449</v>
      </c>
      <c r="Q330" t="s">
        <v>5308</v>
      </c>
      <c r="R330" t="s">
        <v>1443</v>
      </c>
      <c r="S330" t="s">
        <v>5972</v>
      </c>
      <c r="T330" t="s">
        <v>5973</v>
      </c>
      <c r="U330" t="s">
        <v>1438</v>
      </c>
      <c r="W330" t="s">
        <v>292</v>
      </c>
      <c r="X330" t="s">
        <v>2777</v>
      </c>
      <c r="Y330" t="s">
        <v>1455</v>
      </c>
      <c r="Z330" t="s">
        <v>1456</v>
      </c>
      <c r="AA330" t="s">
        <v>1459</v>
      </c>
      <c r="AB330" t="s">
        <v>2778</v>
      </c>
      <c r="AC330" t="s">
        <v>1441</v>
      </c>
    </row>
    <row r="331" spans="1:29">
      <c r="A331" t="str">
        <f>+AA331</f>
        <v>TRESOR</v>
      </c>
      <c r="B331" t="s">
        <v>2779</v>
      </c>
      <c r="C331" t="s">
        <v>1433</v>
      </c>
      <c r="D331" t="s">
        <v>1218</v>
      </c>
      <c r="E331" t="s">
        <v>2780</v>
      </c>
      <c r="F331" t="s">
        <v>2780</v>
      </c>
      <c r="G331" t="s">
        <v>5306</v>
      </c>
      <c r="H331">
        <v>100000000</v>
      </c>
      <c r="I331">
        <v>12000</v>
      </c>
      <c r="J331" t="s">
        <v>5974</v>
      </c>
      <c r="K331" s="163" t="str">
        <f>LEFT(L331,10)</f>
        <v>2026-01-19</v>
      </c>
      <c r="L331" t="s">
        <v>5975</v>
      </c>
      <c r="M331">
        <v>100000</v>
      </c>
      <c r="N331" t="s">
        <v>1434</v>
      </c>
      <c r="O331" t="s">
        <v>1435</v>
      </c>
      <c r="P331" t="s">
        <v>1436</v>
      </c>
      <c r="Q331" t="s">
        <v>5308</v>
      </c>
      <c r="R331" t="s">
        <v>1443</v>
      </c>
      <c r="S331" t="s">
        <v>5453</v>
      </c>
      <c r="T331" t="s">
        <v>5974</v>
      </c>
      <c r="U331" t="s">
        <v>1438</v>
      </c>
      <c r="W331" t="s">
        <v>292</v>
      </c>
      <c r="X331" t="s">
        <v>2782</v>
      </c>
      <c r="Y331" t="s">
        <v>1439</v>
      </c>
      <c r="Z331" t="s">
        <v>1440</v>
      </c>
      <c r="AA331" t="s">
        <v>333</v>
      </c>
      <c r="AB331" t="s">
        <v>2783</v>
      </c>
      <c r="AC331" t="s">
        <v>1441</v>
      </c>
    </row>
    <row r="332" spans="1:29">
      <c r="A332" t="str">
        <f>+AA332</f>
        <v>CFG BANK</v>
      </c>
      <c r="B332" t="s">
        <v>5976</v>
      </c>
      <c r="C332" t="s">
        <v>1433</v>
      </c>
      <c r="D332" t="s">
        <v>111</v>
      </c>
      <c r="E332" t="s">
        <v>5977</v>
      </c>
      <c r="F332" t="s">
        <v>5977</v>
      </c>
      <c r="G332" t="s">
        <v>5314</v>
      </c>
      <c r="H332">
        <v>100000000</v>
      </c>
      <c r="I332">
        <v>10000</v>
      </c>
      <c r="J332" t="s">
        <v>5978</v>
      </c>
      <c r="K332" s="163" t="str">
        <f>LEFT(L332,10)</f>
        <v>2026-01-21</v>
      </c>
      <c r="L332" t="s">
        <v>5979</v>
      </c>
      <c r="M332">
        <v>100000</v>
      </c>
      <c r="N332" t="s">
        <v>1434</v>
      </c>
      <c r="O332" t="s">
        <v>1435</v>
      </c>
      <c r="P332" t="s">
        <v>1449</v>
      </c>
      <c r="Q332" t="s">
        <v>5308</v>
      </c>
      <c r="R332" t="s">
        <v>1443</v>
      </c>
      <c r="S332" t="s">
        <v>5920</v>
      </c>
      <c r="T332" t="s">
        <v>5603</v>
      </c>
      <c r="U332" t="s">
        <v>1438</v>
      </c>
      <c r="W332" t="s">
        <v>292</v>
      </c>
      <c r="X332" t="s">
        <v>5980</v>
      </c>
      <c r="Y332" t="s">
        <v>1450</v>
      </c>
      <c r="Z332" t="s">
        <v>1249</v>
      </c>
      <c r="AA332" t="s">
        <v>1249</v>
      </c>
      <c r="AB332" t="s">
        <v>5981</v>
      </c>
      <c r="AC332" t="s">
        <v>1441</v>
      </c>
    </row>
    <row r="333" spans="1:29">
      <c r="A333" t="str">
        <f>+AA333</f>
        <v>WAFASALAF</v>
      </c>
      <c r="B333" t="s">
        <v>2784</v>
      </c>
      <c r="C333" t="s">
        <v>1433</v>
      </c>
      <c r="D333" t="s">
        <v>111</v>
      </c>
      <c r="E333" t="s">
        <v>2785</v>
      </c>
      <c r="F333" t="s">
        <v>2785</v>
      </c>
      <c r="G333" t="s">
        <v>5342</v>
      </c>
      <c r="H333">
        <v>100000000</v>
      </c>
      <c r="I333">
        <v>1000</v>
      </c>
      <c r="J333" t="s">
        <v>5982</v>
      </c>
      <c r="K333" s="163" t="str">
        <f>LEFT(L333,10)</f>
        <v>2026-01-25</v>
      </c>
      <c r="L333" t="s">
        <v>5983</v>
      </c>
      <c r="M333">
        <v>100000</v>
      </c>
      <c r="N333" t="s">
        <v>1434</v>
      </c>
      <c r="O333" t="s">
        <v>1435</v>
      </c>
      <c r="P333" t="s">
        <v>1449</v>
      </c>
      <c r="Q333" t="s">
        <v>5308</v>
      </c>
      <c r="R333" t="s">
        <v>1443</v>
      </c>
      <c r="S333" t="s">
        <v>5984</v>
      </c>
      <c r="T333" t="s">
        <v>5534</v>
      </c>
      <c r="U333" t="s">
        <v>1438</v>
      </c>
      <c r="W333" t="s">
        <v>292</v>
      </c>
      <c r="X333" t="s">
        <v>2786</v>
      </c>
      <c r="Y333" t="s">
        <v>1465</v>
      </c>
      <c r="Z333" t="s">
        <v>1466</v>
      </c>
      <c r="AA333" t="s">
        <v>1467</v>
      </c>
      <c r="AB333" t="s">
        <v>1476</v>
      </c>
      <c r="AC333" t="s">
        <v>1441</v>
      </c>
    </row>
    <row r="334" spans="1:29">
      <c r="A334" t="str">
        <f>+AA334</f>
        <v>CFG BANK</v>
      </c>
      <c r="B334" t="s">
        <v>5985</v>
      </c>
      <c r="C334" t="s">
        <v>1433</v>
      </c>
      <c r="D334" t="s">
        <v>111</v>
      </c>
      <c r="E334" t="s">
        <v>5986</v>
      </c>
      <c r="F334" t="s">
        <v>5986</v>
      </c>
      <c r="G334" t="s">
        <v>5314</v>
      </c>
      <c r="H334">
        <v>100000000</v>
      </c>
      <c r="I334">
        <v>25</v>
      </c>
      <c r="J334" t="s">
        <v>5749</v>
      </c>
      <c r="K334" s="163" t="str">
        <f>LEFT(L334,10)</f>
        <v>2026-01-29</v>
      </c>
      <c r="L334" t="s">
        <v>5987</v>
      </c>
      <c r="M334">
        <v>100000</v>
      </c>
      <c r="N334" t="s">
        <v>1434</v>
      </c>
      <c r="O334" t="s">
        <v>1435</v>
      </c>
      <c r="P334" t="s">
        <v>1449</v>
      </c>
      <c r="Q334" t="s">
        <v>5308</v>
      </c>
      <c r="R334" t="s">
        <v>1443</v>
      </c>
      <c r="S334" t="s">
        <v>5340</v>
      </c>
      <c r="T334" t="s">
        <v>5596</v>
      </c>
      <c r="U334" t="s">
        <v>1438</v>
      </c>
      <c r="W334" t="s">
        <v>292</v>
      </c>
      <c r="X334" t="s">
        <v>5988</v>
      </c>
      <c r="Y334" t="s">
        <v>1450</v>
      </c>
      <c r="Z334" t="s">
        <v>1249</v>
      </c>
      <c r="AA334" t="s">
        <v>1249</v>
      </c>
      <c r="AB334" t="s">
        <v>5989</v>
      </c>
      <c r="AC334" t="s">
        <v>1441</v>
      </c>
    </row>
    <row r="335" spans="1:29">
      <c r="A335" t="str">
        <f>+AA335</f>
        <v>BMCI</v>
      </c>
      <c r="B335" t="s">
        <v>5990</v>
      </c>
      <c r="C335" t="s">
        <v>1433</v>
      </c>
      <c r="D335" t="s">
        <v>111</v>
      </c>
      <c r="E335" t="s">
        <v>5991</v>
      </c>
      <c r="F335" t="s">
        <v>5991</v>
      </c>
      <c r="G335" t="s">
        <v>5375</v>
      </c>
      <c r="H335">
        <v>100000000</v>
      </c>
      <c r="I335">
        <v>558</v>
      </c>
      <c r="J335" t="s">
        <v>5368</v>
      </c>
      <c r="K335" s="163" t="str">
        <f>LEFT(L335,10)</f>
        <v>2026-01-30</v>
      </c>
      <c r="L335" t="s">
        <v>5992</v>
      </c>
      <c r="M335">
        <v>100000</v>
      </c>
      <c r="N335" t="s">
        <v>1434</v>
      </c>
      <c r="O335" t="s">
        <v>1435</v>
      </c>
      <c r="P335" t="s">
        <v>1449</v>
      </c>
      <c r="Q335" t="s">
        <v>5308</v>
      </c>
      <c r="R335" t="s">
        <v>1443</v>
      </c>
      <c r="S335" t="s">
        <v>5321</v>
      </c>
      <c r="T335" t="s">
        <v>5368</v>
      </c>
      <c r="U335" t="s">
        <v>1438</v>
      </c>
      <c r="W335" t="s">
        <v>292</v>
      </c>
      <c r="X335" t="s">
        <v>5993</v>
      </c>
      <c r="Y335" t="s">
        <v>1515</v>
      </c>
      <c r="Z335" t="s">
        <v>41</v>
      </c>
      <c r="AA335" t="s">
        <v>41</v>
      </c>
      <c r="AB335" t="s">
        <v>5994</v>
      </c>
      <c r="AC335" t="s">
        <v>1441</v>
      </c>
    </row>
    <row r="336" spans="1:29">
      <c r="A336" t="str">
        <f>+AA336</f>
        <v>BMCI</v>
      </c>
      <c r="B336" t="s">
        <v>5995</v>
      </c>
      <c r="C336" t="s">
        <v>1433</v>
      </c>
      <c r="D336" t="s">
        <v>111</v>
      </c>
      <c r="E336" t="s">
        <v>5996</v>
      </c>
      <c r="F336" t="s">
        <v>5996</v>
      </c>
      <c r="G336" t="s">
        <v>5375</v>
      </c>
      <c r="H336">
        <v>100000000</v>
      </c>
      <c r="I336">
        <v>798</v>
      </c>
      <c r="J336" t="s">
        <v>5749</v>
      </c>
      <c r="K336" s="163" t="str">
        <f>LEFT(L336,10)</f>
        <v>2026-01-31</v>
      </c>
      <c r="L336" t="s">
        <v>5997</v>
      </c>
      <c r="M336">
        <v>100000</v>
      </c>
      <c r="N336" t="s">
        <v>1434</v>
      </c>
      <c r="O336" t="s">
        <v>1435</v>
      </c>
      <c r="P336" t="s">
        <v>1449</v>
      </c>
      <c r="Q336" t="s">
        <v>5308</v>
      </c>
      <c r="R336" t="s">
        <v>1443</v>
      </c>
      <c r="S336" t="s">
        <v>5332</v>
      </c>
      <c r="T336" t="s">
        <v>5749</v>
      </c>
      <c r="U336" t="s">
        <v>1438</v>
      </c>
      <c r="W336" t="s">
        <v>292</v>
      </c>
      <c r="X336" t="s">
        <v>5998</v>
      </c>
      <c r="Y336" t="s">
        <v>1515</v>
      </c>
      <c r="Z336" t="s">
        <v>41</v>
      </c>
      <c r="AA336" t="s">
        <v>41</v>
      </c>
      <c r="AB336" t="s">
        <v>5994</v>
      </c>
      <c r="AC336" t="s">
        <v>1441</v>
      </c>
    </row>
    <row r="337" spans="1:29">
      <c r="A337" t="str">
        <f>+AA337</f>
        <v>SEDM</v>
      </c>
      <c r="B337" t="s">
        <v>2787</v>
      </c>
      <c r="C337" t="s">
        <v>1433</v>
      </c>
      <c r="D337" t="s">
        <v>111</v>
      </c>
      <c r="E337" t="s">
        <v>2788</v>
      </c>
      <c r="F337" t="s">
        <v>2788</v>
      </c>
      <c r="G337" t="s">
        <v>5448</v>
      </c>
      <c r="H337">
        <v>100000000</v>
      </c>
      <c r="I337">
        <v>4400</v>
      </c>
      <c r="J337" t="s">
        <v>5999</v>
      </c>
      <c r="K337" s="163" t="str">
        <f>LEFT(L337,10)</f>
        <v>2026-02-02</v>
      </c>
      <c r="L337" t="s">
        <v>6000</v>
      </c>
      <c r="M337">
        <v>100000</v>
      </c>
      <c r="N337" t="s">
        <v>1434</v>
      </c>
      <c r="O337" t="s">
        <v>1435</v>
      </c>
      <c r="P337" t="s">
        <v>1449</v>
      </c>
      <c r="Q337" t="s">
        <v>5308</v>
      </c>
      <c r="R337" t="s">
        <v>1443</v>
      </c>
      <c r="S337" t="s">
        <v>5891</v>
      </c>
      <c r="T337" t="s">
        <v>6001</v>
      </c>
      <c r="U337" t="s">
        <v>1438</v>
      </c>
      <c r="W337" t="s">
        <v>292</v>
      </c>
      <c r="X337" t="s">
        <v>2791</v>
      </c>
      <c r="Y337" t="s">
        <v>1611</v>
      </c>
      <c r="Z337" t="s">
        <v>1612</v>
      </c>
      <c r="AA337" t="s">
        <v>1624</v>
      </c>
      <c r="AB337" t="s">
        <v>2792</v>
      </c>
      <c r="AC337" t="s">
        <v>1441</v>
      </c>
    </row>
    <row r="338" spans="1:29">
      <c r="A338" t="str">
        <f>+AA338</f>
        <v>ATW E</v>
      </c>
      <c r="B338" t="s">
        <v>2793</v>
      </c>
      <c r="C338" t="s">
        <v>1433</v>
      </c>
      <c r="D338" t="s">
        <v>111</v>
      </c>
      <c r="E338" t="s">
        <v>2794</v>
      </c>
      <c r="F338" t="s">
        <v>2794</v>
      </c>
      <c r="G338" t="s">
        <v>5485</v>
      </c>
      <c r="H338">
        <v>100000000</v>
      </c>
      <c r="I338">
        <v>7260</v>
      </c>
      <c r="J338" t="s">
        <v>6002</v>
      </c>
      <c r="K338" s="163" t="str">
        <f>LEFT(L338,10)</f>
        <v>2026-02-02</v>
      </c>
      <c r="L338" t="s">
        <v>6000</v>
      </c>
      <c r="M338">
        <v>100000</v>
      </c>
      <c r="N338" t="s">
        <v>1434</v>
      </c>
      <c r="O338" t="s">
        <v>1435</v>
      </c>
      <c r="P338" t="s">
        <v>1449</v>
      </c>
      <c r="Q338" t="s">
        <v>5308</v>
      </c>
      <c r="R338" t="s">
        <v>1443</v>
      </c>
      <c r="S338" t="s">
        <v>6003</v>
      </c>
      <c r="T338" t="s">
        <v>6002</v>
      </c>
      <c r="U338" t="s">
        <v>1438</v>
      </c>
      <c r="W338" t="s">
        <v>292</v>
      </c>
      <c r="X338" t="s">
        <v>2795</v>
      </c>
      <c r="Y338" t="s">
        <v>1465</v>
      </c>
      <c r="Z338" t="s">
        <v>1466</v>
      </c>
      <c r="AA338" t="s">
        <v>1700</v>
      </c>
      <c r="AB338" t="s">
        <v>2796</v>
      </c>
      <c r="AC338" t="s">
        <v>1441</v>
      </c>
    </row>
    <row r="339" spans="1:29">
      <c r="A339" t="str">
        <f>+AA339</f>
        <v>CIH E</v>
      </c>
      <c r="B339" t="s">
        <v>2797</v>
      </c>
      <c r="C339" t="s">
        <v>1433</v>
      </c>
      <c r="D339" t="s">
        <v>111</v>
      </c>
      <c r="E339" t="s">
        <v>2798</v>
      </c>
      <c r="F339" t="s">
        <v>2798</v>
      </c>
      <c r="G339" t="s">
        <v>5311</v>
      </c>
      <c r="H339">
        <v>100000000</v>
      </c>
      <c r="I339">
        <v>2100</v>
      </c>
      <c r="J339" t="s">
        <v>6004</v>
      </c>
      <c r="K339" s="163" t="str">
        <f>LEFT(L339,10)</f>
        <v>2026-02-02</v>
      </c>
      <c r="L339" t="s">
        <v>6000</v>
      </c>
      <c r="M339">
        <v>100000</v>
      </c>
      <c r="N339" t="s">
        <v>1434</v>
      </c>
      <c r="O339" t="s">
        <v>1435</v>
      </c>
      <c r="P339" t="s">
        <v>1449</v>
      </c>
      <c r="Q339" t="s">
        <v>5308</v>
      </c>
      <c r="R339" t="s">
        <v>1443</v>
      </c>
      <c r="S339" t="s">
        <v>5909</v>
      </c>
      <c r="T339" t="s">
        <v>6004</v>
      </c>
      <c r="U339" t="s">
        <v>1438</v>
      </c>
      <c r="W339" t="s">
        <v>292</v>
      </c>
      <c r="X339" t="s">
        <v>2799</v>
      </c>
      <c r="Y339" t="s">
        <v>1445</v>
      </c>
      <c r="Z339" t="s">
        <v>1243</v>
      </c>
      <c r="AA339" t="s">
        <v>1446</v>
      </c>
      <c r="AB339" t="s">
        <v>2792</v>
      </c>
      <c r="AC339" t="s">
        <v>1441</v>
      </c>
    </row>
    <row r="340" spans="1:29">
      <c r="A340" t="str">
        <f>+AA340</f>
        <v>BMCI</v>
      </c>
      <c r="B340" t="s">
        <v>2800</v>
      </c>
      <c r="C340" t="s">
        <v>1433</v>
      </c>
      <c r="D340" t="s">
        <v>111</v>
      </c>
      <c r="E340" t="s">
        <v>2801</v>
      </c>
      <c r="F340" t="s">
        <v>2801</v>
      </c>
      <c r="G340" t="s">
        <v>5375</v>
      </c>
      <c r="H340">
        <v>100000000</v>
      </c>
      <c r="I340">
        <v>1820</v>
      </c>
      <c r="J340" t="s">
        <v>6005</v>
      </c>
      <c r="K340" s="163" t="str">
        <f>LEFT(L340,10)</f>
        <v>2026-02-05</v>
      </c>
      <c r="L340" t="s">
        <v>6006</v>
      </c>
      <c r="M340">
        <v>100000</v>
      </c>
      <c r="N340" t="s">
        <v>1434</v>
      </c>
      <c r="O340" t="s">
        <v>1435</v>
      </c>
      <c r="P340" t="s">
        <v>1449</v>
      </c>
      <c r="Q340" t="s">
        <v>5308</v>
      </c>
      <c r="R340" t="s">
        <v>1443</v>
      </c>
      <c r="S340" t="s">
        <v>5316</v>
      </c>
      <c r="T340" t="s">
        <v>5868</v>
      </c>
      <c r="U340" t="s">
        <v>1438</v>
      </c>
      <c r="W340" t="s">
        <v>292</v>
      </c>
      <c r="X340" t="s">
        <v>2803</v>
      </c>
      <c r="Y340" t="s">
        <v>1515</v>
      </c>
      <c r="Z340" t="s">
        <v>41</v>
      </c>
      <c r="AA340" t="s">
        <v>41</v>
      </c>
      <c r="AB340" t="s">
        <v>2802</v>
      </c>
      <c r="AC340" t="s">
        <v>1441</v>
      </c>
    </row>
    <row r="341" spans="1:29">
      <c r="A341" t="str">
        <f>+AA341</f>
        <v>BMCI</v>
      </c>
      <c r="B341" t="s">
        <v>2804</v>
      </c>
      <c r="C341" t="s">
        <v>1433</v>
      </c>
      <c r="D341" t="s">
        <v>111</v>
      </c>
      <c r="E341" t="s">
        <v>2805</v>
      </c>
      <c r="F341" t="s">
        <v>2805</v>
      </c>
      <c r="G341" t="s">
        <v>5375</v>
      </c>
      <c r="H341">
        <v>100000000</v>
      </c>
      <c r="I341">
        <v>1199</v>
      </c>
      <c r="J341" t="s">
        <v>6007</v>
      </c>
      <c r="K341" s="163" t="str">
        <f>LEFT(L341,10)</f>
        <v>2026-02-06</v>
      </c>
      <c r="L341" t="s">
        <v>6008</v>
      </c>
      <c r="M341">
        <v>100000</v>
      </c>
      <c r="N341" t="s">
        <v>1434</v>
      </c>
      <c r="O341" t="s">
        <v>1435</v>
      </c>
      <c r="P341" t="s">
        <v>1449</v>
      </c>
      <c r="Q341" t="s">
        <v>5308</v>
      </c>
      <c r="R341" t="s">
        <v>1443</v>
      </c>
      <c r="S341" t="s">
        <v>5699</v>
      </c>
      <c r="U341" t="s">
        <v>1438</v>
      </c>
      <c r="W341" t="s">
        <v>292</v>
      </c>
      <c r="X341" t="s">
        <v>2807</v>
      </c>
      <c r="Y341" t="s">
        <v>1515</v>
      </c>
      <c r="Z341" t="s">
        <v>41</v>
      </c>
      <c r="AA341" t="s">
        <v>41</v>
      </c>
      <c r="AB341" t="s">
        <v>2806</v>
      </c>
      <c r="AC341" t="s">
        <v>1441</v>
      </c>
    </row>
    <row r="342" spans="1:29">
      <c r="A342" t="str">
        <f>+AA342</f>
        <v>BOA</v>
      </c>
      <c r="B342" t="s">
        <v>2808</v>
      </c>
      <c r="C342" t="s">
        <v>1433</v>
      </c>
      <c r="D342" t="s">
        <v>111</v>
      </c>
      <c r="E342" t="s">
        <v>2809</v>
      </c>
      <c r="F342" t="s">
        <v>2809</v>
      </c>
      <c r="G342" t="s">
        <v>5327</v>
      </c>
      <c r="H342">
        <v>100000000</v>
      </c>
      <c r="I342">
        <v>250</v>
      </c>
      <c r="J342" t="s">
        <v>5392</v>
      </c>
      <c r="K342" s="163" t="str">
        <f>LEFT(L342,10)</f>
        <v>2026-02-08</v>
      </c>
      <c r="L342" t="s">
        <v>6009</v>
      </c>
      <c r="M342">
        <v>100000</v>
      </c>
      <c r="N342" t="s">
        <v>1434</v>
      </c>
      <c r="O342" t="s">
        <v>1435</v>
      </c>
      <c r="P342" t="s">
        <v>1449</v>
      </c>
      <c r="Q342" t="s">
        <v>5308</v>
      </c>
      <c r="R342" t="s">
        <v>1443</v>
      </c>
      <c r="S342" t="s">
        <v>6010</v>
      </c>
      <c r="T342" t="s">
        <v>6011</v>
      </c>
      <c r="U342" t="s">
        <v>1438</v>
      </c>
      <c r="W342" t="s">
        <v>292</v>
      </c>
      <c r="X342" t="s">
        <v>2810</v>
      </c>
      <c r="Y342" t="s">
        <v>1457</v>
      </c>
      <c r="Z342" t="s">
        <v>39</v>
      </c>
      <c r="AA342" t="s">
        <v>1458</v>
      </c>
      <c r="AB342" t="s">
        <v>2811</v>
      </c>
      <c r="AC342" t="s">
        <v>1441</v>
      </c>
    </row>
    <row r="343" spans="1:29">
      <c r="A343" t="str">
        <f>+AA343</f>
        <v>BMCI</v>
      </c>
      <c r="B343" t="s">
        <v>2812</v>
      </c>
      <c r="C343" t="s">
        <v>1433</v>
      </c>
      <c r="D343" t="s">
        <v>111</v>
      </c>
      <c r="E343" t="s">
        <v>2813</v>
      </c>
      <c r="F343" t="s">
        <v>2813</v>
      </c>
      <c r="G343" t="s">
        <v>5375</v>
      </c>
      <c r="H343">
        <v>100000000</v>
      </c>
      <c r="I343">
        <v>1729</v>
      </c>
      <c r="J343" t="s">
        <v>5470</v>
      </c>
      <c r="K343" s="163" t="str">
        <f>LEFT(L343,10)</f>
        <v>2026-02-13</v>
      </c>
      <c r="L343" t="s">
        <v>6012</v>
      </c>
      <c r="M343">
        <v>100000</v>
      </c>
      <c r="N343" t="s">
        <v>1434</v>
      </c>
      <c r="O343" t="s">
        <v>1435</v>
      </c>
      <c r="P343" t="s">
        <v>1449</v>
      </c>
      <c r="Q343" t="s">
        <v>5308</v>
      </c>
      <c r="R343" t="s">
        <v>1443</v>
      </c>
      <c r="S343" t="s">
        <v>5699</v>
      </c>
      <c r="U343" t="s">
        <v>1438</v>
      </c>
      <c r="W343" t="s">
        <v>292</v>
      </c>
      <c r="X343" t="s">
        <v>2815</v>
      </c>
      <c r="Y343" t="s">
        <v>1515</v>
      </c>
      <c r="Z343" t="s">
        <v>41</v>
      </c>
      <c r="AA343" t="s">
        <v>41</v>
      </c>
      <c r="AB343" t="s">
        <v>2814</v>
      </c>
      <c r="AC343" t="s">
        <v>1441</v>
      </c>
    </row>
    <row r="344" spans="1:29">
      <c r="A344" t="str">
        <f>+AA344</f>
        <v>ATW E</v>
      </c>
      <c r="B344" t="s">
        <v>2816</v>
      </c>
      <c r="C344" t="s">
        <v>1433</v>
      </c>
      <c r="D344" t="s">
        <v>111</v>
      </c>
      <c r="E344" t="s">
        <v>2817</v>
      </c>
      <c r="F344" t="s">
        <v>2817</v>
      </c>
      <c r="G344" t="s">
        <v>5485</v>
      </c>
      <c r="H344">
        <v>100000000</v>
      </c>
      <c r="I344">
        <v>9400</v>
      </c>
      <c r="J344" t="s">
        <v>6013</v>
      </c>
      <c r="K344" s="163" t="str">
        <f>LEFT(L344,10)</f>
        <v>2026-02-15</v>
      </c>
      <c r="L344" t="s">
        <v>6014</v>
      </c>
      <c r="M344">
        <v>100000</v>
      </c>
      <c r="N344" t="s">
        <v>1434</v>
      </c>
      <c r="O344" t="s">
        <v>1435</v>
      </c>
      <c r="P344" t="s">
        <v>1449</v>
      </c>
      <c r="Q344" t="s">
        <v>5308</v>
      </c>
      <c r="R344" t="s">
        <v>1443</v>
      </c>
      <c r="S344" t="s">
        <v>6015</v>
      </c>
      <c r="T344" t="s">
        <v>6013</v>
      </c>
      <c r="U344" t="s">
        <v>1438</v>
      </c>
      <c r="W344" t="s">
        <v>292</v>
      </c>
      <c r="X344" t="s">
        <v>2818</v>
      </c>
      <c r="Y344" t="s">
        <v>1465</v>
      </c>
      <c r="Z344" t="s">
        <v>1466</v>
      </c>
      <c r="AA344" t="s">
        <v>1700</v>
      </c>
      <c r="AB344" t="s">
        <v>1567</v>
      </c>
      <c r="AC344" t="s">
        <v>1441</v>
      </c>
    </row>
    <row r="345" spans="1:29">
      <c r="A345" t="str">
        <f>+AA345</f>
        <v>CAM E</v>
      </c>
      <c r="B345" t="s">
        <v>2819</v>
      </c>
      <c r="C345" t="s">
        <v>1433</v>
      </c>
      <c r="D345" t="s">
        <v>111</v>
      </c>
      <c r="E345" t="s">
        <v>2820</v>
      </c>
      <c r="F345" t="s">
        <v>2820</v>
      </c>
      <c r="G345" t="s">
        <v>5331</v>
      </c>
      <c r="H345">
        <v>100000000</v>
      </c>
      <c r="I345">
        <v>2600</v>
      </c>
      <c r="J345" t="s">
        <v>6016</v>
      </c>
      <c r="K345" s="163" t="str">
        <f>LEFT(L345,10)</f>
        <v>2026-02-16</v>
      </c>
      <c r="L345" t="s">
        <v>6017</v>
      </c>
      <c r="M345">
        <v>100000</v>
      </c>
      <c r="N345" t="s">
        <v>1434</v>
      </c>
      <c r="O345" t="s">
        <v>1435</v>
      </c>
      <c r="P345" t="s">
        <v>1449</v>
      </c>
      <c r="Q345" t="s">
        <v>5308</v>
      </c>
      <c r="R345" t="s">
        <v>1443</v>
      </c>
      <c r="S345" t="s">
        <v>6018</v>
      </c>
      <c r="T345" t="s">
        <v>6019</v>
      </c>
      <c r="U345" t="s">
        <v>1438</v>
      </c>
      <c r="W345" t="s">
        <v>292</v>
      </c>
      <c r="X345" t="s">
        <v>2821</v>
      </c>
      <c r="Y345" t="s">
        <v>1455</v>
      </c>
      <c r="Z345" t="s">
        <v>1456</v>
      </c>
      <c r="AA345" t="s">
        <v>1459</v>
      </c>
      <c r="AB345" t="s">
        <v>2822</v>
      </c>
      <c r="AC345" t="s">
        <v>1441</v>
      </c>
    </row>
    <row r="346" spans="1:29">
      <c r="A346" t="str">
        <f>+AA346</f>
        <v>TRESOR</v>
      </c>
      <c r="B346" t="s">
        <v>2823</v>
      </c>
      <c r="C346" t="s">
        <v>1433</v>
      </c>
      <c r="D346" t="s">
        <v>1218</v>
      </c>
      <c r="E346" t="s">
        <v>2824</v>
      </c>
      <c r="F346" t="s">
        <v>2824</v>
      </c>
      <c r="G346" t="s">
        <v>5306</v>
      </c>
      <c r="H346">
        <v>100000000</v>
      </c>
      <c r="I346">
        <v>2670</v>
      </c>
      <c r="J346" t="s">
        <v>6020</v>
      </c>
      <c r="K346" s="163" t="str">
        <f>LEFT(L346,10)</f>
        <v>2026-02-16</v>
      </c>
      <c r="L346" t="s">
        <v>6017</v>
      </c>
      <c r="M346">
        <v>100000</v>
      </c>
      <c r="N346" t="s">
        <v>1434</v>
      </c>
      <c r="O346" t="s">
        <v>1435</v>
      </c>
      <c r="P346" t="s">
        <v>1436</v>
      </c>
      <c r="Q346" t="s">
        <v>5308</v>
      </c>
      <c r="R346" t="s">
        <v>1443</v>
      </c>
      <c r="S346" t="s">
        <v>5316</v>
      </c>
      <c r="T346" t="s">
        <v>6020</v>
      </c>
      <c r="U346" t="s">
        <v>1438</v>
      </c>
      <c r="W346" t="s">
        <v>292</v>
      </c>
      <c r="X346" t="s">
        <v>2825</v>
      </c>
      <c r="Y346" t="s">
        <v>1439</v>
      </c>
      <c r="Z346" t="s">
        <v>1440</v>
      </c>
      <c r="AA346" t="s">
        <v>333</v>
      </c>
      <c r="AB346" t="s">
        <v>2826</v>
      </c>
      <c r="AC346" t="s">
        <v>1441</v>
      </c>
    </row>
    <row r="347" spans="1:29">
      <c r="A347" t="str">
        <f>+AA347</f>
        <v>SOFAC CREDIT</v>
      </c>
      <c r="B347" t="s">
        <v>2827</v>
      </c>
      <c r="C347" t="s">
        <v>1534</v>
      </c>
      <c r="D347" t="s">
        <v>111</v>
      </c>
      <c r="E347" t="s">
        <v>2828</v>
      </c>
      <c r="F347" t="s">
        <v>2828</v>
      </c>
      <c r="G347" t="s">
        <v>5388</v>
      </c>
      <c r="H347">
        <v>100000000</v>
      </c>
      <c r="I347">
        <v>2000</v>
      </c>
      <c r="J347" t="s">
        <v>6021</v>
      </c>
      <c r="K347" s="163" t="str">
        <f>LEFT(L347,10)</f>
        <v>2026-02-19</v>
      </c>
      <c r="L347" t="s">
        <v>6022</v>
      </c>
      <c r="M347">
        <v>100000</v>
      </c>
      <c r="N347" t="s">
        <v>1434</v>
      </c>
      <c r="O347" t="s">
        <v>1435</v>
      </c>
      <c r="P347" t="s">
        <v>1449</v>
      </c>
      <c r="Q347" t="s">
        <v>5308</v>
      </c>
      <c r="R347" t="s">
        <v>1443</v>
      </c>
      <c r="S347" t="s">
        <v>5907</v>
      </c>
      <c r="T347" t="s">
        <v>6021</v>
      </c>
      <c r="U347" t="s">
        <v>1536</v>
      </c>
      <c r="V347" t="s">
        <v>1443</v>
      </c>
      <c r="W347" t="s">
        <v>292</v>
      </c>
      <c r="X347" t="s">
        <v>2829</v>
      </c>
      <c r="Y347" t="s">
        <v>1455</v>
      </c>
      <c r="Z347" t="s">
        <v>1456</v>
      </c>
      <c r="AA347" t="s">
        <v>1538</v>
      </c>
      <c r="AB347" t="s">
        <v>2830</v>
      </c>
      <c r="AC347" t="s">
        <v>1441</v>
      </c>
    </row>
    <row r="348" spans="1:29">
      <c r="A348" t="str">
        <f>+AA348</f>
        <v>SGMB</v>
      </c>
      <c r="B348" t="s">
        <v>2831</v>
      </c>
      <c r="C348" t="s">
        <v>1447</v>
      </c>
      <c r="D348" t="s">
        <v>111</v>
      </c>
      <c r="E348" t="s">
        <v>2832</v>
      </c>
      <c r="F348" t="s">
        <v>2833</v>
      </c>
      <c r="G348" t="s">
        <v>5440</v>
      </c>
      <c r="H348">
        <v>100000000</v>
      </c>
      <c r="I348">
        <v>5000</v>
      </c>
      <c r="J348" t="s">
        <v>5662</v>
      </c>
      <c r="K348" s="163" t="str">
        <f>LEFT(L348,10)</f>
        <v>2026-02-22</v>
      </c>
      <c r="L348" t="s">
        <v>6023</v>
      </c>
      <c r="M348">
        <v>100000</v>
      </c>
      <c r="N348" t="s">
        <v>1557</v>
      </c>
      <c r="O348" t="s">
        <v>1435</v>
      </c>
      <c r="P348" t="s">
        <v>1449</v>
      </c>
      <c r="Q348" t="s">
        <v>5308</v>
      </c>
      <c r="R348" t="s">
        <v>1443</v>
      </c>
      <c r="S348" t="s">
        <v>5397</v>
      </c>
      <c r="U348" t="s">
        <v>1438</v>
      </c>
      <c r="W348" t="s">
        <v>292</v>
      </c>
      <c r="X348" t="s">
        <v>2834</v>
      </c>
      <c r="Y348" t="s">
        <v>1611</v>
      </c>
      <c r="Z348" t="s">
        <v>1612</v>
      </c>
      <c r="AA348" t="s">
        <v>1612</v>
      </c>
      <c r="AB348" t="s">
        <v>2835</v>
      </c>
      <c r="AC348" t="s">
        <v>1441</v>
      </c>
    </row>
    <row r="349" spans="1:29">
      <c r="A349" t="str">
        <f>+AA349</f>
        <v>SEDM</v>
      </c>
      <c r="B349" t="s">
        <v>2836</v>
      </c>
      <c r="C349" t="s">
        <v>1433</v>
      </c>
      <c r="D349" t="s">
        <v>111</v>
      </c>
      <c r="E349" t="s">
        <v>2837</v>
      </c>
      <c r="F349" t="s">
        <v>2837</v>
      </c>
      <c r="G349" t="s">
        <v>5448</v>
      </c>
      <c r="H349">
        <v>100000000</v>
      </c>
      <c r="I349">
        <v>3400</v>
      </c>
      <c r="J349" t="s">
        <v>6024</v>
      </c>
      <c r="K349" s="163" t="str">
        <f>LEFT(L349,10)</f>
        <v>2026-03-02</v>
      </c>
      <c r="L349" t="s">
        <v>6025</v>
      </c>
      <c r="M349">
        <v>100000</v>
      </c>
      <c r="N349" t="s">
        <v>1434</v>
      </c>
      <c r="O349" t="s">
        <v>1435</v>
      </c>
      <c r="P349" t="s">
        <v>1449</v>
      </c>
      <c r="Q349" t="s">
        <v>5308</v>
      </c>
      <c r="R349" t="s">
        <v>1443</v>
      </c>
      <c r="S349" t="s">
        <v>6026</v>
      </c>
      <c r="T349" t="s">
        <v>5419</v>
      </c>
      <c r="U349" t="s">
        <v>1438</v>
      </c>
      <c r="W349" t="s">
        <v>292</v>
      </c>
      <c r="X349" t="s">
        <v>2838</v>
      </c>
      <c r="Y349" t="s">
        <v>1611</v>
      </c>
      <c r="Z349" t="s">
        <v>1612</v>
      </c>
      <c r="AA349" t="s">
        <v>1624</v>
      </c>
      <c r="AB349" t="s">
        <v>2839</v>
      </c>
      <c r="AC349" t="s">
        <v>1441</v>
      </c>
    </row>
    <row r="350" spans="1:29">
      <c r="A350" t="str">
        <f>+AA350</f>
        <v>SGMB</v>
      </c>
      <c r="B350" t="s">
        <v>2840</v>
      </c>
      <c r="C350" t="s">
        <v>1433</v>
      </c>
      <c r="D350" t="s">
        <v>111</v>
      </c>
      <c r="E350" t="s">
        <v>2841</v>
      </c>
      <c r="F350" t="s">
        <v>2841</v>
      </c>
      <c r="G350" t="s">
        <v>5440</v>
      </c>
      <c r="H350">
        <v>100000000</v>
      </c>
      <c r="I350">
        <v>8000</v>
      </c>
      <c r="J350" t="s">
        <v>5445</v>
      </c>
      <c r="K350" s="163" t="str">
        <f>LEFT(L350,10)</f>
        <v>2026-03-02</v>
      </c>
      <c r="L350" t="s">
        <v>6025</v>
      </c>
      <c r="M350">
        <v>100000</v>
      </c>
      <c r="N350" t="s">
        <v>1434</v>
      </c>
      <c r="O350" t="s">
        <v>1435</v>
      </c>
      <c r="P350" t="s">
        <v>1449</v>
      </c>
      <c r="Q350" t="s">
        <v>5308</v>
      </c>
      <c r="R350" t="s">
        <v>1443</v>
      </c>
      <c r="S350" t="s">
        <v>5588</v>
      </c>
      <c r="T350" t="s">
        <v>6027</v>
      </c>
      <c r="U350" t="s">
        <v>1438</v>
      </c>
      <c r="W350" t="s">
        <v>292</v>
      </c>
      <c r="X350" t="s">
        <v>2842</v>
      </c>
      <c r="Y350" t="s">
        <v>1611</v>
      </c>
      <c r="Z350" t="s">
        <v>1612</v>
      </c>
      <c r="AA350" t="s">
        <v>1612</v>
      </c>
      <c r="AB350" t="s">
        <v>2839</v>
      </c>
      <c r="AC350" t="s">
        <v>1441</v>
      </c>
    </row>
    <row r="351" spans="1:29">
      <c r="A351" t="str">
        <f>+AA351</f>
        <v>ATW E</v>
      </c>
      <c r="B351" t="s">
        <v>2843</v>
      </c>
      <c r="C351" t="s">
        <v>1433</v>
      </c>
      <c r="D351" t="s">
        <v>111</v>
      </c>
      <c r="E351" t="s">
        <v>2844</v>
      </c>
      <c r="F351" t="s">
        <v>2844</v>
      </c>
      <c r="G351" t="s">
        <v>5485</v>
      </c>
      <c r="H351">
        <v>100000000</v>
      </c>
      <c r="I351">
        <v>14000</v>
      </c>
      <c r="J351" t="s">
        <v>5486</v>
      </c>
      <c r="K351" s="163" t="str">
        <f>LEFT(L351,10)</f>
        <v>2026-03-21</v>
      </c>
      <c r="L351" t="s">
        <v>6028</v>
      </c>
      <c r="M351">
        <v>100000</v>
      </c>
      <c r="N351" t="s">
        <v>1434</v>
      </c>
      <c r="O351" t="s">
        <v>1435</v>
      </c>
      <c r="P351" t="s">
        <v>1449</v>
      </c>
      <c r="Q351" t="s">
        <v>5308</v>
      </c>
      <c r="R351" t="s">
        <v>1443</v>
      </c>
      <c r="S351" t="s">
        <v>6029</v>
      </c>
      <c r="T351" t="s">
        <v>5486</v>
      </c>
      <c r="U351" t="s">
        <v>1438</v>
      </c>
      <c r="W351" t="s">
        <v>292</v>
      </c>
      <c r="X351" t="s">
        <v>2845</v>
      </c>
      <c r="Y351" t="s">
        <v>1465</v>
      </c>
      <c r="Z351" t="s">
        <v>1466</v>
      </c>
      <c r="AA351" t="s">
        <v>1700</v>
      </c>
      <c r="AB351" t="s">
        <v>1698</v>
      </c>
      <c r="AC351" t="s">
        <v>1441</v>
      </c>
    </row>
    <row r="352" spans="1:29">
      <c r="A352" t="str">
        <f>+AA352</f>
        <v>SGMB</v>
      </c>
      <c r="B352" t="s">
        <v>2846</v>
      </c>
      <c r="C352" t="s">
        <v>1447</v>
      </c>
      <c r="D352" t="s">
        <v>111</v>
      </c>
      <c r="E352" t="s">
        <v>2847</v>
      </c>
      <c r="F352" t="s">
        <v>2847</v>
      </c>
      <c r="G352" t="s">
        <v>5440</v>
      </c>
      <c r="H352">
        <v>100000000</v>
      </c>
      <c r="I352">
        <v>60000</v>
      </c>
      <c r="J352" t="s">
        <v>5444</v>
      </c>
      <c r="K352" s="163" t="str">
        <f>LEFT(L352,10)</f>
        <v>2026-03-29</v>
      </c>
      <c r="L352" t="s">
        <v>6030</v>
      </c>
      <c r="M352">
        <v>100000</v>
      </c>
      <c r="N352" t="s">
        <v>1557</v>
      </c>
      <c r="O352" t="s">
        <v>1435</v>
      </c>
      <c r="P352" t="s">
        <v>1449</v>
      </c>
      <c r="Q352" t="s">
        <v>5308</v>
      </c>
      <c r="R352" t="s">
        <v>1443</v>
      </c>
      <c r="S352" t="s">
        <v>5397</v>
      </c>
      <c r="U352" t="s">
        <v>1438</v>
      </c>
      <c r="W352" t="s">
        <v>292</v>
      </c>
      <c r="X352" t="s">
        <v>2848</v>
      </c>
      <c r="Y352" t="s">
        <v>1611</v>
      </c>
      <c r="Z352" t="s">
        <v>1612</v>
      </c>
      <c r="AA352" t="s">
        <v>1612</v>
      </c>
      <c r="AB352" t="s">
        <v>2849</v>
      </c>
      <c r="AC352" t="s">
        <v>1441</v>
      </c>
    </row>
    <row r="353" spans="1:29">
      <c r="A353" t="str">
        <f>+AA353</f>
        <v>CFG BANK</v>
      </c>
      <c r="B353" t="s">
        <v>2850</v>
      </c>
      <c r="C353" t="s">
        <v>1433</v>
      </c>
      <c r="D353" t="s">
        <v>111</v>
      </c>
      <c r="E353" t="s">
        <v>2851</v>
      </c>
      <c r="F353" t="s">
        <v>2851</v>
      </c>
      <c r="G353" t="s">
        <v>5314</v>
      </c>
      <c r="H353">
        <v>100000000</v>
      </c>
      <c r="I353">
        <v>1096</v>
      </c>
      <c r="J353" t="s">
        <v>6031</v>
      </c>
      <c r="K353" s="163" t="str">
        <f>LEFT(L353,10)</f>
        <v>2026-03-30</v>
      </c>
      <c r="L353" t="s">
        <v>6032</v>
      </c>
      <c r="M353">
        <v>100000</v>
      </c>
      <c r="N353" t="s">
        <v>1434</v>
      </c>
      <c r="O353" t="s">
        <v>1435</v>
      </c>
      <c r="P353" t="s">
        <v>1449</v>
      </c>
      <c r="Q353" t="s">
        <v>5308</v>
      </c>
      <c r="R353" t="s">
        <v>1443</v>
      </c>
      <c r="S353" t="s">
        <v>5309</v>
      </c>
      <c r="T353" t="s">
        <v>6031</v>
      </c>
      <c r="U353" t="s">
        <v>1438</v>
      </c>
      <c r="W353" t="s">
        <v>292</v>
      </c>
      <c r="X353" t="s">
        <v>2852</v>
      </c>
      <c r="Y353" t="s">
        <v>1450</v>
      </c>
      <c r="Z353" t="s">
        <v>1249</v>
      </c>
      <c r="AA353" t="s">
        <v>1249</v>
      </c>
      <c r="AB353" t="s">
        <v>2853</v>
      </c>
      <c r="AC353" t="s">
        <v>1441</v>
      </c>
    </row>
    <row r="354" spans="1:29">
      <c r="A354" t="str">
        <f>+AA354</f>
        <v>FT SYNTHESIUM</v>
      </c>
      <c r="B354" t="s">
        <v>2854</v>
      </c>
      <c r="C354" t="s">
        <v>1447</v>
      </c>
      <c r="D354" t="s">
        <v>177</v>
      </c>
      <c r="E354" t="s">
        <v>2855</v>
      </c>
      <c r="F354" t="s">
        <v>2855</v>
      </c>
      <c r="G354" t="s">
        <v>6033</v>
      </c>
      <c r="H354">
        <v>100000000</v>
      </c>
      <c r="I354">
        <v>4278</v>
      </c>
      <c r="J354" t="s">
        <v>6034</v>
      </c>
      <c r="K354" s="163" t="str">
        <f>LEFT(L354,10)</f>
        <v>2026-04-04</v>
      </c>
      <c r="L354" t="s">
        <v>6035</v>
      </c>
      <c r="M354">
        <v>100000</v>
      </c>
      <c r="N354" t="s">
        <v>1557</v>
      </c>
      <c r="O354" t="s">
        <v>1435</v>
      </c>
      <c r="P354" t="s">
        <v>1449</v>
      </c>
      <c r="Q354" t="s">
        <v>5308</v>
      </c>
      <c r="R354" t="s">
        <v>1443</v>
      </c>
      <c r="S354" t="s">
        <v>5712</v>
      </c>
      <c r="T354" t="s">
        <v>6036</v>
      </c>
      <c r="U354" t="s">
        <v>1438</v>
      </c>
      <c r="W354" t="s">
        <v>292</v>
      </c>
      <c r="X354" t="s">
        <v>2856</v>
      </c>
      <c r="Y354" t="s">
        <v>1445</v>
      </c>
      <c r="Z354" t="s">
        <v>1243</v>
      </c>
      <c r="AA354" t="s">
        <v>2857</v>
      </c>
      <c r="AB354" t="s">
        <v>1881</v>
      </c>
      <c r="AC354" t="s">
        <v>1441</v>
      </c>
    </row>
    <row r="355" spans="1:29">
      <c r="A355" t="str">
        <f>+AA355</f>
        <v>RDS</v>
      </c>
      <c r="B355" t="s">
        <v>2858</v>
      </c>
      <c r="C355" t="s">
        <v>1534</v>
      </c>
      <c r="D355" t="s">
        <v>1473</v>
      </c>
      <c r="E355" t="s">
        <v>2859</v>
      </c>
      <c r="F355" t="s">
        <v>2859</v>
      </c>
      <c r="G355" t="s">
        <v>5804</v>
      </c>
      <c r="H355">
        <v>100000000</v>
      </c>
      <c r="I355">
        <v>1600</v>
      </c>
      <c r="J355" t="s">
        <v>6037</v>
      </c>
      <c r="K355" s="163" t="str">
        <f>LEFT(L355,10)</f>
        <v>2026-04-05</v>
      </c>
      <c r="L355" t="s">
        <v>6038</v>
      </c>
      <c r="M355">
        <v>25000</v>
      </c>
      <c r="N355" t="s">
        <v>1557</v>
      </c>
      <c r="O355" t="s">
        <v>1435</v>
      </c>
      <c r="P355" t="s">
        <v>1449</v>
      </c>
      <c r="Q355" t="s">
        <v>5797</v>
      </c>
      <c r="R355" t="s">
        <v>1437</v>
      </c>
      <c r="S355" t="s">
        <v>5809</v>
      </c>
      <c r="T355" t="s">
        <v>6037</v>
      </c>
      <c r="U355" t="s">
        <v>1438</v>
      </c>
      <c r="V355" t="s">
        <v>1437</v>
      </c>
      <c r="W355" t="s">
        <v>292</v>
      </c>
      <c r="X355" t="s">
        <v>2860</v>
      </c>
      <c r="Y355" t="s">
        <v>1450</v>
      </c>
      <c r="Z355" t="s">
        <v>1249</v>
      </c>
      <c r="AA355" t="s">
        <v>2406</v>
      </c>
      <c r="AB355" t="s">
        <v>2191</v>
      </c>
      <c r="AC355" t="s">
        <v>1688</v>
      </c>
    </row>
    <row r="356" spans="1:29">
      <c r="A356" t="str">
        <f>+AA356</f>
        <v>RDS</v>
      </c>
      <c r="B356" t="s">
        <v>2861</v>
      </c>
      <c r="C356" t="s">
        <v>1534</v>
      </c>
      <c r="D356" t="s">
        <v>1473</v>
      </c>
      <c r="E356" t="s">
        <v>2862</v>
      </c>
      <c r="F356" t="s">
        <v>2862</v>
      </c>
      <c r="G356" t="s">
        <v>5804</v>
      </c>
      <c r="H356">
        <v>100000000</v>
      </c>
      <c r="I356">
        <v>900</v>
      </c>
      <c r="J356" t="s">
        <v>6037</v>
      </c>
      <c r="K356" s="163" t="str">
        <f>LEFT(L356,10)</f>
        <v>2026-04-05</v>
      </c>
      <c r="L356" t="s">
        <v>6038</v>
      </c>
      <c r="M356">
        <v>25000</v>
      </c>
      <c r="N356" t="s">
        <v>1434</v>
      </c>
      <c r="O356" t="s">
        <v>1435</v>
      </c>
      <c r="P356" t="s">
        <v>1449</v>
      </c>
      <c r="Q356" t="s">
        <v>5797</v>
      </c>
      <c r="R356" t="s">
        <v>1437</v>
      </c>
      <c r="S356" t="s">
        <v>5808</v>
      </c>
      <c r="T356" t="s">
        <v>6037</v>
      </c>
      <c r="U356" t="s">
        <v>1536</v>
      </c>
      <c r="V356" t="s">
        <v>1437</v>
      </c>
      <c r="W356" t="s">
        <v>292</v>
      </c>
      <c r="X356" t="s">
        <v>2863</v>
      </c>
      <c r="Y356" t="s">
        <v>1450</v>
      </c>
      <c r="Z356" t="s">
        <v>1249</v>
      </c>
      <c r="AA356" t="s">
        <v>2406</v>
      </c>
      <c r="AB356" t="s">
        <v>2191</v>
      </c>
      <c r="AC356" t="s">
        <v>1688</v>
      </c>
    </row>
    <row r="357" spans="1:29">
      <c r="A357" t="str">
        <f>+AA357</f>
        <v>SALAFIN</v>
      </c>
      <c r="B357" t="s">
        <v>2864</v>
      </c>
      <c r="C357" t="s">
        <v>1433</v>
      </c>
      <c r="D357" t="s">
        <v>111</v>
      </c>
      <c r="E357" t="s">
        <v>2865</v>
      </c>
      <c r="F357" t="s">
        <v>2865</v>
      </c>
      <c r="G357" t="s">
        <v>5628</v>
      </c>
      <c r="H357">
        <v>100000000</v>
      </c>
      <c r="I357">
        <v>2000</v>
      </c>
      <c r="J357" t="s">
        <v>5552</v>
      </c>
      <c r="K357" s="163" t="str">
        <f>LEFT(L357,10)</f>
        <v>2026-04-15</v>
      </c>
      <c r="L357" t="s">
        <v>6039</v>
      </c>
      <c r="M357">
        <v>100000</v>
      </c>
      <c r="N357" t="s">
        <v>1434</v>
      </c>
      <c r="O357" t="s">
        <v>1435</v>
      </c>
      <c r="P357" t="s">
        <v>1436</v>
      </c>
      <c r="Q357" t="s">
        <v>5308</v>
      </c>
      <c r="R357" t="s">
        <v>1443</v>
      </c>
      <c r="S357" t="s">
        <v>5676</v>
      </c>
      <c r="T357" t="s">
        <v>6040</v>
      </c>
      <c r="U357" t="s">
        <v>1438</v>
      </c>
      <c r="W357" t="s">
        <v>292</v>
      </c>
      <c r="X357" t="s">
        <v>2866</v>
      </c>
      <c r="Y357" t="s">
        <v>1457</v>
      </c>
      <c r="Z357" t="s">
        <v>39</v>
      </c>
      <c r="AA357" t="s">
        <v>2065</v>
      </c>
      <c r="AB357" t="s">
        <v>1921</v>
      </c>
      <c r="AC357" t="s">
        <v>1688</v>
      </c>
    </row>
    <row r="358" spans="1:29">
      <c r="A358" t="str">
        <f>+AA358</f>
        <v>SALAFIN</v>
      </c>
      <c r="B358" t="s">
        <v>2867</v>
      </c>
      <c r="C358" t="s">
        <v>1447</v>
      </c>
      <c r="D358" t="s">
        <v>111</v>
      </c>
      <c r="E358" t="s">
        <v>2868</v>
      </c>
      <c r="F358" t="s">
        <v>2868</v>
      </c>
      <c r="G358" t="s">
        <v>5628</v>
      </c>
      <c r="H358">
        <v>100000000</v>
      </c>
      <c r="I358">
        <v>2000</v>
      </c>
      <c r="J358" t="s">
        <v>5552</v>
      </c>
      <c r="K358" s="163" t="str">
        <f>LEFT(L358,10)</f>
        <v>2026-04-15</v>
      </c>
      <c r="L358" t="s">
        <v>6039</v>
      </c>
      <c r="M358">
        <v>100000</v>
      </c>
      <c r="N358" t="s">
        <v>1557</v>
      </c>
      <c r="O358" t="s">
        <v>1435</v>
      </c>
      <c r="P358" t="s">
        <v>1449</v>
      </c>
      <c r="Q358" t="s">
        <v>5308</v>
      </c>
      <c r="R358" t="s">
        <v>1443</v>
      </c>
      <c r="S358" t="s">
        <v>5676</v>
      </c>
      <c r="T358" t="s">
        <v>6041</v>
      </c>
      <c r="U358" t="s">
        <v>1438</v>
      </c>
      <c r="W358" t="s">
        <v>292</v>
      </c>
      <c r="X358" t="s">
        <v>2869</v>
      </c>
      <c r="Y358" t="s">
        <v>1457</v>
      </c>
      <c r="Z358" t="s">
        <v>39</v>
      </c>
      <c r="AA358" t="s">
        <v>2065</v>
      </c>
      <c r="AB358" t="s">
        <v>1921</v>
      </c>
      <c r="AC358" t="s">
        <v>1441</v>
      </c>
    </row>
    <row r="359" spans="1:29">
      <c r="A359" t="str">
        <f>+AA359</f>
        <v>BOA</v>
      </c>
      <c r="B359" t="s">
        <v>2870</v>
      </c>
      <c r="C359" t="s">
        <v>1433</v>
      </c>
      <c r="D359" t="s">
        <v>111</v>
      </c>
      <c r="E359" t="s">
        <v>2871</v>
      </c>
      <c r="F359" t="s">
        <v>2871</v>
      </c>
      <c r="G359" t="s">
        <v>5327</v>
      </c>
      <c r="H359">
        <v>100000000</v>
      </c>
      <c r="I359">
        <v>5900</v>
      </c>
      <c r="J359" t="s">
        <v>5552</v>
      </c>
      <c r="K359" s="163" t="str">
        <f>LEFT(L359,10)</f>
        <v>2026-04-15</v>
      </c>
      <c r="L359" t="s">
        <v>6039</v>
      </c>
      <c r="M359">
        <v>100000</v>
      </c>
      <c r="N359" t="s">
        <v>1434</v>
      </c>
      <c r="O359" t="s">
        <v>1435</v>
      </c>
      <c r="P359" t="s">
        <v>1449</v>
      </c>
      <c r="Q359" t="s">
        <v>5308</v>
      </c>
      <c r="R359" t="s">
        <v>1443</v>
      </c>
      <c r="S359" t="s">
        <v>6029</v>
      </c>
      <c r="T359" t="s">
        <v>6011</v>
      </c>
      <c r="U359" t="s">
        <v>1438</v>
      </c>
      <c r="W359" t="s">
        <v>292</v>
      </c>
      <c r="X359" t="s">
        <v>2872</v>
      </c>
      <c r="Y359" t="s">
        <v>1457</v>
      </c>
      <c r="Z359" t="s">
        <v>39</v>
      </c>
      <c r="AA359" t="s">
        <v>1458</v>
      </c>
      <c r="AB359" t="s">
        <v>1921</v>
      </c>
      <c r="AC359" t="s">
        <v>1441</v>
      </c>
    </row>
    <row r="360" spans="1:29">
      <c r="A360" t="str">
        <f>+AA360</f>
        <v>CAM E</v>
      </c>
      <c r="B360" t="s">
        <v>2873</v>
      </c>
      <c r="C360" t="s">
        <v>1433</v>
      </c>
      <c r="D360" t="s">
        <v>111</v>
      </c>
      <c r="E360" t="s">
        <v>2874</v>
      </c>
      <c r="F360" t="s">
        <v>2874</v>
      </c>
      <c r="G360" t="s">
        <v>5331</v>
      </c>
      <c r="H360">
        <v>100000000</v>
      </c>
      <c r="I360">
        <v>5000</v>
      </c>
      <c r="J360" t="s">
        <v>6042</v>
      </c>
      <c r="K360" s="163" t="str">
        <f>LEFT(L360,10)</f>
        <v>2026-04-17</v>
      </c>
      <c r="L360" t="s">
        <v>6043</v>
      </c>
      <c r="M360">
        <v>100000</v>
      </c>
      <c r="N360" t="s">
        <v>1434</v>
      </c>
      <c r="O360" t="s">
        <v>1435</v>
      </c>
      <c r="P360" t="s">
        <v>1449</v>
      </c>
      <c r="Q360" t="s">
        <v>5308</v>
      </c>
      <c r="R360" t="s">
        <v>1443</v>
      </c>
      <c r="S360" t="s">
        <v>6044</v>
      </c>
      <c r="T360" t="s">
        <v>6042</v>
      </c>
      <c r="U360" t="s">
        <v>1438</v>
      </c>
      <c r="W360" t="s">
        <v>292</v>
      </c>
      <c r="X360" t="s">
        <v>2875</v>
      </c>
      <c r="Y360" t="s">
        <v>1455</v>
      </c>
      <c r="Z360" t="s">
        <v>1456</v>
      </c>
      <c r="AA360" t="s">
        <v>1459</v>
      </c>
      <c r="AB360" t="s">
        <v>1927</v>
      </c>
      <c r="AC360" t="s">
        <v>1441</v>
      </c>
    </row>
    <row r="361" spans="1:29">
      <c r="A361" t="str">
        <f>+AA361</f>
        <v>ATW E</v>
      </c>
      <c r="B361" t="s">
        <v>2876</v>
      </c>
      <c r="C361" t="s">
        <v>1433</v>
      </c>
      <c r="D361" t="s">
        <v>111</v>
      </c>
      <c r="E361" t="s">
        <v>2877</v>
      </c>
      <c r="F361" t="s">
        <v>2877</v>
      </c>
      <c r="G361" t="s">
        <v>5485</v>
      </c>
      <c r="H361">
        <v>100000000</v>
      </c>
      <c r="I361">
        <v>11250</v>
      </c>
      <c r="J361" t="s">
        <v>6045</v>
      </c>
      <c r="K361" s="163" t="str">
        <f>LEFT(L361,10)</f>
        <v>2026-04-20</v>
      </c>
      <c r="L361" t="s">
        <v>6046</v>
      </c>
      <c r="M361">
        <v>100000</v>
      </c>
      <c r="N361" t="s">
        <v>1434</v>
      </c>
      <c r="O361" t="s">
        <v>1435</v>
      </c>
      <c r="P361" t="s">
        <v>1449</v>
      </c>
      <c r="Q361" t="s">
        <v>5308</v>
      </c>
      <c r="R361" t="s">
        <v>1443</v>
      </c>
      <c r="S361" t="s">
        <v>6047</v>
      </c>
      <c r="T361" t="s">
        <v>5837</v>
      </c>
      <c r="U361" t="s">
        <v>1438</v>
      </c>
      <c r="W361" t="s">
        <v>292</v>
      </c>
      <c r="X361" t="s">
        <v>2878</v>
      </c>
      <c r="Y361" t="s">
        <v>1465</v>
      </c>
      <c r="Z361" t="s">
        <v>1466</v>
      </c>
      <c r="AA361" t="s">
        <v>1700</v>
      </c>
      <c r="AB361" t="s">
        <v>2879</v>
      </c>
      <c r="AC361" t="s">
        <v>1441</v>
      </c>
    </row>
    <row r="362" spans="1:29">
      <c r="A362" t="str">
        <f>+AA362</f>
        <v>TRESOR</v>
      </c>
      <c r="B362" t="s">
        <v>2880</v>
      </c>
      <c r="C362" t="s">
        <v>1433</v>
      </c>
      <c r="D362" t="s">
        <v>1218</v>
      </c>
      <c r="E362" t="s">
        <v>2881</v>
      </c>
      <c r="F362" t="s">
        <v>2881</v>
      </c>
      <c r="G362" t="s">
        <v>5306</v>
      </c>
      <c r="H362">
        <v>100000000</v>
      </c>
      <c r="I362">
        <v>33000</v>
      </c>
      <c r="J362" t="s">
        <v>5970</v>
      </c>
      <c r="K362" s="163" t="str">
        <f>LEFT(L362,10)</f>
        <v>2026-04-20</v>
      </c>
      <c r="L362" t="s">
        <v>6046</v>
      </c>
      <c r="M362">
        <v>100000</v>
      </c>
      <c r="N362" t="s">
        <v>1434</v>
      </c>
      <c r="O362" t="s">
        <v>1435</v>
      </c>
      <c r="P362" t="s">
        <v>1436</v>
      </c>
      <c r="Q362" t="s">
        <v>5308</v>
      </c>
      <c r="R362" t="s">
        <v>1443</v>
      </c>
      <c r="S362" t="s">
        <v>6048</v>
      </c>
      <c r="T362" t="s">
        <v>5970</v>
      </c>
      <c r="U362" t="s">
        <v>1438</v>
      </c>
      <c r="W362" t="s">
        <v>292</v>
      </c>
      <c r="X362" t="s">
        <v>2882</v>
      </c>
      <c r="Y362" t="s">
        <v>1439</v>
      </c>
      <c r="Z362" t="s">
        <v>1440</v>
      </c>
      <c r="AA362" t="s">
        <v>333</v>
      </c>
      <c r="AB362" t="s">
        <v>2879</v>
      </c>
      <c r="AC362" t="s">
        <v>1441</v>
      </c>
    </row>
    <row r="363" spans="1:29">
      <c r="A363" t="str">
        <f>+AA363</f>
        <v>CAM E</v>
      </c>
      <c r="B363" t="s">
        <v>2883</v>
      </c>
      <c r="C363" t="s">
        <v>1433</v>
      </c>
      <c r="D363" t="s">
        <v>111</v>
      </c>
      <c r="E363" t="s">
        <v>2884</v>
      </c>
      <c r="F363" t="s">
        <v>2884</v>
      </c>
      <c r="G363" t="s">
        <v>5331</v>
      </c>
      <c r="H363">
        <v>100000000</v>
      </c>
      <c r="I363">
        <v>2330</v>
      </c>
      <c r="J363" t="s">
        <v>5570</v>
      </c>
      <c r="K363" s="163" t="str">
        <f>LEFT(L363,10)</f>
        <v>2026-04-24</v>
      </c>
      <c r="L363" t="s">
        <v>6049</v>
      </c>
      <c r="M363">
        <v>100000</v>
      </c>
      <c r="N363" t="s">
        <v>1434</v>
      </c>
      <c r="O363" t="s">
        <v>1435</v>
      </c>
      <c r="P363" t="s">
        <v>1449</v>
      </c>
      <c r="Q363" t="s">
        <v>5308</v>
      </c>
      <c r="R363" t="s">
        <v>1443</v>
      </c>
      <c r="S363" t="s">
        <v>6050</v>
      </c>
      <c r="T363" t="s">
        <v>5579</v>
      </c>
      <c r="U363" t="s">
        <v>1438</v>
      </c>
      <c r="W363" t="s">
        <v>292</v>
      </c>
      <c r="X363" t="s">
        <v>2885</v>
      </c>
      <c r="Y363" t="s">
        <v>1455</v>
      </c>
      <c r="Z363" t="s">
        <v>1456</v>
      </c>
      <c r="AA363" t="s">
        <v>1459</v>
      </c>
      <c r="AB363" t="s">
        <v>2886</v>
      </c>
      <c r="AC363" t="s">
        <v>1441</v>
      </c>
    </row>
    <row r="364" spans="1:29">
      <c r="A364" t="str">
        <f>+AA364</f>
        <v>CFG BANK</v>
      </c>
      <c r="B364" t="s">
        <v>2887</v>
      </c>
      <c r="C364" t="s">
        <v>1433</v>
      </c>
      <c r="D364" t="s">
        <v>111</v>
      </c>
      <c r="E364" t="s">
        <v>2888</v>
      </c>
      <c r="F364" t="s">
        <v>2888</v>
      </c>
      <c r="G364" t="s">
        <v>5314</v>
      </c>
      <c r="H364">
        <v>100000000</v>
      </c>
      <c r="I364">
        <v>2000</v>
      </c>
      <c r="J364" t="s">
        <v>5574</v>
      </c>
      <c r="K364" s="163" t="str">
        <f>LEFT(L364,10)</f>
        <v>2026-04-27</v>
      </c>
      <c r="L364" t="s">
        <v>6051</v>
      </c>
      <c r="M364">
        <v>100000</v>
      </c>
      <c r="N364" t="s">
        <v>1434</v>
      </c>
      <c r="O364" t="s">
        <v>1435</v>
      </c>
      <c r="P364" t="s">
        <v>1449</v>
      </c>
      <c r="Q364" t="s">
        <v>5308</v>
      </c>
      <c r="R364" t="s">
        <v>1443</v>
      </c>
      <c r="S364" t="s">
        <v>6052</v>
      </c>
      <c r="T364" t="s">
        <v>5724</v>
      </c>
      <c r="U364" t="s">
        <v>1438</v>
      </c>
      <c r="W364" t="s">
        <v>292</v>
      </c>
      <c r="X364" t="s">
        <v>2889</v>
      </c>
      <c r="Y364" t="s">
        <v>1450</v>
      </c>
      <c r="Z364" t="s">
        <v>1249</v>
      </c>
      <c r="AA364" t="s">
        <v>1249</v>
      </c>
      <c r="AB364" t="s">
        <v>2890</v>
      </c>
      <c r="AC364" t="s">
        <v>1441</v>
      </c>
    </row>
    <row r="365" spans="1:29">
      <c r="A365" t="str">
        <f>+AA365</f>
        <v>SOGELEASE</v>
      </c>
      <c r="B365" t="s">
        <v>2891</v>
      </c>
      <c r="C365" t="s">
        <v>1433</v>
      </c>
      <c r="D365" t="s">
        <v>111</v>
      </c>
      <c r="E365" t="s">
        <v>2892</v>
      </c>
      <c r="F365" t="s">
        <v>2892</v>
      </c>
      <c r="G365" t="s">
        <v>5565</v>
      </c>
      <c r="H365">
        <v>100000000</v>
      </c>
      <c r="I365">
        <v>1000</v>
      </c>
      <c r="J365" t="s">
        <v>5576</v>
      </c>
      <c r="K365" s="163" t="str">
        <f>LEFT(L365,10)</f>
        <v>2026-04-28</v>
      </c>
      <c r="L365" t="s">
        <v>6053</v>
      </c>
      <c r="M365">
        <v>100000</v>
      </c>
      <c r="N365" t="s">
        <v>1434</v>
      </c>
      <c r="O365" t="s">
        <v>1435</v>
      </c>
      <c r="P365" t="s">
        <v>1449</v>
      </c>
      <c r="Q365" t="s">
        <v>5308</v>
      </c>
      <c r="R365" t="s">
        <v>1443</v>
      </c>
      <c r="S365" t="s">
        <v>5557</v>
      </c>
      <c r="T365" t="s">
        <v>5568</v>
      </c>
      <c r="U365" t="s">
        <v>1438</v>
      </c>
      <c r="W365" t="s">
        <v>292</v>
      </c>
      <c r="X365" t="s">
        <v>2893</v>
      </c>
      <c r="Y365" t="s">
        <v>1611</v>
      </c>
      <c r="Z365" t="s">
        <v>1612</v>
      </c>
      <c r="AA365" t="s">
        <v>1937</v>
      </c>
      <c r="AB365" t="s">
        <v>1968</v>
      </c>
      <c r="AC365" t="s">
        <v>1441</v>
      </c>
    </row>
    <row r="366" spans="1:29">
      <c r="A366" t="str">
        <f>+AA366</f>
        <v>SOGELEASE</v>
      </c>
      <c r="B366" t="s">
        <v>2894</v>
      </c>
      <c r="C366" t="s">
        <v>1433</v>
      </c>
      <c r="D366" t="s">
        <v>111</v>
      </c>
      <c r="E366" t="s">
        <v>2895</v>
      </c>
      <c r="F366" t="s">
        <v>2895</v>
      </c>
      <c r="G366" t="s">
        <v>5565</v>
      </c>
      <c r="H366">
        <v>100000000</v>
      </c>
      <c r="I366">
        <v>1500</v>
      </c>
      <c r="J366" t="s">
        <v>6054</v>
      </c>
      <c r="K366" s="163" t="str">
        <f>LEFT(L366,10)</f>
        <v>2026-04-29</v>
      </c>
      <c r="L366" t="s">
        <v>6055</v>
      </c>
      <c r="M366">
        <v>100000</v>
      </c>
      <c r="N366" t="s">
        <v>1434</v>
      </c>
      <c r="O366" t="s">
        <v>1435</v>
      </c>
      <c r="P366" t="s">
        <v>1449</v>
      </c>
      <c r="Q366" t="s">
        <v>5308</v>
      </c>
      <c r="R366" t="s">
        <v>1443</v>
      </c>
      <c r="S366" t="s">
        <v>5836</v>
      </c>
      <c r="T366" t="s">
        <v>5568</v>
      </c>
      <c r="U366" t="s">
        <v>1438</v>
      </c>
      <c r="W366" t="s">
        <v>292</v>
      </c>
      <c r="X366" t="s">
        <v>2896</v>
      </c>
      <c r="Y366" t="s">
        <v>1611</v>
      </c>
      <c r="Z366" t="s">
        <v>1612</v>
      </c>
      <c r="AA366" t="s">
        <v>1937</v>
      </c>
      <c r="AB366" t="s">
        <v>2897</v>
      </c>
      <c r="AC366" t="s">
        <v>1441</v>
      </c>
    </row>
    <row r="367" spans="1:29">
      <c r="A367" t="str">
        <f>+AA367</f>
        <v>SGMB</v>
      </c>
      <c r="B367" t="s">
        <v>2898</v>
      </c>
      <c r="C367" t="s">
        <v>1433</v>
      </c>
      <c r="D367" t="s">
        <v>111</v>
      </c>
      <c r="E367" t="s">
        <v>2899</v>
      </c>
      <c r="F367" t="s">
        <v>2899</v>
      </c>
      <c r="G367" t="s">
        <v>5440</v>
      </c>
      <c r="H367">
        <v>100000000</v>
      </c>
      <c r="I367">
        <v>3000</v>
      </c>
      <c r="J367" t="s">
        <v>5589</v>
      </c>
      <c r="K367" s="163" t="str">
        <f>LEFT(L367,10)</f>
        <v>2026-04-30</v>
      </c>
      <c r="L367" t="s">
        <v>6056</v>
      </c>
      <c r="M367">
        <v>100000</v>
      </c>
      <c r="N367" t="s">
        <v>1434</v>
      </c>
      <c r="O367" t="s">
        <v>1435</v>
      </c>
      <c r="P367" t="s">
        <v>1449</v>
      </c>
      <c r="Q367" t="s">
        <v>5308</v>
      </c>
      <c r="R367" t="s">
        <v>1443</v>
      </c>
      <c r="S367" t="s">
        <v>5752</v>
      </c>
      <c r="T367" t="s">
        <v>6027</v>
      </c>
      <c r="U367" t="s">
        <v>1438</v>
      </c>
      <c r="W367" t="s">
        <v>292</v>
      </c>
      <c r="X367" t="s">
        <v>2900</v>
      </c>
      <c r="Y367" t="s">
        <v>1611</v>
      </c>
      <c r="Z367" t="s">
        <v>1612</v>
      </c>
      <c r="AA367" t="s">
        <v>1612</v>
      </c>
      <c r="AB367" t="s">
        <v>1978</v>
      </c>
      <c r="AC367" t="s">
        <v>1441</v>
      </c>
    </row>
    <row r="368" spans="1:29">
      <c r="A368" t="str">
        <f>+AA368</f>
        <v>SALAFIN</v>
      </c>
      <c r="B368" t="s">
        <v>2901</v>
      </c>
      <c r="C368" t="s">
        <v>1447</v>
      </c>
      <c r="D368" t="s">
        <v>111</v>
      </c>
      <c r="E368" t="s">
        <v>2902</v>
      </c>
      <c r="F368" t="s">
        <v>2902</v>
      </c>
      <c r="G368" t="s">
        <v>5628</v>
      </c>
      <c r="H368">
        <v>100000000</v>
      </c>
      <c r="I368">
        <v>2000</v>
      </c>
      <c r="J368" t="s">
        <v>6057</v>
      </c>
      <c r="K368" s="163" t="str">
        <f>LEFT(L368,10)</f>
        <v>2026-05-02</v>
      </c>
      <c r="L368" t="s">
        <v>6058</v>
      </c>
      <c r="M368">
        <v>100000</v>
      </c>
      <c r="N368" t="s">
        <v>1557</v>
      </c>
      <c r="O368" t="s">
        <v>1435</v>
      </c>
      <c r="P368" t="s">
        <v>1449</v>
      </c>
      <c r="Q368" t="s">
        <v>5308</v>
      </c>
      <c r="R368" t="s">
        <v>1443</v>
      </c>
      <c r="S368" t="s">
        <v>6050</v>
      </c>
      <c r="T368" t="s">
        <v>6057</v>
      </c>
      <c r="U368" t="s">
        <v>1438</v>
      </c>
      <c r="W368" t="s">
        <v>292</v>
      </c>
      <c r="X368" t="s">
        <v>2903</v>
      </c>
      <c r="Y368" t="s">
        <v>1457</v>
      </c>
      <c r="Z368" t="s">
        <v>39</v>
      </c>
      <c r="AA368" t="s">
        <v>2065</v>
      </c>
      <c r="AB368" t="s">
        <v>1986</v>
      </c>
      <c r="AC368" t="s">
        <v>1441</v>
      </c>
    </row>
    <row r="369" spans="1:29">
      <c r="A369" t="str">
        <f>+AA369</f>
        <v>BOA</v>
      </c>
      <c r="B369" t="s">
        <v>2904</v>
      </c>
      <c r="C369" t="s">
        <v>1433</v>
      </c>
      <c r="D369" t="s">
        <v>111</v>
      </c>
      <c r="E369" t="s">
        <v>2905</v>
      </c>
      <c r="F369" t="s">
        <v>2905</v>
      </c>
      <c r="G369" t="s">
        <v>5327</v>
      </c>
      <c r="H369">
        <v>100000000</v>
      </c>
      <c r="I369">
        <v>7750</v>
      </c>
      <c r="J369" t="s">
        <v>5596</v>
      </c>
      <c r="K369" s="163" t="str">
        <f>LEFT(L369,10)</f>
        <v>2026-05-06</v>
      </c>
      <c r="L369" t="s">
        <v>6059</v>
      </c>
      <c r="M369">
        <v>100000</v>
      </c>
      <c r="N369" t="s">
        <v>1434</v>
      </c>
      <c r="O369" t="s">
        <v>1435</v>
      </c>
      <c r="P369" t="s">
        <v>1449</v>
      </c>
      <c r="Q369" t="s">
        <v>5308</v>
      </c>
      <c r="R369" t="s">
        <v>1443</v>
      </c>
      <c r="S369" t="s">
        <v>6029</v>
      </c>
      <c r="T369" t="s">
        <v>6060</v>
      </c>
      <c r="U369" t="s">
        <v>1438</v>
      </c>
      <c r="W369" t="s">
        <v>292</v>
      </c>
      <c r="X369" t="s">
        <v>2906</v>
      </c>
      <c r="Y369" t="s">
        <v>1457</v>
      </c>
      <c r="Z369" t="s">
        <v>39</v>
      </c>
      <c r="AA369" t="s">
        <v>1458</v>
      </c>
      <c r="AB369" t="s">
        <v>2907</v>
      </c>
      <c r="AC369" t="s">
        <v>1441</v>
      </c>
    </row>
    <row r="370" spans="1:29">
      <c r="A370" t="str">
        <f>+AA370</f>
        <v>CAM E</v>
      </c>
      <c r="B370" t="s">
        <v>2908</v>
      </c>
      <c r="C370" t="s">
        <v>1433</v>
      </c>
      <c r="D370" t="s">
        <v>111</v>
      </c>
      <c r="E370" t="s">
        <v>2909</v>
      </c>
      <c r="F370" t="s">
        <v>2909</v>
      </c>
      <c r="G370" t="s">
        <v>5331</v>
      </c>
      <c r="H370">
        <v>100000000</v>
      </c>
      <c r="I370">
        <v>2670</v>
      </c>
      <c r="J370" t="s">
        <v>6037</v>
      </c>
      <c r="K370" s="163" t="str">
        <f>LEFT(L370,10)</f>
        <v>2026-05-08</v>
      </c>
      <c r="L370" t="s">
        <v>6061</v>
      </c>
      <c r="M370">
        <v>100000</v>
      </c>
      <c r="N370" t="s">
        <v>1434</v>
      </c>
      <c r="O370" t="s">
        <v>1435</v>
      </c>
      <c r="P370" t="s">
        <v>1449</v>
      </c>
      <c r="Q370" t="s">
        <v>5308</v>
      </c>
      <c r="R370" t="s">
        <v>1443</v>
      </c>
      <c r="S370" t="s">
        <v>6050</v>
      </c>
      <c r="T370" t="s">
        <v>6037</v>
      </c>
      <c r="U370" t="s">
        <v>1438</v>
      </c>
      <c r="W370" t="s">
        <v>292</v>
      </c>
      <c r="X370" t="s">
        <v>2911</v>
      </c>
      <c r="Y370" t="s">
        <v>1455</v>
      </c>
      <c r="Z370" t="s">
        <v>1456</v>
      </c>
      <c r="AA370" t="s">
        <v>1459</v>
      </c>
      <c r="AB370" t="s">
        <v>2910</v>
      </c>
      <c r="AC370" t="s">
        <v>1441</v>
      </c>
    </row>
    <row r="371" spans="1:29">
      <c r="A371" t="str">
        <f>+AA371</f>
        <v>BOA</v>
      </c>
      <c r="B371" t="s">
        <v>2912</v>
      </c>
      <c r="C371" t="s">
        <v>1433</v>
      </c>
      <c r="D371" t="s">
        <v>111</v>
      </c>
      <c r="E371" t="s">
        <v>2913</v>
      </c>
      <c r="F371" t="s">
        <v>2913</v>
      </c>
      <c r="G371" t="s">
        <v>5327</v>
      </c>
      <c r="H371">
        <v>100000000</v>
      </c>
      <c r="I371">
        <v>1500</v>
      </c>
      <c r="J371" t="s">
        <v>5598</v>
      </c>
      <c r="K371" s="163" t="str">
        <f>LEFT(L371,10)</f>
        <v>2026-05-09</v>
      </c>
      <c r="L371" t="s">
        <v>6062</v>
      </c>
      <c r="M371">
        <v>100000</v>
      </c>
      <c r="N371" t="s">
        <v>1434</v>
      </c>
      <c r="O371" t="s">
        <v>1435</v>
      </c>
      <c r="P371" t="s">
        <v>1449</v>
      </c>
      <c r="Q371" t="s">
        <v>5308</v>
      </c>
      <c r="R371" t="s">
        <v>1443</v>
      </c>
      <c r="S371" t="s">
        <v>6029</v>
      </c>
      <c r="T371" t="s">
        <v>6060</v>
      </c>
      <c r="U371" t="s">
        <v>1438</v>
      </c>
      <c r="W371" t="s">
        <v>292</v>
      </c>
      <c r="X371" t="s">
        <v>2914</v>
      </c>
      <c r="Y371" t="s">
        <v>1457</v>
      </c>
      <c r="Z371" t="s">
        <v>39</v>
      </c>
      <c r="AA371" t="s">
        <v>1458</v>
      </c>
      <c r="AB371" t="s">
        <v>2915</v>
      </c>
      <c r="AC371" t="s">
        <v>1441</v>
      </c>
    </row>
    <row r="372" spans="1:29">
      <c r="A372" t="str">
        <f>+AA372</f>
        <v>CFG BANK</v>
      </c>
      <c r="B372" t="s">
        <v>2916</v>
      </c>
      <c r="C372" t="s">
        <v>1433</v>
      </c>
      <c r="D372" t="s">
        <v>111</v>
      </c>
      <c r="E372" t="s">
        <v>2917</v>
      </c>
      <c r="F372" t="s">
        <v>2917</v>
      </c>
      <c r="G372" t="s">
        <v>5314</v>
      </c>
      <c r="H372">
        <v>100000000</v>
      </c>
      <c r="I372">
        <v>2000</v>
      </c>
      <c r="J372" t="s">
        <v>5600</v>
      </c>
      <c r="K372" s="163" t="str">
        <f>LEFT(L372,10)</f>
        <v>2026-05-13</v>
      </c>
      <c r="L372" t="s">
        <v>6063</v>
      </c>
      <c r="M372">
        <v>100000</v>
      </c>
      <c r="N372" t="s">
        <v>1434</v>
      </c>
      <c r="O372" t="s">
        <v>1435</v>
      </c>
      <c r="P372" t="s">
        <v>1449</v>
      </c>
      <c r="Q372" t="s">
        <v>5308</v>
      </c>
      <c r="R372" t="s">
        <v>1443</v>
      </c>
      <c r="S372" t="s">
        <v>6052</v>
      </c>
      <c r="T372" t="s">
        <v>5600</v>
      </c>
      <c r="U372" t="s">
        <v>1438</v>
      </c>
      <c r="W372" t="s">
        <v>292</v>
      </c>
      <c r="X372" t="s">
        <v>2918</v>
      </c>
      <c r="Y372" t="s">
        <v>1450</v>
      </c>
      <c r="Z372" t="s">
        <v>1249</v>
      </c>
      <c r="AA372" t="s">
        <v>1249</v>
      </c>
      <c r="AB372" t="s">
        <v>2008</v>
      </c>
      <c r="AC372" t="s">
        <v>1441</v>
      </c>
    </row>
    <row r="373" spans="1:29">
      <c r="A373" t="str">
        <f>+AA373</f>
        <v>SALAFIN</v>
      </c>
      <c r="B373" t="s">
        <v>2919</v>
      </c>
      <c r="C373" t="s">
        <v>1433</v>
      </c>
      <c r="D373" t="s">
        <v>111</v>
      </c>
      <c r="E373" t="s">
        <v>2920</v>
      </c>
      <c r="F373" t="s">
        <v>2920</v>
      </c>
      <c r="G373" t="s">
        <v>5628</v>
      </c>
      <c r="H373">
        <v>100000000</v>
      </c>
      <c r="I373">
        <v>1000</v>
      </c>
      <c r="J373" t="s">
        <v>6064</v>
      </c>
      <c r="K373" s="163" t="str">
        <f>LEFT(L373,10)</f>
        <v>2026-05-17</v>
      </c>
      <c r="L373" t="s">
        <v>6065</v>
      </c>
      <c r="M373">
        <v>100000</v>
      </c>
      <c r="N373" t="s">
        <v>1434</v>
      </c>
      <c r="O373" t="s">
        <v>1435</v>
      </c>
      <c r="P373" t="s">
        <v>1449</v>
      </c>
      <c r="Q373" t="s">
        <v>5308</v>
      </c>
      <c r="R373" t="s">
        <v>1443</v>
      </c>
      <c r="S373" t="s">
        <v>5836</v>
      </c>
      <c r="U373" t="s">
        <v>1438</v>
      </c>
      <c r="W373" t="s">
        <v>292</v>
      </c>
      <c r="X373" t="s">
        <v>2921</v>
      </c>
      <c r="Y373" t="s">
        <v>1457</v>
      </c>
      <c r="Z373" t="s">
        <v>39</v>
      </c>
      <c r="AA373" t="s">
        <v>2065</v>
      </c>
      <c r="AB373" t="s">
        <v>2922</v>
      </c>
      <c r="AC373" t="s">
        <v>1441</v>
      </c>
    </row>
    <row r="374" spans="1:29">
      <c r="A374" t="str">
        <f>+AA374</f>
        <v>WAFASALAF</v>
      </c>
      <c r="B374" t="s">
        <v>2923</v>
      </c>
      <c r="C374" t="s">
        <v>1433</v>
      </c>
      <c r="D374" t="s">
        <v>111</v>
      </c>
      <c r="E374" t="s">
        <v>2924</v>
      </c>
      <c r="F374" t="s">
        <v>2924</v>
      </c>
      <c r="G374" t="s">
        <v>5342</v>
      </c>
      <c r="H374">
        <v>100000000</v>
      </c>
      <c r="I374">
        <v>5000</v>
      </c>
      <c r="J374" t="s">
        <v>6066</v>
      </c>
      <c r="K374" s="163" t="str">
        <f>LEFT(L374,10)</f>
        <v>2026-05-17</v>
      </c>
      <c r="L374" t="s">
        <v>6065</v>
      </c>
      <c r="M374">
        <v>100000</v>
      </c>
      <c r="N374" t="s">
        <v>1434</v>
      </c>
      <c r="O374" t="s">
        <v>1435</v>
      </c>
      <c r="P374" t="s">
        <v>1449</v>
      </c>
      <c r="Q374" t="s">
        <v>5308</v>
      </c>
      <c r="R374" t="s">
        <v>1443</v>
      </c>
      <c r="S374" t="s">
        <v>5984</v>
      </c>
      <c r="T374" t="s">
        <v>5534</v>
      </c>
      <c r="U374" t="s">
        <v>1438</v>
      </c>
      <c r="W374" t="s">
        <v>292</v>
      </c>
      <c r="X374" t="s">
        <v>2925</v>
      </c>
      <c r="Y374" t="s">
        <v>1465</v>
      </c>
      <c r="Z374" t="s">
        <v>1466</v>
      </c>
      <c r="AA374" t="s">
        <v>1467</v>
      </c>
      <c r="AB374" t="s">
        <v>2926</v>
      </c>
      <c r="AC374" t="s">
        <v>1441</v>
      </c>
    </row>
    <row r="375" spans="1:29">
      <c r="A375" t="str">
        <f>+AA375</f>
        <v>TRESOR</v>
      </c>
      <c r="B375" t="s">
        <v>2927</v>
      </c>
      <c r="C375" t="s">
        <v>1433</v>
      </c>
      <c r="D375" t="s">
        <v>1218</v>
      </c>
      <c r="E375" t="s">
        <v>2928</v>
      </c>
      <c r="F375" t="s">
        <v>2928</v>
      </c>
      <c r="G375" t="s">
        <v>5306</v>
      </c>
      <c r="H375">
        <v>100000000</v>
      </c>
      <c r="I375">
        <v>1000</v>
      </c>
      <c r="J375" t="s">
        <v>6067</v>
      </c>
      <c r="K375" s="163" t="str">
        <f>LEFT(L375,10)</f>
        <v>2026-05-18</v>
      </c>
      <c r="L375" t="s">
        <v>6068</v>
      </c>
      <c r="M375">
        <v>100000</v>
      </c>
      <c r="N375" t="s">
        <v>1434</v>
      </c>
      <c r="O375" t="s">
        <v>1435</v>
      </c>
      <c r="P375" t="s">
        <v>1436</v>
      </c>
      <c r="Q375" t="s">
        <v>5308</v>
      </c>
      <c r="R375" t="s">
        <v>1443</v>
      </c>
      <c r="S375" t="s">
        <v>5416</v>
      </c>
      <c r="T375" t="s">
        <v>6020</v>
      </c>
      <c r="U375" t="s">
        <v>1438</v>
      </c>
      <c r="W375" t="s">
        <v>292</v>
      </c>
      <c r="X375" t="s">
        <v>2929</v>
      </c>
      <c r="Y375" t="s">
        <v>1439</v>
      </c>
      <c r="Z375" t="s">
        <v>1440</v>
      </c>
      <c r="AA375" t="s">
        <v>333</v>
      </c>
      <c r="AB375" t="s">
        <v>2012</v>
      </c>
      <c r="AC375" t="s">
        <v>1441</v>
      </c>
    </row>
    <row r="376" spans="1:29">
      <c r="A376" t="str">
        <f>+AA376</f>
        <v>WAFASALAF</v>
      </c>
      <c r="B376" t="s">
        <v>2930</v>
      </c>
      <c r="C376" t="s">
        <v>1433</v>
      </c>
      <c r="D376" t="s">
        <v>111</v>
      </c>
      <c r="E376" t="s">
        <v>2931</v>
      </c>
      <c r="F376" t="s">
        <v>2931</v>
      </c>
      <c r="G376" t="s">
        <v>5342</v>
      </c>
      <c r="H376">
        <v>100000000</v>
      </c>
      <c r="I376">
        <v>2000</v>
      </c>
      <c r="J376" t="s">
        <v>6069</v>
      </c>
      <c r="K376" s="163" t="str">
        <f>LEFT(L376,10)</f>
        <v>2026-05-21</v>
      </c>
      <c r="L376" t="s">
        <v>6070</v>
      </c>
      <c r="M376">
        <v>100000</v>
      </c>
      <c r="N376" t="s">
        <v>1434</v>
      </c>
      <c r="O376" t="s">
        <v>1435</v>
      </c>
      <c r="P376" t="s">
        <v>1449</v>
      </c>
      <c r="Q376" t="s">
        <v>5308</v>
      </c>
      <c r="R376" t="s">
        <v>1443</v>
      </c>
      <c r="S376" t="s">
        <v>6003</v>
      </c>
      <c r="T376" t="s">
        <v>6069</v>
      </c>
      <c r="U376" t="s">
        <v>1438</v>
      </c>
      <c r="W376" t="s">
        <v>292</v>
      </c>
      <c r="X376" t="s">
        <v>2932</v>
      </c>
      <c r="Y376" t="s">
        <v>1465</v>
      </c>
      <c r="Z376" t="s">
        <v>1466</v>
      </c>
      <c r="AA376" t="s">
        <v>1467</v>
      </c>
      <c r="AB376" t="s">
        <v>2933</v>
      </c>
      <c r="AC376" t="s">
        <v>1441</v>
      </c>
    </row>
    <row r="377" spans="1:29">
      <c r="A377" t="str">
        <f>+AA377</f>
        <v>SEDM</v>
      </c>
      <c r="B377" t="s">
        <v>2934</v>
      </c>
      <c r="C377" t="s">
        <v>1433</v>
      </c>
      <c r="D377" t="s">
        <v>111</v>
      </c>
      <c r="E377" t="s">
        <v>2935</v>
      </c>
      <c r="F377" t="s">
        <v>2935</v>
      </c>
      <c r="G377" t="s">
        <v>5448</v>
      </c>
      <c r="H377">
        <v>100000000</v>
      </c>
      <c r="I377">
        <v>1200</v>
      </c>
      <c r="J377" t="s">
        <v>6024</v>
      </c>
      <c r="K377" s="163" t="str">
        <f>LEFT(L377,10)</f>
        <v>2026-05-28</v>
      </c>
      <c r="L377" t="s">
        <v>6071</v>
      </c>
      <c r="M377">
        <v>100000</v>
      </c>
      <c r="N377" t="s">
        <v>1434</v>
      </c>
      <c r="O377" t="s">
        <v>1435</v>
      </c>
      <c r="P377" t="s">
        <v>1449</v>
      </c>
      <c r="Q377" t="s">
        <v>5308</v>
      </c>
      <c r="R377" t="s">
        <v>1443</v>
      </c>
      <c r="S377" t="s">
        <v>5411</v>
      </c>
      <c r="T377" t="s">
        <v>5758</v>
      </c>
      <c r="U377" t="s">
        <v>1438</v>
      </c>
      <c r="W377" t="s">
        <v>292</v>
      </c>
      <c r="X377" t="s">
        <v>2936</v>
      </c>
      <c r="Y377" t="s">
        <v>1611</v>
      </c>
      <c r="Z377" t="s">
        <v>1612</v>
      </c>
      <c r="AA377" t="s">
        <v>1624</v>
      </c>
      <c r="AB377" t="s">
        <v>2047</v>
      </c>
      <c r="AC377" t="s">
        <v>1441</v>
      </c>
    </row>
    <row r="378" spans="1:29">
      <c r="A378" t="str">
        <f>+AA378</f>
        <v>SEDM</v>
      </c>
      <c r="B378" t="s">
        <v>2937</v>
      </c>
      <c r="C378" t="s">
        <v>1433</v>
      </c>
      <c r="D378" t="s">
        <v>111</v>
      </c>
      <c r="E378" t="s">
        <v>2938</v>
      </c>
      <c r="F378" t="s">
        <v>2938</v>
      </c>
      <c r="G378" t="s">
        <v>5448</v>
      </c>
      <c r="H378">
        <v>100000000</v>
      </c>
      <c r="I378">
        <v>2300</v>
      </c>
      <c r="J378" t="s">
        <v>5627</v>
      </c>
      <c r="K378" s="163" t="str">
        <f>LEFT(L378,10)</f>
        <v>2026-05-28</v>
      </c>
      <c r="L378" t="s">
        <v>6071</v>
      </c>
      <c r="M378">
        <v>100000</v>
      </c>
      <c r="N378" t="s">
        <v>1434</v>
      </c>
      <c r="O378" t="s">
        <v>1435</v>
      </c>
      <c r="P378" t="s">
        <v>1449</v>
      </c>
      <c r="Q378" t="s">
        <v>5308</v>
      </c>
      <c r="R378" t="s">
        <v>1443</v>
      </c>
      <c r="S378" t="s">
        <v>5873</v>
      </c>
      <c r="T378" t="s">
        <v>5627</v>
      </c>
      <c r="U378" t="s">
        <v>1438</v>
      </c>
      <c r="W378" t="s">
        <v>292</v>
      </c>
      <c r="X378" t="s">
        <v>2939</v>
      </c>
      <c r="Y378" t="s">
        <v>1611</v>
      </c>
      <c r="Z378" t="s">
        <v>1612</v>
      </c>
      <c r="AA378" t="s">
        <v>1624</v>
      </c>
      <c r="AB378" t="s">
        <v>2047</v>
      </c>
      <c r="AC378" t="s">
        <v>1441</v>
      </c>
    </row>
    <row r="379" spans="1:29">
      <c r="A379" t="str">
        <f>+AA379</f>
        <v>CDG K E</v>
      </c>
      <c r="B379" t="s">
        <v>2940</v>
      </c>
      <c r="C379" t="s">
        <v>1433</v>
      </c>
      <c r="D379" t="s">
        <v>111</v>
      </c>
      <c r="E379" t="s">
        <v>2941</v>
      </c>
      <c r="F379" t="s">
        <v>2941</v>
      </c>
      <c r="G379" t="s">
        <v>5431</v>
      </c>
      <c r="H379">
        <v>100000000</v>
      </c>
      <c r="I379">
        <v>2000</v>
      </c>
      <c r="J379" t="s">
        <v>5633</v>
      </c>
      <c r="K379" s="163" t="str">
        <f>LEFT(L379,10)</f>
        <v>2026-05-30</v>
      </c>
      <c r="L379" t="s">
        <v>6072</v>
      </c>
      <c r="M379">
        <v>100000</v>
      </c>
      <c r="N379" t="s">
        <v>1434</v>
      </c>
      <c r="O379" t="s">
        <v>1435</v>
      </c>
      <c r="P379" t="s">
        <v>1449</v>
      </c>
      <c r="Q379" t="s">
        <v>5308</v>
      </c>
      <c r="R379" t="s">
        <v>1443</v>
      </c>
      <c r="S379" t="s">
        <v>6073</v>
      </c>
      <c r="T379" t="s">
        <v>5501</v>
      </c>
      <c r="U379" t="s">
        <v>1438</v>
      </c>
      <c r="W379" t="s">
        <v>292</v>
      </c>
      <c r="X379" t="s">
        <v>2942</v>
      </c>
      <c r="Y379" t="s">
        <v>1455</v>
      </c>
      <c r="Z379" t="s">
        <v>1456</v>
      </c>
      <c r="AA379" t="s">
        <v>1606</v>
      </c>
      <c r="AB379" t="s">
        <v>2073</v>
      </c>
      <c r="AC379" t="s">
        <v>1441</v>
      </c>
    </row>
    <row r="380" spans="1:29">
      <c r="A380" t="str">
        <f>+AA380</f>
        <v>MEDI TELCOM SA</v>
      </c>
      <c r="B380" t="s">
        <v>2943</v>
      </c>
      <c r="C380" t="s">
        <v>1534</v>
      </c>
      <c r="D380" t="s">
        <v>1473</v>
      </c>
      <c r="E380" t="s">
        <v>2944</v>
      </c>
      <c r="F380" t="s">
        <v>2944</v>
      </c>
      <c r="G380" t="s">
        <v>5931</v>
      </c>
      <c r="H380">
        <v>100000000</v>
      </c>
      <c r="I380">
        <v>3000</v>
      </c>
      <c r="J380" t="s">
        <v>5660</v>
      </c>
      <c r="K380" s="163" t="str">
        <f>LEFT(L380,10)</f>
        <v>2026-06-03</v>
      </c>
      <c r="L380" t="s">
        <v>6074</v>
      </c>
      <c r="M380">
        <v>100000</v>
      </c>
      <c r="N380" t="s">
        <v>1434</v>
      </c>
      <c r="O380" t="s">
        <v>1435</v>
      </c>
      <c r="P380" t="s">
        <v>1449</v>
      </c>
      <c r="Q380" t="s">
        <v>5308</v>
      </c>
      <c r="R380" t="s">
        <v>1451</v>
      </c>
      <c r="S380" t="s">
        <v>6075</v>
      </c>
      <c r="T380" t="s">
        <v>5660</v>
      </c>
      <c r="U380" t="s">
        <v>1536</v>
      </c>
      <c r="V380" t="s">
        <v>1443</v>
      </c>
      <c r="W380" t="s">
        <v>292</v>
      </c>
      <c r="X380" t="s">
        <v>2945</v>
      </c>
      <c r="Y380" t="s">
        <v>1455</v>
      </c>
      <c r="Z380" t="s">
        <v>1456</v>
      </c>
      <c r="AA380" t="s">
        <v>2698</v>
      </c>
      <c r="AB380" t="s">
        <v>2946</v>
      </c>
      <c r="AC380" t="s">
        <v>1441</v>
      </c>
    </row>
    <row r="381" spans="1:29">
      <c r="A381" t="str">
        <f>+AA381</f>
        <v>MEDI TELCOM SA</v>
      </c>
      <c r="B381" t="s">
        <v>2947</v>
      </c>
      <c r="C381" t="s">
        <v>1534</v>
      </c>
      <c r="D381" t="s">
        <v>1473</v>
      </c>
      <c r="E381" t="s">
        <v>2948</v>
      </c>
      <c r="F381" t="s">
        <v>2948</v>
      </c>
      <c r="G381" t="s">
        <v>5931</v>
      </c>
      <c r="H381">
        <v>100000000</v>
      </c>
      <c r="I381">
        <v>12000</v>
      </c>
      <c r="J381" t="s">
        <v>5660</v>
      </c>
      <c r="K381" s="163" t="str">
        <f>LEFT(L381,10)</f>
        <v>2026-06-03</v>
      </c>
      <c r="L381" t="s">
        <v>6074</v>
      </c>
      <c r="M381">
        <v>100000</v>
      </c>
      <c r="N381" t="s">
        <v>1557</v>
      </c>
      <c r="O381" t="s">
        <v>1435</v>
      </c>
      <c r="P381" t="s">
        <v>1449</v>
      </c>
      <c r="Q381" t="s">
        <v>5308</v>
      </c>
      <c r="R381" t="s">
        <v>1451</v>
      </c>
      <c r="S381" t="s">
        <v>5541</v>
      </c>
      <c r="T381" t="s">
        <v>5932</v>
      </c>
      <c r="U381" t="s">
        <v>1438</v>
      </c>
      <c r="V381" t="s">
        <v>1443</v>
      </c>
      <c r="W381" t="s">
        <v>292</v>
      </c>
      <c r="X381" t="s">
        <v>2949</v>
      </c>
      <c r="Y381" t="s">
        <v>1455</v>
      </c>
      <c r="Z381" t="s">
        <v>1456</v>
      </c>
      <c r="AA381" t="s">
        <v>2698</v>
      </c>
      <c r="AB381" t="s">
        <v>2946</v>
      </c>
      <c r="AC381" t="s">
        <v>1441</v>
      </c>
    </row>
    <row r="382" spans="1:29">
      <c r="A382" t="str">
        <f>+AA382</f>
        <v>TRESOR</v>
      </c>
      <c r="B382" t="s">
        <v>2950</v>
      </c>
      <c r="C382" t="s">
        <v>1433</v>
      </c>
      <c r="D382" t="s">
        <v>1218</v>
      </c>
      <c r="E382" t="s">
        <v>2951</v>
      </c>
      <c r="F382" t="s">
        <v>2952</v>
      </c>
      <c r="G382" t="s">
        <v>5306</v>
      </c>
      <c r="H382">
        <v>100000000</v>
      </c>
      <c r="I382">
        <v>31400</v>
      </c>
      <c r="J382" t="s">
        <v>6076</v>
      </c>
      <c r="K382" s="163" t="str">
        <f>LEFT(L382,10)</f>
        <v>2026-06-05</v>
      </c>
      <c r="L382" t="s">
        <v>6077</v>
      </c>
      <c r="M382">
        <v>100000</v>
      </c>
      <c r="N382" t="s">
        <v>1434</v>
      </c>
      <c r="O382" t="s">
        <v>1435</v>
      </c>
      <c r="Q382" t="s">
        <v>5308</v>
      </c>
      <c r="R382" t="s">
        <v>1443</v>
      </c>
      <c r="S382" t="s">
        <v>6078</v>
      </c>
      <c r="U382" t="s">
        <v>1438</v>
      </c>
      <c r="W382" t="s">
        <v>292</v>
      </c>
      <c r="X382" t="s">
        <v>2953</v>
      </c>
      <c r="Y382" t="s">
        <v>1439</v>
      </c>
      <c r="Z382" t="s">
        <v>1440</v>
      </c>
      <c r="AA382" t="s">
        <v>333</v>
      </c>
      <c r="AC382" t="s">
        <v>1441</v>
      </c>
    </row>
    <row r="383" spans="1:29">
      <c r="A383" t="str">
        <f>+AA383</f>
        <v>CMT</v>
      </c>
      <c r="B383" t="s">
        <v>2954</v>
      </c>
      <c r="C383" t="s">
        <v>1534</v>
      </c>
      <c r="D383" t="s">
        <v>1473</v>
      </c>
      <c r="E383" t="s">
        <v>2955</v>
      </c>
      <c r="F383" t="s">
        <v>2955</v>
      </c>
      <c r="G383" t="s">
        <v>6079</v>
      </c>
      <c r="H383">
        <v>100000000</v>
      </c>
      <c r="I383">
        <v>2000</v>
      </c>
      <c r="J383" t="s">
        <v>6080</v>
      </c>
      <c r="K383" s="163" t="str">
        <f>LEFT(L383,10)</f>
        <v>2026-06-14</v>
      </c>
      <c r="L383" t="s">
        <v>6081</v>
      </c>
      <c r="M383">
        <v>100000</v>
      </c>
      <c r="N383" t="s">
        <v>1557</v>
      </c>
      <c r="O383" t="s">
        <v>1745</v>
      </c>
      <c r="P383" t="s">
        <v>1449</v>
      </c>
      <c r="Q383" t="s">
        <v>5308</v>
      </c>
      <c r="R383" t="s">
        <v>1443</v>
      </c>
      <c r="S383" t="s">
        <v>5578</v>
      </c>
      <c r="T383" t="s">
        <v>6080</v>
      </c>
      <c r="U383" t="s">
        <v>1536</v>
      </c>
      <c r="V383" t="s">
        <v>1443</v>
      </c>
      <c r="W383" t="s">
        <v>292</v>
      </c>
      <c r="X383" t="s">
        <v>2956</v>
      </c>
      <c r="Y383" t="s">
        <v>2049</v>
      </c>
      <c r="Z383" t="s">
        <v>2050</v>
      </c>
      <c r="AA383" t="s">
        <v>2957</v>
      </c>
      <c r="AB383" t="s">
        <v>2958</v>
      </c>
      <c r="AC383" t="s">
        <v>1441</v>
      </c>
    </row>
    <row r="384" spans="1:29">
      <c r="A384" t="str">
        <f>+AA384</f>
        <v>CMT</v>
      </c>
      <c r="B384" t="s">
        <v>2959</v>
      </c>
      <c r="C384" t="s">
        <v>1534</v>
      </c>
      <c r="D384" t="s">
        <v>1473</v>
      </c>
      <c r="E384" t="s">
        <v>2960</v>
      </c>
      <c r="F384" t="s">
        <v>2960</v>
      </c>
      <c r="G384" t="s">
        <v>6079</v>
      </c>
      <c r="H384">
        <v>100000000</v>
      </c>
      <c r="I384">
        <v>500</v>
      </c>
      <c r="J384" t="s">
        <v>6080</v>
      </c>
      <c r="K384" s="163" t="str">
        <f>LEFT(L384,10)</f>
        <v>2026-06-14</v>
      </c>
      <c r="L384" t="s">
        <v>6081</v>
      </c>
      <c r="M384">
        <v>100000</v>
      </c>
      <c r="N384" t="s">
        <v>1434</v>
      </c>
      <c r="O384" t="s">
        <v>1745</v>
      </c>
      <c r="P384" t="s">
        <v>1449</v>
      </c>
      <c r="Q384" t="s">
        <v>5308</v>
      </c>
      <c r="R384" t="s">
        <v>1443</v>
      </c>
      <c r="S384" t="s">
        <v>5358</v>
      </c>
      <c r="T384" t="s">
        <v>6080</v>
      </c>
      <c r="U384" t="s">
        <v>1536</v>
      </c>
      <c r="V384" t="s">
        <v>1443</v>
      </c>
      <c r="W384" t="s">
        <v>292</v>
      </c>
      <c r="X384" t="s">
        <v>2961</v>
      </c>
      <c r="Y384" t="s">
        <v>2049</v>
      </c>
      <c r="Z384" t="s">
        <v>2050</v>
      </c>
      <c r="AA384" t="s">
        <v>2957</v>
      </c>
      <c r="AB384" t="s">
        <v>2958</v>
      </c>
      <c r="AC384" t="s">
        <v>1441</v>
      </c>
    </row>
    <row r="385" spans="1:29">
      <c r="A385" t="str">
        <f>+AA385</f>
        <v>OULMES</v>
      </c>
      <c r="B385" t="s">
        <v>2962</v>
      </c>
      <c r="C385" t="s">
        <v>1534</v>
      </c>
      <c r="D385" t="s">
        <v>1473</v>
      </c>
      <c r="E385" t="s">
        <v>2963</v>
      </c>
      <c r="F385" t="s">
        <v>2963</v>
      </c>
      <c r="G385" t="s">
        <v>5922</v>
      </c>
      <c r="H385">
        <v>100000000</v>
      </c>
      <c r="I385">
        <v>1700</v>
      </c>
      <c r="J385" t="s">
        <v>6082</v>
      </c>
      <c r="K385" s="163" t="str">
        <f>LEFT(L385,10)</f>
        <v>2026-06-14</v>
      </c>
      <c r="L385" t="s">
        <v>6081</v>
      </c>
      <c r="M385">
        <v>100000</v>
      </c>
      <c r="N385" t="s">
        <v>1434</v>
      </c>
      <c r="O385" t="s">
        <v>1435</v>
      </c>
      <c r="P385" t="s">
        <v>1449</v>
      </c>
      <c r="Q385" t="s">
        <v>5308</v>
      </c>
      <c r="R385" t="s">
        <v>1443</v>
      </c>
      <c r="S385" t="s">
        <v>6083</v>
      </c>
      <c r="T385" t="s">
        <v>6082</v>
      </c>
      <c r="U385" t="s">
        <v>1536</v>
      </c>
      <c r="V385" t="s">
        <v>1443</v>
      </c>
      <c r="W385" t="s">
        <v>292</v>
      </c>
      <c r="X385" t="s">
        <v>2965</v>
      </c>
      <c r="Y385" t="s">
        <v>1455</v>
      </c>
      <c r="Z385" t="s">
        <v>1456</v>
      </c>
      <c r="AA385" t="s">
        <v>2678</v>
      </c>
      <c r="AB385" t="s">
        <v>2966</v>
      </c>
      <c r="AC385" t="s">
        <v>1441</v>
      </c>
    </row>
    <row r="386" spans="1:29">
      <c r="A386" t="str">
        <f>+AA386</f>
        <v>OULMES</v>
      </c>
      <c r="B386" t="s">
        <v>2967</v>
      </c>
      <c r="C386" t="s">
        <v>1534</v>
      </c>
      <c r="D386" t="s">
        <v>1473</v>
      </c>
      <c r="E386" t="s">
        <v>2968</v>
      </c>
      <c r="F386" t="s">
        <v>2968</v>
      </c>
      <c r="G386" t="s">
        <v>5922</v>
      </c>
      <c r="H386">
        <v>100000000</v>
      </c>
      <c r="I386">
        <v>1300</v>
      </c>
      <c r="J386" t="s">
        <v>6082</v>
      </c>
      <c r="K386" s="163" t="str">
        <f>LEFT(L386,10)</f>
        <v>2026-06-14</v>
      </c>
      <c r="L386" t="s">
        <v>6081</v>
      </c>
      <c r="M386">
        <v>100000</v>
      </c>
      <c r="N386" t="s">
        <v>1557</v>
      </c>
      <c r="O386" t="s">
        <v>1435</v>
      </c>
      <c r="P386" t="s">
        <v>1449</v>
      </c>
      <c r="Q386" t="s">
        <v>5308</v>
      </c>
      <c r="R386" t="s">
        <v>1437</v>
      </c>
      <c r="S386" t="s">
        <v>5831</v>
      </c>
      <c r="T386" t="s">
        <v>6082</v>
      </c>
      <c r="U386" t="s">
        <v>1536</v>
      </c>
      <c r="V386" t="s">
        <v>1443</v>
      </c>
      <c r="W386" t="s">
        <v>292</v>
      </c>
      <c r="X386" t="s">
        <v>2969</v>
      </c>
      <c r="Y386" t="s">
        <v>1455</v>
      </c>
      <c r="Z386" t="s">
        <v>1456</v>
      </c>
      <c r="AA386" t="s">
        <v>2678</v>
      </c>
      <c r="AB386" t="s">
        <v>2970</v>
      </c>
      <c r="AC386" t="s">
        <v>1441</v>
      </c>
    </row>
    <row r="387" spans="1:29">
      <c r="A387" t="str">
        <f>+AA387</f>
        <v>SALAFIN</v>
      </c>
      <c r="B387" t="s">
        <v>2971</v>
      </c>
      <c r="C387" t="s">
        <v>1447</v>
      </c>
      <c r="D387" t="s">
        <v>111</v>
      </c>
      <c r="E387" t="s">
        <v>2972</v>
      </c>
      <c r="F387" t="s">
        <v>2972</v>
      </c>
      <c r="G387" t="s">
        <v>5628</v>
      </c>
      <c r="H387">
        <v>100000000</v>
      </c>
      <c r="I387">
        <v>1700</v>
      </c>
      <c r="J387" t="s">
        <v>6084</v>
      </c>
      <c r="K387" s="163" t="str">
        <f>LEFT(L387,10)</f>
        <v>2026-06-14</v>
      </c>
      <c r="L387" t="s">
        <v>6081</v>
      </c>
      <c r="M387">
        <v>100000</v>
      </c>
      <c r="N387" t="s">
        <v>1557</v>
      </c>
      <c r="O387" t="s">
        <v>1435</v>
      </c>
      <c r="P387" t="s">
        <v>1449</v>
      </c>
      <c r="Q387" t="s">
        <v>5308</v>
      </c>
      <c r="R387" t="s">
        <v>1443</v>
      </c>
      <c r="S387" t="s">
        <v>6085</v>
      </c>
      <c r="T387" t="s">
        <v>6057</v>
      </c>
      <c r="U387" t="s">
        <v>1438</v>
      </c>
      <c r="W387" t="s">
        <v>292</v>
      </c>
      <c r="X387" t="s">
        <v>2973</v>
      </c>
      <c r="Y387" t="s">
        <v>1457</v>
      </c>
      <c r="Z387" t="s">
        <v>39</v>
      </c>
      <c r="AA387" t="s">
        <v>2065</v>
      </c>
      <c r="AB387" t="s">
        <v>2974</v>
      </c>
      <c r="AC387" t="s">
        <v>1441</v>
      </c>
    </row>
    <row r="388" spans="1:29">
      <c r="A388" t="str">
        <f>+AA388</f>
        <v>TRESOR</v>
      </c>
      <c r="B388" t="s">
        <v>2975</v>
      </c>
      <c r="C388" t="s">
        <v>1433</v>
      </c>
      <c r="D388" t="s">
        <v>1218</v>
      </c>
      <c r="E388" t="s">
        <v>2976</v>
      </c>
      <c r="F388" t="s">
        <v>2976</v>
      </c>
      <c r="G388" t="s">
        <v>5306</v>
      </c>
      <c r="H388">
        <v>100000000</v>
      </c>
      <c r="I388">
        <v>8000</v>
      </c>
      <c r="J388" t="s">
        <v>6086</v>
      </c>
      <c r="K388" s="163" t="str">
        <f>LEFT(L388,10)</f>
        <v>2026-06-15</v>
      </c>
      <c r="L388" t="s">
        <v>6087</v>
      </c>
      <c r="M388">
        <v>100000</v>
      </c>
      <c r="N388" t="s">
        <v>1434</v>
      </c>
      <c r="O388" t="s">
        <v>1435</v>
      </c>
      <c r="P388" t="s">
        <v>1436</v>
      </c>
      <c r="Q388" t="s">
        <v>5308</v>
      </c>
      <c r="R388" t="s">
        <v>1443</v>
      </c>
      <c r="S388" t="s">
        <v>5573</v>
      </c>
      <c r="T388" t="s">
        <v>6088</v>
      </c>
      <c r="U388" t="s">
        <v>1438</v>
      </c>
      <c r="W388" t="s">
        <v>292</v>
      </c>
      <c r="X388" t="s">
        <v>2977</v>
      </c>
      <c r="Y388" t="s">
        <v>1439</v>
      </c>
      <c r="Z388" t="s">
        <v>1440</v>
      </c>
      <c r="AA388" t="s">
        <v>333</v>
      </c>
      <c r="AB388" t="s">
        <v>2978</v>
      </c>
      <c r="AC388" t="s">
        <v>1441</v>
      </c>
    </row>
    <row r="389" spans="1:29">
      <c r="A389" t="str">
        <f>+AA389</f>
        <v>SEDM</v>
      </c>
      <c r="B389" t="s">
        <v>2979</v>
      </c>
      <c r="C389" t="s">
        <v>1433</v>
      </c>
      <c r="D389" t="s">
        <v>111</v>
      </c>
      <c r="E389" t="s">
        <v>2980</v>
      </c>
      <c r="F389" t="s">
        <v>2980</v>
      </c>
      <c r="G389" t="s">
        <v>5448</v>
      </c>
      <c r="H389">
        <v>100000000</v>
      </c>
      <c r="I389">
        <v>1500</v>
      </c>
      <c r="J389" t="s">
        <v>6089</v>
      </c>
      <c r="K389" s="163" t="str">
        <f>LEFT(L389,10)</f>
        <v>2026-06-22</v>
      </c>
      <c r="L389" t="s">
        <v>6090</v>
      </c>
      <c r="M389">
        <v>100000</v>
      </c>
      <c r="N389" t="s">
        <v>1434</v>
      </c>
      <c r="O389" t="s">
        <v>1435</v>
      </c>
      <c r="P389" t="s">
        <v>1449</v>
      </c>
      <c r="Q389" t="s">
        <v>5308</v>
      </c>
      <c r="R389" t="s">
        <v>1443</v>
      </c>
      <c r="S389" t="s">
        <v>5857</v>
      </c>
      <c r="T389" t="s">
        <v>6089</v>
      </c>
      <c r="U389" t="s">
        <v>1438</v>
      </c>
      <c r="W389" t="s">
        <v>292</v>
      </c>
      <c r="X389" t="s">
        <v>2981</v>
      </c>
      <c r="Y389" t="s">
        <v>1611</v>
      </c>
      <c r="Z389" t="s">
        <v>1612</v>
      </c>
      <c r="AA389" t="s">
        <v>1624</v>
      </c>
      <c r="AB389" t="s">
        <v>2982</v>
      </c>
      <c r="AC389" t="s">
        <v>1441</v>
      </c>
    </row>
    <row r="390" spans="1:29">
      <c r="A390" t="str">
        <f>+AA390</f>
        <v>SEDM</v>
      </c>
      <c r="B390" t="s">
        <v>2983</v>
      </c>
      <c r="C390" t="s">
        <v>1433</v>
      </c>
      <c r="D390" t="s">
        <v>111</v>
      </c>
      <c r="E390" t="s">
        <v>2984</v>
      </c>
      <c r="F390" t="s">
        <v>2984</v>
      </c>
      <c r="G390" t="s">
        <v>5448</v>
      </c>
      <c r="H390">
        <v>100000000</v>
      </c>
      <c r="I390">
        <v>1500</v>
      </c>
      <c r="J390" t="s">
        <v>6089</v>
      </c>
      <c r="K390" s="163" t="str">
        <f>LEFT(L390,10)</f>
        <v>2026-06-22</v>
      </c>
      <c r="L390" t="s">
        <v>6090</v>
      </c>
      <c r="M390">
        <v>100000</v>
      </c>
      <c r="N390" t="s">
        <v>1434</v>
      </c>
      <c r="O390" t="s">
        <v>1435</v>
      </c>
      <c r="P390" t="s">
        <v>1449</v>
      </c>
      <c r="Q390" t="s">
        <v>5308</v>
      </c>
      <c r="R390" t="s">
        <v>1443</v>
      </c>
      <c r="S390" t="s">
        <v>5857</v>
      </c>
      <c r="T390" t="s">
        <v>6001</v>
      </c>
      <c r="U390" t="s">
        <v>1438</v>
      </c>
      <c r="W390" t="s">
        <v>292</v>
      </c>
      <c r="X390" t="s">
        <v>2985</v>
      </c>
      <c r="Y390" t="s">
        <v>1611</v>
      </c>
      <c r="Z390" t="s">
        <v>1612</v>
      </c>
      <c r="AA390" t="s">
        <v>1624</v>
      </c>
      <c r="AB390" t="s">
        <v>2982</v>
      </c>
      <c r="AC390" t="s">
        <v>2986</v>
      </c>
    </row>
    <row r="391" spans="1:29">
      <c r="A391" t="str">
        <f>+AA391</f>
        <v>WAFASALAF</v>
      </c>
      <c r="B391" t="s">
        <v>2987</v>
      </c>
      <c r="C391" t="s">
        <v>1433</v>
      </c>
      <c r="D391" t="s">
        <v>1473</v>
      </c>
      <c r="E391" t="s">
        <v>2988</v>
      </c>
      <c r="F391" t="s">
        <v>2989</v>
      </c>
      <c r="G391" t="s">
        <v>5342</v>
      </c>
      <c r="H391">
        <v>100000000</v>
      </c>
      <c r="I391">
        <v>1670</v>
      </c>
      <c r="J391" t="s">
        <v>6091</v>
      </c>
      <c r="K391" s="163" t="str">
        <f>LEFT(L391,10)</f>
        <v>2026-06-27</v>
      </c>
      <c r="L391" t="s">
        <v>6092</v>
      </c>
      <c r="M391">
        <v>100000</v>
      </c>
      <c r="N391" t="s">
        <v>1434</v>
      </c>
      <c r="O391" t="s">
        <v>1435</v>
      </c>
      <c r="P391" t="s">
        <v>1436</v>
      </c>
      <c r="Q391" t="s">
        <v>5308</v>
      </c>
      <c r="R391" t="s">
        <v>1443</v>
      </c>
      <c r="S391" t="s">
        <v>5316</v>
      </c>
      <c r="T391" t="s">
        <v>6091</v>
      </c>
      <c r="U391" t="s">
        <v>1438</v>
      </c>
      <c r="W391" t="s">
        <v>292</v>
      </c>
      <c r="X391" t="s">
        <v>2990</v>
      </c>
      <c r="Y391" t="s">
        <v>1465</v>
      </c>
      <c r="Z391" t="s">
        <v>1466</v>
      </c>
      <c r="AA391" t="s">
        <v>1467</v>
      </c>
      <c r="AB391" t="s">
        <v>2991</v>
      </c>
      <c r="AC391" t="s">
        <v>1441</v>
      </c>
    </row>
    <row r="392" spans="1:29">
      <c r="A392" t="str">
        <f>+AA392</f>
        <v>WAFASALAF</v>
      </c>
      <c r="B392" t="s">
        <v>2992</v>
      </c>
      <c r="C392" t="s">
        <v>1447</v>
      </c>
      <c r="D392" t="s">
        <v>1442</v>
      </c>
      <c r="E392" t="s">
        <v>2993</v>
      </c>
      <c r="F392" t="s">
        <v>2994</v>
      </c>
      <c r="G392" t="s">
        <v>5342</v>
      </c>
      <c r="H392">
        <v>100000000</v>
      </c>
      <c r="I392">
        <v>830</v>
      </c>
      <c r="J392" t="s">
        <v>6091</v>
      </c>
      <c r="K392" s="163" t="str">
        <f>LEFT(L392,10)</f>
        <v>2026-06-27</v>
      </c>
      <c r="L392" t="s">
        <v>6092</v>
      </c>
      <c r="M392">
        <v>100000</v>
      </c>
      <c r="N392" t="s">
        <v>1557</v>
      </c>
      <c r="O392" t="s">
        <v>1435</v>
      </c>
      <c r="P392" t="s">
        <v>1449</v>
      </c>
      <c r="Q392" t="s">
        <v>5308</v>
      </c>
      <c r="R392" t="s">
        <v>1443</v>
      </c>
      <c r="S392" t="s">
        <v>6093</v>
      </c>
      <c r="T392" t="s">
        <v>6091</v>
      </c>
      <c r="U392" t="s">
        <v>1438</v>
      </c>
      <c r="W392" t="s">
        <v>292</v>
      </c>
      <c r="X392" t="s">
        <v>2995</v>
      </c>
      <c r="Y392" t="s">
        <v>1465</v>
      </c>
      <c r="Z392" t="s">
        <v>1466</v>
      </c>
      <c r="AA392" t="s">
        <v>1467</v>
      </c>
      <c r="AB392" t="s">
        <v>2991</v>
      </c>
      <c r="AC392" t="s">
        <v>1441</v>
      </c>
    </row>
    <row r="393" spans="1:29">
      <c r="A393" t="str">
        <f>+AA393</f>
        <v>BOA</v>
      </c>
      <c r="B393" t="s">
        <v>2996</v>
      </c>
      <c r="C393" t="s">
        <v>1433</v>
      </c>
      <c r="D393" t="s">
        <v>1442</v>
      </c>
      <c r="E393" t="s">
        <v>2997</v>
      </c>
      <c r="F393" t="s">
        <v>2997</v>
      </c>
      <c r="G393" t="s">
        <v>5327</v>
      </c>
      <c r="H393">
        <v>100000000</v>
      </c>
      <c r="I393">
        <v>789</v>
      </c>
      <c r="J393" t="s">
        <v>6094</v>
      </c>
      <c r="K393" s="163" t="str">
        <f>LEFT(L393,10)</f>
        <v>2026-06-28</v>
      </c>
      <c r="L393" t="s">
        <v>6095</v>
      </c>
      <c r="M393">
        <v>100000</v>
      </c>
      <c r="N393" t="s">
        <v>1434</v>
      </c>
      <c r="O393" t="s">
        <v>1435</v>
      </c>
      <c r="P393" t="s">
        <v>1436</v>
      </c>
      <c r="Q393" t="s">
        <v>5308</v>
      </c>
      <c r="R393" t="s">
        <v>1443</v>
      </c>
      <c r="S393" t="s">
        <v>6096</v>
      </c>
      <c r="T393" t="s">
        <v>6094</v>
      </c>
      <c r="U393" t="s">
        <v>1438</v>
      </c>
      <c r="W393" t="s">
        <v>1444</v>
      </c>
      <c r="X393" t="s">
        <v>2998</v>
      </c>
      <c r="Y393" t="s">
        <v>1457</v>
      </c>
      <c r="Z393" t="s">
        <v>39</v>
      </c>
      <c r="AA393" t="s">
        <v>1458</v>
      </c>
      <c r="AB393" t="s">
        <v>2999</v>
      </c>
      <c r="AC393" t="s">
        <v>1688</v>
      </c>
    </row>
    <row r="394" spans="1:29">
      <c r="A394" t="str">
        <f>+AA394</f>
        <v>ATW E</v>
      </c>
      <c r="B394" t="s">
        <v>3000</v>
      </c>
      <c r="C394" t="s">
        <v>1433</v>
      </c>
      <c r="D394" t="s">
        <v>1442</v>
      </c>
      <c r="E394" t="s">
        <v>3001</v>
      </c>
      <c r="F394" t="s">
        <v>3001</v>
      </c>
      <c r="G394" t="s">
        <v>5485</v>
      </c>
      <c r="H394">
        <v>100000000</v>
      </c>
      <c r="I394">
        <v>1000</v>
      </c>
      <c r="J394" t="s">
        <v>6094</v>
      </c>
      <c r="K394" s="163" t="str">
        <f>LEFT(L394,10)</f>
        <v>2026-06-28</v>
      </c>
      <c r="L394" t="s">
        <v>6095</v>
      </c>
      <c r="M394">
        <v>100000</v>
      </c>
      <c r="N394" t="s">
        <v>1434</v>
      </c>
      <c r="O394" t="s">
        <v>1435</v>
      </c>
      <c r="P394" t="s">
        <v>1436</v>
      </c>
      <c r="Q394" t="s">
        <v>5308</v>
      </c>
      <c r="R394" t="s">
        <v>1443</v>
      </c>
      <c r="S394" t="s">
        <v>6096</v>
      </c>
      <c r="T394" t="s">
        <v>6094</v>
      </c>
      <c r="U394" t="s">
        <v>1438</v>
      </c>
      <c r="W394" t="s">
        <v>1444</v>
      </c>
      <c r="X394" t="s">
        <v>3002</v>
      </c>
      <c r="Y394" t="s">
        <v>1465</v>
      </c>
      <c r="Z394" t="s">
        <v>1466</v>
      </c>
      <c r="AA394" t="s">
        <v>1700</v>
      </c>
      <c r="AB394" t="s">
        <v>2999</v>
      </c>
      <c r="AC394" t="s">
        <v>1441</v>
      </c>
    </row>
    <row r="395" spans="1:29">
      <c r="A395" t="str">
        <f>+AA395</f>
        <v>BOA</v>
      </c>
      <c r="B395" t="s">
        <v>3003</v>
      </c>
      <c r="C395" t="s">
        <v>1433</v>
      </c>
      <c r="D395" t="s">
        <v>1442</v>
      </c>
      <c r="E395" t="s">
        <v>3004</v>
      </c>
      <c r="F395" t="s">
        <v>3004</v>
      </c>
      <c r="G395" t="s">
        <v>5327</v>
      </c>
      <c r="H395">
        <v>100000000</v>
      </c>
      <c r="I395">
        <v>789</v>
      </c>
      <c r="J395" t="s">
        <v>6094</v>
      </c>
      <c r="K395" s="163" t="str">
        <f>LEFT(L395,10)</f>
        <v>2026-06-28</v>
      </c>
      <c r="L395" t="s">
        <v>6095</v>
      </c>
      <c r="M395">
        <v>100000</v>
      </c>
      <c r="N395" t="s">
        <v>1434</v>
      </c>
      <c r="O395" t="s">
        <v>1435</v>
      </c>
      <c r="P395" t="s">
        <v>1449</v>
      </c>
      <c r="Q395" t="s">
        <v>5308</v>
      </c>
      <c r="R395" t="s">
        <v>1443</v>
      </c>
      <c r="S395" t="s">
        <v>6096</v>
      </c>
      <c r="T395" t="s">
        <v>6094</v>
      </c>
      <c r="U395" t="s">
        <v>1438</v>
      </c>
      <c r="W395" t="s">
        <v>1444</v>
      </c>
      <c r="X395" t="s">
        <v>3005</v>
      </c>
      <c r="Y395" t="s">
        <v>1457</v>
      </c>
      <c r="Z395" t="s">
        <v>39</v>
      </c>
      <c r="AA395" t="s">
        <v>1458</v>
      </c>
      <c r="AB395" t="s">
        <v>3006</v>
      </c>
      <c r="AC395" t="s">
        <v>1441</v>
      </c>
    </row>
    <row r="396" spans="1:29">
      <c r="A396" t="str">
        <f>+AA396</f>
        <v>ATW E</v>
      </c>
      <c r="B396" t="s">
        <v>3007</v>
      </c>
      <c r="C396" t="s">
        <v>1433</v>
      </c>
      <c r="D396" t="s">
        <v>1442</v>
      </c>
      <c r="E396" t="s">
        <v>3008</v>
      </c>
      <c r="F396" t="s">
        <v>3009</v>
      </c>
      <c r="G396" t="s">
        <v>5485</v>
      </c>
      <c r="H396">
        <v>100000000</v>
      </c>
      <c r="I396">
        <v>6580</v>
      </c>
      <c r="J396" t="s">
        <v>6094</v>
      </c>
      <c r="K396" s="163" t="str">
        <f>LEFT(L396,10)</f>
        <v>2026-06-28</v>
      </c>
      <c r="L396" t="s">
        <v>6095</v>
      </c>
      <c r="M396">
        <v>100000</v>
      </c>
      <c r="N396" t="s">
        <v>1434</v>
      </c>
      <c r="O396" t="s">
        <v>1435</v>
      </c>
      <c r="P396" t="s">
        <v>1436</v>
      </c>
      <c r="Q396" t="s">
        <v>5308</v>
      </c>
      <c r="R396" t="s">
        <v>1443</v>
      </c>
      <c r="S396" t="s">
        <v>6096</v>
      </c>
      <c r="T396" t="s">
        <v>6094</v>
      </c>
      <c r="U396" t="s">
        <v>1438</v>
      </c>
      <c r="W396" t="s">
        <v>292</v>
      </c>
      <c r="X396" t="s">
        <v>3010</v>
      </c>
      <c r="Y396" t="s">
        <v>1465</v>
      </c>
      <c r="Z396" t="s">
        <v>1466</v>
      </c>
      <c r="AA396" t="s">
        <v>1700</v>
      </c>
      <c r="AB396" t="s">
        <v>2999</v>
      </c>
      <c r="AC396" t="s">
        <v>1441</v>
      </c>
    </row>
    <row r="397" spans="1:29">
      <c r="A397" t="str">
        <f>+AA397</f>
        <v>BOA</v>
      </c>
      <c r="B397" t="s">
        <v>3011</v>
      </c>
      <c r="C397" t="s">
        <v>1433</v>
      </c>
      <c r="D397" t="s">
        <v>1442</v>
      </c>
      <c r="E397" t="s">
        <v>3012</v>
      </c>
      <c r="F397" t="s">
        <v>3013</v>
      </c>
      <c r="G397" t="s">
        <v>5327</v>
      </c>
      <c r="H397">
        <v>100000000</v>
      </c>
      <c r="I397">
        <v>4472</v>
      </c>
      <c r="J397" t="s">
        <v>6094</v>
      </c>
      <c r="K397" s="163" t="str">
        <f>LEFT(L397,10)</f>
        <v>2026-06-28</v>
      </c>
      <c r="L397" t="s">
        <v>6095</v>
      </c>
      <c r="M397">
        <v>100000</v>
      </c>
      <c r="N397" t="s">
        <v>1434</v>
      </c>
      <c r="O397" t="s">
        <v>1435</v>
      </c>
      <c r="P397" t="s">
        <v>1436</v>
      </c>
      <c r="Q397" t="s">
        <v>5308</v>
      </c>
      <c r="R397" t="s">
        <v>1443</v>
      </c>
      <c r="S397" t="s">
        <v>6096</v>
      </c>
      <c r="T397" t="s">
        <v>6094</v>
      </c>
      <c r="U397" t="s">
        <v>1438</v>
      </c>
      <c r="W397" t="s">
        <v>292</v>
      </c>
      <c r="X397" t="s">
        <v>3014</v>
      </c>
      <c r="Y397" t="s">
        <v>1457</v>
      </c>
      <c r="Z397" t="s">
        <v>39</v>
      </c>
      <c r="AA397" t="s">
        <v>1458</v>
      </c>
      <c r="AB397" t="s">
        <v>2999</v>
      </c>
      <c r="AC397" t="s">
        <v>1441</v>
      </c>
    </row>
    <row r="398" spans="1:29">
      <c r="A398" t="str">
        <f>+AA398</f>
        <v>BOA</v>
      </c>
      <c r="B398" t="s">
        <v>3015</v>
      </c>
      <c r="C398" t="s">
        <v>1447</v>
      </c>
      <c r="D398" t="s">
        <v>1442</v>
      </c>
      <c r="E398" t="s">
        <v>3016</v>
      </c>
      <c r="F398" t="s">
        <v>3016</v>
      </c>
      <c r="G398" t="s">
        <v>5327</v>
      </c>
      <c r="H398">
        <v>100000000</v>
      </c>
      <c r="I398">
        <v>14739</v>
      </c>
      <c r="J398" t="s">
        <v>6094</v>
      </c>
      <c r="K398" s="163" t="str">
        <f>LEFT(L398,10)</f>
        <v>2026-06-28</v>
      </c>
      <c r="L398" t="s">
        <v>6095</v>
      </c>
      <c r="M398">
        <v>100000</v>
      </c>
      <c r="N398" t="s">
        <v>1557</v>
      </c>
      <c r="O398" t="s">
        <v>1435</v>
      </c>
      <c r="P398" t="s">
        <v>1449</v>
      </c>
      <c r="Q398" t="s">
        <v>5308</v>
      </c>
      <c r="R398" t="s">
        <v>1443</v>
      </c>
      <c r="S398" t="s">
        <v>5800</v>
      </c>
      <c r="U398" t="s">
        <v>1438</v>
      </c>
      <c r="W398" t="s">
        <v>292</v>
      </c>
      <c r="X398" t="s">
        <v>3017</v>
      </c>
      <c r="Y398" t="s">
        <v>1457</v>
      </c>
      <c r="Z398" t="s">
        <v>39</v>
      </c>
      <c r="AA398" t="s">
        <v>1458</v>
      </c>
      <c r="AB398" t="s">
        <v>2999</v>
      </c>
      <c r="AC398" t="s">
        <v>1441</v>
      </c>
    </row>
    <row r="399" spans="1:29">
      <c r="A399" t="str">
        <f>+AA399</f>
        <v>BOA</v>
      </c>
      <c r="B399" t="s">
        <v>3018</v>
      </c>
      <c r="C399" t="s">
        <v>1447</v>
      </c>
      <c r="D399" t="s">
        <v>1442</v>
      </c>
      <c r="E399" t="s">
        <v>3016</v>
      </c>
      <c r="F399" t="s">
        <v>3016</v>
      </c>
      <c r="G399" t="s">
        <v>5327</v>
      </c>
      <c r="H399">
        <v>100000000</v>
      </c>
      <c r="I399">
        <v>14739</v>
      </c>
      <c r="J399" t="s">
        <v>6094</v>
      </c>
      <c r="K399" s="163" t="str">
        <f>LEFT(L399,10)</f>
        <v>2026-06-28</v>
      </c>
      <c r="L399" t="s">
        <v>6095</v>
      </c>
      <c r="M399">
        <v>100000</v>
      </c>
      <c r="N399" t="s">
        <v>1557</v>
      </c>
      <c r="O399" t="s">
        <v>1435</v>
      </c>
      <c r="P399" t="s">
        <v>1449</v>
      </c>
      <c r="Q399" t="s">
        <v>5308</v>
      </c>
      <c r="R399" t="s">
        <v>1443</v>
      </c>
      <c r="S399" t="s">
        <v>5800</v>
      </c>
      <c r="U399" t="s">
        <v>1438</v>
      </c>
      <c r="W399" t="s">
        <v>292</v>
      </c>
      <c r="X399" t="s">
        <v>3019</v>
      </c>
      <c r="Y399" t="s">
        <v>1457</v>
      </c>
      <c r="Z399" t="s">
        <v>39</v>
      </c>
      <c r="AA399" t="s">
        <v>1458</v>
      </c>
      <c r="AB399" t="s">
        <v>2999</v>
      </c>
      <c r="AC399" t="s">
        <v>2986</v>
      </c>
    </row>
    <row r="400" spans="1:29">
      <c r="A400" t="str">
        <f>+AA400</f>
        <v>WAFASALAF</v>
      </c>
      <c r="B400" t="s">
        <v>3020</v>
      </c>
      <c r="C400" t="s">
        <v>1433</v>
      </c>
      <c r="D400" t="s">
        <v>111</v>
      </c>
      <c r="E400" t="s">
        <v>3021</v>
      </c>
      <c r="F400" t="s">
        <v>3021</v>
      </c>
      <c r="G400" t="s">
        <v>5342</v>
      </c>
      <c r="H400">
        <v>100000000</v>
      </c>
      <c r="I400">
        <v>4000</v>
      </c>
      <c r="J400" t="s">
        <v>5341</v>
      </c>
      <c r="K400" s="163" t="str">
        <f>LEFT(L400,10)</f>
        <v>2026-06-28</v>
      </c>
      <c r="L400" t="s">
        <v>6095</v>
      </c>
      <c r="M400">
        <v>100000</v>
      </c>
      <c r="N400" t="s">
        <v>1434</v>
      </c>
      <c r="O400" t="s">
        <v>1435</v>
      </c>
      <c r="P400" t="s">
        <v>1449</v>
      </c>
      <c r="Q400" t="s">
        <v>5308</v>
      </c>
      <c r="R400" t="s">
        <v>1443</v>
      </c>
      <c r="S400" t="s">
        <v>6010</v>
      </c>
      <c r="T400" t="s">
        <v>5534</v>
      </c>
      <c r="U400" t="s">
        <v>1438</v>
      </c>
      <c r="W400" t="s">
        <v>292</v>
      </c>
      <c r="X400" t="s">
        <v>3022</v>
      </c>
      <c r="Y400" t="s">
        <v>1465</v>
      </c>
      <c r="Z400" t="s">
        <v>1466</v>
      </c>
      <c r="AA400" t="s">
        <v>1467</v>
      </c>
      <c r="AB400" t="s">
        <v>3023</v>
      </c>
      <c r="AC400" t="s">
        <v>1441</v>
      </c>
    </row>
    <row r="401" spans="1:29">
      <c r="A401" t="str">
        <f>+AA401</f>
        <v>CFG BANK</v>
      </c>
      <c r="B401" t="s">
        <v>3024</v>
      </c>
      <c r="C401" t="s">
        <v>1433</v>
      </c>
      <c r="D401" t="s">
        <v>111</v>
      </c>
      <c r="E401" t="s">
        <v>3025</v>
      </c>
      <c r="F401" t="s">
        <v>3025</v>
      </c>
      <c r="G401" t="s">
        <v>5314</v>
      </c>
      <c r="H401">
        <v>100000000</v>
      </c>
      <c r="I401">
        <v>12</v>
      </c>
      <c r="J401" t="s">
        <v>5341</v>
      </c>
      <c r="K401" s="163" t="str">
        <f>LEFT(L401,10)</f>
        <v>2026-06-29</v>
      </c>
      <c r="L401" t="s">
        <v>6097</v>
      </c>
      <c r="M401">
        <v>100000</v>
      </c>
      <c r="N401" t="s">
        <v>1434</v>
      </c>
      <c r="O401" t="s">
        <v>1435</v>
      </c>
      <c r="P401" t="s">
        <v>1449</v>
      </c>
      <c r="Q401" t="s">
        <v>5308</v>
      </c>
      <c r="R401" t="s">
        <v>1443</v>
      </c>
      <c r="S401" t="s">
        <v>5315</v>
      </c>
      <c r="T401" t="s">
        <v>5600</v>
      </c>
      <c r="U401" t="s">
        <v>1438</v>
      </c>
      <c r="W401" t="s">
        <v>292</v>
      </c>
      <c r="X401" t="s">
        <v>3026</v>
      </c>
      <c r="Y401" t="s">
        <v>1450</v>
      </c>
      <c r="Z401" t="s">
        <v>1249</v>
      </c>
      <c r="AA401" t="s">
        <v>1249</v>
      </c>
      <c r="AB401" t="s">
        <v>2153</v>
      </c>
      <c r="AC401" t="s">
        <v>1441</v>
      </c>
    </row>
    <row r="402" spans="1:29">
      <c r="A402" t="str">
        <f>+AA402</f>
        <v>CREDIPER FT</v>
      </c>
      <c r="B402" t="s">
        <v>3027</v>
      </c>
      <c r="C402" t="s">
        <v>1534</v>
      </c>
      <c r="D402" t="s">
        <v>177</v>
      </c>
      <c r="E402" t="s">
        <v>3028</v>
      </c>
      <c r="F402" t="s">
        <v>3028</v>
      </c>
      <c r="G402" t="s">
        <v>6098</v>
      </c>
      <c r="H402">
        <v>100000000</v>
      </c>
      <c r="I402">
        <v>18746</v>
      </c>
      <c r="J402" t="s">
        <v>6099</v>
      </c>
      <c r="K402" s="163" t="str">
        <f>LEFT(L402,10)</f>
        <v>2026-06-30</v>
      </c>
      <c r="L402" t="s">
        <v>6100</v>
      </c>
      <c r="M402">
        <v>100000</v>
      </c>
      <c r="N402" t="s">
        <v>1434</v>
      </c>
      <c r="O402" t="s">
        <v>1435</v>
      </c>
      <c r="P402" t="s">
        <v>1449</v>
      </c>
      <c r="Q402" t="s">
        <v>5308</v>
      </c>
      <c r="R402" t="s">
        <v>1437</v>
      </c>
      <c r="S402" t="s">
        <v>5798</v>
      </c>
      <c r="T402" t="s">
        <v>6101</v>
      </c>
      <c r="U402" t="s">
        <v>1536</v>
      </c>
      <c r="V402" t="s">
        <v>1437</v>
      </c>
      <c r="W402" t="s">
        <v>292</v>
      </c>
      <c r="X402" t="s">
        <v>3029</v>
      </c>
      <c r="Y402" t="s">
        <v>1465</v>
      </c>
      <c r="Z402" t="s">
        <v>1466</v>
      </c>
      <c r="AA402" t="s">
        <v>3030</v>
      </c>
      <c r="AB402" t="s">
        <v>3031</v>
      </c>
      <c r="AC402" t="s">
        <v>1441</v>
      </c>
    </row>
    <row r="403" spans="1:29">
      <c r="A403" t="str">
        <f>+AA403</f>
        <v>FT CONSOPER</v>
      </c>
      <c r="B403" t="s">
        <v>3032</v>
      </c>
      <c r="C403" t="s">
        <v>1534</v>
      </c>
      <c r="D403" t="s">
        <v>177</v>
      </c>
      <c r="E403" t="s">
        <v>3033</v>
      </c>
      <c r="F403" t="s">
        <v>3033</v>
      </c>
      <c r="G403" t="s">
        <v>6102</v>
      </c>
      <c r="H403">
        <v>100000000</v>
      </c>
      <c r="I403">
        <v>21022</v>
      </c>
      <c r="J403" t="s">
        <v>6103</v>
      </c>
      <c r="K403" s="163" t="str">
        <f>LEFT(L403,10)</f>
        <v>2026-06-30</v>
      </c>
      <c r="L403" t="s">
        <v>6100</v>
      </c>
      <c r="M403">
        <v>100000</v>
      </c>
      <c r="N403" t="s">
        <v>1434</v>
      </c>
      <c r="O403" t="s">
        <v>1745</v>
      </c>
      <c r="P403" t="s">
        <v>1449</v>
      </c>
      <c r="Q403" t="s">
        <v>5308</v>
      </c>
      <c r="R403" t="s">
        <v>1437</v>
      </c>
      <c r="S403" t="s">
        <v>5798</v>
      </c>
      <c r="T403" t="s">
        <v>6103</v>
      </c>
      <c r="U403" t="s">
        <v>1536</v>
      </c>
      <c r="V403" t="s">
        <v>1437</v>
      </c>
      <c r="W403" t="s">
        <v>292</v>
      </c>
      <c r="X403" t="s">
        <v>3035</v>
      </c>
      <c r="Y403" t="s">
        <v>2097</v>
      </c>
      <c r="Z403" t="s">
        <v>2098</v>
      </c>
      <c r="AA403" t="s">
        <v>3036</v>
      </c>
      <c r="AB403" t="s">
        <v>3037</v>
      </c>
      <c r="AC403" t="s">
        <v>1441</v>
      </c>
    </row>
    <row r="404" spans="1:29">
      <c r="A404" t="str">
        <f>+AA404</f>
        <v>CIH E</v>
      </c>
      <c r="B404" t="s">
        <v>3038</v>
      </c>
      <c r="C404" t="s">
        <v>1433</v>
      </c>
      <c r="D404" t="s">
        <v>111</v>
      </c>
      <c r="E404" t="s">
        <v>3039</v>
      </c>
      <c r="F404" t="s">
        <v>3039</v>
      </c>
      <c r="G404" t="s">
        <v>5311</v>
      </c>
      <c r="H404">
        <v>100000000</v>
      </c>
      <c r="I404">
        <v>1880</v>
      </c>
      <c r="J404" t="s">
        <v>6104</v>
      </c>
      <c r="K404" s="163" t="str">
        <f>LEFT(L404,10)</f>
        <v>2026-07-01</v>
      </c>
      <c r="L404" t="s">
        <v>6105</v>
      </c>
      <c r="M404">
        <v>100000</v>
      </c>
      <c r="N404" t="s">
        <v>1434</v>
      </c>
      <c r="O404" t="s">
        <v>1435</v>
      </c>
      <c r="P404" t="s">
        <v>1449</v>
      </c>
      <c r="Q404" t="s">
        <v>5308</v>
      </c>
      <c r="R404" t="s">
        <v>1443</v>
      </c>
      <c r="S404" t="s">
        <v>6106</v>
      </c>
      <c r="U404" t="s">
        <v>1438</v>
      </c>
      <c r="W404" t="s">
        <v>292</v>
      </c>
      <c r="X404" t="s">
        <v>3041</v>
      </c>
      <c r="Y404" t="s">
        <v>1445</v>
      </c>
      <c r="Z404" t="s">
        <v>1243</v>
      </c>
      <c r="AA404" t="s">
        <v>1446</v>
      </c>
      <c r="AB404" t="s">
        <v>3042</v>
      </c>
      <c r="AC404" t="s">
        <v>1441</v>
      </c>
    </row>
    <row r="405" spans="1:29">
      <c r="A405" t="str">
        <f>+AA405</f>
        <v>WAFASALAF</v>
      </c>
      <c r="B405" t="s">
        <v>3043</v>
      </c>
      <c r="C405" t="s">
        <v>1433</v>
      </c>
      <c r="D405" t="s">
        <v>111</v>
      </c>
      <c r="E405" t="s">
        <v>3044</v>
      </c>
      <c r="F405" t="s">
        <v>3044</v>
      </c>
      <c r="G405" t="s">
        <v>5342</v>
      </c>
      <c r="H405">
        <v>100000000</v>
      </c>
      <c r="I405">
        <v>2000</v>
      </c>
      <c r="J405" t="s">
        <v>5867</v>
      </c>
      <c r="K405" s="163" t="str">
        <f>LEFT(L405,10)</f>
        <v>2026-07-09</v>
      </c>
      <c r="L405" t="s">
        <v>6107</v>
      </c>
      <c r="M405">
        <v>100000</v>
      </c>
      <c r="N405" t="s">
        <v>1434</v>
      </c>
      <c r="O405" t="s">
        <v>1435</v>
      </c>
      <c r="P405" t="s">
        <v>1449</v>
      </c>
      <c r="Q405" t="s">
        <v>5308</v>
      </c>
      <c r="R405" t="s">
        <v>1443</v>
      </c>
      <c r="S405" t="s">
        <v>5900</v>
      </c>
      <c r="T405" t="s">
        <v>5534</v>
      </c>
      <c r="U405" t="s">
        <v>1438</v>
      </c>
      <c r="W405" t="s">
        <v>292</v>
      </c>
      <c r="X405" t="s">
        <v>3045</v>
      </c>
      <c r="Y405" t="s">
        <v>1465</v>
      </c>
      <c r="Z405" t="s">
        <v>1466</v>
      </c>
      <c r="AA405" t="s">
        <v>1467</v>
      </c>
      <c r="AB405" t="s">
        <v>3046</v>
      </c>
      <c r="AC405" t="s">
        <v>1441</v>
      </c>
    </row>
    <row r="406" spans="1:29">
      <c r="A406" t="str">
        <f>+AA406</f>
        <v>SALAFIN</v>
      </c>
      <c r="B406" t="s">
        <v>3047</v>
      </c>
      <c r="C406" t="s">
        <v>1433</v>
      </c>
      <c r="D406" t="s">
        <v>111</v>
      </c>
      <c r="E406" t="s">
        <v>3048</v>
      </c>
      <c r="F406" t="s">
        <v>3048</v>
      </c>
      <c r="G406" t="s">
        <v>5628</v>
      </c>
      <c r="H406">
        <v>100000000</v>
      </c>
      <c r="I406">
        <v>2000</v>
      </c>
      <c r="J406" t="s">
        <v>6108</v>
      </c>
      <c r="K406" s="163" t="str">
        <f>LEFT(L406,10)</f>
        <v>2026-07-12</v>
      </c>
      <c r="L406" t="s">
        <v>6109</v>
      </c>
      <c r="M406">
        <v>100000</v>
      </c>
      <c r="N406" t="s">
        <v>1434</v>
      </c>
      <c r="O406" t="s">
        <v>1435</v>
      </c>
      <c r="P406" t="s">
        <v>1436</v>
      </c>
      <c r="Q406" t="s">
        <v>5308</v>
      </c>
      <c r="R406" t="s">
        <v>1443</v>
      </c>
      <c r="S406" t="s">
        <v>6075</v>
      </c>
      <c r="T406" t="s">
        <v>6040</v>
      </c>
      <c r="U406" t="s">
        <v>1438</v>
      </c>
      <c r="W406" t="s">
        <v>292</v>
      </c>
      <c r="X406" t="s">
        <v>3049</v>
      </c>
      <c r="Y406" t="s">
        <v>1457</v>
      </c>
      <c r="Z406" t="s">
        <v>39</v>
      </c>
      <c r="AA406" t="s">
        <v>2065</v>
      </c>
      <c r="AB406" t="s">
        <v>3050</v>
      </c>
      <c r="AC406" t="s">
        <v>1441</v>
      </c>
    </row>
    <row r="407" spans="1:29">
      <c r="A407" t="str">
        <f>+AA407</f>
        <v>SOFAC CREDIT</v>
      </c>
      <c r="B407" t="s">
        <v>3051</v>
      </c>
      <c r="C407" t="s">
        <v>1534</v>
      </c>
      <c r="D407" t="s">
        <v>111</v>
      </c>
      <c r="E407" t="s">
        <v>3052</v>
      </c>
      <c r="F407" t="s">
        <v>3052</v>
      </c>
      <c r="G407" t="s">
        <v>5388</v>
      </c>
      <c r="H407">
        <v>100000000</v>
      </c>
      <c r="I407">
        <v>4000</v>
      </c>
      <c r="J407" t="s">
        <v>6110</v>
      </c>
      <c r="K407" s="163" t="str">
        <f>LEFT(L407,10)</f>
        <v>2026-07-13</v>
      </c>
      <c r="L407" t="s">
        <v>6111</v>
      </c>
      <c r="M407">
        <v>100000</v>
      </c>
      <c r="N407" t="s">
        <v>1434</v>
      </c>
      <c r="O407" t="s">
        <v>1435</v>
      </c>
      <c r="P407" t="s">
        <v>1449</v>
      </c>
      <c r="Q407" t="s">
        <v>5308</v>
      </c>
      <c r="R407" t="s">
        <v>1443</v>
      </c>
      <c r="S407" t="s">
        <v>6018</v>
      </c>
      <c r="T407" t="s">
        <v>6021</v>
      </c>
      <c r="U407" t="s">
        <v>1536</v>
      </c>
      <c r="V407" t="s">
        <v>1443</v>
      </c>
      <c r="W407" t="s">
        <v>292</v>
      </c>
      <c r="X407" t="s">
        <v>3053</v>
      </c>
      <c r="Y407" t="s">
        <v>1455</v>
      </c>
      <c r="Z407" t="s">
        <v>1456</v>
      </c>
      <c r="AA407" t="s">
        <v>1538</v>
      </c>
      <c r="AB407" t="s">
        <v>3054</v>
      </c>
      <c r="AC407" t="s">
        <v>1441</v>
      </c>
    </row>
    <row r="408" spans="1:29">
      <c r="A408" t="str">
        <f>+AA408</f>
        <v>WAFASALAF</v>
      </c>
      <c r="B408" t="s">
        <v>3055</v>
      </c>
      <c r="C408" t="s">
        <v>1433</v>
      </c>
      <c r="D408" t="s">
        <v>111</v>
      </c>
      <c r="E408" t="s">
        <v>3056</v>
      </c>
      <c r="F408" t="s">
        <v>3056</v>
      </c>
      <c r="G408" t="s">
        <v>5342</v>
      </c>
      <c r="H408">
        <v>100000000</v>
      </c>
      <c r="I408">
        <v>1000</v>
      </c>
      <c r="J408" t="s">
        <v>5711</v>
      </c>
      <c r="K408" s="163" t="str">
        <f>LEFT(L408,10)</f>
        <v>2026-07-14</v>
      </c>
      <c r="L408" t="s">
        <v>6112</v>
      </c>
      <c r="M408">
        <v>100000</v>
      </c>
      <c r="N408" t="s">
        <v>1434</v>
      </c>
      <c r="O408" t="s">
        <v>1435</v>
      </c>
      <c r="P408" t="s">
        <v>1449</v>
      </c>
      <c r="Q408" t="s">
        <v>5308</v>
      </c>
      <c r="R408" t="s">
        <v>1443</v>
      </c>
      <c r="S408" t="s">
        <v>6113</v>
      </c>
      <c r="T408" t="s">
        <v>5534</v>
      </c>
      <c r="U408" t="s">
        <v>1438</v>
      </c>
      <c r="W408" t="s">
        <v>292</v>
      </c>
      <c r="X408" t="s">
        <v>3057</v>
      </c>
      <c r="Y408" t="s">
        <v>1465</v>
      </c>
      <c r="Z408" t="s">
        <v>1466</v>
      </c>
      <c r="AA408" t="s">
        <v>1467</v>
      </c>
      <c r="AB408" t="s">
        <v>2253</v>
      </c>
      <c r="AC408" t="s">
        <v>1441</v>
      </c>
    </row>
    <row r="409" spans="1:29">
      <c r="A409" t="str">
        <f>+AA409</f>
        <v>WAFASALAF</v>
      </c>
      <c r="B409" t="s">
        <v>3058</v>
      </c>
      <c r="C409" t="s">
        <v>1433</v>
      </c>
      <c r="D409" t="s">
        <v>111</v>
      </c>
      <c r="E409" t="s">
        <v>3059</v>
      </c>
      <c r="F409" t="s">
        <v>3059</v>
      </c>
      <c r="G409" t="s">
        <v>5342</v>
      </c>
      <c r="H409">
        <v>100000000</v>
      </c>
      <c r="I409">
        <v>3000</v>
      </c>
      <c r="J409" t="s">
        <v>5333</v>
      </c>
      <c r="K409" s="163" t="str">
        <f>LEFT(L409,10)</f>
        <v>2026-07-19</v>
      </c>
      <c r="L409" t="s">
        <v>6114</v>
      </c>
      <c r="M409">
        <v>100000</v>
      </c>
      <c r="N409" t="s">
        <v>1434</v>
      </c>
      <c r="O409" t="s">
        <v>1435</v>
      </c>
      <c r="P409" t="s">
        <v>1449</v>
      </c>
      <c r="Q409" t="s">
        <v>5308</v>
      </c>
      <c r="R409" t="s">
        <v>1443</v>
      </c>
      <c r="S409" t="s">
        <v>5796</v>
      </c>
      <c r="T409" t="s">
        <v>5534</v>
      </c>
      <c r="U409" t="s">
        <v>1438</v>
      </c>
      <c r="W409" t="s">
        <v>292</v>
      </c>
      <c r="X409" t="s">
        <v>3060</v>
      </c>
      <c r="Y409" t="s">
        <v>1465</v>
      </c>
      <c r="Z409" t="s">
        <v>1466</v>
      </c>
      <c r="AA409" t="s">
        <v>1467</v>
      </c>
      <c r="AB409" t="s">
        <v>3061</v>
      </c>
      <c r="AC409" t="s">
        <v>1441</v>
      </c>
    </row>
    <row r="410" spans="1:29">
      <c r="A410" t="str">
        <f>+AA410</f>
        <v>TRESOR</v>
      </c>
      <c r="B410" t="s">
        <v>3062</v>
      </c>
      <c r="C410" t="s">
        <v>1433</v>
      </c>
      <c r="D410" t="s">
        <v>1218</v>
      </c>
      <c r="E410" t="s">
        <v>3063</v>
      </c>
      <c r="F410" t="s">
        <v>3063</v>
      </c>
      <c r="G410" t="s">
        <v>5306</v>
      </c>
      <c r="H410">
        <v>100000000</v>
      </c>
      <c r="I410">
        <v>3000</v>
      </c>
      <c r="J410" t="s">
        <v>6115</v>
      </c>
      <c r="K410" s="163" t="str">
        <f>LEFT(L410,10)</f>
        <v>2026-07-20</v>
      </c>
      <c r="L410" t="s">
        <v>6116</v>
      </c>
      <c r="M410">
        <v>100000</v>
      </c>
      <c r="N410" t="s">
        <v>1434</v>
      </c>
      <c r="O410" t="s">
        <v>1435</v>
      </c>
      <c r="P410" t="s">
        <v>1436</v>
      </c>
      <c r="Q410" t="s">
        <v>5308</v>
      </c>
      <c r="R410" t="s">
        <v>1443</v>
      </c>
      <c r="S410" t="s">
        <v>5337</v>
      </c>
      <c r="T410" t="s">
        <v>6115</v>
      </c>
      <c r="U410" t="s">
        <v>1438</v>
      </c>
      <c r="W410" t="s">
        <v>292</v>
      </c>
      <c r="X410" t="s">
        <v>3064</v>
      </c>
      <c r="Y410" t="s">
        <v>1439</v>
      </c>
      <c r="Z410" t="s">
        <v>1440</v>
      </c>
      <c r="AA410" t="s">
        <v>333</v>
      </c>
      <c r="AB410" t="s">
        <v>3065</v>
      </c>
      <c r="AC410" t="s">
        <v>1441</v>
      </c>
    </row>
    <row r="411" spans="1:29">
      <c r="A411" t="str">
        <f>+AA411</f>
        <v>SALAFIN</v>
      </c>
      <c r="B411" t="s">
        <v>3066</v>
      </c>
      <c r="C411" t="s">
        <v>1447</v>
      </c>
      <c r="D411" t="s">
        <v>111</v>
      </c>
      <c r="E411" t="s">
        <v>3067</v>
      </c>
      <c r="F411" t="s">
        <v>3067</v>
      </c>
      <c r="G411" t="s">
        <v>5628</v>
      </c>
      <c r="H411">
        <v>100000000</v>
      </c>
      <c r="I411">
        <v>2500</v>
      </c>
      <c r="J411" t="s">
        <v>5357</v>
      </c>
      <c r="K411" s="163" t="str">
        <f>LEFT(L411,10)</f>
        <v>2026-07-25</v>
      </c>
      <c r="L411" t="s">
        <v>6117</v>
      </c>
      <c r="M411">
        <v>100000</v>
      </c>
      <c r="N411" t="s">
        <v>1557</v>
      </c>
      <c r="O411" t="s">
        <v>1435</v>
      </c>
      <c r="P411" t="s">
        <v>1449</v>
      </c>
      <c r="Q411" t="s">
        <v>5308</v>
      </c>
      <c r="R411" t="s">
        <v>1443</v>
      </c>
      <c r="S411" t="s">
        <v>5703</v>
      </c>
      <c r="T411" t="s">
        <v>6041</v>
      </c>
      <c r="U411" t="s">
        <v>1438</v>
      </c>
      <c r="W411" t="s">
        <v>292</v>
      </c>
      <c r="X411" t="s">
        <v>3068</v>
      </c>
      <c r="Y411" t="s">
        <v>1457</v>
      </c>
      <c r="Z411" t="s">
        <v>39</v>
      </c>
      <c r="AA411" t="s">
        <v>2065</v>
      </c>
      <c r="AB411" t="s">
        <v>3069</v>
      </c>
      <c r="AC411" t="s">
        <v>1441</v>
      </c>
    </row>
    <row r="412" spans="1:29">
      <c r="A412" t="str">
        <f>+AA412</f>
        <v>LABEL VIE</v>
      </c>
      <c r="B412" t="s">
        <v>3070</v>
      </c>
      <c r="C412" t="s">
        <v>1447</v>
      </c>
      <c r="D412" t="s">
        <v>1473</v>
      </c>
      <c r="E412" t="s">
        <v>3071</v>
      </c>
      <c r="F412" t="s">
        <v>3071</v>
      </c>
      <c r="G412" t="s">
        <v>5323</v>
      </c>
      <c r="H412">
        <v>100000000</v>
      </c>
      <c r="I412">
        <v>5200</v>
      </c>
      <c r="J412" t="s">
        <v>6118</v>
      </c>
      <c r="K412" s="163" t="str">
        <f>LEFT(L412,10)</f>
        <v>2026-07-29</v>
      </c>
      <c r="L412" t="s">
        <v>6119</v>
      </c>
      <c r="M412">
        <v>100000</v>
      </c>
      <c r="N412" t="s">
        <v>1557</v>
      </c>
      <c r="O412" t="s">
        <v>1745</v>
      </c>
      <c r="P412" t="s">
        <v>1449</v>
      </c>
      <c r="Q412" t="s">
        <v>5308</v>
      </c>
      <c r="R412" t="s">
        <v>1443</v>
      </c>
      <c r="S412" t="s">
        <v>5429</v>
      </c>
      <c r="T412" t="s">
        <v>6118</v>
      </c>
      <c r="U412" t="s">
        <v>1438</v>
      </c>
      <c r="W412" t="s">
        <v>292</v>
      </c>
      <c r="X412" t="s">
        <v>3072</v>
      </c>
      <c r="Y412" t="s">
        <v>2049</v>
      </c>
      <c r="Z412" t="s">
        <v>2050</v>
      </c>
      <c r="AA412" t="s">
        <v>52</v>
      </c>
      <c r="AB412" t="s">
        <v>3073</v>
      </c>
      <c r="AC412" t="s">
        <v>1441</v>
      </c>
    </row>
    <row r="413" spans="1:29">
      <c r="A413" t="str">
        <f>+AA413</f>
        <v>LABEL VIE</v>
      </c>
      <c r="B413" t="s">
        <v>3074</v>
      </c>
      <c r="C413" t="s">
        <v>1433</v>
      </c>
      <c r="D413" t="s">
        <v>1473</v>
      </c>
      <c r="E413" t="s">
        <v>3075</v>
      </c>
      <c r="F413" t="s">
        <v>3075</v>
      </c>
      <c r="G413" t="s">
        <v>5323</v>
      </c>
      <c r="H413">
        <v>100000000</v>
      </c>
      <c r="I413">
        <v>1200</v>
      </c>
      <c r="J413" t="s">
        <v>6118</v>
      </c>
      <c r="K413" s="163" t="str">
        <f>LEFT(L413,10)</f>
        <v>2026-07-29</v>
      </c>
      <c r="L413" t="s">
        <v>6119</v>
      </c>
      <c r="M413">
        <v>100000</v>
      </c>
      <c r="N413" t="s">
        <v>1434</v>
      </c>
      <c r="O413" t="s">
        <v>1745</v>
      </c>
      <c r="P413" t="s">
        <v>1449</v>
      </c>
      <c r="Q413" t="s">
        <v>5308</v>
      </c>
      <c r="R413" t="s">
        <v>1443</v>
      </c>
      <c r="S413" t="s">
        <v>6120</v>
      </c>
      <c r="U413" t="s">
        <v>1438</v>
      </c>
      <c r="W413" t="s">
        <v>292</v>
      </c>
      <c r="X413" t="s">
        <v>3076</v>
      </c>
      <c r="Y413" t="s">
        <v>2049</v>
      </c>
      <c r="Z413" t="s">
        <v>2050</v>
      </c>
      <c r="AA413" t="s">
        <v>52</v>
      </c>
      <c r="AB413" t="s">
        <v>3073</v>
      </c>
      <c r="AC413" t="s">
        <v>1441</v>
      </c>
    </row>
    <row r="414" spans="1:29">
      <c r="A414" t="str">
        <f>+AA414</f>
        <v>RETAIL HOLDING</v>
      </c>
      <c r="B414" t="s">
        <v>3077</v>
      </c>
      <c r="C414" t="s">
        <v>1534</v>
      </c>
      <c r="D414" t="s">
        <v>1473</v>
      </c>
      <c r="E414" t="s">
        <v>3078</v>
      </c>
      <c r="F414" t="s">
        <v>3079</v>
      </c>
      <c r="G414" t="s">
        <v>6121</v>
      </c>
      <c r="H414">
        <v>100000000</v>
      </c>
      <c r="I414">
        <v>3900</v>
      </c>
      <c r="J414" t="s">
        <v>6122</v>
      </c>
      <c r="K414" s="163" t="str">
        <f>LEFT(L414,10)</f>
        <v>2026-07-31</v>
      </c>
      <c r="L414" t="s">
        <v>6123</v>
      </c>
      <c r="M414">
        <v>100000</v>
      </c>
      <c r="N414" t="s">
        <v>1434</v>
      </c>
      <c r="O414" t="s">
        <v>1435</v>
      </c>
      <c r="P414" t="s">
        <v>1449</v>
      </c>
      <c r="Q414" t="s">
        <v>5308</v>
      </c>
      <c r="R414" t="s">
        <v>1443</v>
      </c>
      <c r="S414" t="s">
        <v>6124</v>
      </c>
      <c r="T414" t="s">
        <v>6122</v>
      </c>
      <c r="U414" t="s">
        <v>1536</v>
      </c>
      <c r="V414" t="s">
        <v>1443</v>
      </c>
      <c r="W414" t="s">
        <v>292</v>
      </c>
      <c r="X414" t="s">
        <v>3080</v>
      </c>
      <c r="Y414" t="s">
        <v>1450</v>
      </c>
      <c r="Z414" t="s">
        <v>1249</v>
      </c>
      <c r="AA414" t="s">
        <v>3081</v>
      </c>
      <c r="AB414" t="s">
        <v>3082</v>
      </c>
      <c r="AC414" t="s">
        <v>1441</v>
      </c>
    </row>
    <row r="415" spans="1:29">
      <c r="A415" t="str">
        <f>+AA415</f>
        <v>RETAIL HOLDING</v>
      </c>
      <c r="B415" t="s">
        <v>3083</v>
      </c>
      <c r="C415" t="s">
        <v>1534</v>
      </c>
      <c r="D415" t="s">
        <v>1473</v>
      </c>
      <c r="E415" t="s">
        <v>3084</v>
      </c>
      <c r="F415" t="s">
        <v>3085</v>
      </c>
      <c r="G415" t="s">
        <v>6121</v>
      </c>
      <c r="H415">
        <v>100000000</v>
      </c>
      <c r="I415">
        <v>2100</v>
      </c>
      <c r="J415" t="s">
        <v>6122</v>
      </c>
      <c r="K415" s="163" t="str">
        <f>LEFT(L415,10)</f>
        <v>2026-07-31</v>
      </c>
      <c r="L415" t="s">
        <v>6123</v>
      </c>
      <c r="M415">
        <v>100000</v>
      </c>
      <c r="N415" t="s">
        <v>1557</v>
      </c>
      <c r="O415" t="s">
        <v>1435</v>
      </c>
      <c r="P415" t="s">
        <v>1449</v>
      </c>
      <c r="Q415" t="s">
        <v>5308</v>
      </c>
      <c r="R415" t="s">
        <v>1443</v>
      </c>
      <c r="S415" t="s">
        <v>6073</v>
      </c>
      <c r="T415" t="s">
        <v>6122</v>
      </c>
      <c r="U415" t="s">
        <v>1536</v>
      </c>
      <c r="V415" t="s">
        <v>1443</v>
      </c>
      <c r="W415" t="s">
        <v>292</v>
      </c>
      <c r="X415" t="s">
        <v>3086</v>
      </c>
      <c r="Y415" t="s">
        <v>1450</v>
      </c>
      <c r="Z415" t="s">
        <v>1249</v>
      </c>
      <c r="AA415" t="s">
        <v>3081</v>
      </c>
      <c r="AB415" t="s">
        <v>3082</v>
      </c>
      <c r="AC415" t="s">
        <v>1441</v>
      </c>
    </row>
    <row r="416" spans="1:29">
      <c r="A416" t="str">
        <f>+AA416</f>
        <v>SEDM</v>
      </c>
      <c r="B416" t="s">
        <v>3087</v>
      </c>
      <c r="C416" t="s">
        <v>1433</v>
      </c>
      <c r="D416" t="s">
        <v>111</v>
      </c>
      <c r="E416" t="s">
        <v>3088</v>
      </c>
      <c r="F416" t="s">
        <v>3088</v>
      </c>
      <c r="G416" t="s">
        <v>5448</v>
      </c>
      <c r="H416">
        <v>100000000</v>
      </c>
      <c r="I416">
        <v>2700</v>
      </c>
      <c r="J416" t="s">
        <v>5371</v>
      </c>
      <c r="K416" s="163" t="str">
        <f>LEFT(L416,10)</f>
        <v>2026-07-31</v>
      </c>
      <c r="L416" t="s">
        <v>6123</v>
      </c>
      <c r="M416">
        <v>100000</v>
      </c>
      <c r="N416" t="s">
        <v>1434</v>
      </c>
      <c r="O416" t="s">
        <v>1435</v>
      </c>
      <c r="P416" t="s">
        <v>1449</v>
      </c>
      <c r="Q416" t="s">
        <v>5308</v>
      </c>
      <c r="R416" t="s">
        <v>1443</v>
      </c>
      <c r="S416" t="s">
        <v>5481</v>
      </c>
      <c r="T416" t="s">
        <v>6089</v>
      </c>
      <c r="U416" t="s">
        <v>1438</v>
      </c>
      <c r="W416" t="s">
        <v>292</v>
      </c>
      <c r="X416" t="s">
        <v>3089</v>
      </c>
      <c r="Y416" t="s">
        <v>1611</v>
      </c>
      <c r="Z416" t="s">
        <v>1612</v>
      </c>
      <c r="AA416" t="s">
        <v>1624</v>
      </c>
      <c r="AB416" t="s">
        <v>2307</v>
      </c>
      <c r="AC416" t="s">
        <v>1441</v>
      </c>
    </row>
    <row r="417" spans="1:29">
      <c r="A417" t="str">
        <f>+AA417</f>
        <v>CAM E</v>
      </c>
      <c r="B417" t="s">
        <v>3090</v>
      </c>
      <c r="C417" t="s">
        <v>1433</v>
      </c>
      <c r="D417" t="s">
        <v>111</v>
      </c>
      <c r="E417" t="s">
        <v>3091</v>
      </c>
      <c r="F417" t="s">
        <v>3091</v>
      </c>
      <c r="G417" t="s">
        <v>5331</v>
      </c>
      <c r="H417">
        <v>100000000</v>
      </c>
      <c r="I417">
        <v>4640</v>
      </c>
      <c r="J417" t="s">
        <v>5371</v>
      </c>
      <c r="K417" s="163" t="str">
        <f>LEFT(L417,10)</f>
        <v>2026-07-31</v>
      </c>
      <c r="L417" t="s">
        <v>6123</v>
      </c>
      <c r="M417">
        <v>100000</v>
      </c>
      <c r="N417" t="s">
        <v>1434</v>
      </c>
      <c r="O417" t="s">
        <v>1435</v>
      </c>
      <c r="P417" t="s">
        <v>1449</v>
      </c>
      <c r="Q417" t="s">
        <v>5308</v>
      </c>
      <c r="R417" t="s">
        <v>1443</v>
      </c>
      <c r="S417" t="s">
        <v>5337</v>
      </c>
      <c r="T417" t="s">
        <v>6037</v>
      </c>
      <c r="U417" t="s">
        <v>1438</v>
      </c>
      <c r="W417" t="s">
        <v>292</v>
      </c>
      <c r="X417" t="s">
        <v>3092</v>
      </c>
      <c r="Y417" t="s">
        <v>1455</v>
      </c>
      <c r="Z417" t="s">
        <v>1456</v>
      </c>
      <c r="AA417" t="s">
        <v>1459</v>
      </c>
      <c r="AB417" t="s">
        <v>2307</v>
      </c>
      <c r="AC417" t="s">
        <v>1441</v>
      </c>
    </row>
    <row r="418" spans="1:29">
      <c r="A418" t="str">
        <f>+AA418</f>
        <v>WAFASALAF</v>
      </c>
      <c r="B418" t="s">
        <v>3093</v>
      </c>
      <c r="C418" t="s">
        <v>1433</v>
      </c>
      <c r="D418" t="s">
        <v>111</v>
      </c>
      <c r="E418" t="s">
        <v>3094</v>
      </c>
      <c r="F418" t="s">
        <v>3094</v>
      </c>
      <c r="G418" t="s">
        <v>5342</v>
      </c>
      <c r="H418">
        <v>100000000</v>
      </c>
      <c r="I418">
        <v>2000</v>
      </c>
      <c r="J418" t="s">
        <v>6125</v>
      </c>
      <c r="K418" s="163" t="str">
        <f>LEFT(L418,10)</f>
        <v>2026-08-17</v>
      </c>
      <c r="L418" t="s">
        <v>6126</v>
      </c>
      <c r="M418">
        <v>100000</v>
      </c>
      <c r="N418" t="s">
        <v>1434</v>
      </c>
      <c r="O418" t="s">
        <v>1435</v>
      </c>
      <c r="P418" t="s">
        <v>1449</v>
      </c>
      <c r="Q418" t="s">
        <v>5308</v>
      </c>
      <c r="R418" t="s">
        <v>1443</v>
      </c>
      <c r="S418" t="s">
        <v>5309</v>
      </c>
      <c r="T418" t="s">
        <v>5534</v>
      </c>
      <c r="U418" t="s">
        <v>1438</v>
      </c>
      <c r="W418" t="s">
        <v>292</v>
      </c>
      <c r="X418" t="s">
        <v>3095</v>
      </c>
      <c r="Y418" t="s">
        <v>1465</v>
      </c>
      <c r="Z418" t="s">
        <v>1466</v>
      </c>
      <c r="AA418" t="s">
        <v>1467</v>
      </c>
      <c r="AB418" t="s">
        <v>3096</v>
      </c>
      <c r="AC418" t="s">
        <v>1441</v>
      </c>
    </row>
    <row r="419" spans="1:29">
      <c r="A419" t="str">
        <f>+AA419</f>
        <v>CFG BANK</v>
      </c>
      <c r="B419" t="s">
        <v>3097</v>
      </c>
      <c r="C419" t="s">
        <v>1433</v>
      </c>
      <c r="D419" t="s">
        <v>111</v>
      </c>
      <c r="E419" t="s">
        <v>3098</v>
      </c>
      <c r="F419" t="s">
        <v>3098</v>
      </c>
      <c r="G419" t="s">
        <v>5314</v>
      </c>
      <c r="H419">
        <v>100000000</v>
      </c>
      <c r="I419">
        <v>80</v>
      </c>
      <c r="J419" t="s">
        <v>5445</v>
      </c>
      <c r="K419" s="163" t="str">
        <f>LEFT(L419,10)</f>
        <v>2026-08-31</v>
      </c>
      <c r="L419" t="s">
        <v>6127</v>
      </c>
      <c r="M419">
        <v>100000</v>
      </c>
      <c r="N419" t="s">
        <v>1434</v>
      </c>
      <c r="O419" t="s">
        <v>1435</v>
      </c>
      <c r="P419" t="s">
        <v>1449</v>
      </c>
      <c r="Q419" t="s">
        <v>5308</v>
      </c>
      <c r="R419" t="s">
        <v>1443</v>
      </c>
      <c r="S419" t="s">
        <v>5407</v>
      </c>
      <c r="T419" t="s">
        <v>5445</v>
      </c>
      <c r="U419" t="s">
        <v>1438</v>
      </c>
      <c r="W419" t="s">
        <v>292</v>
      </c>
      <c r="X419" t="s">
        <v>3099</v>
      </c>
      <c r="Y419" t="s">
        <v>1450</v>
      </c>
      <c r="Z419" t="s">
        <v>1249</v>
      </c>
      <c r="AA419" t="s">
        <v>1249</v>
      </c>
      <c r="AB419" t="s">
        <v>3100</v>
      </c>
      <c r="AC419" t="s">
        <v>1441</v>
      </c>
    </row>
    <row r="420" spans="1:29">
      <c r="A420" t="str">
        <f>+AA420</f>
        <v>WAFABAIL</v>
      </c>
      <c r="B420" t="s">
        <v>3101</v>
      </c>
      <c r="C420" t="s">
        <v>1433</v>
      </c>
      <c r="D420" t="s">
        <v>111</v>
      </c>
      <c r="E420" t="s">
        <v>3102</v>
      </c>
      <c r="F420" t="s">
        <v>3102</v>
      </c>
      <c r="G420" t="s">
        <v>5490</v>
      </c>
      <c r="H420">
        <v>100000000</v>
      </c>
      <c r="I420">
        <v>4000</v>
      </c>
      <c r="J420" t="s">
        <v>6128</v>
      </c>
      <c r="K420" s="163" t="str">
        <f>LEFT(L420,10)</f>
        <v>2026-09-01</v>
      </c>
      <c r="L420" t="s">
        <v>6129</v>
      </c>
      <c r="M420">
        <v>100000</v>
      </c>
      <c r="N420" t="s">
        <v>1434</v>
      </c>
      <c r="O420" t="s">
        <v>1435</v>
      </c>
      <c r="P420" t="s">
        <v>1449</v>
      </c>
      <c r="Q420" t="s">
        <v>5308</v>
      </c>
      <c r="R420" t="s">
        <v>1443</v>
      </c>
      <c r="S420" t="s">
        <v>6130</v>
      </c>
      <c r="T420" t="s">
        <v>5847</v>
      </c>
      <c r="U420" t="s">
        <v>1438</v>
      </c>
      <c r="W420" t="s">
        <v>292</v>
      </c>
      <c r="X420" t="s">
        <v>3103</v>
      </c>
      <c r="Y420" t="s">
        <v>1465</v>
      </c>
      <c r="Z420" t="s">
        <v>1466</v>
      </c>
      <c r="AA420" t="s">
        <v>1711</v>
      </c>
      <c r="AB420" t="s">
        <v>3104</v>
      </c>
      <c r="AC420" t="s">
        <v>1441</v>
      </c>
    </row>
    <row r="421" spans="1:29">
      <c r="A421" t="str">
        <f>+AA421</f>
        <v>WAFASALAF</v>
      </c>
      <c r="B421" t="s">
        <v>3105</v>
      </c>
      <c r="C421" t="s">
        <v>1433</v>
      </c>
      <c r="D421" t="s">
        <v>111</v>
      </c>
      <c r="E421" t="s">
        <v>3106</v>
      </c>
      <c r="F421" t="s">
        <v>3106</v>
      </c>
      <c r="G421" t="s">
        <v>5342</v>
      </c>
      <c r="H421">
        <v>100000000</v>
      </c>
      <c r="I421">
        <v>2000</v>
      </c>
      <c r="J421" t="s">
        <v>6131</v>
      </c>
      <c r="K421" s="163" t="str">
        <f>LEFT(L421,10)</f>
        <v>2026-09-11</v>
      </c>
      <c r="L421" t="s">
        <v>6132</v>
      </c>
      <c r="M421">
        <v>100000</v>
      </c>
      <c r="N421" t="s">
        <v>1434</v>
      </c>
      <c r="O421" t="s">
        <v>1435</v>
      </c>
      <c r="P421" t="s">
        <v>1449</v>
      </c>
      <c r="Q421" t="s">
        <v>5308</v>
      </c>
      <c r="R421" t="s">
        <v>1443</v>
      </c>
      <c r="S421" t="s">
        <v>5888</v>
      </c>
      <c r="T421" t="s">
        <v>5534</v>
      </c>
      <c r="U421" t="s">
        <v>1438</v>
      </c>
      <c r="W421" t="s">
        <v>292</v>
      </c>
      <c r="X421" t="s">
        <v>3107</v>
      </c>
      <c r="Y421" t="s">
        <v>1465</v>
      </c>
      <c r="Z421" t="s">
        <v>1466</v>
      </c>
      <c r="AA421" t="s">
        <v>1467</v>
      </c>
      <c r="AB421" t="s">
        <v>3108</v>
      </c>
      <c r="AC421" t="s">
        <v>1441</v>
      </c>
    </row>
    <row r="422" spans="1:29">
      <c r="A422" t="str">
        <f>+AA422</f>
        <v>TRESOR</v>
      </c>
      <c r="B422" t="s">
        <v>3109</v>
      </c>
      <c r="C422" t="s">
        <v>1433</v>
      </c>
      <c r="D422" t="s">
        <v>1218</v>
      </c>
      <c r="E422" t="s">
        <v>3110</v>
      </c>
      <c r="F422" t="s">
        <v>3110</v>
      </c>
      <c r="G422" t="s">
        <v>5306</v>
      </c>
      <c r="H422">
        <v>100000000</v>
      </c>
      <c r="I422">
        <v>16000</v>
      </c>
      <c r="J422" t="s">
        <v>6133</v>
      </c>
      <c r="K422" s="163" t="str">
        <f>LEFT(L422,10)</f>
        <v>2026-09-14</v>
      </c>
      <c r="L422" t="s">
        <v>6134</v>
      </c>
      <c r="M422">
        <v>100000</v>
      </c>
      <c r="N422" t="s">
        <v>1434</v>
      </c>
      <c r="O422" t="s">
        <v>1435</v>
      </c>
      <c r="P422" t="s">
        <v>1436</v>
      </c>
      <c r="Q422" t="s">
        <v>5308</v>
      </c>
      <c r="R422" t="s">
        <v>1443</v>
      </c>
      <c r="S422" t="s">
        <v>5337</v>
      </c>
      <c r="T422" t="s">
        <v>6133</v>
      </c>
      <c r="U422" t="s">
        <v>1438</v>
      </c>
      <c r="W422" t="s">
        <v>292</v>
      </c>
      <c r="X422" t="s">
        <v>3111</v>
      </c>
      <c r="Y422" t="s">
        <v>1439</v>
      </c>
      <c r="Z422" t="s">
        <v>1440</v>
      </c>
      <c r="AA422" t="s">
        <v>333</v>
      </c>
      <c r="AB422" t="s">
        <v>3112</v>
      </c>
      <c r="AC422" t="s">
        <v>1441</v>
      </c>
    </row>
    <row r="423" spans="1:29">
      <c r="A423" t="str">
        <f>+AA423</f>
        <v>VIVALIS SALAF</v>
      </c>
      <c r="B423" t="s">
        <v>3113</v>
      </c>
      <c r="C423" t="s">
        <v>1433</v>
      </c>
      <c r="D423" t="s">
        <v>1442</v>
      </c>
      <c r="E423" t="s">
        <v>3114</v>
      </c>
      <c r="F423" t="s">
        <v>3114</v>
      </c>
      <c r="G423" t="s">
        <v>6135</v>
      </c>
      <c r="H423">
        <v>100000000</v>
      </c>
      <c r="I423">
        <v>1200</v>
      </c>
      <c r="J423" t="s">
        <v>6136</v>
      </c>
      <c r="K423" s="163" t="str">
        <f>LEFT(L423,10)</f>
        <v>2026-09-19</v>
      </c>
      <c r="L423" t="s">
        <v>6137</v>
      </c>
      <c r="M423">
        <v>100000</v>
      </c>
      <c r="N423" t="s">
        <v>1434</v>
      </c>
      <c r="O423" t="s">
        <v>1435</v>
      </c>
      <c r="Q423" t="s">
        <v>5308</v>
      </c>
      <c r="R423" t="s">
        <v>1443</v>
      </c>
      <c r="S423" t="s">
        <v>6138</v>
      </c>
      <c r="U423" t="s">
        <v>1438</v>
      </c>
      <c r="W423" t="s">
        <v>292</v>
      </c>
      <c r="X423" t="s">
        <v>3115</v>
      </c>
      <c r="Y423" t="s">
        <v>2097</v>
      </c>
      <c r="Z423" t="s">
        <v>2098</v>
      </c>
      <c r="AA423" t="s">
        <v>3116</v>
      </c>
      <c r="AB423" t="s">
        <v>3117</v>
      </c>
      <c r="AC423" t="s">
        <v>1441</v>
      </c>
    </row>
    <row r="424" spans="1:29">
      <c r="A424" t="str">
        <f>+AA424</f>
        <v>CIH E</v>
      </c>
      <c r="B424" t="s">
        <v>3118</v>
      </c>
      <c r="C424" t="s">
        <v>1433</v>
      </c>
      <c r="D424" t="s">
        <v>111</v>
      </c>
      <c r="E424" t="s">
        <v>3119</v>
      </c>
      <c r="F424" t="s">
        <v>3119</v>
      </c>
      <c r="G424" t="s">
        <v>5311</v>
      </c>
      <c r="H424">
        <v>100000000</v>
      </c>
      <c r="I424">
        <v>2930</v>
      </c>
      <c r="J424" t="s">
        <v>6004</v>
      </c>
      <c r="K424" s="163" t="str">
        <f>LEFT(L424,10)</f>
        <v>2026-09-22</v>
      </c>
      <c r="L424" t="s">
        <v>6139</v>
      </c>
      <c r="M424">
        <v>100000</v>
      </c>
      <c r="N424" t="s">
        <v>1434</v>
      </c>
      <c r="O424" t="s">
        <v>1435</v>
      </c>
      <c r="P424" t="s">
        <v>1449</v>
      </c>
      <c r="Q424" t="s">
        <v>5308</v>
      </c>
      <c r="R424" t="s">
        <v>1443</v>
      </c>
      <c r="S424" t="s">
        <v>6138</v>
      </c>
      <c r="T424" t="s">
        <v>5419</v>
      </c>
      <c r="U424" t="s">
        <v>1438</v>
      </c>
      <c r="W424" t="s">
        <v>292</v>
      </c>
      <c r="X424" t="s">
        <v>3120</v>
      </c>
      <c r="Y424" t="s">
        <v>1445</v>
      </c>
      <c r="Z424" t="s">
        <v>1243</v>
      </c>
      <c r="AA424" t="s">
        <v>1446</v>
      </c>
      <c r="AB424" t="s">
        <v>3121</v>
      </c>
      <c r="AC424" t="s">
        <v>1441</v>
      </c>
    </row>
    <row r="425" spans="1:29">
      <c r="A425" t="str">
        <f>+AA425</f>
        <v>SOGELEASE</v>
      </c>
      <c r="B425" t="s">
        <v>3122</v>
      </c>
      <c r="C425" t="s">
        <v>1433</v>
      </c>
      <c r="D425" t="s">
        <v>111</v>
      </c>
      <c r="E425" t="s">
        <v>3123</v>
      </c>
      <c r="F425" t="s">
        <v>3123</v>
      </c>
      <c r="G425" t="s">
        <v>5565</v>
      </c>
      <c r="H425">
        <v>100000000</v>
      </c>
      <c r="I425">
        <v>1000</v>
      </c>
      <c r="J425" t="s">
        <v>6140</v>
      </c>
      <c r="K425" s="163" t="str">
        <f>LEFT(L425,10)</f>
        <v>2026-09-28</v>
      </c>
      <c r="L425" t="s">
        <v>6141</v>
      </c>
      <c r="M425">
        <v>100000</v>
      </c>
      <c r="N425" t="s">
        <v>1434</v>
      </c>
      <c r="O425" t="s">
        <v>1435</v>
      </c>
      <c r="P425" t="s">
        <v>1449</v>
      </c>
      <c r="Q425" t="s">
        <v>5308</v>
      </c>
      <c r="R425" t="s">
        <v>1443</v>
      </c>
      <c r="S425" t="s">
        <v>5972</v>
      </c>
      <c r="T425" t="s">
        <v>5568</v>
      </c>
      <c r="U425" t="s">
        <v>1438</v>
      </c>
      <c r="W425" t="s">
        <v>292</v>
      </c>
      <c r="X425" t="s">
        <v>3124</v>
      </c>
      <c r="Y425" t="s">
        <v>1611</v>
      </c>
      <c r="Z425" t="s">
        <v>1612</v>
      </c>
      <c r="AA425" t="s">
        <v>1937</v>
      </c>
      <c r="AB425" t="s">
        <v>3125</v>
      </c>
      <c r="AC425" t="s">
        <v>1441</v>
      </c>
    </row>
    <row r="426" spans="1:29">
      <c r="A426" t="str">
        <f>+AA426</f>
        <v>CFG BANK</v>
      </c>
      <c r="B426" t="s">
        <v>3126</v>
      </c>
      <c r="C426" t="s">
        <v>1433</v>
      </c>
      <c r="D426" t="s">
        <v>111</v>
      </c>
      <c r="E426" t="s">
        <v>3127</v>
      </c>
      <c r="F426" t="s">
        <v>3127</v>
      </c>
      <c r="G426" t="s">
        <v>5314</v>
      </c>
      <c r="H426">
        <v>100000000</v>
      </c>
      <c r="I426">
        <v>500</v>
      </c>
      <c r="J426" t="s">
        <v>5822</v>
      </c>
      <c r="K426" s="163" t="str">
        <f>LEFT(L426,10)</f>
        <v>2026-09-28</v>
      </c>
      <c r="L426" t="s">
        <v>6141</v>
      </c>
      <c r="M426">
        <v>100000</v>
      </c>
      <c r="N426" t="s">
        <v>1434</v>
      </c>
      <c r="O426" t="s">
        <v>1435</v>
      </c>
      <c r="P426" t="s">
        <v>1449</v>
      </c>
      <c r="Q426" t="s">
        <v>5308</v>
      </c>
      <c r="R426" t="s">
        <v>1443</v>
      </c>
      <c r="S426" t="s">
        <v>5315</v>
      </c>
      <c r="T426" t="s">
        <v>5820</v>
      </c>
      <c r="U426" t="s">
        <v>1438</v>
      </c>
      <c r="W426" t="s">
        <v>292</v>
      </c>
      <c r="X426" t="s">
        <v>3128</v>
      </c>
      <c r="Y426" t="s">
        <v>1450</v>
      </c>
      <c r="Z426" t="s">
        <v>1249</v>
      </c>
      <c r="AA426" t="s">
        <v>1249</v>
      </c>
      <c r="AB426" t="s">
        <v>2442</v>
      </c>
      <c r="AC426" t="s">
        <v>1441</v>
      </c>
    </row>
    <row r="427" spans="1:29">
      <c r="A427" t="str">
        <f>+AA427</f>
        <v>SEDM</v>
      </c>
      <c r="B427" t="s">
        <v>3129</v>
      </c>
      <c r="C427" t="s">
        <v>1433</v>
      </c>
      <c r="D427" t="s">
        <v>111</v>
      </c>
      <c r="E427" t="s">
        <v>3130</v>
      </c>
      <c r="F427" t="s">
        <v>3130</v>
      </c>
      <c r="G427" t="s">
        <v>5448</v>
      </c>
      <c r="H427">
        <v>100000000</v>
      </c>
      <c r="I427">
        <v>2000</v>
      </c>
      <c r="J427" t="s">
        <v>5529</v>
      </c>
      <c r="K427" s="163" t="str">
        <f>LEFT(L427,10)</f>
        <v>2026-09-30</v>
      </c>
      <c r="L427" t="s">
        <v>6142</v>
      </c>
      <c r="M427">
        <v>100000</v>
      </c>
      <c r="N427" t="s">
        <v>1434</v>
      </c>
      <c r="O427" t="s">
        <v>1435</v>
      </c>
      <c r="P427" t="s">
        <v>1449</v>
      </c>
      <c r="Q427" t="s">
        <v>5308</v>
      </c>
      <c r="R427" t="s">
        <v>1443</v>
      </c>
      <c r="S427" t="s">
        <v>5337</v>
      </c>
      <c r="T427" t="s">
        <v>6089</v>
      </c>
      <c r="U427" t="s">
        <v>1438</v>
      </c>
      <c r="W427" t="s">
        <v>292</v>
      </c>
      <c r="X427" t="s">
        <v>3131</v>
      </c>
      <c r="Y427" t="s">
        <v>1611</v>
      </c>
      <c r="Z427" t="s">
        <v>1612</v>
      </c>
      <c r="AA427" t="s">
        <v>1624</v>
      </c>
      <c r="AB427" t="s">
        <v>2453</v>
      </c>
      <c r="AC427" t="s">
        <v>1441</v>
      </c>
    </row>
    <row r="428" spans="1:29">
      <c r="A428" t="str">
        <f>+AA428</f>
        <v>WAFASALAF</v>
      </c>
      <c r="B428" t="s">
        <v>3132</v>
      </c>
      <c r="C428" t="s">
        <v>1433</v>
      </c>
      <c r="D428" t="s">
        <v>111</v>
      </c>
      <c r="E428" t="s">
        <v>3133</v>
      </c>
      <c r="F428" t="s">
        <v>3133</v>
      </c>
      <c r="G428" t="s">
        <v>5342</v>
      </c>
      <c r="H428">
        <v>100000000</v>
      </c>
      <c r="I428">
        <v>2000</v>
      </c>
      <c r="J428" t="s">
        <v>5833</v>
      </c>
      <c r="K428" s="163" t="str">
        <f>LEFT(L428,10)</f>
        <v>2026-10-01</v>
      </c>
      <c r="L428" t="s">
        <v>6143</v>
      </c>
      <c r="M428">
        <v>100000</v>
      </c>
      <c r="N428" t="s">
        <v>1434</v>
      </c>
      <c r="O428" t="s">
        <v>1435</v>
      </c>
      <c r="P428" t="s">
        <v>1449</v>
      </c>
      <c r="Q428" t="s">
        <v>5308</v>
      </c>
      <c r="R428" t="s">
        <v>1443</v>
      </c>
      <c r="S428" t="s">
        <v>5378</v>
      </c>
      <c r="T428" t="s">
        <v>5534</v>
      </c>
      <c r="U428" t="s">
        <v>1438</v>
      </c>
      <c r="W428" t="s">
        <v>292</v>
      </c>
      <c r="X428" t="s">
        <v>3134</v>
      </c>
      <c r="Y428" t="s">
        <v>1465</v>
      </c>
      <c r="Z428" t="s">
        <v>1466</v>
      </c>
      <c r="AA428" t="s">
        <v>1467</v>
      </c>
      <c r="AB428" t="s">
        <v>2457</v>
      </c>
      <c r="AC428" t="s">
        <v>1441</v>
      </c>
    </row>
    <row r="429" spans="1:29">
      <c r="A429" t="str">
        <f>+AA429</f>
        <v>SEDM</v>
      </c>
      <c r="B429" t="s">
        <v>3135</v>
      </c>
      <c r="C429" t="s">
        <v>1433</v>
      </c>
      <c r="D429" t="s">
        <v>111</v>
      </c>
      <c r="E429" t="s">
        <v>3136</v>
      </c>
      <c r="F429" t="s">
        <v>3136</v>
      </c>
      <c r="G429" t="s">
        <v>5448</v>
      </c>
      <c r="H429">
        <v>100000000</v>
      </c>
      <c r="I429">
        <v>1000</v>
      </c>
      <c r="J429" t="s">
        <v>6144</v>
      </c>
      <c r="K429" s="163" t="str">
        <f>LEFT(L429,10)</f>
        <v>2026-10-05</v>
      </c>
      <c r="L429" t="s">
        <v>6145</v>
      </c>
      <c r="M429">
        <v>100000</v>
      </c>
      <c r="N429" t="s">
        <v>1434</v>
      </c>
      <c r="O429" t="s">
        <v>1435</v>
      </c>
      <c r="P429" t="s">
        <v>1449</v>
      </c>
      <c r="Q429" t="s">
        <v>5308</v>
      </c>
      <c r="R429" t="s">
        <v>1443</v>
      </c>
      <c r="S429" t="s">
        <v>6146</v>
      </c>
      <c r="T429" t="s">
        <v>6144</v>
      </c>
      <c r="U429" t="s">
        <v>1438</v>
      </c>
      <c r="V429" t="s">
        <v>1443</v>
      </c>
      <c r="W429" t="s">
        <v>292</v>
      </c>
      <c r="X429" t="s">
        <v>3137</v>
      </c>
      <c r="Y429" t="s">
        <v>1611</v>
      </c>
      <c r="Z429" t="s">
        <v>1612</v>
      </c>
      <c r="AA429" t="s">
        <v>1624</v>
      </c>
      <c r="AB429" t="s">
        <v>2478</v>
      </c>
      <c r="AC429" t="s">
        <v>1441</v>
      </c>
    </row>
    <row r="430" spans="1:29">
      <c r="A430" t="str">
        <f>+AA430</f>
        <v>CAM E</v>
      </c>
      <c r="B430" t="s">
        <v>3138</v>
      </c>
      <c r="C430" t="s">
        <v>1433</v>
      </c>
      <c r="D430" t="s">
        <v>1442</v>
      </c>
      <c r="E430" t="s">
        <v>3139</v>
      </c>
      <c r="F430" t="s">
        <v>3139</v>
      </c>
      <c r="G430" t="s">
        <v>5331</v>
      </c>
      <c r="H430">
        <v>100000000</v>
      </c>
      <c r="I430">
        <v>500</v>
      </c>
      <c r="J430" t="s">
        <v>6147</v>
      </c>
      <c r="K430" s="163" t="str">
        <f>LEFT(L430,10)</f>
        <v>2026-10-12</v>
      </c>
      <c r="L430" t="s">
        <v>6148</v>
      </c>
      <c r="M430">
        <v>100000</v>
      </c>
      <c r="N430" t="s">
        <v>1434</v>
      </c>
      <c r="O430" t="s">
        <v>1435</v>
      </c>
      <c r="P430" t="s">
        <v>1436</v>
      </c>
      <c r="Q430" t="s">
        <v>5308</v>
      </c>
      <c r="R430" t="s">
        <v>1443</v>
      </c>
      <c r="S430" t="s">
        <v>6149</v>
      </c>
      <c r="T430" t="s">
        <v>6147</v>
      </c>
      <c r="U430" t="s">
        <v>1438</v>
      </c>
      <c r="W430" t="s">
        <v>1444</v>
      </c>
      <c r="X430" t="s">
        <v>3140</v>
      </c>
      <c r="Y430" t="s">
        <v>2632</v>
      </c>
      <c r="Z430" t="s">
        <v>2633</v>
      </c>
      <c r="AA430" t="s">
        <v>1459</v>
      </c>
      <c r="AB430" t="s">
        <v>3141</v>
      </c>
      <c r="AC430" t="s">
        <v>1441</v>
      </c>
    </row>
    <row r="431" spans="1:29">
      <c r="A431" t="str">
        <f>+AA431</f>
        <v>CAM E</v>
      </c>
      <c r="B431" t="s">
        <v>3142</v>
      </c>
      <c r="C431" t="s">
        <v>1433</v>
      </c>
      <c r="D431" t="s">
        <v>1442</v>
      </c>
      <c r="E431" t="s">
        <v>3143</v>
      </c>
      <c r="F431" t="s">
        <v>3144</v>
      </c>
      <c r="G431" t="s">
        <v>5331</v>
      </c>
      <c r="H431">
        <v>100000000</v>
      </c>
      <c r="I431">
        <v>1800</v>
      </c>
      <c r="J431" t="s">
        <v>6147</v>
      </c>
      <c r="K431" s="163" t="str">
        <f>LEFT(L431,10)</f>
        <v>2026-10-12</v>
      </c>
      <c r="L431" t="s">
        <v>6148</v>
      </c>
      <c r="M431">
        <v>100000</v>
      </c>
      <c r="N431" t="s">
        <v>1434</v>
      </c>
      <c r="O431" t="s">
        <v>1435</v>
      </c>
      <c r="P431" t="s">
        <v>1436</v>
      </c>
      <c r="Q431" t="s">
        <v>5308</v>
      </c>
      <c r="R431" t="s">
        <v>1443</v>
      </c>
      <c r="S431" t="s">
        <v>5984</v>
      </c>
      <c r="T431" t="s">
        <v>6147</v>
      </c>
      <c r="U431" t="s">
        <v>1438</v>
      </c>
      <c r="W431" t="s">
        <v>292</v>
      </c>
      <c r="X431" t="s">
        <v>3145</v>
      </c>
      <c r="Y431" t="s">
        <v>2632</v>
      </c>
      <c r="Z431" t="s">
        <v>2633</v>
      </c>
      <c r="AA431" t="s">
        <v>1459</v>
      </c>
      <c r="AB431" t="s">
        <v>3141</v>
      </c>
      <c r="AC431" t="s">
        <v>1441</v>
      </c>
    </row>
    <row r="432" spans="1:29">
      <c r="A432" t="str">
        <f>+AA432</f>
        <v>CAM E</v>
      </c>
      <c r="B432" t="s">
        <v>3146</v>
      </c>
      <c r="C432" t="s">
        <v>1433</v>
      </c>
      <c r="D432" t="s">
        <v>1442</v>
      </c>
      <c r="E432" t="s">
        <v>3147</v>
      </c>
      <c r="F432" t="s">
        <v>3148</v>
      </c>
      <c r="G432" t="s">
        <v>5331</v>
      </c>
      <c r="H432">
        <v>100000000</v>
      </c>
      <c r="I432">
        <v>3000</v>
      </c>
      <c r="J432" t="s">
        <v>6147</v>
      </c>
      <c r="K432" s="163" t="str">
        <f>LEFT(L432,10)</f>
        <v>2026-10-12</v>
      </c>
      <c r="L432" t="s">
        <v>6148</v>
      </c>
      <c r="M432">
        <v>100000</v>
      </c>
      <c r="N432" t="s">
        <v>1434</v>
      </c>
      <c r="O432" t="s">
        <v>1435</v>
      </c>
      <c r="P432" t="s">
        <v>1436</v>
      </c>
      <c r="Q432" t="s">
        <v>5308</v>
      </c>
      <c r="R432" t="s">
        <v>1443</v>
      </c>
      <c r="S432" t="s">
        <v>6149</v>
      </c>
      <c r="T432" t="s">
        <v>6147</v>
      </c>
      <c r="U432" t="s">
        <v>1438</v>
      </c>
      <c r="W432" t="s">
        <v>292</v>
      </c>
      <c r="X432" t="s">
        <v>3149</v>
      </c>
      <c r="Y432" t="s">
        <v>2632</v>
      </c>
      <c r="Z432" t="s">
        <v>2633</v>
      </c>
      <c r="AA432" t="s">
        <v>1459</v>
      </c>
      <c r="AB432" t="s">
        <v>3141</v>
      </c>
      <c r="AC432" t="s">
        <v>1441</v>
      </c>
    </row>
    <row r="433" spans="1:29">
      <c r="A433" t="str">
        <f>+AA433</f>
        <v>FEC</v>
      </c>
      <c r="B433" t="s">
        <v>3150</v>
      </c>
      <c r="C433" t="s">
        <v>1447</v>
      </c>
      <c r="D433" t="s">
        <v>1473</v>
      </c>
      <c r="E433" t="s">
        <v>3151</v>
      </c>
      <c r="F433" t="s">
        <v>3151</v>
      </c>
      <c r="G433" t="s">
        <v>5700</v>
      </c>
      <c r="H433">
        <v>100000000</v>
      </c>
      <c r="I433">
        <v>2250</v>
      </c>
      <c r="J433" t="s">
        <v>5546</v>
      </c>
      <c r="K433" s="163" t="str">
        <f>LEFT(L433,10)</f>
        <v>2026-10-13</v>
      </c>
      <c r="L433" t="s">
        <v>6150</v>
      </c>
      <c r="M433">
        <v>100000</v>
      </c>
      <c r="N433" t="s">
        <v>1557</v>
      </c>
      <c r="O433" t="s">
        <v>1435</v>
      </c>
      <c r="P433" t="s">
        <v>1449</v>
      </c>
      <c r="Q433" t="s">
        <v>5308</v>
      </c>
      <c r="R433" t="s">
        <v>1443</v>
      </c>
      <c r="S433" t="s">
        <v>5866</v>
      </c>
      <c r="T433" t="s">
        <v>5546</v>
      </c>
      <c r="U433" t="s">
        <v>1438</v>
      </c>
      <c r="W433" t="s">
        <v>292</v>
      </c>
      <c r="X433" t="s">
        <v>3152</v>
      </c>
      <c r="Y433" t="s">
        <v>1515</v>
      </c>
      <c r="Z433" t="s">
        <v>41</v>
      </c>
      <c r="AA433" t="s">
        <v>2224</v>
      </c>
      <c r="AB433" t="s">
        <v>3153</v>
      </c>
      <c r="AC433" t="s">
        <v>1441</v>
      </c>
    </row>
    <row r="434" spans="1:29">
      <c r="A434" t="str">
        <f>+AA434</f>
        <v>BOA</v>
      </c>
      <c r="B434" t="s">
        <v>3154</v>
      </c>
      <c r="C434" t="s">
        <v>1433</v>
      </c>
      <c r="D434" t="s">
        <v>111</v>
      </c>
      <c r="E434" t="s">
        <v>3155</v>
      </c>
      <c r="F434" t="s">
        <v>3155</v>
      </c>
      <c r="G434" t="s">
        <v>5327</v>
      </c>
      <c r="H434">
        <v>100000000</v>
      </c>
      <c r="I434">
        <v>6137</v>
      </c>
      <c r="J434" t="s">
        <v>6060</v>
      </c>
      <c r="K434" s="163" t="str">
        <f>LEFT(L434,10)</f>
        <v>2026-10-18</v>
      </c>
      <c r="L434" t="s">
        <v>6151</v>
      </c>
      <c r="M434">
        <v>100000</v>
      </c>
      <c r="N434" t="s">
        <v>1434</v>
      </c>
      <c r="O434" t="s">
        <v>1435</v>
      </c>
      <c r="P434" t="s">
        <v>1449</v>
      </c>
      <c r="Q434" t="s">
        <v>5308</v>
      </c>
      <c r="R434" t="s">
        <v>1443</v>
      </c>
      <c r="S434" t="s">
        <v>6018</v>
      </c>
      <c r="T434" t="s">
        <v>6011</v>
      </c>
      <c r="U434" t="s">
        <v>1438</v>
      </c>
      <c r="W434" t="s">
        <v>292</v>
      </c>
      <c r="X434" t="s">
        <v>3156</v>
      </c>
      <c r="Y434" t="s">
        <v>1457</v>
      </c>
      <c r="Z434" t="s">
        <v>39</v>
      </c>
      <c r="AA434" t="s">
        <v>1458</v>
      </c>
      <c r="AB434" t="s">
        <v>3157</v>
      </c>
      <c r="AC434" t="s">
        <v>1441</v>
      </c>
    </row>
    <row r="435" spans="1:29">
      <c r="A435" t="str">
        <f>+AA435</f>
        <v>TRESOR</v>
      </c>
      <c r="B435" t="s">
        <v>3158</v>
      </c>
      <c r="C435" t="s">
        <v>1433</v>
      </c>
      <c r="D435" t="s">
        <v>1218</v>
      </c>
      <c r="E435" t="s">
        <v>3159</v>
      </c>
      <c r="F435" t="s">
        <v>3159</v>
      </c>
      <c r="G435" t="s">
        <v>5306</v>
      </c>
      <c r="H435">
        <v>100000000</v>
      </c>
      <c r="I435">
        <v>22500</v>
      </c>
      <c r="J435" t="s">
        <v>6080</v>
      </c>
      <c r="K435" s="163" t="str">
        <f>LEFT(L435,10)</f>
        <v>2026-10-19</v>
      </c>
      <c r="L435" t="s">
        <v>6152</v>
      </c>
      <c r="M435">
        <v>100000</v>
      </c>
      <c r="N435" t="s">
        <v>1434</v>
      </c>
      <c r="O435" t="s">
        <v>1435</v>
      </c>
      <c r="P435" t="s">
        <v>1436</v>
      </c>
      <c r="Q435" t="s">
        <v>5308</v>
      </c>
      <c r="R435" t="s">
        <v>1443</v>
      </c>
      <c r="S435" t="s">
        <v>6153</v>
      </c>
      <c r="T435" t="s">
        <v>6080</v>
      </c>
      <c r="U435" t="s">
        <v>1438</v>
      </c>
      <c r="W435" t="s">
        <v>292</v>
      </c>
      <c r="X435" t="s">
        <v>3160</v>
      </c>
      <c r="Y435" t="s">
        <v>1439</v>
      </c>
      <c r="Z435" t="s">
        <v>1440</v>
      </c>
      <c r="AA435" t="s">
        <v>333</v>
      </c>
      <c r="AB435" t="s">
        <v>3161</v>
      </c>
      <c r="AC435" t="s">
        <v>1441</v>
      </c>
    </row>
    <row r="436" spans="1:29">
      <c r="A436" t="str">
        <f>+AA436</f>
        <v>ONCF</v>
      </c>
      <c r="B436" t="s">
        <v>3162</v>
      </c>
      <c r="C436" t="s">
        <v>1433</v>
      </c>
      <c r="D436" t="s">
        <v>1473</v>
      </c>
      <c r="E436" t="s">
        <v>3163</v>
      </c>
      <c r="F436" t="s">
        <v>3164</v>
      </c>
      <c r="G436" t="s">
        <v>5350</v>
      </c>
      <c r="H436">
        <v>100000000</v>
      </c>
      <c r="I436">
        <v>4000</v>
      </c>
      <c r="J436" t="s">
        <v>6154</v>
      </c>
      <c r="K436" s="163" t="str">
        <f>LEFT(L436,10)</f>
        <v>2026-10-20</v>
      </c>
      <c r="L436" t="s">
        <v>6155</v>
      </c>
      <c r="M436">
        <v>100000</v>
      </c>
      <c r="N436" t="s">
        <v>1434</v>
      </c>
      <c r="O436" t="s">
        <v>1435</v>
      </c>
      <c r="P436" t="s">
        <v>1436</v>
      </c>
      <c r="Q436" t="s">
        <v>6156</v>
      </c>
      <c r="R436" t="s">
        <v>1443</v>
      </c>
      <c r="S436" t="s">
        <v>6157</v>
      </c>
      <c r="T436" t="s">
        <v>6154</v>
      </c>
      <c r="U436" t="s">
        <v>1438</v>
      </c>
      <c r="W436" t="s">
        <v>1444</v>
      </c>
      <c r="X436" t="s">
        <v>3165</v>
      </c>
      <c r="Y436" t="s">
        <v>1455</v>
      </c>
      <c r="Z436" t="s">
        <v>1456</v>
      </c>
      <c r="AA436" t="s">
        <v>1479</v>
      </c>
      <c r="AB436" t="s">
        <v>1484</v>
      </c>
      <c r="AC436" t="s">
        <v>1441</v>
      </c>
    </row>
    <row r="437" spans="1:29">
      <c r="A437" t="str">
        <f>+AA437</f>
        <v>ONCF</v>
      </c>
      <c r="B437" t="s">
        <v>3166</v>
      </c>
      <c r="C437" t="s">
        <v>1433</v>
      </c>
      <c r="D437" t="s">
        <v>1473</v>
      </c>
      <c r="E437" t="s">
        <v>3167</v>
      </c>
      <c r="F437" t="s">
        <v>3168</v>
      </c>
      <c r="G437" t="s">
        <v>5350</v>
      </c>
      <c r="H437">
        <v>100000000</v>
      </c>
      <c r="I437">
        <v>10522</v>
      </c>
      <c r="J437" t="s">
        <v>6154</v>
      </c>
      <c r="K437" s="163" t="str">
        <f>LEFT(L437,10)</f>
        <v>2026-10-20</v>
      </c>
      <c r="L437" t="s">
        <v>6155</v>
      </c>
      <c r="M437">
        <v>100000</v>
      </c>
      <c r="N437" t="s">
        <v>1434</v>
      </c>
      <c r="O437" t="s">
        <v>1435</v>
      </c>
      <c r="P437" t="s">
        <v>1436</v>
      </c>
      <c r="Q437" t="s">
        <v>6156</v>
      </c>
      <c r="R437" t="s">
        <v>1443</v>
      </c>
      <c r="S437" t="s">
        <v>6157</v>
      </c>
      <c r="T437" t="s">
        <v>6154</v>
      </c>
      <c r="U437" t="s">
        <v>1438</v>
      </c>
      <c r="W437" t="s">
        <v>292</v>
      </c>
      <c r="X437" t="s">
        <v>3169</v>
      </c>
      <c r="Y437" t="s">
        <v>1455</v>
      </c>
      <c r="Z437" t="s">
        <v>1456</v>
      </c>
      <c r="AA437" t="s">
        <v>1479</v>
      </c>
      <c r="AB437" t="s">
        <v>1484</v>
      </c>
      <c r="AC437" t="s">
        <v>1441</v>
      </c>
    </row>
    <row r="438" spans="1:29">
      <c r="A438" t="str">
        <f>+AA438</f>
        <v>RCI</v>
      </c>
      <c r="B438" t="s">
        <v>3170</v>
      </c>
      <c r="C438" t="s">
        <v>1433</v>
      </c>
      <c r="D438" t="s">
        <v>111</v>
      </c>
      <c r="E438" t="s">
        <v>3171</v>
      </c>
      <c r="F438" t="s">
        <v>3171</v>
      </c>
      <c r="G438" t="s">
        <v>5426</v>
      </c>
      <c r="H438">
        <v>100000000</v>
      </c>
      <c r="I438">
        <v>4000</v>
      </c>
      <c r="J438" t="s">
        <v>6158</v>
      </c>
      <c r="K438" s="163" t="str">
        <f>LEFT(L438,10)</f>
        <v>2026-10-21</v>
      </c>
      <c r="L438" t="s">
        <v>6159</v>
      </c>
      <c r="M438">
        <v>100000</v>
      </c>
      <c r="N438" t="s">
        <v>1434</v>
      </c>
      <c r="O438" t="s">
        <v>1435</v>
      </c>
      <c r="P438" t="s">
        <v>1449</v>
      </c>
      <c r="Q438" t="s">
        <v>5308</v>
      </c>
      <c r="R438" t="s">
        <v>1443</v>
      </c>
      <c r="S438" t="s">
        <v>5923</v>
      </c>
      <c r="T438" t="s">
        <v>5639</v>
      </c>
      <c r="U438" t="s">
        <v>1438</v>
      </c>
      <c r="W438" t="s">
        <v>292</v>
      </c>
      <c r="X438" t="s">
        <v>3172</v>
      </c>
      <c r="Y438" t="s">
        <v>1515</v>
      </c>
      <c r="Z438" t="s">
        <v>41</v>
      </c>
      <c r="AA438" t="s">
        <v>1601</v>
      </c>
      <c r="AB438" t="s">
        <v>2561</v>
      </c>
      <c r="AC438" t="s">
        <v>1441</v>
      </c>
    </row>
    <row r="439" spans="1:29">
      <c r="A439" t="str">
        <f>+AA439</f>
        <v>CFG BANK</v>
      </c>
      <c r="B439" t="s">
        <v>3173</v>
      </c>
      <c r="C439" t="s">
        <v>1433</v>
      </c>
      <c r="D439" t="s">
        <v>111</v>
      </c>
      <c r="E439" t="s">
        <v>3174</v>
      </c>
      <c r="F439" t="s">
        <v>3174</v>
      </c>
      <c r="G439" t="s">
        <v>5314</v>
      </c>
      <c r="H439">
        <v>100000000</v>
      </c>
      <c r="I439">
        <v>27</v>
      </c>
      <c r="J439" t="s">
        <v>5575</v>
      </c>
      <c r="K439" s="163" t="str">
        <f>LEFT(L439,10)</f>
        <v>2026-10-24</v>
      </c>
      <c r="L439" t="s">
        <v>6160</v>
      </c>
      <c r="M439">
        <v>100000</v>
      </c>
      <c r="N439" t="s">
        <v>1434</v>
      </c>
      <c r="O439" t="s">
        <v>1435</v>
      </c>
      <c r="P439" t="s">
        <v>1449</v>
      </c>
      <c r="Q439" t="s">
        <v>5308</v>
      </c>
      <c r="R439" t="s">
        <v>1443</v>
      </c>
      <c r="S439" t="s">
        <v>5332</v>
      </c>
      <c r="T439" t="s">
        <v>5600</v>
      </c>
      <c r="U439" t="s">
        <v>1438</v>
      </c>
      <c r="W439" t="s">
        <v>292</v>
      </c>
      <c r="X439" t="s">
        <v>3175</v>
      </c>
      <c r="Y439" t="s">
        <v>1450</v>
      </c>
      <c r="Z439" t="s">
        <v>1249</v>
      </c>
      <c r="AA439" t="s">
        <v>1249</v>
      </c>
      <c r="AB439" t="s">
        <v>2567</v>
      </c>
      <c r="AC439" t="s">
        <v>1441</v>
      </c>
    </row>
    <row r="440" spans="1:29">
      <c r="A440" t="str">
        <f>+AA440</f>
        <v>MAGHREBAIL</v>
      </c>
      <c r="B440" t="s">
        <v>3176</v>
      </c>
      <c r="C440" t="s">
        <v>1433</v>
      </c>
      <c r="D440" t="s">
        <v>111</v>
      </c>
      <c r="E440" t="s">
        <v>3177</v>
      </c>
      <c r="F440" t="s">
        <v>3177</v>
      </c>
      <c r="G440" t="s">
        <v>5420</v>
      </c>
      <c r="H440">
        <v>100000000</v>
      </c>
      <c r="I440">
        <v>1770</v>
      </c>
      <c r="J440" t="s">
        <v>6161</v>
      </c>
      <c r="K440" s="163" t="str">
        <f>LEFT(L440,10)</f>
        <v>2026-10-25</v>
      </c>
      <c r="L440" t="s">
        <v>6162</v>
      </c>
      <c r="M440">
        <v>100000</v>
      </c>
      <c r="N440" t="s">
        <v>1434</v>
      </c>
      <c r="O440" t="s">
        <v>1435</v>
      </c>
      <c r="P440" t="s">
        <v>1449</v>
      </c>
      <c r="Q440" t="s">
        <v>5308</v>
      </c>
      <c r="R440" t="s">
        <v>1443</v>
      </c>
      <c r="S440" t="s">
        <v>6163</v>
      </c>
      <c r="T440" t="s">
        <v>6164</v>
      </c>
      <c r="U440" t="s">
        <v>1438</v>
      </c>
      <c r="W440" t="s">
        <v>292</v>
      </c>
      <c r="X440" t="s">
        <v>3178</v>
      </c>
      <c r="Y440" t="s">
        <v>1457</v>
      </c>
      <c r="Z440" t="s">
        <v>39</v>
      </c>
      <c r="AA440" t="s">
        <v>55</v>
      </c>
      <c r="AB440" t="s">
        <v>3179</v>
      </c>
      <c r="AC440" t="s">
        <v>1441</v>
      </c>
    </row>
    <row r="441" spans="1:29">
      <c r="A441" t="str">
        <f>+AA441</f>
        <v>MAGHREBAIL</v>
      </c>
      <c r="B441" t="s">
        <v>3180</v>
      </c>
      <c r="C441" t="s">
        <v>1534</v>
      </c>
      <c r="D441" t="s">
        <v>111</v>
      </c>
      <c r="E441" t="s">
        <v>3181</v>
      </c>
      <c r="F441" t="s">
        <v>3181</v>
      </c>
      <c r="G441" t="s">
        <v>5420</v>
      </c>
      <c r="H441">
        <v>100000000</v>
      </c>
      <c r="I441">
        <v>1830</v>
      </c>
      <c r="J441" t="s">
        <v>6161</v>
      </c>
      <c r="K441" s="163" t="str">
        <f>LEFT(L441,10)</f>
        <v>2026-10-25</v>
      </c>
      <c r="L441" t="s">
        <v>6162</v>
      </c>
      <c r="M441">
        <v>100000</v>
      </c>
      <c r="N441" t="s">
        <v>1434</v>
      </c>
      <c r="O441" t="s">
        <v>1435</v>
      </c>
      <c r="P441" t="s">
        <v>1449</v>
      </c>
      <c r="Q441" t="s">
        <v>5308</v>
      </c>
      <c r="R441" t="s">
        <v>1443</v>
      </c>
      <c r="S441" t="s">
        <v>5309</v>
      </c>
      <c r="T441" t="s">
        <v>6161</v>
      </c>
      <c r="U441" t="s">
        <v>1536</v>
      </c>
      <c r="V441" t="s">
        <v>1443</v>
      </c>
      <c r="W441" t="s">
        <v>292</v>
      </c>
      <c r="X441" t="s">
        <v>3182</v>
      </c>
      <c r="Y441" t="s">
        <v>1457</v>
      </c>
      <c r="Z441" t="s">
        <v>39</v>
      </c>
      <c r="AA441" t="s">
        <v>55</v>
      </c>
      <c r="AB441" t="s">
        <v>3179</v>
      </c>
      <c r="AC441" t="s">
        <v>1441</v>
      </c>
    </row>
    <row r="442" spans="1:29">
      <c r="A442" t="str">
        <f>+AA442</f>
        <v>ARADEI CAPITAL</v>
      </c>
      <c r="B442" t="s">
        <v>3183</v>
      </c>
      <c r="C442" t="s">
        <v>1433</v>
      </c>
      <c r="D442" t="s">
        <v>1473</v>
      </c>
      <c r="E442" t="s">
        <v>3184</v>
      </c>
      <c r="F442" t="s">
        <v>3184</v>
      </c>
      <c r="G442" t="s">
        <v>5884</v>
      </c>
      <c r="H442">
        <v>100000000</v>
      </c>
      <c r="I442">
        <v>2450</v>
      </c>
      <c r="J442" t="s">
        <v>6165</v>
      </c>
      <c r="K442" s="163" t="str">
        <f>LEFT(L442,10)</f>
        <v>2026-11-04</v>
      </c>
      <c r="L442" t="s">
        <v>6166</v>
      </c>
      <c r="M442">
        <v>100000</v>
      </c>
      <c r="N442" t="s">
        <v>1434</v>
      </c>
      <c r="O442" t="s">
        <v>1435</v>
      </c>
      <c r="P442" t="s">
        <v>1449</v>
      </c>
      <c r="Q442" t="s">
        <v>5308</v>
      </c>
      <c r="R442" t="s">
        <v>1443</v>
      </c>
      <c r="S442" t="s">
        <v>5416</v>
      </c>
      <c r="T442" t="s">
        <v>6165</v>
      </c>
      <c r="U442" t="s">
        <v>1438</v>
      </c>
      <c r="W442" t="s">
        <v>292</v>
      </c>
      <c r="X442" t="s">
        <v>3185</v>
      </c>
      <c r="Y442" t="s">
        <v>1450</v>
      </c>
      <c r="Z442" t="s">
        <v>1249</v>
      </c>
      <c r="AA442" t="s">
        <v>34</v>
      </c>
      <c r="AB442" t="s">
        <v>3186</v>
      </c>
      <c r="AC442" t="s">
        <v>1441</v>
      </c>
    </row>
    <row r="443" spans="1:29">
      <c r="A443" t="str">
        <f>+AA443</f>
        <v>ARADEI CAPITAL</v>
      </c>
      <c r="B443" t="s">
        <v>3187</v>
      </c>
      <c r="C443" t="s">
        <v>1447</v>
      </c>
      <c r="D443" t="s">
        <v>1473</v>
      </c>
      <c r="E443" t="s">
        <v>3188</v>
      </c>
      <c r="F443" t="s">
        <v>3188</v>
      </c>
      <c r="G443" t="s">
        <v>5884</v>
      </c>
      <c r="H443">
        <v>100000000</v>
      </c>
      <c r="I443">
        <v>2300</v>
      </c>
      <c r="J443" t="s">
        <v>6165</v>
      </c>
      <c r="K443" s="163" t="str">
        <f>LEFT(L443,10)</f>
        <v>2026-11-04</v>
      </c>
      <c r="L443" t="s">
        <v>6166</v>
      </c>
      <c r="M443">
        <v>100000</v>
      </c>
      <c r="N443" t="s">
        <v>1557</v>
      </c>
      <c r="O443" t="s">
        <v>1435</v>
      </c>
      <c r="Q443" t="s">
        <v>5308</v>
      </c>
      <c r="R443" t="s">
        <v>1443</v>
      </c>
      <c r="S443" t="s">
        <v>6167</v>
      </c>
      <c r="T443" t="s">
        <v>5889</v>
      </c>
      <c r="U443" t="s">
        <v>1438</v>
      </c>
      <c r="W443" t="s">
        <v>292</v>
      </c>
      <c r="X443" t="s">
        <v>3189</v>
      </c>
      <c r="Y443" t="s">
        <v>1450</v>
      </c>
      <c r="Z443" t="s">
        <v>1249</v>
      </c>
      <c r="AA443" t="s">
        <v>34</v>
      </c>
      <c r="AB443" t="s">
        <v>3186</v>
      </c>
      <c r="AC443" t="s">
        <v>1441</v>
      </c>
    </row>
    <row r="444" spans="1:29">
      <c r="A444" t="str">
        <f>+AA444</f>
        <v>BMCI</v>
      </c>
      <c r="B444" t="s">
        <v>3190</v>
      </c>
      <c r="C444" t="s">
        <v>1447</v>
      </c>
      <c r="D444" t="s">
        <v>111</v>
      </c>
      <c r="E444" t="s">
        <v>3191</v>
      </c>
      <c r="F444" t="s">
        <v>3191</v>
      </c>
      <c r="G444" t="s">
        <v>5375</v>
      </c>
      <c r="H444">
        <v>100000000</v>
      </c>
      <c r="I444">
        <v>367</v>
      </c>
      <c r="J444" t="s">
        <v>5592</v>
      </c>
      <c r="K444" s="163" t="str">
        <f>LEFT(L444,10)</f>
        <v>2026-11-05</v>
      </c>
      <c r="L444" t="s">
        <v>6168</v>
      </c>
      <c r="M444">
        <v>100000</v>
      </c>
      <c r="N444" t="s">
        <v>1557</v>
      </c>
      <c r="O444" t="s">
        <v>1435</v>
      </c>
      <c r="P444" t="s">
        <v>1449</v>
      </c>
      <c r="Q444" t="s">
        <v>5308</v>
      </c>
      <c r="R444" t="s">
        <v>1443</v>
      </c>
      <c r="S444" t="s">
        <v>5509</v>
      </c>
      <c r="T444" t="s">
        <v>6169</v>
      </c>
      <c r="U444" t="s">
        <v>1438</v>
      </c>
      <c r="W444" t="s">
        <v>292</v>
      </c>
      <c r="X444" t="s">
        <v>3192</v>
      </c>
      <c r="Y444" t="s">
        <v>1515</v>
      </c>
      <c r="Z444" t="s">
        <v>41</v>
      </c>
      <c r="AA444" t="s">
        <v>41</v>
      </c>
      <c r="AB444" t="s">
        <v>2585</v>
      </c>
      <c r="AC444" t="s">
        <v>1441</v>
      </c>
    </row>
    <row r="445" spans="1:29">
      <c r="A445" t="str">
        <f>+AA445</f>
        <v>BMCI</v>
      </c>
      <c r="B445" t="s">
        <v>3193</v>
      </c>
      <c r="C445" t="s">
        <v>1447</v>
      </c>
      <c r="D445" t="s">
        <v>111</v>
      </c>
      <c r="E445" t="s">
        <v>3191</v>
      </c>
      <c r="F445" t="s">
        <v>3191</v>
      </c>
      <c r="G445" t="s">
        <v>5375</v>
      </c>
      <c r="H445">
        <v>100000000</v>
      </c>
      <c r="I445">
        <v>192</v>
      </c>
      <c r="J445" t="s">
        <v>5592</v>
      </c>
      <c r="K445" s="163" t="str">
        <f>LEFT(L445,10)</f>
        <v>2026-11-05</v>
      </c>
      <c r="L445" t="s">
        <v>6168</v>
      </c>
      <c r="M445">
        <v>100000</v>
      </c>
      <c r="N445" t="s">
        <v>1557</v>
      </c>
      <c r="O445" t="s">
        <v>1435</v>
      </c>
      <c r="P445" t="s">
        <v>1449</v>
      </c>
      <c r="Q445" t="s">
        <v>5308</v>
      </c>
      <c r="R445" t="s">
        <v>1443</v>
      </c>
      <c r="S445" t="s">
        <v>5509</v>
      </c>
      <c r="T445" t="s">
        <v>6169</v>
      </c>
      <c r="U445" t="s">
        <v>1438</v>
      </c>
      <c r="W445" t="s">
        <v>292</v>
      </c>
      <c r="X445" t="s">
        <v>3194</v>
      </c>
      <c r="Y445" t="s">
        <v>1515</v>
      </c>
      <c r="Z445" t="s">
        <v>41</v>
      </c>
      <c r="AA445" t="s">
        <v>41</v>
      </c>
      <c r="AB445" t="s">
        <v>2585</v>
      </c>
      <c r="AC445" t="s">
        <v>1441</v>
      </c>
    </row>
    <row r="446" spans="1:29">
      <c r="A446" t="str">
        <f>+AA446</f>
        <v>CAM E</v>
      </c>
      <c r="B446" t="s">
        <v>3195</v>
      </c>
      <c r="C446" t="s">
        <v>1433</v>
      </c>
      <c r="D446" t="s">
        <v>111</v>
      </c>
      <c r="E446" t="s">
        <v>3196</v>
      </c>
      <c r="F446" t="s">
        <v>3196</v>
      </c>
      <c r="G446" t="s">
        <v>5331</v>
      </c>
      <c r="H446">
        <v>100000000</v>
      </c>
      <c r="I446">
        <v>500</v>
      </c>
      <c r="J446" t="s">
        <v>6170</v>
      </c>
      <c r="K446" s="163" t="str">
        <f>LEFT(L446,10)</f>
        <v>2026-11-15</v>
      </c>
      <c r="L446" t="s">
        <v>6171</v>
      </c>
      <c r="M446">
        <v>100000</v>
      </c>
      <c r="N446" t="s">
        <v>1434</v>
      </c>
      <c r="O446" t="s">
        <v>1435</v>
      </c>
      <c r="P446" t="s">
        <v>1449</v>
      </c>
      <c r="Q446" t="s">
        <v>5308</v>
      </c>
      <c r="R446" t="s">
        <v>1443</v>
      </c>
      <c r="S446" t="s">
        <v>5340</v>
      </c>
      <c r="T446" t="s">
        <v>6172</v>
      </c>
      <c r="U446" t="s">
        <v>1438</v>
      </c>
      <c r="W446" t="s">
        <v>292</v>
      </c>
      <c r="X446" t="s">
        <v>3197</v>
      </c>
      <c r="Y446" t="s">
        <v>1455</v>
      </c>
      <c r="Z446" t="s">
        <v>1456</v>
      </c>
      <c r="AA446" t="s">
        <v>1459</v>
      </c>
      <c r="AB446" t="s">
        <v>3198</v>
      </c>
      <c r="AC446" t="s">
        <v>1441</v>
      </c>
    </row>
    <row r="447" spans="1:29">
      <c r="A447" t="str">
        <f>+AA447</f>
        <v>TRESOR</v>
      </c>
      <c r="B447" t="s">
        <v>3199</v>
      </c>
      <c r="C447" t="s">
        <v>1433</v>
      </c>
      <c r="D447" t="s">
        <v>1218</v>
      </c>
      <c r="E447" t="s">
        <v>3200</v>
      </c>
      <c r="F447" t="s">
        <v>3200</v>
      </c>
      <c r="G447" t="s">
        <v>5306</v>
      </c>
      <c r="H447">
        <v>100000000</v>
      </c>
      <c r="I447">
        <v>10000</v>
      </c>
      <c r="J447" t="s">
        <v>6173</v>
      </c>
      <c r="K447" s="163" t="str">
        <f>LEFT(L447,10)</f>
        <v>2026-11-16</v>
      </c>
      <c r="L447" t="s">
        <v>6174</v>
      </c>
      <c r="M447">
        <v>100000</v>
      </c>
      <c r="N447" t="s">
        <v>1434</v>
      </c>
      <c r="O447" t="s">
        <v>1435</v>
      </c>
      <c r="P447" t="s">
        <v>1436</v>
      </c>
      <c r="Q447" t="s">
        <v>5308</v>
      </c>
      <c r="R447" t="s">
        <v>1443</v>
      </c>
      <c r="S447" t="s">
        <v>5920</v>
      </c>
      <c r="T447" t="s">
        <v>6173</v>
      </c>
      <c r="U447" t="s">
        <v>1438</v>
      </c>
      <c r="W447" t="s">
        <v>292</v>
      </c>
      <c r="X447" t="s">
        <v>3201</v>
      </c>
      <c r="Y447" t="s">
        <v>1439</v>
      </c>
      <c r="Z447" t="s">
        <v>1440</v>
      </c>
      <c r="AA447" t="s">
        <v>333</v>
      </c>
      <c r="AB447" t="s">
        <v>2616</v>
      </c>
      <c r="AC447" t="s">
        <v>1441</v>
      </c>
    </row>
    <row r="448" spans="1:29">
      <c r="A448" t="str">
        <f>+AA448</f>
        <v>MAGHREBAIL</v>
      </c>
      <c r="B448" t="s">
        <v>3202</v>
      </c>
      <c r="C448" t="s">
        <v>1534</v>
      </c>
      <c r="D448" t="s">
        <v>111</v>
      </c>
      <c r="E448" t="s">
        <v>3203</v>
      </c>
      <c r="F448" t="s">
        <v>3203</v>
      </c>
      <c r="G448" t="s">
        <v>5420</v>
      </c>
      <c r="H448">
        <v>100000000</v>
      </c>
      <c r="I448">
        <v>3900</v>
      </c>
      <c r="J448" t="s">
        <v>6175</v>
      </c>
      <c r="K448" s="163" t="str">
        <f>LEFT(L448,10)</f>
        <v>2026-11-23</v>
      </c>
      <c r="L448" t="s">
        <v>6176</v>
      </c>
      <c r="M448">
        <v>100000</v>
      </c>
      <c r="N448" t="s">
        <v>1434</v>
      </c>
      <c r="O448" t="s">
        <v>1435</v>
      </c>
      <c r="P448" t="s">
        <v>1449</v>
      </c>
      <c r="Q448" t="s">
        <v>5308</v>
      </c>
      <c r="R448" t="s">
        <v>1443</v>
      </c>
      <c r="S448" t="s">
        <v>6177</v>
      </c>
      <c r="T448" t="s">
        <v>6175</v>
      </c>
      <c r="U448" t="s">
        <v>1536</v>
      </c>
      <c r="V448" t="s">
        <v>1443</v>
      </c>
      <c r="W448" t="s">
        <v>292</v>
      </c>
      <c r="X448" t="s">
        <v>3204</v>
      </c>
      <c r="Y448" t="s">
        <v>1457</v>
      </c>
      <c r="Z448" t="s">
        <v>39</v>
      </c>
      <c r="AA448" t="s">
        <v>55</v>
      </c>
      <c r="AB448" t="s">
        <v>3205</v>
      </c>
      <c r="AC448" t="s">
        <v>1441</v>
      </c>
    </row>
    <row r="449" spans="1:29">
      <c r="A449" t="str">
        <f>+AA449</f>
        <v>SEDM</v>
      </c>
      <c r="B449" t="s">
        <v>3206</v>
      </c>
      <c r="C449" t="s">
        <v>1433</v>
      </c>
      <c r="D449" t="s">
        <v>111</v>
      </c>
      <c r="E449" t="s">
        <v>3207</v>
      </c>
      <c r="F449" t="s">
        <v>3207</v>
      </c>
      <c r="G449" t="s">
        <v>5448</v>
      </c>
      <c r="H449">
        <v>100000000</v>
      </c>
      <c r="I449">
        <v>2400</v>
      </c>
      <c r="J449" t="s">
        <v>6001</v>
      </c>
      <c r="K449" s="163" t="str">
        <f>LEFT(L449,10)</f>
        <v>2026-11-27</v>
      </c>
      <c r="L449" t="s">
        <v>6178</v>
      </c>
      <c r="M449">
        <v>100000</v>
      </c>
      <c r="N449" t="s">
        <v>1434</v>
      </c>
      <c r="O449" t="s">
        <v>1435</v>
      </c>
      <c r="P449" t="s">
        <v>1449</v>
      </c>
      <c r="Q449" t="s">
        <v>5308</v>
      </c>
      <c r="R449" t="s">
        <v>1443</v>
      </c>
      <c r="S449" t="s">
        <v>5681</v>
      </c>
      <c r="T449" t="s">
        <v>6001</v>
      </c>
      <c r="U449" t="s">
        <v>1438</v>
      </c>
      <c r="W449" t="s">
        <v>292</v>
      </c>
      <c r="X449" t="s">
        <v>3209</v>
      </c>
      <c r="Y449" t="s">
        <v>1611</v>
      </c>
      <c r="Z449" t="s">
        <v>1612</v>
      </c>
      <c r="AA449" t="s">
        <v>1624</v>
      </c>
      <c r="AB449" t="s">
        <v>3210</v>
      </c>
      <c r="AC449" t="s">
        <v>1441</v>
      </c>
    </row>
    <row r="450" spans="1:29">
      <c r="A450" t="str">
        <f>+AA450</f>
        <v>CFG BANK</v>
      </c>
      <c r="B450" t="s">
        <v>3211</v>
      </c>
      <c r="C450" t="s">
        <v>1433</v>
      </c>
      <c r="D450" t="s">
        <v>111</v>
      </c>
      <c r="E450" t="s">
        <v>3212</v>
      </c>
      <c r="F450" t="s">
        <v>3212</v>
      </c>
      <c r="G450" t="s">
        <v>5314</v>
      </c>
      <c r="H450">
        <v>100000000</v>
      </c>
      <c r="I450">
        <v>10</v>
      </c>
      <c r="J450" t="s">
        <v>5915</v>
      </c>
      <c r="K450" s="163" t="str">
        <f>LEFT(L450,10)</f>
        <v>2026-11-29</v>
      </c>
      <c r="L450" t="s">
        <v>6179</v>
      </c>
      <c r="M450">
        <v>100000</v>
      </c>
      <c r="N450" t="s">
        <v>1434</v>
      </c>
      <c r="O450" t="s">
        <v>1435</v>
      </c>
      <c r="P450" t="s">
        <v>1449</v>
      </c>
      <c r="Q450" t="s">
        <v>5308</v>
      </c>
      <c r="R450" t="s">
        <v>1443</v>
      </c>
      <c r="S450" t="s">
        <v>5559</v>
      </c>
      <c r="T450" t="s">
        <v>5600</v>
      </c>
      <c r="U450" t="s">
        <v>1438</v>
      </c>
      <c r="W450" t="s">
        <v>292</v>
      </c>
      <c r="X450" t="s">
        <v>3213</v>
      </c>
      <c r="Y450" t="s">
        <v>1450</v>
      </c>
      <c r="Z450" t="s">
        <v>1249</v>
      </c>
      <c r="AA450" t="s">
        <v>1249</v>
      </c>
      <c r="AB450" t="s">
        <v>2666</v>
      </c>
      <c r="AC450" t="s">
        <v>1441</v>
      </c>
    </row>
    <row r="451" spans="1:29">
      <c r="A451" t="str">
        <f>+AA451</f>
        <v>LABEL VIE</v>
      </c>
      <c r="B451" t="s">
        <v>3214</v>
      </c>
      <c r="C451" t="s">
        <v>1534</v>
      </c>
      <c r="D451" t="s">
        <v>1473</v>
      </c>
      <c r="E451" t="s">
        <v>3215</v>
      </c>
      <c r="F451" t="s">
        <v>3215</v>
      </c>
      <c r="G451" t="s">
        <v>5323</v>
      </c>
      <c r="H451">
        <v>100000000</v>
      </c>
      <c r="I451">
        <v>1550</v>
      </c>
      <c r="J451" t="s">
        <v>6180</v>
      </c>
      <c r="K451" s="163" t="str">
        <f>LEFT(L451,10)</f>
        <v>2026-12-02</v>
      </c>
      <c r="L451" t="s">
        <v>6181</v>
      </c>
      <c r="M451">
        <v>100000</v>
      </c>
      <c r="N451" t="s">
        <v>1557</v>
      </c>
      <c r="O451" t="s">
        <v>1435</v>
      </c>
      <c r="P451" t="s">
        <v>1449</v>
      </c>
      <c r="Q451" t="s">
        <v>5308</v>
      </c>
      <c r="R451" t="s">
        <v>1443</v>
      </c>
      <c r="S451" t="s">
        <v>5348</v>
      </c>
      <c r="U451" t="s">
        <v>1536</v>
      </c>
      <c r="V451" t="s">
        <v>1443</v>
      </c>
      <c r="W451" t="s">
        <v>292</v>
      </c>
      <c r="X451" t="s">
        <v>3216</v>
      </c>
      <c r="Y451" t="s">
        <v>1457</v>
      </c>
      <c r="Z451" t="s">
        <v>39</v>
      </c>
      <c r="AA451" t="s">
        <v>52</v>
      </c>
      <c r="AB451" t="s">
        <v>2378</v>
      </c>
      <c r="AC451" t="s">
        <v>1441</v>
      </c>
    </row>
    <row r="452" spans="1:29">
      <c r="A452" t="str">
        <f>+AA452</f>
        <v>LABEL VIE</v>
      </c>
      <c r="B452" t="s">
        <v>3217</v>
      </c>
      <c r="C452" t="s">
        <v>1534</v>
      </c>
      <c r="D452" t="s">
        <v>1473</v>
      </c>
      <c r="E452" t="s">
        <v>3218</v>
      </c>
      <c r="F452" t="s">
        <v>3218</v>
      </c>
      <c r="G452" t="s">
        <v>5323</v>
      </c>
      <c r="H452">
        <v>100000000</v>
      </c>
      <c r="I452">
        <v>2200</v>
      </c>
      <c r="J452" t="s">
        <v>6180</v>
      </c>
      <c r="K452" s="163" t="str">
        <f>LEFT(L452,10)</f>
        <v>2026-12-02</v>
      </c>
      <c r="L452" t="s">
        <v>6181</v>
      </c>
      <c r="M452">
        <v>100000</v>
      </c>
      <c r="N452" t="s">
        <v>1434</v>
      </c>
      <c r="O452" t="s">
        <v>1435</v>
      </c>
      <c r="P452" t="s">
        <v>1449</v>
      </c>
      <c r="Q452" t="s">
        <v>5308</v>
      </c>
      <c r="R452" t="s">
        <v>1443</v>
      </c>
      <c r="S452" t="s">
        <v>6182</v>
      </c>
      <c r="U452" t="s">
        <v>1536</v>
      </c>
      <c r="V452" t="s">
        <v>1443</v>
      </c>
      <c r="W452" t="s">
        <v>292</v>
      </c>
      <c r="X452" t="s">
        <v>3219</v>
      </c>
      <c r="Y452" t="s">
        <v>1457</v>
      </c>
      <c r="Z452" t="s">
        <v>39</v>
      </c>
      <c r="AA452" t="s">
        <v>52</v>
      </c>
      <c r="AB452" t="s">
        <v>2378</v>
      </c>
      <c r="AC452" t="s">
        <v>1441</v>
      </c>
    </row>
    <row r="453" spans="1:29">
      <c r="A453" t="str">
        <f>+AA453</f>
        <v>RCI</v>
      </c>
      <c r="B453" t="s">
        <v>3220</v>
      </c>
      <c r="C453" t="s">
        <v>1447</v>
      </c>
      <c r="D453" t="s">
        <v>1473</v>
      </c>
      <c r="E453" t="s">
        <v>3221</v>
      </c>
      <c r="F453" t="s">
        <v>3221</v>
      </c>
      <c r="G453" t="s">
        <v>5426</v>
      </c>
      <c r="H453">
        <v>100000000</v>
      </c>
      <c r="I453">
        <v>4000</v>
      </c>
      <c r="J453" t="s">
        <v>6183</v>
      </c>
      <c r="K453" s="163" t="str">
        <f>LEFT(L453,10)</f>
        <v>2026-12-09</v>
      </c>
      <c r="L453" t="s">
        <v>6184</v>
      </c>
      <c r="M453">
        <v>100000</v>
      </c>
      <c r="N453" t="s">
        <v>1557</v>
      </c>
      <c r="O453" t="s">
        <v>1745</v>
      </c>
      <c r="P453" t="s">
        <v>1449</v>
      </c>
      <c r="Q453" t="s">
        <v>5308</v>
      </c>
      <c r="R453" t="s">
        <v>1437</v>
      </c>
      <c r="S453" t="s">
        <v>5796</v>
      </c>
      <c r="T453" t="s">
        <v>6183</v>
      </c>
      <c r="U453" t="s">
        <v>1438</v>
      </c>
      <c r="W453" t="s">
        <v>292</v>
      </c>
      <c r="X453" t="s">
        <v>3222</v>
      </c>
      <c r="Y453" t="s">
        <v>1515</v>
      </c>
      <c r="Z453" t="s">
        <v>41</v>
      </c>
      <c r="AA453" t="s">
        <v>1601</v>
      </c>
      <c r="AB453" t="s">
        <v>3223</v>
      </c>
      <c r="AC453" t="s">
        <v>1441</v>
      </c>
    </row>
    <row r="454" spans="1:29">
      <c r="A454" t="str">
        <f>+AA454</f>
        <v>MEDI TELCOM SA</v>
      </c>
      <c r="B454" t="s">
        <v>3224</v>
      </c>
      <c r="C454" t="s">
        <v>1534</v>
      </c>
      <c r="D454" t="s">
        <v>1473</v>
      </c>
      <c r="E454" t="s">
        <v>3225</v>
      </c>
      <c r="F454" t="s">
        <v>3225</v>
      </c>
      <c r="G454" t="s">
        <v>5931</v>
      </c>
      <c r="H454">
        <v>100000000</v>
      </c>
      <c r="I454">
        <v>10020</v>
      </c>
      <c r="J454" t="s">
        <v>6185</v>
      </c>
      <c r="K454" s="163" t="str">
        <f>LEFT(L454,10)</f>
        <v>2026-12-10</v>
      </c>
      <c r="L454" t="s">
        <v>6186</v>
      </c>
      <c r="M454">
        <v>100000</v>
      </c>
      <c r="N454" t="s">
        <v>1434</v>
      </c>
      <c r="O454" t="s">
        <v>1435</v>
      </c>
      <c r="P454" t="s">
        <v>1449</v>
      </c>
      <c r="Q454" t="s">
        <v>5308</v>
      </c>
      <c r="R454" t="s">
        <v>1443</v>
      </c>
      <c r="S454" t="s">
        <v>5400</v>
      </c>
      <c r="U454" t="s">
        <v>1536</v>
      </c>
      <c r="V454" t="s">
        <v>1443</v>
      </c>
      <c r="W454" t="s">
        <v>292</v>
      </c>
      <c r="X454" t="s">
        <v>3226</v>
      </c>
      <c r="Y454" t="s">
        <v>1457</v>
      </c>
      <c r="Z454" t="s">
        <v>39</v>
      </c>
      <c r="AA454" t="s">
        <v>2698</v>
      </c>
      <c r="AB454" t="s">
        <v>3227</v>
      </c>
      <c r="AC454" t="s">
        <v>1441</v>
      </c>
    </row>
    <row r="455" spans="1:29">
      <c r="A455" t="str">
        <f>+AA455</f>
        <v>MEDI TELCOM SA</v>
      </c>
      <c r="B455" t="s">
        <v>3228</v>
      </c>
      <c r="C455" t="s">
        <v>1534</v>
      </c>
      <c r="D455" t="s">
        <v>1473</v>
      </c>
      <c r="E455" t="s">
        <v>3229</v>
      </c>
      <c r="F455" t="s">
        <v>3229</v>
      </c>
      <c r="G455" t="s">
        <v>5931</v>
      </c>
      <c r="H455">
        <v>100000000</v>
      </c>
      <c r="I455">
        <v>7880</v>
      </c>
      <c r="J455" t="s">
        <v>6185</v>
      </c>
      <c r="K455" s="163" t="str">
        <f>LEFT(L455,10)</f>
        <v>2026-12-10</v>
      </c>
      <c r="L455" t="s">
        <v>6186</v>
      </c>
      <c r="M455">
        <v>100000</v>
      </c>
      <c r="N455" t="s">
        <v>1557</v>
      </c>
      <c r="O455" t="s">
        <v>1435</v>
      </c>
      <c r="P455" t="s">
        <v>1449</v>
      </c>
      <c r="Q455" t="s">
        <v>5308</v>
      </c>
      <c r="R455" t="s">
        <v>1443</v>
      </c>
      <c r="S455" t="s">
        <v>6044</v>
      </c>
      <c r="T455" t="s">
        <v>5932</v>
      </c>
      <c r="U455" t="s">
        <v>1438</v>
      </c>
      <c r="V455" t="s">
        <v>1443</v>
      </c>
      <c r="W455" t="s">
        <v>292</v>
      </c>
      <c r="X455" t="s">
        <v>3230</v>
      </c>
      <c r="Y455" t="s">
        <v>1457</v>
      </c>
      <c r="Z455" t="s">
        <v>39</v>
      </c>
      <c r="AA455" t="s">
        <v>2698</v>
      </c>
      <c r="AB455" t="s">
        <v>3227</v>
      </c>
      <c r="AC455" t="s">
        <v>1441</v>
      </c>
    </row>
    <row r="456" spans="1:29">
      <c r="A456" t="str">
        <f>+AA456</f>
        <v>CIH E</v>
      </c>
      <c r="B456" t="s">
        <v>3231</v>
      </c>
      <c r="C456" t="s">
        <v>1433</v>
      </c>
      <c r="D456" t="s">
        <v>1473</v>
      </c>
      <c r="E456" t="s">
        <v>3232</v>
      </c>
      <c r="F456" t="s">
        <v>3232</v>
      </c>
      <c r="G456" t="s">
        <v>5311</v>
      </c>
      <c r="H456">
        <v>100000000</v>
      </c>
      <c r="I456">
        <v>394</v>
      </c>
      <c r="J456" t="s">
        <v>6187</v>
      </c>
      <c r="K456" s="163" t="str">
        <f>LEFT(L456,10)</f>
        <v>2026-12-15</v>
      </c>
      <c r="L456" t="s">
        <v>6188</v>
      </c>
      <c r="M456">
        <v>100000</v>
      </c>
      <c r="N456" t="s">
        <v>1434</v>
      </c>
      <c r="O456" t="s">
        <v>1435</v>
      </c>
      <c r="P456" t="s">
        <v>1436</v>
      </c>
      <c r="Q456" t="s">
        <v>5308</v>
      </c>
      <c r="R456" t="s">
        <v>1443</v>
      </c>
      <c r="S456" t="s">
        <v>5813</v>
      </c>
      <c r="T456" t="s">
        <v>6187</v>
      </c>
      <c r="U456" t="s">
        <v>1438</v>
      </c>
      <c r="W456" t="s">
        <v>292</v>
      </c>
      <c r="X456" t="s">
        <v>3234</v>
      </c>
      <c r="Y456" t="s">
        <v>1445</v>
      </c>
      <c r="Z456" t="s">
        <v>1243</v>
      </c>
      <c r="AA456" t="s">
        <v>1446</v>
      </c>
      <c r="AB456" t="s">
        <v>3233</v>
      </c>
      <c r="AC456" t="s">
        <v>1441</v>
      </c>
    </row>
    <row r="457" spans="1:29">
      <c r="A457" t="str">
        <f>+AA457</f>
        <v>CIH E</v>
      </c>
      <c r="B457" t="s">
        <v>3235</v>
      </c>
      <c r="C457" t="s">
        <v>1433</v>
      </c>
      <c r="D457" t="s">
        <v>1473</v>
      </c>
      <c r="E457" t="s">
        <v>3236</v>
      </c>
      <c r="F457" t="s">
        <v>3236</v>
      </c>
      <c r="G457" t="s">
        <v>5311</v>
      </c>
      <c r="H457">
        <v>100000000</v>
      </c>
      <c r="I457">
        <v>9606</v>
      </c>
      <c r="J457" t="s">
        <v>6187</v>
      </c>
      <c r="K457" s="163" t="str">
        <f>LEFT(L457,10)</f>
        <v>2026-12-15</v>
      </c>
      <c r="L457" t="s">
        <v>6188</v>
      </c>
      <c r="M457">
        <v>100000</v>
      </c>
      <c r="N457" t="s">
        <v>1434</v>
      </c>
      <c r="O457" t="s">
        <v>1435</v>
      </c>
      <c r="P457" t="s">
        <v>1436</v>
      </c>
      <c r="Q457" t="s">
        <v>5308</v>
      </c>
      <c r="R457" t="s">
        <v>1443</v>
      </c>
      <c r="S457" t="s">
        <v>5433</v>
      </c>
      <c r="T457" t="s">
        <v>6187</v>
      </c>
      <c r="U457" t="s">
        <v>1438</v>
      </c>
      <c r="W457" t="s">
        <v>292</v>
      </c>
      <c r="X457" t="s">
        <v>3237</v>
      </c>
      <c r="Y457" t="s">
        <v>1445</v>
      </c>
      <c r="Z457" t="s">
        <v>1243</v>
      </c>
      <c r="AA457" t="s">
        <v>1446</v>
      </c>
      <c r="AB457" t="s">
        <v>3233</v>
      </c>
      <c r="AC457" t="s">
        <v>1441</v>
      </c>
    </row>
    <row r="458" spans="1:29">
      <c r="A458" t="str">
        <f>+AA458</f>
        <v>CFG BANK</v>
      </c>
      <c r="B458" t="s">
        <v>3238</v>
      </c>
      <c r="C458" t="s">
        <v>1433</v>
      </c>
      <c r="D458" t="s">
        <v>111</v>
      </c>
      <c r="E458" t="s">
        <v>3239</v>
      </c>
      <c r="F458" t="s">
        <v>3239</v>
      </c>
      <c r="G458" t="s">
        <v>5314</v>
      </c>
      <c r="H458">
        <v>100000000</v>
      </c>
      <c r="I458">
        <v>12</v>
      </c>
      <c r="J458" t="s">
        <v>6189</v>
      </c>
      <c r="K458" s="163" t="str">
        <f>LEFT(L458,10)</f>
        <v>2026-12-17</v>
      </c>
      <c r="L458" t="s">
        <v>6190</v>
      </c>
      <c r="M458">
        <v>100000</v>
      </c>
      <c r="N458" t="s">
        <v>1434</v>
      </c>
      <c r="O458" t="s">
        <v>1435</v>
      </c>
      <c r="P458" t="s">
        <v>1449</v>
      </c>
      <c r="Q458" t="s">
        <v>5308</v>
      </c>
      <c r="R458" t="s">
        <v>1443</v>
      </c>
      <c r="S458" t="s">
        <v>5920</v>
      </c>
      <c r="T458" t="s">
        <v>5600</v>
      </c>
      <c r="U458" t="s">
        <v>1438</v>
      </c>
      <c r="W458" t="s">
        <v>292</v>
      </c>
      <c r="X458" t="s">
        <v>3240</v>
      </c>
      <c r="Y458" t="s">
        <v>1450</v>
      </c>
      <c r="Z458" t="s">
        <v>1249</v>
      </c>
      <c r="AA458" t="s">
        <v>1249</v>
      </c>
      <c r="AB458" t="s">
        <v>3241</v>
      </c>
      <c r="AC458" t="s">
        <v>1441</v>
      </c>
    </row>
    <row r="459" spans="1:29">
      <c r="A459" t="str">
        <f>+AA459</f>
        <v>SEDM</v>
      </c>
      <c r="B459" t="s">
        <v>3242</v>
      </c>
      <c r="C459" t="s">
        <v>1433</v>
      </c>
      <c r="D459" t="s">
        <v>111</v>
      </c>
      <c r="E459" t="s">
        <v>3243</v>
      </c>
      <c r="F459" t="s">
        <v>3243</v>
      </c>
      <c r="G459" t="s">
        <v>5448</v>
      </c>
      <c r="H459">
        <v>100000000</v>
      </c>
      <c r="I459">
        <v>2900</v>
      </c>
      <c r="J459" t="s">
        <v>6191</v>
      </c>
      <c r="K459" s="163" t="str">
        <f>LEFT(L459,10)</f>
        <v>2026-12-18</v>
      </c>
      <c r="L459" t="s">
        <v>6192</v>
      </c>
      <c r="M459">
        <v>100000</v>
      </c>
      <c r="N459" t="s">
        <v>1434</v>
      </c>
      <c r="O459" t="s">
        <v>1435</v>
      </c>
      <c r="P459" t="s">
        <v>1449</v>
      </c>
      <c r="Q459" t="s">
        <v>5308</v>
      </c>
      <c r="R459" t="s">
        <v>1443</v>
      </c>
      <c r="S459" t="s">
        <v>5846</v>
      </c>
      <c r="T459" t="s">
        <v>6001</v>
      </c>
      <c r="U459" t="s">
        <v>1438</v>
      </c>
      <c r="W459" t="s">
        <v>292</v>
      </c>
      <c r="X459" t="s">
        <v>3244</v>
      </c>
      <c r="Y459" t="s">
        <v>1611</v>
      </c>
      <c r="Z459" t="s">
        <v>1612</v>
      </c>
      <c r="AA459" t="s">
        <v>1624</v>
      </c>
      <c r="AB459" t="s">
        <v>3245</v>
      </c>
      <c r="AC459" t="s">
        <v>1441</v>
      </c>
    </row>
    <row r="460" spans="1:29">
      <c r="A460" t="str">
        <f>+AA460</f>
        <v>CDM</v>
      </c>
      <c r="B460" t="s">
        <v>3246</v>
      </c>
      <c r="C460" t="s">
        <v>1433</v>
      </c>
      <c r="D460" t="s">
        <v>1442</v>
      </c>
      <c r="E460" t="s">
        <v>3247</v>
      </c>
      <c r="F460" t="s">
        <v>3248</v>
      </c>
      <c r="G460" t="s">
        <v>5373</v>
      </c>
      <c r="H460">
        <v>100000000</v>
      </c>
      <c r="I460">
        <v>550</v>
      </c>
      <c r="J460" t="s">
        <v>6193</v>
      </c>
      <c r="K460" s="163" t="str">
        <f>LEFT(L460,10)</f>
        <v>2026-12-21</v>
      </c>
      <c r="L460" t="s">
        <v>6194</v>
      </c>
      <c r="M460">
        <v>100000</v>
      </c>
      <c r="N460" t="s">
        <v>1434</v>
      </c>
      <c r="O460" t="s">
        <v>1435</v>
      </c>
      <c r="P460" t="s">
        <v>1436</v>
      </c>
      <c r="Q460" t="s">
        <v>5308</v>
      </c>
      <c r="R460" t="s">
        <v>1443</v>
      </c>
      <c r="S460" t="s">
        <v>6138</v>
      </c>
      <c r="T460" t="s">
        <v>6193</v>
      </c>
      <c r="U460" t="s">
        <v>1438</v>
      </c>
      <c r="W460" t="s">
        <v>1444</v>
      </c>
      <c r="X460" t="s">
        <v>3249</v>
      </c>
      <c r="Y460" t="s">
        <v>1510</v>
      </c>
      <c r="Z460" t="s">
        <v>42</v>
      </c>
      <c r="AA460" t="s">
        <v>42</v>
      </c>
      <c r="AB460" t="s">
        <v>3250</v>
      </c>
      <c r="AC460" t="s">
        <v>1441</v>
      </c>
    </row>
    <row r="461" spans="1:29">
      <c r="A461" t="str">
        <f>+AA461</f>
        <v>CDM</v>
      </c>
      <c r="B461" t="s">
        <v>3251</v>
      </c>
      <c r="C461" t="s">
        <v>1433</v>
      </c>
      <c r="D461" t="s">
        <v>1442</v>
      </c>
      <c r="E461" t="s">
        <v>3252</v>
      </c>
      <c r="F461" t="s">
        <v>3253</v>
      </c>
      <c r="G461" t="s">
        <v>5373</v>
      </c>
      <c r="H461">
        <v>100000000</v>
      </c>
      <c r="I461">
        <v>4450</v>
      </c>
      <c r="J461" t="s">
        <v>6193</v>
      </c>
      <c r="K461" s="163" t="str">
        <f>LEFT(L461,10)</f>
        <v>2026-12-21</v>
      </c>
      <c r="L461" t="s">
        <v>6194</v>
      </c>
      <c r="M461">
        <v>100000</v>
      </c>
      <c r="N461" t="s">
        <v>1434</v>
      </c>
      <c r="O461" t="s">
        <v>1435</v>
      </c>
      <c r="P461" t="s">
        <v>1436</v>
      </c>
      <c r="Q461" t="s">
        <v>5308</v>
      </c>
      <c r="R461" t="s">
        <v>1443</v>
      </c>
      <c r="S461" t="s">
        <v>5493</v>
      </c>
      <c r="T461" t="s">
        <v>6193</v>
      </c>
      <c r="U461" t="s">
        <v>1438</v>
      </c>
      <c r="W461" t="s">
        <v>292</v>
      </c>
      <c r="X461" t="s">
        <v>3254</v>
      </c>
      <c r="Y461" t="s">
        <v>1510</v>
      </c>
      <c r="Z461" t="s">
        <v>42</v>
      </c>
      <c r="AA461" t="s">
        <v>42</v>
      </c>
      <c r="AB461" t="s">
        <v>3255</v>
      </c>
      <c r="AC461" t="s">
        <v>1441</v>
      </c>
    </row>
    <row r="462" spans="1:29">
      <c r="A462" t="str">
        <f>+AA462</f>
        <v>ATT TITRI MFT</v>
      </c>
      <c r="B462" t="s">
        <v>3256</v>
      </c>
      <c r="C462" t="s">
        <v>1534</v>
      </c>
      <c r="D462" t="s">
        <v>177</v>
      </c>
      <c r="E462" t="s">
        <v>3257</v>
      </c>
      <c r="F462" t="s">
        <v>3258</v>
      </c>
      <c r="G462" t="s">
        <v>6195</v>
      </c>
      <c r="H462">
        <v>100000000</v>
      </c>
      <c r="I462">
        <v>5000</v>
      </c>
      <c r="J462" t="s">
        <v>6196</v>
      </c>
      <c r="K462" s="163" t="str">
        <f>LEFT(L462,10)</f>
        <v>2026-12-24</v>
      </c>
      <c r="L462" t="s">
        <v>6197</v>
      </c>
      <c r="M462">
        <v>100000</v>
      </c>
      <c r="N462" t="s">
        <v>1434</v>
      </c>
      <c r="O462" t="s">
        <v>1435</v>
      </c>
      <c r="P462" t="s">
        <v>1449</v>
      </c>
      <c r="Q462" t="s">
        <v>5308</v>
      </c>
      <c r="R462" t="s">
        <v>1437</v>
      </c>
      <c r="S462" t="s">
        <v>6198</v>
      </c>
      <c r="U462" t="s">
        <v>1536</v>
      </c>
      <c r="V462" t="s">
        <v>1437</v>
      </c>
      <c r="W462" t="s">
        <v>292</v>
      </c>
      <c r="X462" t="s">
        <v>3259</v>
      </c>
      <c r="Y462" t="s">
        <v>1465</v>
      </c>
      <c r="Z462" t="s">
        <v>1466</v>
      </c>
      <c r="AA462" t="s">
        <v>3260</v>
      </c>
      <c r="AB462" t="s">
        <v>3261</v>
      </c>
      <c r="AC462" t="s">
        <v>1441</v>
      </c>
    </row>
    <row r="463" spans="1:29">
      <c r="A463" t="str">
        <f>+AA463</f>
        <v>FT SALAF INVEST</v>
      </c>
      <c r="B463" t="s">
        <v>3262</v>
      </c>
      <c r="C463" t="s">
        <v>1534</v>
      </c>
      <c r="D463" t="s">
        <v>177</v>
      </c>
      <c r="E463" t="s">
        <v>3263</v>
      </c>
      <c r="F463" t="s">
        <v>3264</v>
      </c>
      <c r="G463" t="s">
        <v>6199</v>
      </c>
      <c r="H463">
        <v>100000000</v>
      </c>
      <c r="I463">
        <v>125</v>
      </c>
      <c r="J463" t="s">
        <v>6200</v>
      </c>
      <c r="K463" s="163" t="str">
        <f>LEFT(L463,10)</f>
        <v>2026-12-24</v>
      </c>
      <c r="L463" t="s">
        <v>6197</v>
      </c>
      <c r="M463">
        <v>100000</v>
      </c>
      <c r="N463" t="s">
        <v>1434</v>
      </c>
      <c r="O463" t="s">
        <v>1435</v>
      </c>
      <c r="P463" t="s">
        <v>1449</v>
      </c>
      <c r="Q463" t="s">
        <v>5308</v>
      </c>
      <c r="R463" t="s">
        <v>1437</v>
      </c>
      <c r="S463" t="s">
        <v>5798</v>
      </c>
      <c r="T463" t="s">
        <v>6200</v>
      </c>
      <c r="U463" t="s">
        <v>1536</v>
      </c>
      <c r="V463" t="s">
        <v>1437</v>
      </c>
      <c r="W463" t="s">
        <v>292</v>
      </c>
      <c r="X463" t="s">
        <v>3265</v>
      </c>
      <c r="Y463" t="s">
        <v>1465</v>
      </c>
      <c r="Z463" t="s">
        <v>1466</v>
      </c>
      <c r="AA463" t="s">
        <v>3266</v>
      </c>
      <c r="AB463" t="s">
        <v>3267</v>
      </c>
      <c r="AC463" t="s">
        <v>1441</v>
      </c>
    </row>
    <row r="464" spans="1:29">
      <c r="A464" t="str">
        <f>+AA464</f>
        <v>ATW E</v>
      </c>
      <c r="B464" t="s">
        <v>3268</v>
      </c>
      <c r="C464" t="s">
        <v>1534</v>
      </c>
      <c r="D464" t="s">
        <v>1442</v>
      </c>
      <c r="E464" t="s">
        <v>3269</v>
      </c>
      <c r="F464" t="s">
        <v>3269</v>
      </c>
      <c r="G464" t="s">
        <v>5485</v>
      </c>
      <c r="H464">
        <v>100000000</v>
      </c>
      <c r="I464">
        <v>10000</v>
      </c>
      <c r="J464" t="s">
        <v>6201</v>
      </c>
      <c r="K464" s="163" t="str">
        <f>LEFT(L464,10)</f>
        <v>2026-12-31</v>
      </c>
      <c r="L464" t="s">
        <v>6202</v>
      </c>
      <c r="M464">
        <v>100000</v>
      </c>
      <c r="N464" t="s">
        <v>1434</v>
      </c>
      <c r="O464" t="s">
        <v>1435</v>
      </c>
      <c r="P464" t="s">
        <v>1449</v>
      </c>
      <c r="Q464" t="s">
        <v>5308</v>
      </c>
      <c r="R464" t="s">
        <v>1443</v>
      </c>
      <c r="S464" t="s">
        <v>5433</v>
      </c>
      <c r="T464" t="s">
        <v>5675</v>
      </c>
      <c r="U464" t="s">
        <v>1536</v>
      </c>
      <c r="V464" t="s">
        <v>1443</v>
      </c>
      <c r="W464" t="s">
        <v>292</v>
      </c>
      <c r="X464" t="s">
        <v>3270</v>
      </c>
      <c r="Y464" t="s">
        <v>1465</v>
      </c>
      <c r="Z464" t="s">
        <v>1466</v>
      </c>
      <c r="AA464" t="s">
        <v>1700</v>
      </c>
      <c r="AB464" t="s">
        <v>3271</v>
      </c>
      <c r="AC464" t="s">
        <v>1441</v>
      </c>
    </row>
    <row r="465" spans="1:29">
      <c r="A465" t="str">
        <f>+AA465</f>
        <v>WAFASALAF</v>
      </c>
      <c r="B465" t="s">
        <v>6203</v>
      </c>
      <c r="C465" t="s">
        <v>1433</v>
      </c>
      <c r="D465" t="s">
        <v>111</v>
      </c>
      <c r="E465" t="s">
        <v>6204</v>
      </c>
      <c r="F465" t="s">
        <v>6204</v>
      </c>
      <c r="G465" t="s">
        <v>5342</v>
      </c>
      <c r="H465">
        <v>100000000</v>
      </c>
      <c r="I465">
        <v>2000</v>
      </c>
      <c r="J465" t="s">
        <v>5334</v>
      </c>
      <c r="K465" s="163" t="str">
        <f>LEFT(L465,10)</f>
        <v>2027-01-17</v>
      </c>
      <c r="L465" t="s">
        <v>6205</v>
      </c>
      <c r="M465">
        <v>100000</v>
      </c>
      <c r="N465" t="s">
        <v>1434</v>
      </c>
      <c r="O465" t="s">
        <v>1435</v>
      </c>
      <c r="P465" t="s">
        <v>1449</v>
      </c>
      <c r="Q465" t="s">
        <v>5308</v>
      </c>
      <c r="R465" t="s">
        <v>1443</v>
      </c>
      <c r="S465" t="s">
        <v>5591</v>
      </c>
      <c r="T465" t="s">
        <v>5534</v>
      </c>
      <c r="U465" t="s">
        <v>1438</v>
      </c>
      <c r="W465" t="s">
        <v>292</v>
      </c>
      <c r="X465" t="s">
        <v>6206</v>
      </c>
      <c r="Y465" t="s">
        <v>1465</v>
      </c>
      <c r="Z465" t="s">
        <v>1466</v>
      </c>
      <c r="AA465" t="s">
        <v>1467</v>
      </c>
      <c r="AB465" t="s">
        <v>2781</v>
      </c>
      <c r="AC465" t="s">
        <v>1441</v>
      </c>
    </row>
    <row r="466" spans="1:29">
      <c r="A466" t="str">
        <f>+AA466</f>
        <v>SOFAC CREDIT</v>
      </c>
      <c r="B466" t="s">
        <v>3272</v>
      </c>
      <c r="C466" t="s">
        <v>1534</v>
      </c>
      <c r="D466" t="s">
        <v>111</v>
      </c>
      <c r="E466" t="s">
        <v>3273</v>
      </c>
      <c r="F466" t="s">
        <v>3273</v>
      </c>
      <c r="G466" t="s">
        <v>5388</v>
      </c>
      <c r="H466">
        <v>100000000</v>
      </c>
      <c r="I466">
        <v>10000</v>
      </c>
      <c r="J466" t="s">
        <v>6207</v>
      </c>
      <c r="K466" s="163" t="str">
        <f>LEFT(L466,10)</f>
        <v>2027-01-19</v>
      </c>
      <c r="L466" t="s">
        <v>6208</v>
      </c>
      <c r="M466">
        <v>100000</v>
      </c>
      <c r="N466" t="s">
        <v>1434</v>
      </c>
      <c r="O466" t="s">
        <v>1435</v>
      </c>
      <c r="P466" t="s">
        <v>1449</v>
      </c>
      <c r="Q466" t="s">
        <v>5308</v>
      </c>
      <c r="R466" t="s">
        <v>1443</v>
      </c>
      <c r="S466" t="s">
        <v>5914</v>
      </c>
      <c r="T466" t="s">
        <v>6207</v>
      </c>
      <c r="U466" t="s">
        <v>1536</v>
      </c>
      <c r="V466" t="s">
        <v>1443</v>
      </c>
      <c r="W466" t="s">
        <v>292</v>
      </c>
      <c r="X466" t="s">
        <v>3274</v>
      </c>
      <c r="Y466" t="s">
        <v>1455</v>
      </c>
      <c r="Z466" t="s">
        <v>1456</v>
      </c>
      <c r="AA466" t="s">
        <v>1538</v>
      </c>
      <c r="AB466" t="s">
        <v>3275</v>
      </c>
      <c r="AC466" t="s">
        <v>1441</v>
      </c>
    </row>
    <row r="467" spans="1:29">
      <c r="A467" t="str">
        <f>+AA467</f>
        <v>FEC</v>
      </c>
      <c r="B467" t="s">
        <v>3276</v>
      </c>
      <c r="C467" t="s">
        <v>1433</v>
      </c>
      <c r="D467" t="s">
        <v>1473</v>
      </c>
      <c r="E467" t="s">
        <v>3277</v>
      </c>
      <c r="F467" t="s">
        <v>3278</v>
      </c>
      <c r="G467" t="s">
        <v>5700</v>
      </c>
      <c r="H467">
        <v>100000000</v>
      </c>
      <c r="I467">
        <v>1500</v>
      </c>
      <c r="J467" t="s">
        <v>6209</v>
      </c>
      <c r="K467" s="163" t="str">
        <f>LEFT(L467,10)</f>
        <v>2027-01-20</v>
      </c>
      <c r="L467" t="s">
        <v>6210</v>
      </c>
      <c r="M467">
        <v>100000</v>
      </c>
      <c r="N467" t="s">
        <v>1434</v>
      </c>
      <c r="O467" t="s">
        <v>1435</v>
      </c>
      <c r="Q467" t="s">
        <v>5308</v>
      </c>
      <c r="R467" t="s">
        <v>1443</v>
      </c>
      <c r="S467" t="s">
        <v>5948</v>
      </c>
      <c r="U467" t="s">
        <v>1438</v>
      </c>
      <c r="W467" t="s">
        <v>1444</v>
      </c>
      <c r="X467" t="s">
        <v>3279</v>
      </c>
      <c r="Y467" t="s">
        <v>1515</v>
      </c>
      <c r="Z467" t="s">
        <v>41</v>
      </c>
      <c r="AA467" t="s">
        <v>2224</v>
      </c>
      <c r="AC467" t="s">
        <v>1441</v>
      </c>
    </row>
    <row r="468" spans="1:29">
      <c r="A468" t="str">
        <f>+AA468</f>
        <v>FEC</v>
      </c>
      <c r="B468" t="s">
        <v>3280</v>
      </c>
      <c r="C468" t="s">
        <v>1433</v>
      </c>
      <c r="D468" t="s">
        <v>1473</v>
      </c>
      <c r="E468" t="s">
        <v>3281</v>
      </c>
      <c r="F468" t="s">
        <v>3282</v>
      </c>
      <c r="G468" t="s">
        <v>5700</v>
      </c>
      <c r="H468">
        <v>100000000</v>
      </c>
      <c r="I468">
        <v>8500</v>
      </c>
      <c r="J468" t="s">
        <v>6209</v>
      </c>
      <c r="K468" s="163" t="str">
        <f>LEFT(L468,10)</f>
        <v>2027-01-20</v>
      </c>
      <c r="L468" t="s">
        <v>6210</v>
      </c>
      <c r="M468">
        <v>100000</v>
      </c>
      <c r="N468" t="s">
        <v>1434</v>
      </c>
      <c r="O468" t="s">
        <v>1435</v>
      </c>
      <c r="Q468" t="s">
        <v>5308</v>
      </c>
      <c r="R468" t="s">
        <v>1443</v>
      </c>
      <c r="S468" t="s">
        <v>5948</v>
      </c>
      <c r="U468" t="s">
        <v>1438</v>
      </c>
      <c r="W468" t="s">
        <v>292</v>
      </c>
      <c r="X468" t="s">
        <v>3283</v>
      </c>
      <c r="Y468" t="s">
        <v>1515</v>
      </c>
      <c r="Z468" t="s">
        <v>41</v>
      </c>
      <c r="AA468" t="s">
        <v>2224</v>
      </c>
      <c r="AC468" t="s">
        <v>1441</v>
      </c>
    </row>
    <row r="469" spans="1:29">
      <c r="A469" t="str">
        <f>+AA469</f>
        <v>MAGHREBAIL</v>
      </c>
      <c r="B469" t="s">
        <v>3284</v>
      </c>
      <c r="C469" t="s">
        <v>1534</v>
      </c>
      <c r="D469" t="s">
        <v>111</v>
      </c>
      <c r="E469" t="s">
        <v>3285</v>
      </c>
      <c r="F469" t="s">
        <v>3285</v>
      </c>
      <c r="G469" t="s">
        <v>5420</v>
      </c>
      <c r="H469">
        <v>100000000</v>
      </c>
      <c r="I469">
        <v>950</v>
      </c>
      <c r="J469" t="s">
        <v>5982</v>
      </c>
      <c r="K469" s="163" t="str">
        <f>LEFT(L469,10)</f>
        <v>2027-01-25</v>
      </c>
      <c r="L469" t="s">
        <v>6211</v>
      </c>
      <c r="M469">
        <v>100000</v>
      </c>
      <c r="N469" t="s">
        <v>1434</v>
      </c>
      <c r="O469" t="s">
        <v>1435</v>
      </c>
      <c r="P469" t="s">
        <v>1449</v>
      </c>
      <c r="Q469" t="s">
        <v>5308</v>
      </c>
      <c r="R469" t="s">
        <v>1443</v>
      </c>
      <c r="S469" t="s">
        <v>5914</v>
      </c>
      <c r="T469" t="s">
        <v>6175</v>
      </c>
      <c r="U469" t="s">
        <v>1536</v>
      </c>
      <c r="V469" t="s">
        <v>1443</v>
      </c>
      <c r="W469" t="s">
        <v>292</v>
      </c>
      <c r="X469" t="s">
        <v>3286</v>
      </c>
      <c r="Y469" t="s">
        <v>1457</v>
      </c>
      <c r="Z469" t="s">
        <v>39</v>
      </c>
      <c r="AA469" t="s">
        <v>55</v>
      </c>
      <c r="AB469" t="s">
        <v>1476</v>
      </c>
      <c r="AC469" t="s">
        <v>1441</v>
      </c>
    </row>
    <row r="470" spans="1:29">
      <c r="A470" t="str">
        <f>+AA470</f>
        <v>WAFASALAF</v>
      </c>
      <c r="B470" t="s">
        <v>3287</v>
      </c>
      <c r="C470" t="s">
        <v>1433</v>
      </c>
      <c r="D470" t="s">
        <v>111</v>
      </c>
      <c r="E470" t="s">
        <v>3288</v>
      </c>
      <c r="F470" t="s">
        <v>3288</v>
      </c>
      <c r="G470" t="s">
        <v>5342</v>
      </c>
      <c r="H470">
        <v>100000000</v>
      </c>
      <c r="I470">
        <v>2000</v>
      </c>
      <c r="J470" t="s">
        <v>5982</v>
      </c>
      <c r="K470" s="163" t="str">
        <f>LEFT(L470,10)</f>
        <v>2027-01-25</v>
      </c>
      <c r="L470" t="s">
        <v>6211</v>
      </c>
      <c r="M470">
        <v>100000</v>
      </c>
      <c r="N470" t="s">
        <v>1434</v>
      </c>
      <c r="O470" t="s">
        <v>1435</v>
      </c>
      <c r="P470" t="s">
        <v>1449</v>
      </c>
      <c r="Q470" t="s">
        <v>5308</v>
      </c>
      <c r="R470" t="s">
        <v>1443</v>
      </c>
      <c r="S470" t="s">
        <v>6096</v>
      </c>
      <c r="T470" t="s">
        <v>5534</v>
      </c>
      <c r="U470" t="s">
        <v>1438</v>
      </c>
      <c r="W470" t="s">
        <v>292</v>
      </c>
      <c r="X470" t="s">
        <v>3289</v>
      </c>
      <c r="Y470" t="s">
        <v>1465</v>
      </c>
      <c r="Z470" t="s">
        <v>1466</v>
      </c>
      <c r="AA470" t="s">
        <v>1467</v>
      </c>
      <c r="AB470" t="s">
        <v>1476</v>
      </c>
      <c r="AC470" t="s">
        <v>1441</v>
      </c>
    </row>
    <row r="471" spans="1:29">
      <c r="A471" t="str">
        <f>+AA471</f>
        <v>CDG K E</v>
      </c>
      <c r="B471" t="s">
        <v>6212</v>
      </c>
      <c r="C471" t="s">
        <v>1433</v>
      </c>
      <c r="D471" t="s">
        <v>111</v>
      </c>
      <c r="E471" t="s">
        <v>6213</v>
      </c>
      <c r="F471" t="s">
        <v>6213</v>
      </c>
      <c r="G471" t="s">
        <v>5431</v>
      </c>
      <c r="H471">
        <v>100000000</v>
      </c>
      <c r="I471">
        <v>5000</v>
      </c>
      <c r="J471" t="s">
        <v>5749</v>
      </c>
      <c r="K471" s="163" t="str">
        <f>LEFT(L471,10)</f>
        <v>2027-01-30</v>
      </c>
      <c r="L471" t="s">
        <v>6214</v>
      </c>
      <c r="M471">
        <v>100000</v>
      </c>
      <c r="N471" t="s">
        <v>1434</v>
      </c>
      <c r="O471" t="s">
        <v>1435</v>
      </c>
      <c r="P471" t="s">
        <v>1449</v>
      </c>
      <c r="Q471" t="s">
        <v>5308</v>
      </c>
      <c r="R471" t="s">
        <v>1443</v>
      </c>
      <c r="S471" t="s">
        <v>6093</v>
      </c>
      <c r="T471" t="s">
        <v>5368</v>
      </c>
      <c r="U471" t="s">
        <v>1438</v>
      </c>
      <c r="W471" t="s">
        <v>292</v>
      </c>
      <c r="X471" t="s">
        <v>6215</v>
      </c>
      <c r="Y471" t="s">
        <v>1455</v>
      </c>
      <c r="Z471" t="s">
        <v>1456</v>
      </c>
      <c r="AA471" t="s">
        <v>1606</v>
      </c>
      <c r="AB471" t="s">
        <v>5994</v>
      </c>
      <c r="AC471" t="s">
        <v>1441</v>
      </c>
    </row>
    <row r="472" spans="1:29">
      <c r="A472" t="str">
        <f>+AA472</f>
        <v>WAFASALAF</v>
      </c>
      <c r="B472" t="s">
        <v>6216</v>
      </c>
      <c r="C472" t="s">
        <v>1433</v>
      </c>
      <c r="D472" t="s">
        <v>111</v>
      </c>
      <c r="E472" t="s">
        <v>6217</v>
      </c>
      <c r="F472" t="s">
        <v>6217</v>
      </c>
      <c r="G472" t="s">
        <v>5342</v>
      </c>
      <c r="H472">
        <v>100000000</v>
      </c>
      <c r="I472">
        <v>3000</v>
      </c>
      <c r="J472" t="s">
        <v>5377</v>
      </c>
      <c r="K472" s="163" t="str">
        <f>LEFT(L472,10)</f>
        <v>2027-01-31</v>
      </c>
      <c r="L472" t="s">
        <v>6218</v>
      </c>
      <c r="M472">
        <v>100000</v>
      </c>
      <c r="N472" t="s">
        <v>1434</v>
      </c>
      <c r="O472" t="s">
        <v>1435</v>
      </c>
      <c r="P472" t="s">
        <v>1449</v>
      </c>
      <c r="Q472" t="s">
        <v>5308</v>
      </c>
      <c r="R472" t="s">
        <v>1443</v>
      </c>
      <c r="S472" t="s">
        <v>5433</v>
      </c>
      <c r="T472" t="s">
        <v>5377</v>
      </c>
      <c r="U472" t="s">
        <v>1438</v>
      </c>
      <c r="W472" t="s">
        <v>292</v>
      </c>
      <c r="X472" t="s">
        <v>6219</v>
      </c>
      <c r="Y472" t="s">
        <v>1465</v>
      </c>
      <c r="Z472" t="s">
        <v>1466</v>
      </c>
      <c r="AA472" t="s">
        <v>1467</v>
      </c>
      <c r="AB472" t="s">
        <v>6220</v>
      </c>
      <c r="AC472" t="s">
        <v>1441</v>
      </c>
    </row>
    <row r="473" spans="1:29">
      <c r="A473" t="str">
        <f>+AA473</f>
        <v>SEDM</v>
      </c>
      <c r="B473" t="s">
        <v>3290</v>
      </c>
      <c r="C473" t="s">
        <v>1433</v>
      </c>
      <c r="D473" t="s">
        <v>111</v>
      </c>
      <c r="E473" t="s">
        <v>3291</v>
      </c>
      <c r="F473" t="s">
        <v>3291</v>
      </c>
      <c r="G473" t="s">
        <v>5448</v>
      </c>
      <c r="H473">
        <v>100000000</v>
      </c>
      <c r="I473">
        <v>1300</v>
      </c>
      <c r="J473" t="s">
        <v>6221</v>
      </c>
      <c r="K473" s="163" t="str">
        <f>LEFT(L473,10)</f>
        <v>2027-02-02</v>
      </c>
      <c r="L473" t="s">
        <v>6222</v>
      </c>
      <c r="M473">
        <v>100000</v>
      </c>
      <c r="N473" t="s">
        <v>1434</v>
      </c>
      <c r="O473" t="s">
        <v>1435</v>
      </c>
      <c r="P473" t="s">
        <v>1449</v>
      </c>
      <c r="Q473" t="s">
        <v>5308</v>
      </c>
      <c r="R473" t="s">
        <v>1443</v>
      </c>
      <c r="S473" t="s">
        <v>5659</v>
      </c>
      <c r="U473" t="s">
        <v>1438</v>
      </c>
      <c r="W473" t="s">
        <v>292</v>
      </c>
      <c r="X473" t="s">
        <v>3293</v>
      </c>
      <c r="Y473" t="s">
        <v>1611</v>
      </c>
      <c r="Z473" t="s">
        <v>1612</v>
      </c>
      <c r="AA473" t="s">
        <v>1624</v>
      </c>
      <c r="AB473" t="s">
        <v>2792</v>
      </c>
      <c r="AC473" t="s">
        <v>1441</v>
      </c>
    </row>
    <row r="474" spans="1:29">
      <c r="A474" t="str">
        <f>+AA474</f>
        <v>BOA</v>
      </c>
      <c r="B474" t="s">
        <v>3294</v>
      </c>
      <c r="C474" t="s">
        <v>1433</v>
      </c>
      <c r="D474" t="s">
        <v>111</v>
      </c>
      <c r="E474" t="s">
        <v>3295</v>
      </c>
      <c r="F474" t="s">
        <v>3295</v>
      </c>
      <c r="G474" t="s">
        <v>5327</v>
      </c>
      <c r="H474">
        <v>100000000</v>
      </c>
      <c r="I474">
        <v>400</v>
      </c>
      <c r="J474" t="s">
        <v>5392</v>
      </c>
      <c r="K474" s="163" t="str">
        <f>LEFT(L474,10)</f>
        <v>2027-02-08</v>
      </c>
      <c r="L474" t="s">
        <v>6223</v>
      </c>
      <c r="M474">
        <v>100000</v>
      </c>
      <c r="N474" t="s">
        <v>1434</v>
      </c>
      <c r="O474" t="s">
        <v>1435</v>
      </c>
      <c r="P474" t="s">
        <v>1449</v>
      </c>
      <c r="Q474" t="s">
        <v>5308</v>
      </c>
      <c r="R474" t="s">
        <v>1443</v>
      </c>
      <c r="S474" t="s">
        <v>5873</v>
      </c>
      <c r="T474" t="s">
        <v>6011</v>
      </c>
      <c r="U474" t="s">
        <v>1438</v>
      </c>
      <c r="W474" t="s">
        <v>292</v>
      </c>
      <c r="X474" t="s">
        <v>3296</v>
      </c>
      <c r="Y474" t="s">
        <v>1457</v>
      </c>
      <c r="Z474" t="s">
        <v>39</v>
      </c>
      <c r="AA474" t="s">
        <v>1458</v>
      </c>
      <c r="AB474" t="s">
        <v>2811</v>
      </c>
      <c r="AC474" t="s">
        <v>1441</v>
      </c>
    </row>
    <row r="475" spans="1:29">
      <c r="A475" t="str">
        <f>+AA475</f>
        <v>ATW E</v>
      </c>
      <c r="B475" t="s">
        <v>3297</v>
      </c>
      <c r="C475" t="s">
        <v>1433</v>
      </c>
      <c r="D475" t="s">
        <v>111</v>
      </c>
      <c r="E475" t="s">
        <v>3298</v>
      </c>
      <c r="F475" t="s">
        <v>3298</v>
      </c>
      <c r="G475" t="s">
        <v>5485</v>
      </c>
      <c r="H475">
        <v>100000000</v>
      </c>
      <c r="I475">
        <v>2600</v>
      </c>
      <c r="J475" t="s">
        <v>6013</v>
      </c>
      <c r="K475" s="163" t="str">
        <f>LEFT(L475,10)</f>
        <v>2027-02-15</v>
      </c>
      <c r="L475" t="s">
        <v>6224</v>
      </c>
      <c r="M475">
        <v>100000</v>
      </c>
      <c r="N475" t="s">
        <v>1434</v>
      </c>
      <c r="O475" t="s">
        <v>1435</v>
      </c>
      <c r="P475" t="s">
        <v>1449</v>
      </c>
      <c r="Q475" t="s">
        <v>5308</v>
      </c>
      <c r="R475" t="s">
        <v>1443</v>
      </c>
      <c r="S475" t="s">
        <v>5891</v>
      </c>
      <c r="T475" t="s">
        <v>6013</v>
      </c>
      <c r="U475" t="s">
        <v>1438</v>
      </c>
      <c r="W475" t="s">
        <v>292</v>
      </c>
      <c r="X475" t="s">
        <v>3299</v>
      </c>
      <c r="Y475" t="s">
        <v>1465</v>
      </c>
      <c r="Z475" t="s">
        <v>1466</v>
      </c>
      <c r="AA475" t="s">
        <v>1700</v>
      </c>
      <c r="AB475" t="s">
        <v>1567</v>
      </c>
      <c r="AC475" t="s">
        <v>1441</v>
      </c>
    </row>
    <row r="476" spans="1:29">
      <c r="A476" t="str">
        <f>+AA476</f>
        <v>MAGHREBAIL</v>
      </c>
      <c r="B476" t="s">
        <v>3300</v>
      </c>
      <c r="C476" t="s">
        <v>1433</v>
      </c>
      <c r="D476" t="s">
        <v>111</v>
      </c>
      <c r="E476" t="s">
        <v>3301</v>
      </c>
      <c r="F476" t="s">
        <v>3301</v>
      </c>
      <c r="G476" t="s">
        <v>5420</v>
      </c>
      <c r="H476">
        <v>100000000</v>
      </c>
      <c r="I476">
        <v>3900</v>
      </c>
      <c r="J476" t="s">
        <v>6225</v>
      </c>
      <c r="K476" s="163" t="str">
        <f>LEFT(L476,10)</f>
        <v>2027-02-18</v>
      </c>
      <c r="L476" t="s">
        <v>6226</v>
      </c>
      <c r="M476">
        <v>100000</v>
      </c>
      <c r="N476" t="s">
        <v>1434</v>
      </c>
      <c r="O476" t="s">
        <v>1435</v>
      </c>
      <c r="P476" t="s">
        <v>1449</v>
      </c>
      <c r="Q476" t="s">
        <v>5308</v>
      </c>
      <c r="R476" t="s">
        <v>1443</v>
      </c>
      <c r="S476" t="s">
        <v>5638</v>
      </c>
      <c r="T476" t="s">
        <v>6164</v>
      </c>
      <c r="U476" t="s">
        <v>1438</v>
      </c>
      <c r="W476" t="s">
        <v>292</v>
      </c>
      <c r="X476" t="s">
        <v>3302</v>
      </c>
      <c r="Y476" t="s">
        <v>1457</v>
      </c>
      <c r="Z476" t="s">
        <v>39</v>
      </c>
      <c r="AA476" t="s">
        <v>55</v>
      </c>
      <c r="AB476" t="s">
        <v>3303</v>
      </c>
      <c r="AC476" t="s">
        <v>1441</v>
      </c>
    </row>
    <row r="477" spans="1:29">
      <c r="A477" t="str">
        <f>+AA477</f>
        <v>MAGHREBAIL</v>
      </c>
      <c r="B477" t="s">
        <v>3304</v>
      </c>
      <c r="C477" t="s">
        <v>1534</v>
      </c>
      <c r="D477" t="s">
        <v>111</v>
      </c>
      <c r="E477" t="s">
        <v>3305</v>
      </c>
      <c r="F477" t="s">
        <v>3305</v>
      </c>
      <c r="G477" t="s">
        <v>5420</v>
      </c>
      <c r="H477">
        <v>100000000</v>
      </c>
      <c r="I477">
        <v>3900</v>
      </c>
      <c r="J477" t="s">
        <v>6225</v>
      </c>
      <c r="K477" s="163" t="str">
        <f>LEFT(L477,10)</f>
        <v>2027-02-18</v>
      </c>
      <c r="L477" t="s">
        <v>6226</v>
      </c>
      <c r="M477">
        <v>100000</v>
      </c>
      <c r="N477" t="s">
        <v>1434</v>
      </c>
      <c r="O477" t="s">
        <v>1435</v>
      </c>
      <c r="P477" t="s">
        <v>1449</v>
      </c>
      <c r="Q477" t="s">
        <v>5308</v>
      </c>
      <c r="R477" t="s">
        <v>1443</v>
      </c>
      <c r="S477" t="s">
        <v>5361</v>
      </c>
      <c r="T477" t="s">
        <v>5424</v>
      </c>
      <c r="U477" t="s">
        <v>1536</v>
      </c>
      <c r="V477" t="s">
        <v>1443</v>
      </c>
      <c r="W477" t="s">
        <v>292</v>
      </c>
      <c r="X477" t="s">
        <v>3306</v>
      </c>
      <c r="Y477" t="s">
        <v>1457</v>
      </c>
      <c r="Z477" t="s">
        <v>39</v>
      </c>
      <c r="AA477" t="s">
        <v>55</v>
      </c>
      <c r="AB477" t="s">
        <v>3303</v>
      </c>
      <c r="AC477" t="s">
        <v>1441</v>
      </c>
    </row>
    <row r="478" spans="1:29">
      <c r="A478" t="str">
        <f>+AA478</f>
        <v>MAGHREBAIL</v>
      </c>
      <c r="B478" t="s">
        <v>3307</v>
      </c>
      <c r="C478" t="s">
        <v>1534</v>
      </c>
      <c r="D478" t="s">
        <v>111</v>
      </c>
      <c r="E478" t="s">
        <v>3308</v>
      </c>
      <c r="F478" t="s">
        <v>3308</v>
      </c>
      <c r="G478" t="s">
        <v>5420</v>
      </c>
      <c r="H478">
        <v>100000000</v>
      </c>
      <c r="I478">
        <v>500</v>
      </c>
      <c r="J478" t="s">
        <v>6007</v>
      </c>
      <c r="K478" s="163" t="str">
        <f>LEFT(L478,10)</f>
        <v>2027-03-08</v>
      </c>
      <c r="L478" t="s">
        <v>6227</v>
      </c>
      <c r="M478">
        <v>100000</v>
      </c>
      <c r="N478" t="s">
        <v>1434</v>
      </c>
      <c r="O478" t="s">
        <v>1435</v>
      </c>
      <c r="P478" t="s">
        <v>1449</v>
      </c>
      <c r="Q478" t="s">
        <v>5308</v>
      </c>
      <c r="R478" t="s">
        <v>1443</v>
      </c>
      <c r="S478" t="s">
        <v>5891</v>
      </c>
      <c r="T478" t="s">
        <v>6007</v>
      </c>
      <c r="U478" t="s">
        <v>1536</v>
      </c>
      <c r="V478" t="s">
        <v>1443</v>
      </c>
      <c r="W478" t="s">
        <v>292</v>
      </c>
      <c r="X478" t="s">
        <v>3309</v>
      </c>
      <c r="Y478" t="s">
        <v>1457</v>
      </c>
      <c r="Z478" t="s">
        <v>39</v>
      </c>
      <c r="AA478" t="s">
        <v>55</v>
      </c>
      <c r="AB478" t="s">
        <v>3310</v>
      </c>
      <c r="AC478" t="s">
        <v>1441</v>
      </c>
    </row>
    <row r="479" spans="1:29">
      <c r="A479" t="str">
        <f>+AA479</f>
        <v>SOFAC CREDIT</v>
      </c>
      <c r="B479" t="s">
        <v>3311</v>
      </c>
      <c r="C479" t="s">
        <v>1534</v>
      </c>
      <c r="D479" t="s">
        <v>111</v>
      </c>
      <c r="E479" t="s">
        <v>3312</v>
      </c>
      <c r="F479" t="s">
        <v>3312</v>
      </c>
      <c r="G479" t="s">
        <v>5388</v>
      </c>
      <c r="H479">
        <v>100000000</v>
      </c>
      <c r="I479">
        <v>4150</v>
      </c>
      <c r="J479" t="s">
        <v>5470</v>
      </c>
      <c r="K479" s="163" t="str">
        <f>LEFT(L479,10)</f>
        <v>2027-03-15</v>
      </c>
      <c r="L479" t="s">
        <v>6228</v>
      </c>
      <c r="M479">
        <v>100000</v>
      </c>
      <c r="N479" t="s">
        <v>1434</v>
      </c>
      <c r="O479" t="s">
        <v>1435</v>
      </c>
      <c r="P479" t="s">
        <v>1449</v>
      </c>
      <c r="Q479" t="s">
        <v>5308</v>
      </c>
      <c r="R479" t="s">
        <v>1443</v>
      </c>
      <c r="S479" t="s">
        <v>5857</v>
      </c>
      <c r="T479" t="s">
        <v>6207</v>
      </c>
      <c r="U479" t="s">
        <v>1536</v>
      </c>
      <c r="V479" t="s">
        <v>1443</v>
      </c>
      <c r="W479" t="s">
        <v>292</v>
      </c>
      <c r="X479" t="s">
        <v>3313</v>
      </c>
      <c r="Y479" t="s">
        <v>1455</v>
      </c>
      <c r="Z479" t="s">
        <v>1456</v>
      </c>
      <c r="AA479" t="s">
        <v>1538</v>
      </c>
      <c r="AB479" t="s">
        <v>3314</v>
      </c>
      <c r="AC479" t="s">
        <v>1441</v>
      </c>
    </row>
    <row r="480" spans="1:29">
      <c r="A480" t="str">
        <f>+AA480</f>
        <v>ATW E</v>
      </c>
      <c r="B480" t="s">
        <v>3315</v>
      </c>
      <c r="C480" t="s">
        <v>1433</v>
      </c>
      <c r="D480" t="s">
        <v>111</v>
      </c>
      <c r="E480" t="s">
        <v>3316</v>
      </c>
      <c r="F480" t="s">
        <v>3316</v>
      </c>
      <c r="G480" t="s">
        <v>5485</v>
      </c>
      <c r="H480">
        <v>100000000</v>
      </c>
      <c r="I480">
        <v>5035</v>
      </c>
      <c r="J480" t="s">
        <v>6229</v>
      </c>
      <c r="K480" s="163" t="str">
        <f>LEFT(L480,10)</f>
        <v>2027-03-15</v>
      </c>
      <c r="L480" t="s">
        <v>6228</v>
      </c>
      <c r="M480">
        <v>100000</v>
      </c>
      <c r="N480" t="s">
        <v>1434</v>
      </c>
      <c r="O480" t="s">
        <v>1435</v>
      </c>
      <c r="P480" t="s">
        <v>1449</v>
      </c>
      <c r="Q480" t="s">
        <v>5308</v>
      </c>
      <c r="R480" t="s">
        <v>1443</v>
      </c>
      <c r="S480" t="s">
        <v>5612</v>
      </c>
      <c r="T480" t="s">
        <v>6229</v>
      </c>
      <c r="U480" t="s">
        <v>1438</v>
      </c>
      <c r="W480" t="s">
        <v>292</v>
      </c>
      <c r="X480" t="s">
        <v>3317</v>
      </c>
      <c r="Y480" t="s">
        <v>1465</v>
      </c>
      <c r="Z480" t="s">
        <v>1466</v>
      </c>
      <c r="AA480" t="s">
        <v>1700</v>
      </c>
      <c r="AB480" t="s">
        <v>3318</v>
      </c>
      <c r="AC480" t="s">
        <v>1441</v>
      </c>
    </row>
    <row r="481" spans="1:29">
      <c r="A481" t="str">
        <f>+AA481</f>
        <v>TRESOR</v>
      </c>
      <c r="B481" t="s">
        <v>6230</v>
      </c>
      <c r="C481" t="s">
        <v>1433</v>
      </c>
      <c r="D481" t="s">
        <v>1218</v>
      </c>
      <c r="E481" t="s">
        <v>6231</v>
      </c>
      <c r="F481" t="s">
        <v>6231</v>
      </c>
      <c r="G481" t="s">
        <v>5306</v>
      </c>
      <c r="H481">
        <v>100000000</v>
      </c>
      <c r="I481">
        <v>5500</v>
      </c>
      <c r="J481" t="s">
        <v>5307</v>
      </c>
      <c r="K481" s="163" t="str">
        <f>LEFT(L481,10)</f>
        <v>2027-03-15</v>
      </c>
      <c r="L481" t="s">
        <v>6228</v>
      </c>
      <c r="M481">
        <v>100000</v>
      </c>
      <c r="N481" t="s">
        <v>1434</v>
      </c>
      <c r="O481" t="s">
        <v>1435</v>
      </c>
      <c r="P481" t="s">
        <v>1436</v>
      </c>
      <c r="Q481" t="s">
        <v>5308</v>
      </c>
      <c r="R481" t="s">
        <v>1443</v>
      </c>
      <c r="S481" t="s">
        <v>6232</v>
      </c>
      <c r="T481" t="s">
        <v>5307</v>
      </c>
      <c r="U481" t="s">
        <v>1438</v>
      </c>
      <c r="W481" t="s">
        <v>292</v>
      </c>
      <c r="X481" t="s">
        <v>6233</v>
      </c>
      <c r="Y481" t="s">
        <v>1439</v>
      </c>
      <c r="Z481" t="s">
        <v>1440</v>
      </c>
      <c r="AA481" t="s">
        <v>333</v>
      </c>
      <c r="AB481" t="s">
        <v>1665</v>
      </c>
      <c r="AC481" t="s">
        <v>1441</v>
      </c>
    </row>
    <row r="482" spans="1:29">
      <c r="A482" t="str">
        <f>+AA482</f>
        <v>AUTO MOBILITY</v>
      </c>
      <c r="B482" t="s">
        <v>3319</v>
      </c>
      <c r="C482" t="s">
        <v>1534</v>
      </c>
      <c r="D482" t="s">
        <v>177</v>
      </c>
      <c r="E482" t="s">
        <v>3320</v>
      </c>
      <c r="F482" t="s">
        <v>3321</v>
      </c>
      <c r="G482" t="s">
        <v>6234</v>
      </c>
      <c r="H482">
        <v>100000000</v>
      </c>
      <c r="I482">
        <v>6261</v>
      </c>
      <c r="J482" t="s">
        <v>6235</v>
      </c>
      <c r="K482" s="163" t="str">
        <f>LEFT(L482,10)</f>
        <v>2027-03-20</v>
      </c>
      <c r="L482" t="s">
        <v>6236</v>
      </c>
      <c r="M482">
        <v>100000</v>
      </c>
      <c r="N482" t="s">
        <v>1557</v>
      </c>
      <c r="O482" t="s">
        <v>1435</v>
      </c>
      <c r="P482" t="s">
        <v>1449</v>
      </c>
      <c r="Q482" t="s">
        <v>5308</v>
      </c>
      <c r="R482" t="s">
        <v>1437</v>
      </c>
      <c r="S482" t="s">
        <v>5857</v>
      </c>
      <c r="T482" t="s">
        <v>5412</v>
      </c>
      <c r="U482" t="s">
        <v>1536</v>
      </c>
      <c r="V482" t="s">
        <v>1437</v>
      </c>
      <c r="W482" t="s">
        <v>292</v>
      </c>
      <c r="X482" t="s">
        <v>3322</v>
      </c>
      <c r="Y482" t="s">
        <v>1455</v>
      </c>
      <c r="Z482" t="s">
        <v>1456</v>
      </c>
      <c r="AA482" t="s">
        <v>3323</v>
      </c>
      <c r="AB482" t="s">
        <v>3324</v>
      </c>
      <c r="AC482" t="s">
        <v>1441</v>
      </c>
    </row>
    <row r="483" spans="1:29">
      <c r="A483" t="str">
        <f>+AA483</f>
        <v>AUTO MOBILITY</v>
      </c>
      <c r="B483" t="s">
        <v>3325</v>
      </c>
      <c r="C483" t="s">
        <v>1742</v>
      </c>
      <c r="D483" t="s">
        <v>177</v>
      </c>
      <c r="E483" t="s">
        <v>3326</v>
      </c>
      <c r="F483" t="s">
        <v>3327</v>
      </c>
      <c r="G483" t="s">
        <v>6234</v>
      </c>
      <c r="H483">
        <v>100000000</v>
      </c>
      <c r="I483">
        <v>13917</v>
      </c>
      <c r="J483" t="s">
        <v>6235</v>
      </c>
      <c r="K483" s="163" t="str">
        <f>LEFT(L483,10)</f>
        <v>2027-03-20</v>
      </c>
      <c r="L483" t="s">
        <v>6236</v>
      </c>
      <c r="M483">
        <v>5000</v>
      </c>
      <c r="N483" t="s">
        <v>1744</v>
      </c>
      <c r="O483" t="s">
        <v>1745</v>
      </c>
      <c r="P483" t="s">
        <v>1449</v>
      </c>
      <c r="Q483" t="s">
        <v>6237</v>
      </c>
      <c r="U483" t="s">
        <v>1438</v>
      </c>
      <c r="W483" t="s">
        <v>292</v>
      </c>
      <c r="X483" t="s">
        <v>3328</v>
      </c>
      <c r="Y483" t="s">
        <v>1455</v>
      </c>
      <c r="Z483" t="s">
        <v>1456</v>
      </c>
      <c r="AA483" t="s">
        <v>3323</v>
      </c>
      <c r="AC483" t="s">
        <v>1441</v>
      </c>
    </row>
    <row r="484" spans="1:29">
      <c r="A484" t="str">
        <f>+AA484</f>
        <v>ATW E</v>
      </c>
      <c r="B484" t="s">
        <v>3329</v>
      </c>
      <c r="C484" t="s">
        <v>1433</v>
      </c>
      <c r="D484" t="s">
        <v>111</v>
      </c>
      <c r="E484" t="s">
        <v>3330</v>
      </c>
      <c r="F484" t="s">
        <v>3330</v>
      </c>
      <c r="G484" t="s">
        <v>5485</v>
      </c>
      <c r="H484">
        <v>100000000</v>
      </c>
      <c r="I484">
        <v>8400</v>
      </c>
      <c r="J484" t="s">
        <v>5486</v>
      </c>
      <c r="K484" s="163" t="str">
        <f>LEFT(L484,10)</f>
        <v>2027-03-21</v>
      </c>
      <c r="L484" t="s">
        <v>6238</v>
      </c>
      <c r="M484">
        <v>100000</v>
      </c>
      <c r="N484" t="s">
        <v>1434</v>
      </c>
      <c r="O484" t="s">
        <v>1435</v>
      </c>
      <c r="P484" t="s">
        <v>1449</v>
      </c>
      <c r="Q484" t="s">
        <v>5308</v>
      </c>
      <c r="R484" t="s">
        <v>1443</v>
      </c>
      <c r="S484" t="s">
        <v>6052</v>
      </c>
      <c r="T484" t="s">
        <v>5486</v>
      </c>
      <c r="U484" t="s">
        <v>1438</v>
      </c>
      <c r="W484" t="s">
        <v>292</v>
      </c>
      <c r="X484" t="s">
        <v>3331</v>
      </c>
      <c r="Y484" t="s">
        <v>1465</v>
      </c>
      <c r="Z484" t="s">
        <v>1466</v>
      </c>
      <c r="AA484" t="s">
        <v>1700</v>
      </c>
      <c r="AB484" t="s">
        <v>1698</v>
      </c>
      <c r="AC484" t="s">
        <v>1441</v>
      </c>
    </row>
    <row r="485" spans="1:29">
      <c r="A485" t="str">
        <f>+AA485</f>
        <v>CFG BANK</v>
      </c>
      <c r="B485" t="s">
        <v>3332</v>
      </c>
      <c r="C485" t="s">
        <v>1433</v>
      </c>
      <c r="D485" t="s">
        <v>111</v>
      </c>
      <c r="E485" t="s">
        <v>3333</v>
      </c>
      <c r="F485" t="s">
        <v>3333</v>
      </c>
      <c r="G485" t="s">
        <v>5314</v>
      </c>
      <c r="H485">
        <v>100000000</v>
      </c>
      <c r="I485">
        <v>500</v>
      </c>
      <c r="J485" t="s">
        <v>6239</v>
      </c>
      <c r="K485" s="163" t="str">
        <f>LEFT(L485,10)</f>
        <v>2027-04-15</v>
      </c>
      <c r="L485" t="s">
        <v>6240</v>
      </c>
      <c r="M485">
        <v>100000</v>
      </c>
      <c r="N485" t="s">
        <v>1434</v>
      </c>
      <c r="O485" t="s">
        <v>1435</v>
      </c>
      <c r="P485" t="s">
        <v>1449</v>
      </c>
      <c r="Q485" t="s">
        <v>5308</v>
      </c>
      <c r="R485" t="s">
        <v>1443</v>
      </c>
      <c r="S485" t="s">
        <v>5920</v>
      </c>
      <c r="T485" t="s">
        <v>6239</v>
      </c>
      <c r="U485" t="s">
        <v>1438</v>
      </c>
      <c r="W485" t="s">
        <v>292</v>
      </c>
      <c r="X485" t="s">
        <v>3334</v>
      </c>
      <c r="Y485" t="s">
        <v>1450</v>
      </c>
      <c r="Z485" t="s">
        <v>1249</v>
      </c>
      <c r="AA485" t="s">
        <v>1249</v>
      </c>
      <c r="AB485" t="s">
        <v>3335</v>
      </c>
      <c r="AC485" t="s">
        <v>1441</v>
      </c>
    </row>
    <row r="486" spans="1:29">
      <c r="A486" t="str">
        <f>+AA486</f>
        <v>BOA</v>
      </c>
      <c r="B486" t="s">
        <v>3336</v>
      </c>
      <c r="C486" t="s">
        <v>1433</v>
      </c>
      <c r="D486" t="s">
        <v>111</v>
      </c>
      <c r="E486" t="s">
        <v>3337</v>
      </c>
      <c r="F486" t="s">
        <v>3337</v>
      </c>
      <c r="G486" t="s">
        <v>5327</v>
      </c>
      <c r="H486">
        <v>100000000</v>
      </c>
      <c r="I486">
        <v>5100</v>
      </c>
      <c r="J486" t="s">
        <v>5552</v>
      </c>
      <c r="K486" s="163" t="str">
        <f>LEFT(L486,10)</f>
        <v>2027-04-15</v>
      </c>
      <c r="L486" t="s">
        <v>6240</v>
      </c>
      <c r="M486">
        <v>100000</v>
      </c>
      <c r="N486" t="s">
        <v>1434</v>
      </c>
      <c r="O486" t="s">
        <v>1435</v>
      </c>
      <c r="P486" t="s">
        <v>1449</v>
      </c>
      <c r="Q486" t="s">
        <v>5308</v>
      </c>
      <c r="R486" t="s">
        <v>1443</v>
      </c>
      <c r="S486" t="s">
        <v>6241</v>
      </c>
      <c r="T486" t="s">
        <v>6011</v>
      </c>
      <c r="U486" t="s">
        <v>1438</v>
      </c>
      <c r="W486" t="s">
        <v>292</v>
      </c>
      <c r="X486" t="s">
        <v>3338</v>
      </c>
      <c r="Y486" t="s">
        <v>1457</v>
      </c>
      <c r="Z486" t="s">
        <v>39</v>
      </c>
      <c r="AA486" t="s">
        <v>1458</v>
      </c>
      <c r="AB486" t="s">
        <v>1921</v>
      </c>
      <c r="AC486" t="s">
        <v>1441</v>
      </c>
    </row>
    <row r="487" spans="1:29">
      <c r="A487" t="str">
        <f>+AA487</f>
        <v>TRESOR</v>
      </c>
      <c r="B487" t="s">
        <v>3339</v>
      </c>
      <c r="C487" t="s">
        <v>1433</v>
      </c>
      <c r="D487" t="s">
        <v>1218</v>
      </c>
      <c r="E487" t="s">
        <v>3340</v>
      </c>
      <c r="F487" t="s">
        <v>3341</v>
      </c>
      <c r="G487" t="s">
        <v>5306</v>
      </c>
      <c r="H487">
        <v>100000000</v>
      </c>
      <c r="I487">
        <v>74700</v>
      </c>
      <c r="J487" t="s">
        <v>6242</v>
      </c>
      <c r="K487" s="163" t="str">
        <f>LEFT(L487,10)</f>
        <v>2027-04-19</v>
      </c>
      <c r="L487" t="s">
        <v>6243</v>
      </c>
      <c r="M487">
        <v>100000</v>
      </c>
      <c r="N487" t="s">
        <v>1434</v>
      </c>
      <c r="O487" t="s">
        <v>1435</v>
      </c>
      <c r="Q487" t="s">
        <v>5308</v>
      </c>
      <c r="R487" t="s">
        <v>1443</v>
      </c>
      <c r="S487" t="s">
        <v>6244</v>
      </c>
      <c r="U487" t="s">
        <v>1438</v>
      </c>
      <c r="W487" t="s">
        <v>292</v>
      </c>
      <c r="X487" t="s">
        <v>3342</v>
      </c>
      <c r="Y487" t="s">
        <v>1439</v>
      </c>
      <c r="Z487" t="s">
        <v>1440</v>
      </c>
      <c r="AA487" t="s">
        <v>333</v>
      </c>
      <c r="AC487" t="s">
        <v>1441</v>
      </c>
    </row>
    <row r="488" spans="1:29">
      <c r="A488" t="str">
        <f>+AA488</f>
        <v>SOFAC CREDIT</v>
      </c>
      <c r="B488" t="s">
        <v>3343</v>
      </c>
      <c r="C488" t="s">
        <v>1534</v>
      </c>
      <c r="D488" t="s">
        <v>111</v>
      </c>
      <c r="E488" t="s">
        <v>3344</v>
      </c>
      <c r="F488" t="s">
        <v>3344</v>
      </c>
      <c r="G488" t="s">
        <v>5388</v>
      </c>
      <c r="H488">
        <v>100000000</v>
      </c>
      <c r="I488">
        <v>6000</v>
      </c>
      <c r="J488" t="s">
        <v>6245</v>
      </c>
      <c r="K488" s="163" t="str">
        <f>LEFT(L488,10)</f>
        <v>2027-04-21</v>
      </c>
      <c r="L488" t="s">
        <v>6246</v>
      </c>
      <c r="M488">
        <v>100000</v>
      </c>
      <c r="N488" t="s">
        <v>1434</v>
      </c>
      <c r="O488" t="s">
        <v>1435</v>
      </c>
      <c r="P488" t="s">
        <v>1449</v>
      </c>
      <c r="Q488" t="s">
        <v>5308</v>
      </c>
      <c r="R488" t="s">
        <v>1443</v>
      </c>
      <c r="S488" t="s">
        <v>5743</v>
      </c>
      <c r="T488" t="s">
        <v>6245</v>
      </c>
      <c r="U488" t="s">
        <v>1536</v>
      </c>
      <c r="V488" t="s">
        <v>1443</v>
      </c>
      <c r="W488" t="s">
        <v>292</v>
      </c>
      <c r="X488" t="s">
        <v>3345</v>
      </c>
      <c r="Y488" t="s">
        <v>1455</v>
      </c>
      <c r="Z488" t="s">
        <v>1456</v>
      </c>
      <c r="AA488" t="s">
        <v>1538</v>
      </c>
      <c r="AB488" t="s">
        <v>1694</v>
      </c>
      <c r="AC488" t="s">
        <v>1441</v>
      </c>
    </row>
    <row r="489" spans="1:29">
      <c r="A489" t="str">
        <f>+AA489</f>
        <v>MAGHREBAIL</v>
      </c>
      <c r="B489" t="s">
        <v>3346</v>
      </c>
      <c r="C489" t="s">
        <v>1534</v>
      </c>
      <c r="D489" t="s">
        <v>111</v>
      </c>
      <c r="E489" t="s">
        <v>3347</v>
      </c>
      <c r="F489" t="s">
        <v>3347</v>
      </c>
      <c r="G489" t="s">
        <v>5420</v>
      </c>
      <c r="H489">
        <v>100000000</v>
      </c>
      <c r="I489">
        <v>2500</v>
      </c>
      <c r="J489" t="s">
        <v>6247</v>
      </c>
      <c r="K489" s="163" t="str">
        <f>LEFT(L489,10)</f>
        <v>2027-04-25</v>
      </c>
      <c r="L489" t="s">
        <v>6248</v>
      </c>
      <c r="M489">
        <v>100000</v>
      </c>
      <c r="N489" t="s">
        <v>1434</v>
      </c>
      <c r="O489" t="s">
        <v>1435</v>
      </c>
      <c r="P489" t="s">
        <v>1449</v>
      </c>
      <c r="Q489" t="s">
        <v>5308</v>
      </c>
      <c r="R489" t="s">
        <v>1443</v>
      </c>
      <c r="S489" t="s">
        <v>5912</v>
      </c>
      <c r="T489" t="s">
        <v>6007</v>
      </c>
      <c r="U489" t="s">
        <v>1536</v>
      </c>
      <c r="V489" t="s">
        <v>1443</v>
      </c>
      <c r="W489" t="s">
        <v>292</v>
      </c>
      <c r="X489" t="s">
        <v>3348</v>
      </c>
      <c r="Y489" t="s">
        <v>1457</v>
      </c>
      <c r="Z489" t="s">
        <v>39</v>
      </c>
      <c r="AA489" t="s">
        <v>55</v>
      </c>
      <c r="AB489" t="s">
        <v>1952</v>
      </c>
      <c r="AC489" t="s">
        <v>1441</v>
      </c>
    </row>
    <row r="490" spans="1:29">
      <c r="A490" t="str">
        <f>+AA490</f>
        <v>SOGELEASE</v>
      </c>
      <c r="B490" t="s">
        <v>3349</v>
      </c>
      <c r="C490" t="s">
        <v>1433</v>
      </c>
      <c r="D490" t="s">
        <v>111</v>
      </c>
      <c r="E490" t="s">
        <v>3350</v>
      </c>
      <c r="F490" t="s">
        <v>3350</v>
      </c>
      <c r="G490" t="s">
        <v>5565</v>
      </c>
      <c r="H490">
        <v>100000000</v>
      </c>
      <c r="I490">
        <v>1000</v>
      </c>
      <c r="J490" t="s">
        <v>5576</v>
      </c>
      <c r="K490" s="163" t="str">
        <f>LEFT(L490,10)</f>
        <v>2027-04-28</v>
      </c>
      <c r="L490" t="s">
        <v>6249</v>
      </c>
      <c r="M490">
        <v>100000</v>
      </c>
      <c r="N490" t="s">
        <v>1434</v>
      </c>
      <c r="O490" t="s">
        <v>1435</v>
      </c>
      <c r="P490" t="s">
        <v>1449</v>
      </c>
      <c r="Q490" t="s">
        <v>5308</v>
      </c>
      <c r="R490" t="s">
        <v>1443</v>
      </c>
      <c r="S490" t="s">
        <v>6250</v>
      </c>
      <c r="T490" t="s">
        <v>5568</v>
      </c>
      <c r="U490" t="s">
        <v>1438</v>
      </c>
      <c r="W490" t="s">
        <v>292</v>
      </c>
      <c r="X490" t="s">
        <v>3351</v>
      </c>
      <c r="Y490" t="s">
        <v>1611</v>
      </c>
      <c r="Z490" t="s">
        <v>1612</v>
      </c>
      <c r="AA490" t="s">
        <v>1937</v>
      </c>
      <c r="AB490" t="s">
        <v>1968</v>
      </c>
      <c r="AC490" t="s">
        <v>1441</v>
      </c>
    </row>
    <row r="491" spans="1:29">
      <c r="A491" t="str">
        <f>+AA491</f>
        <v>WAFABAIL</v>
      </c>
      <c r="B491" t="s">
        <v>3352</v>
      </c>
      <c r="C491" t="s">
        <v>1433</v>
      </c>
      <c r="D491" t="s">
        <v>111</v>
      </c>
      <c r="E491" t="s">
        <v>3353</v>
      </c>
      <c r="F491" t="s">
        <v>3353</v>
      </c>
      <c r="G491" t="s">
        <v>5490</v>
      </c>
      <c r="H491">
        <v>100000000</v>
      </c>
      <c r="I491">
        <v>1000</v>
      </c>
      <c r="J491" t="s">
        <v>6251</v>
      </c>
      <c r="K491" s="163" t="str">
        <f>LEFT(L491,10)</f>
        <v>2027-05-06</v>
      </c>
      <c r="L491" t="s">
        <v>6252</v>
      </c>
      <c r="M491">
        <v>100000</v>
      </c>
      <c r="N491" t="s">
        <v>1434</v>
      </c>
      <c r="O491" t="s">
        <v>1435</v>
      </c>
      <c r="P491" t="s">
        <v>1449</v>
      </c>
      <c r="Q491" t="s">
        <v>5308</v>
      </c>
      <c r="R491" t="s">
        <v>1443</v>
      </c>
      <c r="S491" t="s">
        <v>6120</v>
      </c>
      <c r="T491" t="s">
        <v>5774</v>
      </c>
      <c r="U491" t="s">
        <v>1438</v>
      </c>
      <c r="W491" t="s">
        <v>292</v>
      </c>
      <c r="X491" t="s">
        <v>3354</v>
      </c>
      <c r="Y491" t="s">
        <v>1465</v>
      </c>
      <c r="Z491" t="s">
        <v>1466</v>
      </c>
      <c r="AA491" t="s">
        <v>1711</v>
      </c>
      <c r="AB491" t="s">
        <v>3355</v>
      </c>
      <c r="AC491" t="s">
        <v>1441</v>
      </c>
    </row>
    <row r="492" spans="1:29">
      <c r="A492" t="str">
        <f>+AA492</f>
        <v>BOA</v>
      </c>
      <c r="B492" t="s">
        <v>3356</v>
      </c>
      <c r="C492" t="s">
        <v>1433</v>
      </c>
      <c r="D492" t="s">
        <v>111</v>
      </c>
      <c r="E492" t="s">
        <v>3357</v>
      </c>
      <c r="F492" t="s">
        <v>3357</v>
      </c>
      <c r="G492" t="s">
        <v>5327</v>
      </c>
      <c r="H492">
        <v>100000000</v>
      </c>
      <c r="I492">
        <v>13950</v>
      </c>
      <c r="J492" t="s">
        <v>5596</v>
      </c>
      <c r="K492" s="163" t="str">
        <f>LEFT(L492,10)</f>
        <v>2027-05-06</v>
      </c>
      <c r="L492" t="s">
        <v>6252</v>
      </c>
      <c r="M492">
        <v>100000</v>
      </c>
      <c r="N492" t="s">
        <v>1434</v>
      </c>
      <c r="O492" t="s">
        <v>1435</v>
      </c>
      <c r="P492" t="s">
        <v>1449</v>
      </c>
      <c r="Q492" t="s">
        <v>5308</v>
      </c>
      <c r="R492" t="s">
        <v>1443</v>
      </c>
      <c r="S492" t="s">
        <v>6241</v>
      </c>
      <c r="T492" t="s">
        <v>6060</v>
      </c>
      <c r="U492" t="s">
        <v>1438</v>
      </c>
      <c r="W492" t="s">
        <v>292</v>
      </c>
      <c r="X492" t="s">
        <v>3358</v>
      </c>
      <c r="Y492" t="s">
        <v>1457</v>
      </c>
      <c r="Z492" t="s">
        <v>39</v>
      </c>
      <c r="AA492" t="s">
        <v>1458</v>
      </c>
      <c r="AB492" t="s">
        <v>2907</v>
      </c>
      <c r="AC492" t="s">
        <v>1441</v>
      </c>
    </row>
    <row r="493" spans="1:29">
      <c r="A493" t="str">
        <f>+AA493</f>
        <v>BOA</v>
      </c>
      <c r="B493" t="s">
        <v>3359</v>
      </c>
      <c r="C493" t="s">
        <v>1433</v>
      </c>
      <c r="D493" t="s">
        <v>111</v>
      </c>
      <c r="E493" t="s">
        <v>3360</v>
      </c>
      <c r="F493" t="s">
        <v>3360</v>
      </c>
      <c r="G493" t="s">
        <v>5327</v>
      </c>
      <c r="H493">
        <v>100000000</v>
      </c>
      <c r="I493">
        <v>4200</v>
      </c>
      <c r="J493" t="s">
        <v>5598</v>
      </c>
      <c r="K493" s="163" t="str">
        <f>LEFT(L493,10)</f>
        <v>2027-05-09</v>
      </c>
      <c r="L493" t="s">
        <v>6253</v>
      </c>
      <c r="M493">
        <v>100000</v>
      </c>
      <c r="N493" t="s">
        <v>1434</v>
      </c>
      <c r="O493" t="s">
        <v>1435</v>
      </c>
      <c r="P493" t="s">
        <v>1449</v>
      </c>
      <c r="Q493" t="s">
        <v>5308</v>
      </c>
      <c r="R493" t="s">
        <v>1443</v>
      </c>
      <c r="S493" t="s">
        <v>6241</v>
      </c>
      <c r="T493" t="s">
        <v>6060</v>
      </c>
      <c r="U493" t="s">
        <v>1438</v>
      </c>
      <c r="W493" t="s">
        <v>292</v>
      </c>
      <c r="X493" t="s">
        <v>3361</v>
      </c>
      <c r="Y493" t="s">
        <v>1457</v>
      </c>
      <c r="Z493" t="s">
        <v>39</v>
      </c>
      <c r="AA493" t="s">
        <v>1458</v>
      </c>
      <c r="AB493" t="s">
        <v>2915</v>
      </c>
      <c r="AC493" t="s">
        <v>1441</v>
      </c>
    </row>
    <row r="494" spans="1:29">
      <c r="A494" t="str">
        <f>+AA494</f>
        <v>RCI</v>
      </c>
      <c r="B494" t="s">
        <v>3362</v>
      </c>
      <c r="C494" t="s">
        <v>1433</v>
      </c>
      <c r="D494" t="s">
        <v>111</v>
      </c>
      <c r="E494" t="s">
        <v>3363</v>
      </c>
      <c r="F494" t="s">
        <v>3363</v>
      </c>
      <c r="G494" t="s">
        <v>5426</v>
      </c>
      <c r="H494">
        <v>100000000</v>
      </c>
      <c r="I494">
        <v>3000</v>
      </c>
      <c r="J494" t="s">
        <v>6254</v>
      </c>
      <c r="K494" s="163" t="str">
        <f>LEFT(L494,10)</f>
        <v>2027-05-10</v>
      </c>
      <c r="L494" t="s">
        <v>6255</v>
      </c>
      <c r="M494">
        <v>100000</v>
      </c>
      <c r="N494" t="s">
        <v>1434</v>
      </c>
      <c r="O494" t="s">
        <v>1435</v>
      </c>
      <c r="P494" t="s">
        <v>1449</v>
      </c>
      <c r="Q494" t="s">
        <v>5308</v>
      </c>
      <c r="R494" t="s">
        <v>1443</v>
      </c>
      <c r="S494" t="s">
        <v>5712</v>
      </c>
      <c r="T494" t="s">
        <v>6254</v>
      </c>
      <c r="U494" t="s">
        <v>1438</v>
      </c>
      <c r="W494" t="s">
        <v>292</v>
      </c>
      <c r="X494" t="s">
        <v>3365</v>
      </c>
      <c r="Y494" t="s">
        <v>1515</v>
      </c>
      <c r="Z494" t="s">
        <v>41</v>
      </c>
      <c r="AA494" t="s">
        <v>1601</v>
      </c>
      <c r="AB494" t="s">
        <v>3364</v>
      </c>
      <c r="AC494" t="s">
        <v>1441</v>
      </c>
    </row>
    <row r="495" spans="1:29">
      <c r="A495" t="str">
        <f>+AA495</f>
        <v>TANGER MED  SA</v>
      </c>
      <c r="B495" t="s">
        <v>3366</v>
      </c>
      <c r="C495" t="s">
        <v>1433</v>
      </c>
      <c r="D495" t="s">
        <v>1473</v>
      </c>
      <c r="E495" t="s">
        <v>3367</v>
      </c>
      <c r="F495" t="s">
        <v>3368</v>
      </c>
      <c r="G495" t="s">
        <v>6256</v>
      </c>
      <c r="H495">
        <v>100000000</v>
      </c>
      <c r="I495">
        <v>10250</v>
      </c>
      <c r="J495" t="s">
        <v>6257</v>
      </c>
      <c r="K495" s="163" t="str">
        <f>LEFT(L495,10)</f>
        <v>2027-05-16</v>
      </c>
      <c r="L495" t="s">
        <v>6258</v>
      </c>
      <c r="M495">
        <v>100000</v>
      </c>
      <c r="N495" t="s">
        <v>1434</v>
      </c>
      <c r="O495" t="s">
        <v>1435</v>
      </c>
      <c r="Q495" t="s">
        <v>5308</v>
      </c>
      <c r="R495" t="s">
        <v>1443</v>
      </c>
      <c r="S495" t="s">
        <v>5679</v>
      </c>
      <c r="U495" t="s">
        <v>1438</v>
      </c>
      <c r="W495" t="s">
        <v>292</v>
      </c>
      <c r="X495" t="s">
        <v>3369</v>
      </c>
      <c r="Y495" t="s">
        <v>2097</v>
      </c>
      <c r="Z495" t="s">
        <v>2098</v>
      </c>
      <c r="AA495" t="s">
        <v>3370</v>
      </c>
      <c r="AC495" t="s">
        <v>1441</v>
      </c>
    </row>
    <row r="496" spans="1:29">
      <c r="A496" t="str">
        <f>+AA496</f>
        <v>TRESOR</v>
      </c>
      <c r="B496" t="s">
        <v>3371</v>
      </c>
      <c r="C496" t="s">
        <v>1433</v>
      </c>
      <c r="D496" t="s">
        <v>1218</v>
      </c>
      <c r="E496" t="s">
        <v>3372</v>
      </c>
      <c r="F496" t="s">
        <v>3372</v>
      </c>
      <c r="G496" t="s">
        <v>5306</v>
      </c>
      <c r="H496">
        <v>100000000</v>
      </c>
      <c r="I496">
        <v>27000</v>
      </c>
      <c r="J496" t="s">
        <v>6170</v>
      </c>
      <c r="K496" s="163" t="str">
        <f>LEFT(L496,10)</f>
        <v>2027-05-17</v>
      </c>
      <c r="L496" t="s">
        <v>6259</v>
      </c>
      <c r="M496">
        <v>100000</v>
      </c>
      <c r="N496" t="s">
        <v>1434</v>
      </c>
      <c r="O496" t="s">
        <v>1435</v>
      </c>
      <c r="P496" t="s">
        <v>1436</v>
      </c>
      <c r="Q496" t="s">
        <v>5308</v>
      </c>
      <c r="R496" t="s">
        <v>1443</v>
      </c>
      <c r="S496" t="s">
        <v>6153</v>
      </c>
      <c r="T496" t="s">
        <v>6170</v>
      </c>
      <c r="U496" t="s">
        <v>1438</v>
      </c>
      <c r="W496" t="s">
        <v>292</v>
      </c>
      <c r="X496" t="s">
        <v>3373</v>
      </c>
      <c r="Y496" t="s">
        <v>1439</v>
      </c>
      <c r="Z496" t="s">
        <v>1440</v>
      </c>
      <c r="AA496" t="s">
        <v>333</v>
      </c>
      <c r="AB496" t="s">
        <v>2922</v>
      </c>
      <c r="AC496" t="s">
        <v>1441</v>
      </c>
    </row>
    <row r="497" spans="1:29">
      <c r="A497" t="str">
        <f>+AA497</f>
        <v>ADM</v>
      </c>
      <c r="B497" t="s">
        <v>3374</v>
      </c>
      <c r="C497" t="s">
        <v>1433</v>
      </c>
      <c r="D497" t="s">
        <v>1473</v>
      </c>
      <c r="E497" t="s">
        <v>3375</v>
      </c>
      <c r="F497" t="s">
        <v>3375</v>
      </c>
      <c r="G497" t="s">
        <v>5649</v>
      </c>
      <c r="H497">
        <v>100000000</v>
      </c>
      <c r="I497">
        <v>1427</v>
      </c>
      <c r="J497" t="s">
        <v>6260</v>
      </c>
      <c r="K497" s="163" t="str">
        <f>LEFT(L497,10)</f>
        <v>2027-05-18</v>
      </c>
      <c r="L497" t="s">
        <v>6261</v>
      </c>
      <c r="M497">
        <v>100000</v>
      </c>
      <c r="N497" t="s">
        <v>1434</v>
      </c>
      <c r="O497" t="s">
        <v>1435</v>
      </c>
      <c r="P497" t="s">
        <v>1436</v>
      </c>
      <c r="Q497" t="s">
        <v>5308</v>
      </c>
      <c r="R497" t="s">
        <v>1443</v>
      </c>
      <c r="S497" t="s">
        <v>6073</v>
      </c>
      <c r="T497" t="s">
        <v>6260</v>
      </c>
      <c r="U497" t="s">
        <v>1438</v>
      </c>
      <c r="W497" t="s">
        <v>292</v>
      </c>
      <c r="X497" t="s">
        <v>3376</v>
      </c>
      <c r="Y497" t="s">
        <v>1465</v>
      </c>
      <c r="Z497" t="s">
        <v>1466</v>
      </c>
      <c r="AA497" t="s">
        <v>2114</v>
      </c>
      <c r="AB497" t="s">
        <v>3377</v>
      </c>
      <c r="AC497" t="s">
        <v>1441</v>
      </c>
    </row>
    <row r="498" spans="1:29">
      <c r="A498" t="str">
        <f>+AA498</f>
        <v>ADM</v>
      </c>
      <c r="B498" t="s">
        <v>3378</v>
      </c>
      <c r="C498" t="s">
        <v>1433</v>
      </c>
      <c r="D498" t="s">
        <v>1473</v>
      </c>
      <c r="E498" t="s">
        <v>3379</v>
      </c>
      <c r="F498" t="s">
        <v>3379</v>
      </c>
      <c r="G498" t="s">
        <v>5649</v>
      </c>
      <c r="H498">
        <v>100000000</v>
      </c>
      <c r="I498">
        <v>309</v>
      </c>
      <c r="J498" t="s">
        <v>6260</v>
      </c>
      <c r="K498" s="163" t="str">
        <f>LEFT(L498,10)</f>
        <v>2027-05-18</v>
      </c>
      <c r="L498" t="s">
        <v>6261</v>
      </c>
      <c r="M498">
        <v>100000</v>
      </c>
      <c r="N498" t="s">
        <v>1434</v>
      </c>
      <c r="O498" t="s">
        <v>1435</v>
      </c>
      <c r="P498" t="s">
        <v>1436</v>
      </c>
      <c r="Q498" t="s">
        <v>5308</v>
      </c>
      <c r="R498" t="s">
        <v>1443</v>
      </c>
      <c r="S498" t="s">
        <v>5573</v>
      </c>
      <c r="U498" t="s">
        <v>1438</v>
      </c>
      <c r="W498" t="s">
        <v>292</v>
      </c>
      <c r="X498" t="s">
        <v>3380</v>
      </c>
      <c r="Y498" t="s">
        <v>1465</v>
      </c>
      <c r="Z498" t="s">
        <v>1466</v>
      </c>
      <c r="AA498" t="s">
        <v>2114</v>
      </c>
      <c r="AB498" t="s">
        <v>3377</v>
      </c>
      <c r="AC498" t="s">
        <v>1441</v>
      </c>
    </row>
    <row r="499" spans="1:29">
      <c r="A499" t="str">
        <f>+AA499</f>
        <v>CIH E</v>
      </c>
      <c r="B499" t="s">
        <v>3381</v>
      </c>
      <c r="C499" t="s">
        <v>1433</v>
      </c>
      <c r="D499" t="s">
        <v>111</v>
      </c>
      <c r="E499" t="s">
        <v>3382</v>
      </c>
      <c r="F499" t="s">
        <v>3382</v>
      </c>
      <c r="G499" t="s">
        <v>5311</v>
      </c>
      <c r="H499">
        <v>100000000</v>
      </c>
      <c r="I499">
        <v>500</v>
      </c>
      <c r="J499" t="s">
        <v>6262</v>
      </c>
      <c r="K499" s="163" t="str">
        <f>LEFT(L499,10)</f>
        <v>2027-05-24</v>
      </c>
      <c r="L499" t="s">
        <v>6263</v>
      </c>
      <c r="M499">
        <v>100000</v>
      </c>
      <c r="N499" t="s">
        <v>1434</v>
      </c>
      <c r="O499" t="s">
        <v>1435</v>
      </c>
      <c r="P499" t="s">
        <v>1449</v>
      </c>
      <c r="Q499" t="s">
        <v>5308</v>
      </c>
      <c r="R499" t="s">
        <v>1443</v>
      </c>
      <c r="S499" t="s">
        <v>6264</v>
      </c>
      <c r="T499" t="s">
        <v>6265</v>
      </c>
      <c r="U499" t="s">
        <v>1438</v>
      </c>
      <c r="W499" t="s">
        <v>292</v>
      </c>
      <c r="X499" t="s">
        <v>3383</v>
      </c>
      <c r="Y499" t="s">
        <v>1445</v>
      </c>
      <c r="Z499" t="s">
        <v>1243</v>
      </c>
      <c r="AA499" t="s">
        <v>1446</v>
      </c>
      <c r="AB499" t="s">
        <v>3384</v>
      </c>
      <c r="AC499" t="s">
        <v>1441</v>
      </c>
    </row>
    <row r="500" spans="1:29">
      <c r="A500" t="str">
        <f>+AA500</f>
        <v>CIH E</v>
      </c>
      <c r="B500" t="s">
        <v>3385</v>
      </c>
      <c r="C500" t="s">
        <v>1447</v>
      </c>
      <c r="D500" t="s">
        <v>111</v>
      </c>
      <c r="E500" t="s">
        <v>3386</v>
      </c>
      <c r="F500" t="s">
        <v>3386</v>
      </c>
      <c r="G500" t="s">
        <v>5311</v>
      </c>
      <c r="H500">
        <v>100000000</v>
      </c>
      <c r="I500">
        <v>20450</v>
      </c>
      <c r="J500" t="s">
        <v>6262</v>
      </c>
      <c r="K500" s="163" t="str">
        <f>LEFT(L500,10)</f>
        <v>2027-05-24</v>
      </c>
      <c r="L500" t="s">
        <v>6263</v>
      </c>
      <c r="M500">
        <v>100000</v>
      </c>
      <c r="N500" t="s">
        <v>1557</v>
      </c>
      <c r="O500" t="s">
        <v>1435</v>
      </c>
      <c r="P500" t="s">
        <v>1449</v>
      </c>
      <c r="Q500" t="s">
        <v>5308</v>
      </c>
      <c r="R500" t="s">
        <v>1443</v>
      </c>
      <c r="S500" t="s">
        <v>6266</v>
      </c>
      <c r="U500" t="s">
        <v>1438</v>
      </c>
      <c r="W500" t="s">
        <v>292</v>
      </c>
      <c r="X500" t="s">
        <v>3387</v>
      </c>
      <c r="Y500" t="s">
        <v>1445</v>
      </c>
      <c r="Z500" t="s">
        <v>1243</v>
      </c>
      <c r="AA500" t="s">
        <v>1446</v>
      </c>
      <c r="AB500" t="s">
        <v>3388</v>
      </c>
      <c r="AC500" t="s">
        <v>1441</v>
      </c>
    </row>
    <row r="501" spans="1:29">
      <c r="A501" t="str">
        <f>+AA501</f>
        <v>LABEL VIE</v>
      </c>
      <c r="B501" t="s">
        <v>3389</v>
      </c>
      <c r="C501" t="s">
        <v>1534</v>
      </c>
      <c r="D501" t="s">
        <v>1473</v>
      </c>
      <c r="E501" t="s">
        <v>3390</v>
      </c>
      <c r="F501" t="s">
        <v>3390</v>
      </c>
      <c r="G501" t="s">
        <v>5323</v>
      </c>
      <c r="H501">
        <v>100000000</v>
      </c>
      <c r="I501">
        <v>2000</v>
      </c>
      <c r="J501" t="s">
        <v>5624</v>
      </c>
      <c r="K501" s="163" t="str">
        <f>LEFT(L501,10)</f>
        <v>2027-05-28</v>
      </c>
      <c r="L501" t="s">
        <v>6267</v>
      </c>
      <c r="M501">
        <v>100000</v>
      </c>
      <c r="N501" t="s">
        <v>1434</v>
      </c>
      <c r="O501" t="s">
        <v>1745</v>
      </c>
      <c r="P501" t="s">
        <v>1449</v>
      </c>
      <c r="Q501" t="s">
        <v>5308</v>
      </c>
      <c r="R501" t="s">
        <v>1443</v>
      </c>
      <c r="S501" t="s">
        <v>6268</v>
      </c>
      <c r="U501" t="s">
        <v>1536</v>
      </c>
      <c r="V501" t="s">
        <v>1443</v>
      </c>
      <c r="W501" t="s">
        <v>292</v>
      </c>
      <c r="X501" t="s">
        <v>3391</v>
      </c>
      <c r="Y501" t="s">
        <v>2049</v>
      </c>
      <c r="Z501" t="s">
        <v>2050</v>
      </c>
      <c r="AA501" t="s">
        <v>52</v>
      </c>
      <c r="AB501" t="s">
        <v>2051</v>
      </c>
      <c r="AC501" t="s">
        <v>1441</v>
      </c>
    </row>
    <row r="502" spans="1:29">
      <c r="A502" t="str">
        <f>+AA502</f>
        <v>CAM E</v>
      </c>
      <c r="B502" t="s">
        <v>3392</v>
      </c>
      <c r="C502" t="s">
        <v>1433</v>
      </c>
      <c r="D502" t="s">
        <v>111</v>
      </c>
      <c r="E502" t="s">
        <v>3393</v>
      </c>
      <c r="F502" t="s">
        <v>3393</v>
      </c>
      <c r="G502" t="s">
        <v>5331</v>
      </c>
      <c r="H502">
        <v>100000000</v>
      </c>
      <c r="I502">
        <v>5000</v>
      </c>
      <c r="J502" t="s">
        <v>6269</v>
      </c>
      <c r="K502" s="163" t="str">
        <f>LEFT(L502,10)</f>
        <v>2027-06-11</v>
      </c>
      <c r="L502" t="s">
        <v>6270</v>
      </c>
      <c r="M502">
        <v>100000</v>
      </c>
      <c r="N502" t="s">
        <v>1434</v>
      </c>
      <c r="O502" t="s">
        <v>1435</v>
      </c>
      <c r="P502" t="s">
        <v>1436</v>
      </c>
      <c r="Q502" t="s">
        <v>5308</v>
      </c>
      <c r="R502" t="s">
        <v>1443</v>
      </c>
      <c r="S502" t="s">
        <v>5400</v>
      </c>
      <c r="T502" t="s">
        <v>6269</v>
      </c>
      <c r="U502" t="s">
        <v>1438</v>
      </c>
      <c r="W502" t="s">
        <v>292</v>
      </c>
      <c r="X502" t="s">
        <v>3394</v>
      </c>
      <c r="Y502" t="s">
        <v>1455</v>
      </c>
      <c r="Z502" t="s">
        <v>1456</v>
      </c>
      <c r="AA502" t="s">
        <v>1459</v>
      </c>
      <c r="AB502" t="s">
        <v>3395</v>
      </c>
      <c r="AC502" t="s">
        <v>1441</v>
      </c>
    </row>
    <row r="503" spans="1:29">
      <c r="A503" t="str">
        <f>+AA503</f>
        <v>TRESOR</v>
      </c>
      <c r="B503" t="s">
        <v>3396</v>
      </c>
      <c r="C503" t="s">
        <v>1433</v>
      </c>
      <c r="D503" t="s">
        <v>1218</v>
      </c>
      <c r="E503" t="s">
        <v>3397</v>
      </c>
      <c r="F503" t="s">
        <v>3397</v>
      </c>
      <c r="G503" t="s">
        <v>5306</v>
      </c>
      <c r="H503">
        <v>100000000</v>
      </c>
      <c r="I503">
        <v>6000</v>
      </c>
      <c r="J503" t="s">
        <v>6271</v>
      </c>
      <c r="K503" s="163" t="str">
        <f>LEFT(L503,10)</f>
        <v>2027-06-14</v>
      </c>
      <c r="L503" t="s">
        <v>6272</v>
      </c>
      <c r="M503">
        <v>100000</v>
      </c>
      <c r="N503" t="s">
        <v>1434</v>
      </c>
      <c r="O503" t="s">
        <v>1435</v>
      </c>
      <c r="P503" t="s">
        <v>1436</v>
      </c>
      <c r="Q503" t="s">
        <v>5308</v>
      </c>
      <c r="R503" t="s">
        <v>1443</v>
      </c>
      <c r="S503" t="s">
        <v>5378</v>
      </c>
      <c r="T503" t="s">
        <v>6271</v>
      </c>
      <c r="U503" t="s">
        <v>1438</v>
      </c>
      <c r="W503" t="s">
        <v>292</v>
      </c>
      <c r="X503" t="s">
        <v>3398</v>
      </c>
      <c r="Y503" t="s">
        <v>1439</v>
      </c>
      <c r="Z503" t="s">
        <v>1440</v>
      </c>
      <c r="AA503" t="s">
        <v>333</v>
      </c>
      <c r="AB503" t="s">
        <v>3399</v>
      </c>
      <c r="AC503" t="s">
        <v>1441</v>
      </c>
    </row>
    <row r="504" spans="1:29">
      <c r="A504" t="str">
        <f>+AA504</f>
        <v>CAM E</v>
      </c>
      <c r="B504" t="s">
        <v>3400</v>
      </c>
      <c r="C504" t="s">
        <v>1433</v>
      </c>
      <c r="D504" t="s">
        <v>111</v>
      </c>
      <c r="E504" t="s">
        <v>3401</v>
      </c>
      <c r="F504" t="s">
        <v>3401</v>
      </c>
      <c r="G504" t="s">
        <v>5331</v>
      </c>
      <c r="H504">
        <v>100000000</v>
      </c>
      <c r="I504">
        <v>3000</v>
      </c>
      <c r="J504" t="s">
        <v>5875</v>
      </c>
      <c r="K504" s="163" t="str">
        <f>LEFT(L504,10)</f>
        <v>2027-06-15</v>
      </c>
      <c r="L504" t="s">
        <v>6273</v>
      </c>
      <c r="M504">
        <v>100000</v>
      </c>
      <c r="N504" t="s">
        <v>1434</v>
      </c>
      <c r="O504" t="s">
        <v>1435</v>
      </c>
      <c r="P504" t="s">
        <v>1436</v>
      </c>
      <c r="Q504" t="s">
        <v>5308</v>
      </c>
      <c r="R504" t="s">
        <v>1443</v>
      </c>
      <c r="S504" t="s">
        <v>5400</v>
      </c>
      <c r="T504" t="s">
        <v>5875</v>
      </c>
      <c r="U504" t="s">
        <v>1438</v>
      </c>
      <c r="W504" t="s">
        <v>292</v>
      </c>
      <c r="X504" t="s">
        <v>3402</v>
      </c>
      <c r="Y504" t="s">
        <v>1455</v>
      </c>
      <c r="Z504" t="s">
        <v>1456</v>
      </c>
      <c r="AA504" t="s">
        <v>1459</v>
      </c>
      <c r="AB504" t="s">
        <v>3403</v>
      </c>
      <c r="AC504" t="s">
        <v>1441</v>
      </c>
    </row>
    <row r="505" spans="1:29">
      <c r="A505" t="str">
        <f>+AA505</f>
        <v>CAM E</v>
      </c>
      <c r="B505" t="s">
        <v>3404</v>
      </c>
      <c r="C505" t="s">
        <v>1433</v>
      </c>
      <c r="D505" t="s">
        <v>111</v>
      </c>
      <c r="E505" t="s">
        <v>3405</v>
      </c>
      <c r="F505" t="s">
        <v>3405</v>
      </c>
      <c r="G505" t="s">
        <v>5331</v>
      </c>
      <c r="H505">
        <v>100000000</v>
      </c>
      <c r="I505">
        <v>2000</v>
      </c>
      <c r="J505" t="s">
        <v>6274</v>
      </c>
      <c r="K505" s="163" t="str">
        <f>LEFT(L505,10)</f>
        <v>2027-06-17</v>
      </c>
      <c r="L505" t="s">
        <v>6275</v>
      </c>
      <c r="M505">
        <v>100000</v>
      </c>
      <c r="N505" t="s">
        <v>1434</v>
      </c>
      <c r="O505" t="s">
        <v>1435</v>
      </c>
      <c r="P505" t="s">
        <v>1449</v>
      </c>
      <c r="Q505" t="s">
        <v>5308</v>
      </c>
      <c r="R505" t="s">
        <v>1443</v>
      </c>
      <c r="S505" t="s">
        <v>5400</v>
      </c>
      <c r="T505" t="s">
        <v>5973</v>
      </c>
      <c r="U505" t="s">
        <v>1438</v>
      </c>
      <c r="W505" t="s">
        <v>292</v>
      </c>
      <c r="X505" t="s">
        <v>3406</v>
      </c>
      <c r="Y505" t="s">
        <v>1455</v>
      </c>
      <c r="Z505" t="s">
        <v>1456</v>
      </c>
      <c r="AA505" t="s">
        <v>1459</v>
      </c>
      <c r="AB505" t="s">
        <v>3407</v>
      </c>
      <c r="AC505" t="s">
        <v>1441</v>
      </c>
    </row>
    <row r="506" spans="1:29">
      <c r="A506" t="str">
        <f>+AA506</f>
        <v>BCP E</v>
      </c>
      <c r="B506" t="s">
        <v>3408</v>
      </c>
      <c r="C506" t="s">
        <v>1534</v>
      </c>
      <c r="D506" t="s">
        <v>1473</v>
      </c>
      <c r="E506" t="s">
        <v>3409</v>
      </c>
      <c r="F506" t="s">
        <v>3410</v>
      </c>
      <c r="G506" t="s">
        <v>5952</v>
      </c>
      <c r="H506">
        <v>100000000</v>
      </c>
      <c r="I506">
        <v>135000</v>
      </c>
      <c r="J506" t="s">
        <v>5889</v>
      </c>
      <c r="K506" s="163" t="str">
        <f>LEFT(L506,10)</f>
        <v>2027-06-29</v>
      </c>
      <c r="L506" t="s">
        <v>6276</v>
      </c>
      <c r="M506">
        <v>1000</v>
      </c>
      <c r="N506" t="s">
        <v>1434</v>
      </c>
      <c r="O506" t="s">
        <v>1435</v>
      </c>
      <c r="P506" t="s">
        <v>1449</v>
      </c>
      <c r="Q506" t="s">
        <v>6277</v>
      </c>
      <c r="R506" t="s">
        <v>1451</v>
      </c>
      <c r="S506" t="s">
        <v>6278</v>
      </c>
      <c r="T506" t="s">
        <v>5889</v>
      </c>
      <c r="U506" t="s">
        <v>1536</v>
      </c>
      <c r="V506" t="s">
        <v>3411</v>
      </c>
      <c r="W506" t="s">
        <v>292</v>
      </c>
      <c r="X506" t="s">
        <v>3412</v>
      </c>
      <c r="Y506" t="s">
        <v>2097</v>
      </c>
      <c r="Z506" t="s">
        <v>2098</v>
      </c>
      <c r="AA506" t="s">
        <v>2750</v>
      </c>
      <c r="AB506" t="s">
        <v>3413</v>
      </c>
      <c r="AC506" t="s">
        <v>1441</v>
      </c>
    </row>
    <row r="507" spans="1:29">
      <c r="A507" t="str">
        <f>+AA507</f>
        <v>BCP E</v>
      </c>
      <c r="B507" t="s">
        <v>3414</v>
      </c>
      <c r="C507" t="s">
        <v>1433</v>
      </c>
      <c r="D507" t="s">
        <v>1442</v>
      </c>
      <c r="E507" t="s">
        <v>3415</v>
      </c>
      <c r="F507" t="s">
        <v>3415</v>
      </c>
      <c r="G507" t="s">
        <v>5952</v>
      </c>
      <c r="H507">
        <v>100000000</v>
      </c>
      <c r="I507">
        <v>10662</v>
      </c>
      <c r="J507" t="s">
        <v>5889</v>
      </c>
      <c r="K507" s="163" t="str">
        <f>LEFT(L507,10)</f>
        <v>2027-06-29</v>
      </c>
      <c r="L507" t="s">
        <v>6276</v>
      </c>
      <c r="M507">
        <v>100000</v>
      </c>
      <c r="N507" t="s">
        <v>1434</v>
      </c>
      <c r="O507" t="s">
        <v>1435</v>
      </c>
      <c r="P507" t="s">
        <v>1436</v>
      </c>
      <c r="Q507" t="s">
        <v>5308</v>
      </c>
      <c r="R507" t="s">
        <v>1443</v>
      </c>
      <c r="S507" t="s">
        <v>5483</v>
      </c>
      <c r="T507" t="s">
        <v>5889</v>
      </c>
      <c r="U507" t="s">
        <v>1438</v>
      </c>
      <c r="W507" t="s">
        <v>292</v>
      </c>
      <c r="X507" t="s">
        <v>3416</v>
      </c>
      <c r="Y507" t="s">
        <v>2097</v>
      </c>
      <c r="Z507" t="s">
        <v>2098</v>
      </c>
      <c r="AA507" t="s">
        <v>2750</v>
      </c>
      <c r="AB507" t="s">
        <v>2157</v>
      </c>
      <c r="AC507" t="s">
        <v>1441</v>
      </c>
    </row>
    <row r="508" spans="1:29">
      <c r="A508" t="str">
        <f>+AA508</f>
        <v>ATW E</v>
      </c>
      <c r="B508" t="s">
        <v>3417</v>
      </c>
      <c r="C508" t="s">
        <v>1534</v>
      </c>
      <c r="D508" t="s">
        <v>1442</v>
      </c>
      <c r="E508" t="s">
        <v>3418</v>
      </c>
      <c r="F508" t="s">
        <v>3418</v>
      </c>
      <c r="G508" t="s">
        <v>5485</v>
      </c>
      <c r="H508">
        <v>100000000</v>
      </c>
      <c r="I508">
        <v>5000</v>
      </c>
      <c r="J508" t="s">
        <v>5430</v>
      </c>
      <c r="K508" s="163" t="str">
        <f>LEFT(L508,10)</f>
        <v>2027-06-29</v>
      </c>
      <c r="L508" t="s">
        <v>6276</v>
      </c>
      <c r="M508">
        <v>100000</v>
      </c>
      <c r="N508" t="s">
        <v>1434</v>
      </c>
      <c r="O508" t="s">
        <v>1435</v>
      </c>
      <c r="P508" t="s">
        <v>1449</v>
      </c>
      <c r="Q508" t="s">
        <v>5308</v>
      </c>
      <c r="R508" t="s">
        <v>1443</v>
      </c>
      <c r="S508" t="s">
        <v>5433</v>
      </c>
      <c r="T508" t="s">
        <v>5675</v>
      </c>
      <c r="U508" t="s">
        <v>1536</v>
      </c>
      <c r="V508" t="s">
        <v>1443</v>
      </c>
      <c r="W508" t="s">
        <v>292</v>
      </c>
      <c r="X508" t="s">
        <v>3419</v>
      </c>
      <c r="Y508" t="s">
        <v>1465</v>
      </c>
      <c r="Z508" t="s">
        <v>1466</v>
      </c>
      <c r="AA508" t="s">
        <v>1700</v>
      </c>
      <c r="AB508" t="s">
        <v>3420</v>
      </c>
      <c r="AC508" t="s">
        <v>1441</v>
      </c>
    </row>
    <row r="509" spans="1:29">
      <c r="A509" t="str">
        <f>+AA509</f>
        <v>MAGHREBAIL</v>
      </c>
      <c r="B509" t="s">
        <v>3421</v>
      </c>
      <c r="C509" t="s">
        <v>1534</v>
      </c>
      <c r="D509" t="s">
        <v>111</v>
      </c>
      <c r="E509" t="s">
        <v>3422</v>
      </c>
      <c r="F509" t="s">
        <v>3422</v>
      </c>
      <c r="G509" t="s">
        <v>5420</v>
      </c>
      <c r="H509">
        <v>100000000</v>
      </c>
      <c r="I509">
        <v>500</v>
      </c>
      <c r="J509" t="s">
        <v>5328</v>
      </c>
      <c r="K509" s="163" t="str">
        <f>LEFT(L509,10)</f>
        <v>2027-07-18</v>
      </c>
      <c r="L509" t="s">
        <v>6279</v>
      </c>
      <c r="M509">
        <v>100000</v>
      </c>
      <c r="N509" t="s">
        <v>1434</v>
      </c>
      <c r="O509" t="s">
        <v>1435</v>
      </c>
      <c r="P509" t="s">
        <v>1449</v>
      </c>
      <c r="Q509" t="s">
        <v>5308</v>
      </c>
      <c r="R509" t="s">
        <v>1443</v>
      </c>
      <c r="S509" t="s">
        <v>5400</v>
      </c>
      <c r="T509" t="s">
        <v>5328</v>
      </c>
      <c r="U509" t="s">
        <v>1536</v>
      </c>
      <c r="V509" t="s">
        <v>1443</v>
      </c>
      <c r="W509" t="s">
        <v>292</v>
      </c>
      <c r="X509" t="s">
        <v>3423</v>
      </c>
      <c r="Y509" t="s">
        <v>1457</v>
      </c>
      <c r="Z509" t="s">
        <v>39</v>
      </c>
      <c r="AA509" t="s">
        <v>55</v>
      </c>
      <c r="AB509" t="s">
        <v>3061</v>
      </c>
      <c r="AC509" t="s">
        <v>1441</v>
      </c>
    </row>
    <row r="510" spans="1:29">
      <c r="A510" t="str">
        <f>+AA510</f>
        <v>SOGELEASE</v>
      </c>
      <c r="B510" t="s">
        <v>3424</v>
      </c>
      <c r="C510" t="s">
        <v>1433</v>
      </c>
      <c r="D510" t="s">
        <v>111</v>
      </c>
      <c r="E510" t="s">
        <v>3425</v>
      </c>
      <c r="F510" t="s">
        <v>3425</v>
      </c>
      <c r="G510" t="s">
        <v>5565</v>
      </c>
      <c r="H510">
        <v>100000000</v>
      </c>
      <c r="I510">
        <v>3100</v>
      </c>
      <c r="J510" t="s">
        <v>6280</v>
      </c>
      <c r="K510" s="163" t="str">
        <f>LEFT(L510,10)</f>
        <v>2027-07-19</v>
      </c>
      <c r="L510" t="s">
        <v>6281</v>
      </c>
      <c r="M510">
        <v>100000</v>
      </c>
      <c r="N510" t="s">
        <v>1434</v>
      </c>
      <c r="O510" t="s">
        <v>1435</v>
      </c>
      <c r="P510" t="s">
        <v>1449</v>
      </c>
      <c r="Q510" t="s">
        <v>5308</v>
      </c>
      <c r="R510" t="s">
        <v>1443</v>
      </c>
      <c r="S510" t="s">
        <v>5699</v>
      </c>
      <c r="T510" t="s">
        <v>6280</v>
      </c>
      <c r="U510" t="s">
        <v>1438</v>
      </c>
      <c r="W510" t="s">
        <v>292</v>
      </c>
      <c r="X510" t="s">
        <v>3426</v>
      </c>
      <c r="Y510" t="s">
        <v>1611</v>
      </c>
      <c r="Z510" t="s">
        <v>1612</v>
      </c>
      <c r="AA510" t="s">
        <v>1937</v>
      </c>
      <c r="AB510" t="s">
        <v>3061</v>
      </c>
      <c r="AC510" t="s">
        <v>1441</v>
      </c>
    </row>
    <row r="511" spans="1:29">
      <c r="A511" t="str">
        <f>+AA511</f>
        <v>WAFASALAF</v>
      </c>
      <c r="B511" t="s">
        <v>3427</v>
      </c>
      <c r="C511" t="s">
        <v>1433</v>
      </c>
      <c r="D511" t="s">
        <v>111</v>
      </c>
      <c r="E511" t="s">
        <v>3428</v>
      </c>
      <c r="F511" t="s">
        <v>3428</v>
      </c>
      <c r="G511" t="s">
        <v>5342</v>
      </c>
      <c r="H511">
        <v>100000000</v>
      </c>
      <c r="I511">
        <v>2000</v>
      </c>
      <c r="J511" t="s">
        <v>5333</v>
      </c>
      <c r="K511" s="163" t="str">
        <f>LEFT(L511,10)</f>
        <v>2027-07-19</v>
      </c>
      <c r="L511" t="s">
        <v>6281</v>
      </c>
      <c r="M511">
        <v>100000</v>
      </c>
      <c r="N511" t="s">
        <v>1434</v>
      </c>
      <c r="O511" t="s">
        <v>1435</v>
      </c>
      <c r="P511" t="s">
        <v>1449</v>
      </c>
      <c r="Q511" t="s">
        <v>5308</v>
      </c>
      <c r="R511" t="s">
        <v>1443</v>
      </c>
      <c r="S511" t="s">
        <v>6282</v>
      </c>
      <c r="T511" t="s">
        <v>5534</v>
      </c>
      <c r="U511" t="s">
        <v>1438</v>
      </c>
      <c r="W511" t="s">
        <v>292</v>
      </c>
      <c r="X511" t="s">
        <v>3429</v>
      </c>
      <c r="Y511" t="s">
        <v>1465</v>
      </c>
      <c r="Z511" t="s">
        <v>1466</v>
      </c>
      <c r="AA511" t="s">
        <v>1467</v>
      </c>
      <c r="AB511" t="s">
        <v>3061</v>
      </c>
      <c r="AC511" t="s">
        <v>1441</v>
      </c>
    </row>
    <row r="512" spans="1:29">
      <c r="A512" t="str">
        <f>+AA512</f>
        <v>SOGELEASE</v>
      </c>
      <c r="B512" t="s">
        <v>3430</v>
      </c>
      <c r="C512" t="s">
        <v>1433</v>
      </c>
      <c r="D512" t="s">
        <v>111</v>
      </c>
      <c r="E512" t="s">
        <v>3431</v>
      </c>
      <c r="F512" t="s">
        <v>3431</v>
      </c>
      <c r="G512" t="s">
        <v>5565</v>
      </c>
      <c r="H512">
        <v>100000000</v>
      </c>
      <c r="I512">
        <v>3000</v>
      </c>
      <c r="J512" t="s">
        <v>6183</v>
      </c>
      <c r="K512" s="163" t="str">
        <f>LEFT(L512,10)</f>
        <v>2027-07-19</v>
      </c>
      <c r="L512" t="s">
        <v>6281</v>
      </c>
      <c r="M512">
        <v>100000</v>
      </c>
      <c r="N512" t="s">
        <v>1434</v>
      </c>
      <c r="O512" t="s">
        <v>1435</v>
      </c>
      <c r="P512" t="s">
        <v>1449</v>
      </c>
      <c r="Q512" t="s">
        <v>5308</v>
      </c>
      <c r="R512" t="s">
        <v>1443</v>
      </c>
      <c r="S512" t="s">
        <v>5934</v>
      </c>
      <c r="T512" t="s">
        <v>6280</v>
      </c>
      <c r="U512" t="s">
        <v>1438</v>
      </c>
      <c r="W512" t="s">
        <v>292</v>
      </c>
      <c r="X512" t="s">
        <v>3432</v>
      </c>
      <c r="Y512" t="s">
        <v>1611</v>
      </c>
      <c r="Z512" t="s">
        <v>1612</v>
      </c>
      <c r="AA512" t="s">
        <v>1937</v>
      </c>
      <c r="AB512" t="s">
        <v>3433</v>
      </c>
      <c r="AC512" t="s">
        <v>1441</v>
      </c>
    </row>
    <row r="513" spans="1:29">
      <c r="A513" t="str">
        <f>+AA513</f>
        <v>PALME DEV</v>
      </c>
      <c r="B513" t="s">
        <v>3434</v>
      </c>
      <c r="C513" t="s">
        <v>1534</v>
      </c>
      <c r="D513" t="s">
        <v>1473</v>
      </c>
      <c r="E513" t="s">
        <v>3435</v>
      </c>
      <c r="F513" t="s">
        <v>3435</v>
      </c>
      <c r="G513" t="s">
        <v>6283</v>
      </c>
      <c r="H513">
        <v>100000000</v>
      </c>
      <c r="I513">
        <v>2800</v>
      </c>
      <c r="J513" t="s">
        <v>6284</v>
      </c>
      <c r="K513" s="163" t="str">
        <f>LEFT(L513,10)</f>
        <v>2027-07-25</v>
      </c>
      <c r="L513" t="s">
        <v>6285</v>
      </c>
      <c r="M513">
        <v>100000</v>
      </c>
      <c r="N513" t="s">
        <v>1434</v>
      </c>
      <c r="O513" t="s">
        <v>1435</v>
      </c>
      <c r="P513" t="s">
        <v>1449</v>
      </c>
      <c r="Q513" t="s">
        <v>5308</v>
      </c>
      <c r="R513" t="s">
        <v>1443</v>
      </c>
      <c r="S513" t="s">
        <v>6286</v>
      </c>
      <c r="T513" t="s">
        <v>6287</v>
      </c>
      <c r="U513" t="s">
        <v>1536</v>
      </c>
      <c r="V513" t="s">
        <v>1443</v>
      </c>
      <c r="W513" t="s">
        <v>292</v>
      </c>
      <c r="X513" t="s">
        <v>3436</v>
      </c>
      <c r="Y513" t="s">
        <v>1457</v>
      </c>
      <c r="Z513" t="s">
        <v>39</v>
      </c>
      <c r="AA513" t="s">
        <v>3437</v>
      </c>
      <c r="AB513" t="s">
        <v>3438</v>
      </c>
      <c r="AC513" t="s">
        <v>1441</v>
      </c>
    </row>
    <row r="514" spans="1:29">
      <c r="A514" t="str">
        <f>+AA514</f>
        <v>PALME DEV</v>
      </c>
      <c r="B514" t="s">
        <v>3439</v>
      </c>
      <c r="C514" t="s">
        <v>1534</v>
      </c>
      <c r="D514" t="s">
        <v>1473</v>
      </c>
      <c r="E514" t="s">
        <v>3440</v>
      </c>
      <c r="F514" t="s">
        <v>3440</v>
      </c>
      <c r="G514" t="s">
        <v>6283</v>
      </c>
      <c r="H514">
        <v>100000000</v>
      </c>
      <c r="I514">
        <v>1200</v>
      </c>
      <c r="J514" t="s">
        <v>6284</v>
      </c>
      <c r="K514" s="163" t="str">
        <f>LEFT(L514,10)</f>
        <v>2027-07-25</v>
      </c>
      <c r="L514" t="s">
        <v>6285</v>
      </c>
      <c r="M514">
        <v>100000</v>
      </c>
      <c r="N514" t="s">
        <v>1557</v>
      </c>
      <c r="O514" t="s">
        <v>1435</v>
      </c>
      <c r="P514" t="s">
        <v>1449</v>
      </c>
      <c r="Q514" t="s">
        <v>5308</v>
      </c>
      <c r="R514" t="s">
        <v>1443</v>
      </c>
      <c r="S514" t="s">
        <v>6288</v>
      </c>
      <c r="U514" t="s">
        <v>1536</v>
      </c>
      <c r="V514" t="s">
        <v>1443</v>
      </c>
      <c r="W514" t="s">
        <v>292</v>
      </c>
      <c r="X514" t="s">
        <v>3441</v>
      </c>
      <c r="Y514" t="s">
        <v>1457</v>
      </c>
      <c r="Z514" t="s">
        <v>39</v>
      </c>
      <c r="AA514" t="s">
        <v>3437</v>
      </c>
      <c r="AB514" t="s">
        <v>3438</v>
      </c>
      <c r="AC514" t="s">
        <v>1441</v>
      </c>
    </row>
    <row r="515" spans="1:29">
      <c r="A515" t="str">
        <f>+AA515</f>
        <v>OULMES</v>
      </c>
      <c r="B515" t="s">
        <v>3442</v>
      </c>
      <c r="C515" t="s">
        <v>1534</v>
      </c>
      <c r="D515" t="s">
        <v>1473</v>
      </c>
      <c r="E515" t="s">
        <v>3443</v>
      </c>
      <c r="F515" t="s">
        <v>3443</v>
      </c>
      <c r="G515" t="s">
        <v>5922</v>
      </c>
      <c r="H515">
        <v>100000000</v>
      </c>
      <c r="I515">
        <v>900</v>
      </c>
      <c r="J515" t="s">
        <v>5357</v>
      </c>
      <c r="K515" s="163" t="str">
        <f>LEFT(L515,10)</f>
        <v>2027-07-25</v>
      </c>
      <c r="L515" t="s">
        <v>6285</v>
      </c>
      <c r="M515">
        <v>100000</v>
      </c>
      <c r="N515" t="s">
        <v>1434</v>
      </c>
      <c r="O515" t="s">
        <v>1745</v>
      </c>
      <c r="P515" t="s">
        <v>1449</v>
      </c>
      <c r="Q515" t="s">
        <v>5308</v>
      </c>
      <c r="R515" t="s">
        <v>1443</v>
      </c>
      <c r="S515" t="s">
        <v>5888</v>
      </c>
      <c r="T515" t="s">
        <v>5357</v>
      </c>
      <c r="U515" t="s">
        <v>1536</v>
      </c>
      <c r="V515" t="s">
        <v>1443</v>
      </c>
      <c r="W515" t="s">
        <v>292</v>
      </c>
      <c r="X515" t="s">
        <v>3444</v>
      </c>
      <c r="Y515" t="s">
        <v>2049</v>
      </c>
      <c r="Z515" t="s">
        <v>2050</v>
      </c>
      <c r="AA515" t="s">
        <v>2678</v>
      </c>
      <c r="AB515" t="s">
        <v>3069</v>
      </c>
      <c r="AC515" t="s">
        <v>1441</v>
      </c>
    </row>
    <row r="516" spans="1:29">
      <c r="A516" t="str">
        <f>+AA516</f>
        <v>OULMES</v>
      </c>
      <c r="B516" t="s">
        <v>3445</v>
      </c>
      <c r="C516" t="s">
        <v>1534</v>
      </c>
      <c r="D516" t="s">
        <v>1473</v>
      </c>
      <c r="E516" t="s">
        <v>3446</v>
      </c>
      <c r="F516" t="s">
        <v>3446</v>
      </c>
      <c r="G516" t="s">
        <v>5922</v>
      </c>
      <c r="H516">
        <v>100000000</v>
      </c>
      <c r="I516">
        <v>2100</v>
      </c>
      <c r="J516" t="s">
        <v>5357</v>
      </c>
      <c r="K516" s="163" t="str">
        <f>LEFT(L516,10)</f>
        <v>2027-07-25</v>
      </c>
      <c r="L516" t="s">
        <v>6285</v>
      </c>
      <c r="M516">
        <v>100000</v>
      </c>
      <c r="N516" t="s">
        <v>1557</v>
      </c>
      <c r="O516" t="s">
        <v>1745</v>
      </c>
      <c r="P516" t="s">
        <v>1449</v>
      </c>
      <c r="Q516" t="s">
        <v>5308</v>
      </c>
      <c r="R516" t="s">
        <v>1443</v>
      </c>
      <c r="S516" t="s">
        <v>6289</v>
      </c>
      <c r="T516" t="s">
        <v>5357</v>
      </c>
      <c r="U516" t="s">
        <v>1536</v>
      </c>
      <c r="V516" t="s">
        <v>1443</v>
      </c>
      <c r="W516" t="s">
        <v>292</v>
      </c>
      <c r="X516" t="s">
        <v>3447</v>
      </c>
      <c r="Y516" t="s">
        <v>2049</v>
      </c>
      <c r="Z516" t="s">
        <v>2050</v>
      </c>
      <c r="AA516" t="s">
        <v>2678</v>
      </c>
      <c r="AB516" t="s">
        <v>3069</v>
      </c>
      <c r="AC516" t="s">
        <v>1441</v>
      </c>
    </row>
    <row r="517" spans="1:29">
      <c r="A517" t="str">
        <f>+AA517</f>
        <v>BEST FINANCIERE</v>
      </c>
      <c r="B517" t="s">
        <v>3448</v>
      </c>
      <c r="C517" t="s">
        <v>1534</v>
      </c>
      <c r="D517" t="s">
        <v>1473</v>
      </c>
      <c r="E517" t="s">
        <v>3449</v>
      </c>
      <c r="F517" t="s">
        <v>3449</v>
      </c>
      <c r="G517" t="s">
        <v>6290</v>
      </c>
      <c r="H517">
        <v>100000000</v>
      </c>
      <c r="I517">
        <v>5350</v>
      </c>
      <c r="J517" t="s">
        <v>5921</v>
      </c>
      <c r="K517" s="163" t="str">
        <f>LEFT(L517,10)</f>
        <v>2027-07-28</v>
      </c>
      <c r="L517" t="s">
        <v>6291</v>
      </c>
      <c r="M517">
        <v>100000</v>
      </c>
      <c r="N517" t="s">
        <v>1557</v>
      </c>
      <c r="O517" t="s">
        <v>1435</v>
      </c>
      <c r="P517" t="s">
        <v>1449</v>
      </c>
      <c r="Q517" t="s">
        <v>5308</v>
      </c>
      <c r="R517" t="s">
        <v>1443</v>
      </c>
      <c r="S517" t="s">
        <v>5407</v>
      </c>
      <c r="T517" t="s">
        <v>5921</v>
      </c>
      <c r="U517" t="s">
        <v>1536</v>
      </c>
      <c r="V517" t="s">
        <v>1443</v>
      </c>
      <c r="W517" t="s">
        <v>292</v>
      </c>
      <c r="X517" t="s">
        <v>3450</v>
      </c>
      <c r="Y517" t="s">
        <v>1450</v>
      </c>
      <c r="Z517" t="s">
        <v>1249</v>
      </c>
      <c r="AA517" t="s">
        <v>3451</v>
      </c>
      <c r="AB517" t="s">
        <v>3452</v>
      </c>
      <c r="AC517" t="s">
        <v>1441</v>
      </c>
    </row>
    <row r="518" spans="1:29">
      <c r="A518" t="str">
        <f>+AA518</f>
        <v>BEST FINANCIERE</v>
      </c>
      <c r="B518" t="s">
        <v>3453</v>
      </c>
      <c r="C518" t="s">
        <v>1534</v>
      </c>
      <c r="D518" t="s">
        <v>1473</v>
      </c>
      <c r="E518" t="s">
        <v>3454</v>
      </c>
      <c r="F518" t="s">
        <v>3454</v>
      </c>
      <c r="G518" t="s">
        <v>6290</v>
      </c>
      <c r="H518">
        <v>100000000</v>
      </c>
      <c r="I518">
        <v>650</v>
      </c>
      <c r="J518" t="s">
        <v>5921</v>
      </c>
      <c r="K518" s="163" t="str">
        <f>LEFT(L518,10)</f>
        <v>2027-07-28</v>
      </c>
      <c r="L518" t="s">
        <v>6291</v>
      </c>
      <c r="M518">
        <v>100000</v>
      </c>
      <c r="N518" t="s">
        <v>1434</v>
      </c>
      <c r="O518" t="s">
        <v>1435</v>
      </c>
      <c r="P518" t="s">
        <v>1449</v>
      </c>
      <c r="Q518" t="s">
        <v>5308</v>
      </c>
      <c r="R518" t="s">
        <v>1443</v>
      </c>
      <c r="S518" t="s">
        <v>5573</v>
      </c>
      <c r="U518" t="s">
        <v>1536</v>
      </c>
      <c r="V518" t="s">
        <v>1443</v>
      </c>
      <c r="W518" t="s">
        <v>292</v>
      </c>
      <c r="X518" t="s">
        <v>3455</v>
      </c>
      <c r="Y518" t="s">
        <v>1450</v>
      </c>
      <c r="Z518" t="s">
        <v>1249</v>
      </c>
      <c r="AA518" t="s">
        <v>3451</v>
      </c>
      <c r="AB518" t="s">
        <v>3452</v>
      </c>
      <c r="AC518" t="s">
        <v>1441</v>
      </c>
    </row>
    <row r="519" spans="1:29">
      <c r="A519" t="str">
        <f>+AA519</f>
        <v>AL MADA</v>
      </c>
      <c r="B519" t="s">
        <v>3456</v>
      </c>
      <c r="C519" t="s">
        <v>1433</v>
      </c>
      <c r="D519" t="s">
        <v>1473</v>
      </c>
      <c r="E519" t="s">
        <v>3457</v>
      </c>
      <c r="F519" t="s">
        <v>3458</v>
      </c>
      <c r="G519" t="s">
        <v>5716</v>
      </c>
      <c r="H519">
        <v>100000000</v>
      </c>
      <c r="I519">
        <v>10000</v>
      </c>
      <c r="J519" t="s">
        <v>6118</v>
      </c>
      <c r="K519" s="163" t="str">
        <f>LEFT(L519,10)</f>
        <v>2027-07-29</v>
      </c>
      <c r="L519" t="s">
        <v>6292</v>
      </c>
      <c r="M519">
        <v>100000</v>
      </c>
      <c r="N519" t="s">
        <v>1434</v>
      </c>
      <c r="O519" t="s">
        <v>1745</v>
      </c>
      <c r="Q519" t="s">
        <v>5308</v>
      </c>
      <c r="R519" t="s">
        <v>1443</v>
      </c>
      <c r="S519" t="s">
        <v>5607</v>
      </c>
      <c r="T519" t="s">
        <v>5717</v>
      </c>
      <c r="U519" t="s">
        <v>1438</v>
      </c>
      <c r="W519" t="s">
        <v>292</v>
      </c>
      <c r="X519" t="s">
        <v>3459</v>
      </c>
      <c r="Y519" t="s">
        <v>1465</v>
      </c>
      <c r="Z519" t="s">
        <v>1466</v>
      </c>
      <c r="AA519" t="s">
        <v>2261</v>
      </c>
      <c r="AB519" t="s">
        <v>3073</v>
      </c>
      <c r="AC519" t="s">
        <v>1441</v>
      </c>
    </row>
    <row r="520" spans="1:29">
      <c r="A520" t="str">
        <f>+AA520</f>
        <v>LYDEC</v>
      </c>
      <c r="B520" t="s">
        <v>3460</v>
      </c>
      <c r="C520" t="s">
        <v>1433</v>
      </c>
      <c r="D520" t="s">
        <v>1473</v>
      </c>
      <c r="E520" t="s">
        <v>3461</v>
      </c>
      <c r="F520" t="s">
        <v>3462</v>
      </c>
      <c r="G520" t="s">
        <v>5706</v>
      </c>
      <c r="H520">
        <v>100000000</v>
      </c>
      <c r="I520">
        <v>2512178</v>
      </c>
      <c r="J520" t="s">
        <v>6293</v>
      </c>
      <c r="K520" s="163" t="str">
        <f>LEFT(L520,10)</f>
        <v>2027-08-01</v>
      </c>
      <c r="L520" t="s">
        <v>6294</v>
      </c>
      <c r="M520">
        <v>1000</v>
      </c>
      <c r="N520" t="s">
        <v>1434</v>
      </c>
      <c r="O520" t="s">
        <v>1435</v>
      </c>
      <c r="Q520" t="s">
        <v>6277</v>
      </c>
      <c r="R520" t="s">
        <v>1443</v>
      </c>
      <c r="S520" t="s">
        <v>6295</v>
      </c>
      <c r="U520" t="s">
        <v>1438</v>
      </c>
      <c r="W520" t="s">
        <v>292</v>
      </c>
      <c r="X520" t="s">
        <v>3463</v>
      </c>
      <c r="Y520" t="s">
        <v>1455</v>
      </c>
      <c r="Z520" t="s">
        <v>1456</v>
      </c>
      <c r="AA520" t="s">
        <v>2245</v>
      </c>
      <c r="AC520" t="s">
        <v>1441</v>
      </c>
    </row>
    <row r="521" spans="1:29">
      <c r="A521" t="str">
        <f>+AA521</f>
        <v>DOUJA PROM ADD</v>
      </c>
      <c r="B521" t="s">
        <v>3464</v>
      </c>
      <c r="C521" t="s">
        <v>1534</v>
      </c>
      <c r="D521" t="s">
        <v>1473</v>
      </c>
      <c r="E521" t="s">
        <v>3465</v>
      </c>
      <c r="F521" t="s">
        <v>3465</v>
      </c>
      <c r="G521" t="s">
        <v>6296</v>
      </c>
      <c r="H521">
        <v>100000000</v>
      </c>
      <c r="I521">
        <v>2242</v>
      </c>
      <c r="J521" t="s">
        <v>6297</v>
      </c>
      <c r="K521" s="163" t="str">
        <f>LEFT(L521,10)</f>
        <v>2027-08-02</v>
      </c>
      <c r="L521" t="s">
        <v>6298</v>
      </c>
      <c r="M521">
        <v>100000</v>
      </c>
      <c r="N521" t="s">
        <v>1434</v>
      </c>
      <c r="O521" t="s">
        <v>1435</v>
      </c>
      <c r="P521" t="s">
        <v>1449</v>
      </c>
      <c r="Q521" t="s">
        <v>5797</v>
      </c>
      <c r="R521" t="s">
        <v>1443</v>
      </c>
      <c r="S521" t="s">
        <v>6299</v>
      </c>
      <c r="T521" t="s">
        <v>6297</v>
      </c>
      <c r="U521" t="s">
        <v>1536</v>
      </c>
      <c r="V521" t="s">
        <v>1443</v>
      </c>
      <c r="W521" t="s">
        <v>292</v>
      </c>
      <c r="X521" t="s">
        <v>3467</v>
      </c>
      <c r="Y521" t="s">
        <v>1457</v>
      </c>
      <c r="Z521" t="s">
        <v>39</v>
      </c>
      <c r="AA521" t="s">
        <v>3468</v>
      </c>
      <c r="AB521" t="s">
        <v>3469</v>
      </c>
      <c r="AC521" t="s">
        <v>1441</v>
      </c>
    </row>
    <row r="522" spans="1:29">
      <c r="A522" t="str">
        <f>+AA522</f>
        <v>DOUJA PROM ADD</v>
      </c>
      <c r="B522" t="s">
        <v>3470</v>
      </c>
      <c r="C522" t="s">
        <v>1534</v>
      </c>
      <c r="D522" t="s">
        <v>1473</v>
      </c>
      <c r="E522" t="s">
        <v>3471</v>
      </c>
      <c r="F522" t="s">
        <v>3472</v>
      </c>
      <c r="G522" t="s">
        <v>6296</v>
      </c>
      <c r="H522">
        <v>100000000</v>
      </c>
      <c r="I522">
        <v>15919</v>
      </c>
      <c r="J522" t="s">
        <v>6297</v>
      </c>
      <c r="K522" s="163" t="str">
        <f>LEFT(L522,10)</f>
        <v>2027-08-02</v>
      </c>
      <c r="L522" t="s">
        <v>6298</v>
      </c>
      <c r="M522">
        <v>25000</v>
      </c>
      <c r="N522" t="s">
        <v>1557</v>
      </c>
      <c r="O522" t="s">
        <v>1435</v>
      </c>
      <c r="P522" t="s">
        <v>1449</v>
      </c>
      <c r="Q522" t="s">
        <v>5797</v>
      </c>
      <c r="R522" t="s">
        <v>1443</v>
      </c>
      <c r="S522" t="s">
        <v>6300</v>
      </c>
      <c r="T522" t="s">
        <v>6297</v>
      </c>
      <c r="U522" t="s">
        <v>1536</v>
      </c>
      <c r="V522" t="s">
        <v>1443</v>
      </c>
      <c r="W522" t="s">
        <v>292</v>
      </c>
      <c r="X522" t="s">
        <v>3473</v>
      </c>
      <c r="Y522" t="s">
        <v>1457</v>
      </c>
      <c r="Z522" t="s">
        <v>39</v>
      </c>
      <c r="AA522" t="s">
        <v>3468</v>
      </c>
      <c r="AB522" t="s">
        <v>3469</v>
      </c>
      <c r="AC522" t="s">
        <v>1441</v>
      </c>
    </row>
    <row r="523" spans="1:29">
      <c r="A523" t="str">
        <f>+AA523</f>
        <v>SEDM</v>
      </c>
      <c r="B523" t="s">
        <v>3474</v>
      </c>
      <c r="C523" t="s">
        <v>1433</v>
      </c>
      <c r="D523" t="s">
        <v>111</v>
      </c>
      <c r="E523" t="s">
        <v>3475</v>
      </c>
      <c r="F523" t="s">
        <v>3475</v>
      </c>
      <c r="G523" t="s">
        <v>5448</v>
      </c>
      <c r="H523">
        <v>100000000</v>
      </c>
      <c r="I523">
        <v>1500</v>
      </c>
      <c r="J523" t="s">
        <v>6301</v>
      </c>
      <c r="K523" s="163" t="str">
        <f>LEFT(L523,10)</f>
        <v>2027-08-02</v>
      </c>
      <c r="L523" t="s">
        <v>6298</v>
      </c>
      <c r="M523">
        <v>100000</v>
      </c>
      <c r="N523" t="s">
        <v>1434</v>
      </c>
      <c r="O523" t="s">
        <v>1435</v>
      </c>
      <c r="P523" t="s">
        <v>1449</v>
      </c>
      <c r="Q523" t="s">
        <v>5308</v>
      </c>
      <c r="R523" t="s">
        <v>1443</v>
      </c>
      <c r="S523" t="s">
        <v>6302</v>
      </c>
      <c r="T523" t="s">
        <v>5419</v>
      </c>
      <c r="U523" t="s">
        <v>1438</v>
      </c>
      <c r="V523" t="s">
        <v>1443</v>
      </c>
      <c r="W523" t="s">
        <v>292</v>
      </c>
      <c r="X523" t="s">
        <v>3476</v>
      </c>
      <c r="Y523" t="s">
        <v>1611</v>
      </c>
      <c r="Z523" t="s">
        <v>1612</v>
      </c>
      <c r="AA523" t="s">
        <v>1624</v>
      </c>
      <c r="AB523" t="s">
        <v>3466</v>
      </c>
      <c r="AC523" t="s">
        <v>1441</v>
      </c>
    </row>
    <row r="524" spans="1:29">
      <c r="A524" t="str">
        <f>+AA524</f>
        <v>SEDM</v>
      </c>
      <c r="B524" t="s">
        <v>3477</v>
      </c>
      <c r="C524" t="s">
        <v>1433</v>
      </c>
      <c r="D524" t="s">
        <v>111</v>
      </c>
      <c r="E524" t="s">
        <v>3475</v>
      </c>
      <c r="F524" t="s">
        <v>3475</v>
      </c>
      <c r="G524" t="s">
        <v>5448</v>
      </c>
      <c r="H524">
        <v>100000000</v>
      </c>
      <c r="I524">
        <v>1500</v>
      </c>
      <c r="J524" t="s">
        <v>6301</v>
      </c>
      <c r="K524" s="163" t="str">
        <f>LEFT(L524,10)</f>
        <v>2027-08-02</v>
      </c>
      <c r="L524" t="s">
        <v>6298</v>
      </c>
      <c r="M524">
        <v>100000</v>
      </c>
      <c r="N524" t="s">
        <v>1434</v>
      </c>
      <c r="O524" t="s">
        <v>1435</v>
      </c>
      <c r="P524" t="s">
        <v>1449</v>
      </c>
      <c r="Q524" t="s">
        <v>5308</v>
      </c>
      <c r="R524" t="s">
        <v>1443</v>
      </c>
      <c r="S524" t="s">
        <v>6302</v>
      </c>
      <c r="T524" t="s">
        <v>5419</v>
      </c>
      <c r="U524" t="s">
        <v>1438</v>
      </c>
      <c r="V524" t="s">
        <v>1443</v>
      </c>
      <c r="W524" t="s">
        <v>292</v>
      </c>
      <c r="Y524" t="s">
        <v>1611</v>
      </c>
      <c r="Z524" t="s">
        <v>1612</v>
      </c>
      <c r="AA524" t="s">
        <v>1624</v>
      </c>
      <c r="AB524" t="s">
        <v>3292</v>
      </c>
      <c r="AC524" t="s">
        <v>2986</v>
      </c>
    </row>
    <row r="525" spans="1:29">
      <c r="A525" t="str">
        <f>+AA525</f>
        <v>MA LEASING</v>
      </c>
      <c r="B525" t="s">
        <v>3478</v>
      </c>
      <c r="C525" t="s">
        <v>1433</v>
      </c>
      <c r="D525" t="s">
        <v>1473</v>
      </c>
      <c r="E525" t="s">
        <v>3479</v>
      </c>
      <c r="F525" t="s">
        <v>3480</v>
      </c>
      <c r="G525" t="s">
        <v>6303</v>
      </c>
      <c r="H525">
        <v>100000000</v>
      </c>
      <c r="I525">
        <v>1000</v>
      </c>
      <c r="J525" t="s">
        <v>6304</v>
      </c>
      <c r="K525" s="163" t="str">
        <f>LEFT(L525,10)</f>
        <v>2027-08-05</v>
      </c>
      <c r="L525" t="s">
        <v>6305</v>
      </c>
      <c r="M525">
        <v>100000</v>
      </c>
      <c r="N525" t="s">
        <v>1434</v>
      </c>
      <c r="O525" t="s">
        <v>1435</v>
      </c>
      <c r="Q525" t="s">
        <v>5308</v>
      </c>
      <c r="R525" t="s">
        <v>1443</v>
      </c>
      <c r="S525" t="s">
        <v>6306</v>
      </c>
      <c r="U525" t="s">
        <v>1438</v>
      </c>
      <c r="W525" t="s">
        <v>292</v>
      </c>
      <c r="X525" t="s">
        <v>3481</v>
      </c>
      <c r="Y525" t="s">
        <v>2097</v>
      </c>
      <c r="Z525" t="s">
        <v>2098</v>
      </c>
      <c r="AA525" t="s">
        <v>3482</v>
      </c>
      <c r="AB525" t="s">
        <v>3483</v>
      </c>
      <c r="AC525" t="s">
        <v>1441</v>
      </c>
    </row>
    <row r="526" spans="1:29">
      <c r="A526" t="str">
        <f>+AA526</f>
        <v>MA LEASING</v>
      </c>
      <c r="B526" t="s">
        <v>3484</v>
      </c>
      <c r="C526" t="s">
        <v>1447</v>
      </c>
      <c r="D526" t="s">
        <v>1473</v>
      </c>
      <c r="E526" t="s">
        <v>3485</v>
      </c>
      <c r="F526" t="s">
        <v>3486</v>
      </c>
      <c r="G526" t="s">
        <v>6303</v>
      </c>
      <c r="H526">
        <v>100000000</v>
      </c>
      <c r="I526">
        <v>6000</v>
      </c>
      <c r="J526" t="s">
        <v>6304</v>
      </c>
      <c r="K526" s="163" t="str">
        <f>LEFT(L526,10)</f>
        <v>2027-08-05</v>
      </c>
      <c r="L526" t="s">
        <v>6305</v>
      </c>
      <c r="M526">
        <v>100000</v>
      </c>
      <c r="N526" t="s">
        <v>1557</v>
      </c>
      <c r="P526" t="s">
        <v>1449</v>
      </c>
      <c r="Q526" t="s">
        <v>5308</v>
      </c>
      <c r="R526" t="s">
        <v>1443</v>
      </c>
      <c r="S526" t="s">
        <v>6307</v>
      </c>
      <c r="U526" t="s">
        <v>1438</v>
      </c>
      <c r="W526" t="s">
        <v>292</v>
      </c>
      <c r="X526" t="s">
        <v>3487</v>
      </c>
      <c r="Y526" t="s">
        <v>2097</v>
      </c>
      <c r="Z526" t="s">
        <v>2098</v>
      </c>
      <c r="AA526" t="s">
        <v>3482</v>
      </c>
      <c r="AB526" t="s">
        <v>3483</v>
      </c>
      <c r="AC526" t="s">
        <v>1441</v>
      </c>
    </row>
    <row r="527" spans="1:29">
      <c r="A527" t="str">
        <f>+AA527</f>
        <v>JET CONTRACTORS</v>
      </c>
      <c r="B527" t="s">
        <v>3488</v>
      </c>
      <c r="C527" t="s">
        <v>1534</v>
      </c>
      <c r="D527" t="s">
        <v>1473</v>
      </c>
      <c r="E527" t="s">
        <v>3489</v>
      </c>
      <c r="F527" t="s">
        <v>3490</v>
      </c>
      <c r="G527" t="s">
        <v>5385</v>
      </c>
      <c r="H527">
        <v>100000000</v>
      </c>
      <c r="I527">
        <v>400</v>
      </c>
      <c r="J527" t="s">
        <v>5781</v>
      </c>
      <c r="K527" s="163" t="str">
        <f>LEFT(L527,10)</f>
        <v>2027-08-17</v>
      </c>
      <c r="L527" t="s">
        <v>6308</v>
      </c>
      <c r="M527">
        <v>100000</v>
      </c>
      <c r="N527" t="s">
        <v>1434</v>
      </c>
      <c r="O527" t="s">
        <v>1435</v>
      </c>
      <c r="P527" t="s">
        <v>1449</v>
      </c>
      <c r="Q527" t="s">
        <v>5308</v>
      </c>
      <c r="R527" t="s">
        <v>1443</v>
      </c>
      <c r="S527" t="s">
        <v>6130</v>
      </c>
      <c r="T527" t="s">
        <v>5777</v>
      </c>
      <c r="U527" t="s">
        <v>1536</v>
      </c>
      <c r="V527" t="s">
        <v>1443</v>
      </c>
      <c r="W527" t="s">
        <v>292</v>
      </c>
      <c r="X527" t="s">
        <v>3491</v>
      </c>
      <c r="Y527" t="s">
        <v>2097</v>
      </c>
      <c r="Z527" t="s">
        <v>2098</v>
      </c>
      <c r="AA527" t="s">
        <v>51</v>
      </c>
      <c r="AB527" t="s">
        <v>2348</v>
      </c>
      <c r="AC527" t="s">
        <v>1441</v>
      </c>
    </row>
    <row r="528" spans="1:29">
      <c r="A528" t="str">
        <f>+AA528</f>
        <v>JET CONTRACTORS</v>
      </c>
      <c r="B528" t="s">
        <v>3492</v>
      </c>
      <c r="C528" t="s">
        <v>1534</v>
      </c>
      <c r="D528" t="s">
        <v>1473</v>
      </c>
      <c r="E528" t="s">
        <v>3493</v>
      </c>
      <c r="F528" t="s">
        <v>3494</v>
      </c>
      <c r="G528" t="s">
        <v>5385</v>
      </c>
      <c r="H528">
        <v>100000000</v>
      </c>
      <c r="I528">
        <v>1600</v>
      </c>
      <c r="J528" t="s">
        <v>5781</v>
      </c>
      <c r="K528" s="163" t="str">
        <f>LEFT(L528,10)</f>
        <v>2027-08-17</v>
      </c>
      <c r="L528" t="s">
        <v>6308</v>
      </c>
      <c r="M528">
        <v>100000</v>
      </c>
      <c r="N528" t="s">
        <v>1557</v>
      </c>
      <c r="O528" t="s">
        <v>1435</v>
      </c>
      <c r="P528" t="s">
        <v>1449</v>
      </c>
      <c r="Q528" t="s">
        <v>5308</v>
      </c>
      <c r="R528" t="s">
        <v>1443</v>
      </c>
      <c r="S528" t="s">
        <v>6309</v>
      </c>
      <c r="T528" t="s">
        <v>5921</v>
      </c>
      <c r="U528" t="s">
        <v>1536</v>
      </c>
      <c r="V528" t="s">
        <v>1443</v>
      </c>
      <c r="W528" t="s">
        <v>292</v>
      </c>
      <c r="X528" t="s">
        <v>3495</v>
      </c>
      <c r="Y528" t="s">
        <v>2097</v>
      </c>
      <c r="Z528" t="s">
        <v>2098</v>
      </c>
      <c r="AA528" t="s">
        <v>51</v>
      </c>
      <c r="AB528" t="s">
        <v>2348</v>
      </c>
      <c r="AC528" t="s">
        <v>1441</v>
      </c>
    </row>
    <row r="529" spans="1:29">
      <c r="A529" t="str">
        <f>+AA529</f>
        <v>AGRI CAPITAL</v>
      </c>
      <c r="B529" t="s">
        <v>3496</v>
      </c>
      <c r="C529" t="s">
        <v>1447</v>
      </c>
      <c r="D529" t="s">
        <v>1473</v>
      </c>
      <c r="E529" t="s">
        <v>3497</v>
      </c>
      <c r="F529" t="s">
        <v>3497</v>
      </c>
      <c r="G529" t="s">
        <v>6310</v>
      </c>
      <c r="H529">
        <v>100000000</v>
      </c>
      <c r="I529">
        <v>2000</v>
      </c>
      <c r="J529" t="s">
        <v>6311</v>
      </c>
      <c r="K529" s="163" t="str">
        <f>LEFT(L529,10)</f>
        <v>2027-08-18</v>
      </c>
      <c r="L529" t="s">
        <v>6312</v>
      </c>
      <c r="M529">
        <v>100000</v>
      </c>
      <c r="N529" t="s">
        <v>1557</v>
      </c>
      <c r="O529" t="s">
        <v>1745</v>
      </c>
      <c r="P529" t="s">
        <v>1449</v>
      </c>
      <c r="Q529" t="s">
        <v>5308</v>
      </c>
      <c r="R529" t="s">
        <v>1443</v>
      </c>
      <c r="S529" t="s">
        <v>6093</v>
      </c>
      <c r="T529" t="s">
        <v>6311</v>
      </c>
      <c r="U529" t="s">
        <v>1438</v>
      </c>
      <c r="W529" t="s">
        <v>292</v>
      </c>
      <c r="X529" t="s">
        <v>3498</v>
      </c>
      <c r="Y529" t="s">
        <v>2049</v>
      </c>
      <c r="Z529" t="s">
        <v>2050</v>
      </c>
      <c r="AA529" t="s">
        <v>3499</v>
      </c>
      <c r="AB529" t="s">
        <v>3500</v>
      </c>
      <c r="AC529" t="s">
        <v>1441</v>
      </c>
    </row>
    <row r="530" spans="1:29">
      <c r="A530" t="str">
        <f>+AA530</f>
        <v>WAFASALAF</v>
      </c>
      <c r="B530" t="s">
        <v>3501</v>
      </c>
      <c r="C530" t="s">
        <v>1433</v>
      </c>
      <c r="D530" t="s">
        <v>111</v>
      </c>
      <c r="E530" t="s">
        <v>3502</v>
      </c>
      <c r="F530" t="s">
        <v>3502</v>
      </c>
      <c r="G530" t="s">
        <v>5342</v>
      </c>
      <c r="H530">
        <v>100000000</v>
      </c>
      <c r="I530">
        <v>1500</v>
      </c>
      <c r="J530" t="s">
        <v>6131</v>
      </c>
      <c r="K530" s="163" t="str">
        <f>LEFT(L530,10)</f>
        <v>2027-09-11</v>
      </c>
      <c r="L530" t="s">
        <v>6313</v>
      </c>
      <c r="M530">
        <v>100000</v>
      </c>
      <c r="N530" t="s">
        <v>1434</v>
      </c>
      <c r="O530" t="s">
        <v>1435</v>
      </c>
      <c r="P530" t="s">
        <v>1449</v>
      </c>
      <c r="Q530" t="s">
        <v>5308</v>
      </c>
      <c r="R530" t="s">
        <v>1443</v>
      </c>
      <c r="S530" t="s">
        <v>5455</v>
      </c>
      <c r="T530" t="s">
        <v>5534</v>
      </c>
      <c r="U530" t="s">
        <v>1438</v>
      </c>
      <c r="W530" t="s">
        <v>292</v>
      </c>
      <c r="X530" t="s">
        <v>3503</v>
      </c>
      <c r="Y530" t="s">
        <v>1465</v>
      </c>
      <c r="Z530" t="s">
        <v>1466</v>
      </c>
      <c r="AA530" t="s">
        <v>1467</v>
      </c>
      <c r="AB530" t="s">
        <v>3108</v>
      </c>
      <c r="AC530" t="s">
        <v>1441</v>
      </c>
    </row>
    <row r="531" spans="1:29">
      <c r="A531" t="str">
        <f>+AA531</f>
        <v>MAGHREBAIL</v>
      </c>
      <c r="B531" t="s">
        <v>3504</v>
      </c>
      <c r="C531" t="s">
        <v>1534</v>
      </c>
      <c r="D531" t="s">
        <v>111</v>
      </c>
      <c r="E531" t="s">
        <v>3505</v>
      </c>
      <c r="F531" t="s">
        <v>3505</v>
      </c>
      <c r="G531" t="s">
        <v>5420</v>
      </c>
      <c r="H531">
        <v>100000000</v>
      </c>
      <c r="I531">
        <v>2150</v>
      </c>
      <c r="J531" t="s">
        <v>6131</v>
      </c>
      <c r="K531" s="163" t="str">
        <f>LEFT(L531,10)</f>
        <v>2027-09-11</v>
      </c>
      <c r="L531" t="s">
        <v>6313</v>
      </c>
      <c r="M531">
        <v>100000</v>
      </c>
      <c r="N531" t="s">
        <v>1434</v>
      </c>
      <c r="O531" t="s">
        <v>1435</v>
      </c>
      <c r="P531" t="s">
        <v>1449</v>
      </c>
      <c r="Q531" t="s">
        <v>5308</v>
      </c>
      <c r="R531" t="s">
        <v>1443</v>
      </c>
      <c r="S531" t="s">
        <v>5681</v>
      </c>
      <c r="T531" t="s">
        <v>5424</v>
      </c>
      <c r="U531" t="s">
        <v>1536</v>
      </c>
      <c r="V531" t="s">
        <v>1443</v>
      </c>
      <c r="W531" t="s">
        <v>292</v>
      </c>
      <c r="X531" t="s">
        <v>3506</v>
      </c>
      <c r="Y531" t="s">
        <v>1457</v>
      </c>
      <c r="Z531" t="s">
        <v>39</v>
      </c>
      <c r="AA531" t="s">
        <v>55</v>
      </c>
      <c r="AB531" t="s">
        <v>3108</v>
      </c>
      <c r="AC531" t="s">
        <v>1441</v>
      </c>
    </row>
    <row r="532" spans="1:29">
      <c r="A532" t="str">
        <f>+AA532</f>
        <v>CIH E</v>
      </c>
      <c r="B532" t="s">
        <v>3507</v>
      </c>
      <c r="C532" t="s">
        <v>1433</v>
      </c>
      <c r="D532" t="s">
        <v>111</v>
      </c>
      <c r="E532" t="s">
        <v>3508</v>
      </c>
      <c r="F532" t="s">
        <v>3508</v>
      </c>
      <c r="G532" t="s">
        <v>5311</v>
      </c>
      <c r="H532">
        <v>100000000</v>
      </c>
      <c r="I532">
        <v>3450</v>
      </c>
      <c r="J532" t="s">
        <v>6004</v>
      </c>
      <c r="K532" s="163" t="str">
        <f>LEFT(L532,10)</f>
        <v>2027-09-22</v>
      </c>
      <c r="L532" t="s">
        <v>6314</v>
      </c>
      <c r="M532">
        <v>100000</v>
      </c>
      <c r="N532" t="s">
        <v>1434</v>
      </c>
      <c r="O532" t="s">
        <v>1435</v>
      </c>
      <c r="P532" t="s">
        <v>1449</v>
      </c>
      <c r="Q532" t="s">
        <v>5308</v>
      </c>
      <c r="R532" t="s">
        <v>1443</v>
      </c>
      <c r="S532" t="s">
        <v>5547</v>
      </c>
      <c r="T532" t="s">
        <v>5419</v>
      </c>
      <c r="U532" t="s">
        <v>1438</v>
      </c>
      <c r="W532" t="s">
        <v>292</v>
      </c>
      <c r="X532" t="s">
        <v>3509</v>
      </c>
      <c r="Y532" t="s">
        <v>1445</v>
      </c>
      <c r="Z532" t="s">
        <v>1243</v>
      </c>
      <c r="AA532" t="s">
        <v>1446</v>
      </c>
      <c r="AB532" t="s">
        <v>3510</v>
      </c>
      <c r="AC532" t="s">
        <v>1441</v>
      </c>
    </row>
    <row r="533" spans="1:29">
      <c r="A533" t="str">
        <f>+AA533</f>
        <v>CFG BANK</v>
      </c>
      <c r="B533" t="s">
        <v>3511</v>
      </c>
      <c r="C533" t="s">
        <v>1433</v>
      </c>
      <c r="D533" t="s">
        <v>111</v>
      </c>
      <c r="E533" t="s">
        <v>3512</v>
      </c>
      <c r="F533" t="s">
        <v>3512</v>
      </c>
      <c r="G533" t="s">
        <v>5314</v>
      </c>
      <c r="H533">
        <v>100000000</v>
      </c>
      <c r="I533">
        <v>1000</v>
      </c>
      <c r="J533" t="s">
        <v>6069</v>
      </c>
      <c r="K533" s="163" t="str">
        <f>LEFT(L533,10)</f>
        <v>2027-09-30</v>
      </c>
      <c r="L533" t="s">
        <v>6315</v>
      </c>
      <c r="M533">
        <v>100000</v>
      </c>
      <c r="N533" t="s">
        <v>1434</v>
      </c>
      <c r="O533" t="s">
        <v>1435</v>
      </c>
      <c r="P533" t="s">
        <v>1449</v>
      </c>
      <c r="Q533" t="s">
        <v>5308</v>
      </c>
      <c r="R533" t="s">
        <v>1443</v>
      </c>
      <c r="S533" t="s">
        <v>5407</v>
      </c>
      <c r="T533" t="s">
        <v>6069</v>
      </c>
      <c r="U533" t="s">
        <v>1438</v>
      </c>
      <c r="W533" t="s">
        <v>292</v>
      </c>
      <c r="X533" t="s">
        <v>3513</v>
      </c>
      <c r="Y533" t="s">
        <v>1450</v>
      </c>
      <c r="Z533" t="s">
        <v>1249</v>
      </c>
      <c r="AA533" t="s">
        <v>1249</v>
      </c>
      <c r="AB533" t="s">
        <v>3514</v>
      </c>
      <c r="AC533" t="s">
        <v>1441</v>
      </c>
    </row>
    <row r="534" spans="1:29">
      <c r="A534" t="str">
        <f>+AA534</f>
        <v>CFG BANK</v>
      </c>
      <c r="B534" t="s">
        <v>3515</v>
      </c>
      <c r="C534" t="s">
        <v>1433</v>
      </c>
      <c r="D534" t="s">
        <v>111</v>
      </c>
      <c r="E534" t="s">
        <v>3512</v>
      </c>
      <c r="F534" t="s">
        <v>3512</v>
      </c>
      <c r="G534" t="s">
        <v>5314</v>
      </c>
      <c r="H534">
        <v>100000000</v>
      </c>
      <c r="I534">
        <v>1000</v>
      </c>
      <c r="J534" t="s">
        <v>6110</v>
      </c>
      <c r="K534" s="163" t="str">
        <f>LEFT(L534,10)</f>
        <v>2027-09-30</v>
      </c>
      <c r="L534" t="s">
        <v>6315</v>
      </c>
      <c r="M534">
        <v>100000</v>
      </c>
      <c r="N534" t="s">
        <v>1434</v>
      </c>
      <c r="O534" t="s">
        <v>1435</v>
      </c>
      <c r="P534" t="s">
        <v>1449</v>
      </c>
      <c r="Q534" t="s">
        <v>5308</v>
      </c>
      <c r="R534" t="s">
        <v>1443</v>
      </c>
      <c r="S534" t="s">
        <v>5407</v>
      </c>
      <c r="T534" t="s">
        <v>6069</v>
      </c>
      <c r="U534" t="s">
        <v>1438</v>
      </c>
      <c r="W534" t="s">
        <v>292</v>
      </c>
      <c r="X534" t="s">
        <v>3516</v>
      </c>
      <c r="Y534" t="s">
        <v>1450</v>
      </c>
      <c r="Z534" t="s">
        <v>1249</v>
      </c>
      <c r="AA534" t="s">
        <v>1249</v>
      </c>
      <c r="AB534" t="s">
        <v>3514</v>
      </c>
      <c r="AC534" t="s">
        <v>1441</v>
      </c>
    </row>
    <row r="535" spans="1:29">
      <c r="A535" t="str">
        <f>+AA535</f>
        <v>CAM E</v>
      </c>
      <c r="B535" t="s">
        <v>3517</v>
      </c>
      <c r="C535" t="s">
        <v>1433</v>
      </c>
      <c r="D535" t="s">
        <v>1442</v>
      </c>
      <c r="E535" t="s">
        <v>3518</v>
      </c>
      <c r="F535" t="s">
        <v>3518</v>
      </c>
      <c r="G535" t="s">
        <v>5331</v>
      </c>
      <c r="H535">
        <v>100000000</v>
      </c>
      <c r="I535">
        <v>2029</v>
      </c>
      <c r="J535" t="s">
        <v>6316</v>
      </c>
      <c r="K535" s="163" t="str">
        <f>LEFT(L535,10)</f>
        <v>2027-10-11</v>
      </c>
      <c r="L535" t="s">
        <v>6317</v>
      </c>
      <c r="M535">
        <v>100000</v>
      </c>
      <c r="N535" t="s">
        <v>1434</v>
      </c>
      <c r="O535" t="s">
        <v>1435</v>
      </c>
      <c r="P535" t="s">
        <v>1449</v>
      </c>
      <c r="Q535" t="s">
        <v>5308</v>
      </c>
      <c r="R535" t="s">
        <v>1443</v>
      </c>
      <c r="S535" t="s">
        <v>6124</v>
      </c>
      <c r="T535" t="s">
        <v>6316</v>
      </c>
      <c r="U535" t="s">
        <v>1438</v>
      </c>
      <c r="W535" t="s">
        <v>1444</v>
      </c>
      <c r="X535" t="s">
        <v>3519</v>
      </c>
      <c r="Y535" t="s">
        <v>2632</v>
      </c>
      <c r="Z535" t="s">
        <v>2633</v>
      </c>
      <c r="AA535" t="s">
        <v>1459</v>
      </c>
      <c r="AB535" t="s">
        <v>3520</v>
      </c>
      <c r="AC535" t="s">
        <v>1441</v>
      </c>
    </row>
    <row r="536" spans="1:29">
      <c r="A536" t="str">
        <f>+AA536</f>
        <v>CAM E</v>
      </c>
      <c r="B536" t="s">
        <v>3521</v>
      </c>
      <c r="C536" t="s">
        <v>1433</v>
      </c>
      <c r="D536" t="s">
        <v>1442</v>
      </c>
      <c r="E536" t="s">
        <v>3522</v>
      </c>
      <c r="F536" t="s">
        <v>3522</v>
      </c>
      <c r="G536" t="s">
        <v>5331</v>
      </c>
      <c r="H536">
        <v>100000000</v>
      </c>
      <c r="I536">
        <v>7971</v>
      </c>
      <c r="J536" t="s">
        <v>6316</v>
      </c>
      <c r="K536" s="163" t="str">
        <f>LEFT(L536,10)</f>
        <v>2027-10-11</v>
      </c>
      <c r="L536" t="s">
        <v>6317</v>
      </c>
      <c r="M536">
        <v>100000</v>
      </c>
      <c r="N536" t="s">
        <v>1434</v>
      </c>
      <c r="O536" t="s">
        <v>1435</v>
      </c>
      <c r="P536" t="s">
        <v>1449</v>
      </c>
      <c r="Q536" t="s">
        <v>5308</v>
      </c>
      <c r="R536" t="s">
        <v>1443</v>
      </c>
      <c r="S536" t="s">
        <v>6124</v>
      </c>
      <c r="U536" t="s">
        <v>1438</v>
      </c>
      <c r="W536" t="s">
        <v>292</v>
      </c>
      <c r="X536" t="s">
        <v>3523</v>
      </c>
      <c r="Y536" t="s">
        <v>2632</v>
      </c>
      <c r="Z536" t="s">
        <v>2633</v>
      </c>
      <c r="AA536" t="s">
        <v>1459</v>
      </c>
      <c r="AB536" t="s">
        <v>3520</v>
      </c>
      <c r="AC536" t="s">
        <v>1441</v>
      </c>
    </row>
    <row r="537" spans="1:29">
      <c r="A537" t="str">
        <f>+AA537</f>
        <v>TRESOR</v>
      </c>
      <c r="B537" t="s">
        <v>3524</v>
      </c>
      <c r="C537" t="s">
        <v>1433</v>
      </c>
      <c r="D537" t="s">
        <v>1218</v>
      </c>
      <c r="E537" t="s">
        <v>3525</v>
      </c>
      <c r="F537" t="s">
        <v>3525</v>
      </c>
      <c r="G537" t="s">
        <v>5306</v>
      </c>
      <c r="H537">
        <v>100000000</v>
      </c>
      <c r="I537">
        <v>18000</v>
      </c>
      <c r="J537" t="s">
        <v>6318</v>
      </c>
      <c r="K537" s="163" t="str">
        <f>LEFT(L537,10)</f>
        <v>2027-10-18</v>
      </c>
      <c r="L537" t="s">
        <v>6319</v>
      </c>
      <c r="M537">
        <v>100000</v>
      </c>
      <c r="N537" t="s">
        <v>1434</v>
      </c>
      <c r="O537" t="s">
        <v>1435</v>
      </c>
      <c r="P537" t="s">
        <v>1436</v>
      </c>
      <c r="Q537" t="s">
        <v>5308</v>
      </c>
      <c r="R537" t="s">
        <v>1443</v>
      </c>
      <c r="S537" t="s">
        <v>6320</v>
      </c>
      <c r="T537" t="s">
        <v>6321</v>
      </c>
      <c r="U537" t="s">
        <v>1438</v>
      </c>
      <c r="W537" t="s">
        <v>292</v>
      </c>
      <c r="X537" t="s">
        <v>3526</v>
      </c>
      <c r="Y537" t="s">
        <v>1439</v>
      </c>
      <c r="Z537" t="s">
        <v>1440</v>
      </c>
      <c r="AA537" t="s">
        <v>333</v>
      </c>
      <c r="AB537" t="s">
        <v>3527</v>
      </c>
      <c r="AC537" t="s">
        <v>1441</v>
      </c>
    </row>
    <row r="538" spans="1:29">
      <c r="A538" t="str">
        <f>+AA538</f>
        <v>MAGHREBAIL</v>
      </c>
      <c r="B538" t="s">
        <v>3528</v>
      </c>
      <c r="C538" t="s">
        <v>1534</v>
      </c>
      <c r="D538" t="s">
        <v>111</v>
      </c>
      <c r="E538" t="s">
        <v>3529</v>
      </c>
      <c r="F538" t="s">
        <v>3529</v>
      </c>
      <c r="G538" t="s">
        <v>5420</v>
      </c>
      <c r="H538">
        <v>100000000</v>
      </c>
      <c r="I538">
        <v>1250</v>
      </c>
      <c r="J538" t="s">
        <v>6322</v>
      </c>
      <c r="K538" s="163" t="str">
        <f>LEFT(L538,10)</f>
        <v>2027-10-19</v>
      </c>
      <c r="L538" t="s">
        <v>6323</v>
      </c>
      <c r="M538">
        <v>100000</v>
      </c>
      <c r="N538" t="s">
        <v>1434</v>
      </c>
      <c r="O538" t="s">
        <v>1435</v>
      </c>
      <c r="P538" t="s">
        <v>1449</v>
      </c>
      <c r="Q538" t="s">
        <v>5308</v>
      </c>
      <c r="R538" t="s">
        <v>1443</v>
      </c>
      <c r="S538" t="s">
        <v>6324</v>
      </c>
      <c r="U538" t="s">
        <v>1536</v>
      </c>
      <c r="V538" t="s">
        <v>1443</v>
      </c>
      <c r="W538" t="s">
        <v>292</v>
      </c>
      <c r="X538" t="s">
        <v>3530</v>
      </c>
      <c r="Y538" t="s">
        <v>1457</v>
      </c>
      <c r="Z538" t="s">
        <v>39</v>
      </c>
      <c r="AA538" t="s">
        <v>55</v>
      </c>
      <c r="AB538" t="s">
        <v>3531</v>
      </c>
      <c r="AC538" t="s">
        <v>1441</v>
      </c>
    </row>
    <row r="539" spans="1:29">
      <c r="A539" t="str">
        <f>+AA539</f>
        <v>ADM</v>
      </c>
      <c r="B539" t="s">
        <v>3532</v>
      </c>
      <c r="C539" t="s">
        <v>1534</v>
      </c>
      <c r="D539" t="s">
        <v>1473</v>
      </c>
      <c r="E539" t="s">
        <v>3533</v>
      </c>
      <c r="F539" t="s">
        <v>3533</v>
      </c>
      <c r="G539" t="s">
        <v>5649</v>
      </c>
      <c r="H539">
        <v>100000000</v>
      </c>
      <c r="I539">
        <v>4397</v>
      </c>
      <c r="J539" t="s">
        <v>6325</v>
      </c>
      <c r="K539" s="163" t="str">
        <f>LEFT(L539,10)</f>
        <v>2027-10-24</v>
      </c>
      <c r="L539" t="s">
        <v>6326</v>
      </c>
      <c r="M539">
        <v>100000</v>
      </c>
      <c r="N539" t="s">
        <v>1434</v>
      </c>
      <c r="O539" t="s">
        <v>1435</v>
      </c>
      <c r="P539" t="s">
        <v>1436</v>
      </c>
      <c r="Q539" t="s">
        <v>5308</v>
      </c>
      <c r="R539" t="s">
        <v>1443</v>
      </c>
      <c r="S539" t="s">
        <v>5335</v>
      </c>
      <c r="U539" t="s">
        <v>1536</v>
      </c>
      <c r="V539" t="s">
        <v>1443</v>
      </c>
      <c r="W539" t="s">
        <v>292</v>
      </c>
      <c r="X539" t="s">
        <v>3534</v>
      </c>
      <c r="Y539" t="s">
        <v>1455</v>
      </c>
      <c r="Z539" t="s">
        <v>1456</v>
      </c>
      <c r="AA539" t="s">
        <v>2114</v>
      </c>
      <c r="AB539" t="s">
        <v>3535</v>
      </c>
      <c r="AC539" t="s">
        <v>1441</v>
      </c>
    </row>
    <row r="540" spans="1:29">
      <c r="A540" t="str">
        <f>+AA540</f>
        <v>ANP</v>
      </c>
      <c r="B540" t="s">
        <v>3536</v>
      </c>
      <c r="C540" t="s">
        <v>1447</v>
      </c>
      <c r="D540" t="s">
        <v>1473</v>
      </c>
      <c r="E540" t="s">
        <v>3537</v>
      </c>
      <c r="F540" t="s">
        <v>3537</v>
      </c>
      <c r="G540" t="s">
        <v>6327</v>
      </c>
      <c r="H540">
        <v>100000000</v>
      </c>
      <c r="I540">
        <v>2500</v>
      </c>
      <c r="J540" t="s">
        <v>6328</v>
      </c>
      <c r="K540" s="163" t="str">
        <f>LEFT(L540,10)</f>
        <v>2027-10-31</v>
      </c>
      <c r="L540" t="s">
        <v>6329</v>
      </c>
      <c r="M540">
        <v>100000</v>
      </c>
      <c r="N540" t="s">
        <v>1557</v>
      </c>
      <c r="O540" t="s">
        <v>1435</v>
      </c>
      <c r="P540" t="s">
        <v>1449</v>
      </c>
      <c r="Q540" t="s">
        <v>5308</v>
      </c>
      <c r="R540" t="s">
        <v>1443</v>
      </c>
      <c r="S540" t="s">
        <v>6330</v>
      </c>
      <c r="T540" t="s">
        <v>6328</v>
      </c>
      <c r="U540" t="s">
        <v>1438</v>
      </c>
      <c r="W540" t="s">
        <v>292</v>
      </c>
      <c r="X540" t="s">
        <v>3538</v>
      </c>
      <c r="Y540" t="s">
        <v>2097</v>
      </c>
      <c r="Z540" t="s">
        <v>2098</v>
      </c>
      <c r="AA540" t="s">
        <v>3539</v>
      </c>
      <c r="AB540" t="s">
        <v>3540</v>
      </c>
      <c r="AC540" t="s">
        <v>1441</v>
      </c>
    </row>
    <row r="541" spans="1:29">
      <c r="A541" t="str">
        <f>+AA541</f>
        <v>ANP</v>
      </c>
      <c r="B541" t="s">
        <v>3541</v>
      </c>
      <c r="C541" t="s">
        <v>1433</v>
      </c>
      <c r="D541" t="s">
        <v>1473</v>
      </c>
      <c r="E541" t="s">
        <v>3542</v>
      </c>
      <c r="F541" t="s">
        <v>3542</v>
      </c>
      <c r="G541" t="s">
        <v>6327</v>
      </c>
      <c r="H541">
        <v>100000000</v>
      </c>
      <c r="I541">
        <v>2500</v>
      </c>
      <c r="J541" t="s">
        <v>6328</v>
      </c>
      <c r="K541" s="163" t="str">
        <f>LEFT(L541,10)</f>
        <v>2027-10-31</v>
      </c>
      <c r="L541" t="s">
        <v>6329</v>
      </c>
      <c r="M541">
        <v>100000</v>
      </c>
      <c r="N541" t="s">
        <v>1434</v>
      </c>
      <c r="O541" t="s">
        <v>1435</v>
      </c>
      <c r="P541" t="s">
        <v>1449</v>
      </c>
      <c r="Q541" t="s">
        <v>5308</v>
      </c>
      <c r="R541" t="s">
        <v>1443</v>
      </c>
      <c r="S541" t="s">
        <v>6331</v>
      </c>
      <c r="T541" t="s">
        <v>6328</v>
      </c>
      <c r="U541" t="s">
        <v>1438</v>
      </c>
      <c r="W541" t="s">
        <v>292</v>
      </c>
      <c r="X541" t="s">
        <v>3543</v>
      </c>
      <c r="Y541" t="s">
        <v>2097</v>
      </c>
      <c r="Z541" t="s">
        <v>2098</v>
      </c>
      <c r="AA541" t="s">
        <v>3539</v>
      </c>
      <c r="AB541" t="s">
        <v>3540</v>
      </c>
      <c r="AC541" t="s">
        <v>1441</v>
      </c>
    </row>
    <row r="542" spans="1:29">
      <c r="A542" t="str">
        <f>+AA542</f>
        <v>SEDM</v>
      </c>
      <c r="B542" t="s">
        <v>3544</v>
      </c>
      <c r="C542" t="s">
        <v>1433</v>
      </c>
      <c r="D542" t="s">
        <v>111</v>
      </c>
      <c r="E542" t="s">
        <v>3545</v>
      </c>
      <c r="F542" t="s">
        <v>3545</v>
      </c>
      <c r="G542" t="s">
        <v>5448</v>
      </c>
      <c r="H542">
        <v>100000000</v>
      </c>
      <c r="I542">
        <v>2740</v>
      </c>
      <c r="J542" t="s">
        <v>5374</v>
      </c>
      <c r="K542" s="163" t="str">
        <f>LEFT(L542,10)</f>
        <v>2027-11-01</v>
      </c>
      <c r="L542" t="s">
        <v>6332</v>
      </c>
      <c r="M542">
        <v>100000</v>
      </c>
      <c r="N542" t="s">
        <v>1434</v>
      </c>
      <c r="O542" t="s">
        <v>1435</v>
      </c>
      <c r="P542" t="s">
        <v>1449</v>
      </c>
      <c r="Q542" t="s">
        <v>5308</v>
      </c>
      <c r="R542" t="s">
        <v>1443</v>
      </c>
      <c r="S542" t="s">
        <v>5704</v>
      </c>
      <c r="T542" t="s">
        <v>6001</v>
      </c>
      <c r="U542" t="s">
        <v>1438</v>
      </c>
      <c r="W542" t="s">
        <v>292</v>
      </c>
      <c r="X542" t="s">
        <v>3546</v>
      </c>
      <c r="Y542" t="s">
        <v>1611</v>
      </c>
      <c r="Z542" t="s">
        <v>1612</v>
      </c>
      <c r="AA542" t="s">
        <v>1624</v>
      </c>
      <c r="AB542" t="s">
        <v>2581</v>
      </c>
      <c r="AC542" t="s">
        <v>1441</v>
      </c>
    </row>
    <row r="543" spans="1:29">
      <c r="A543" t="str">
        <f>+AA543</f>
        <v>SOFAC CREDIT</v>
      </c>
      <c r="B543" t="s">
        <v>3547</v>
      </c>
      <c r="C543" t="s">
        <v>1433</v>
      </c>
      <c r="D543" t="s">
        <v>111</v>
      </c>
      <c r="E543" t="s">
        <v>3548</v>
      </c>
      <c r="F543" t="s">
        <v>3548</v>
      </c>
      <c r="G543" t="s">
        <v>5388</v>
      </c>
      <c r="H543">
        <v>100000000</v>
      </c>
      <c r="I543">
        <v>4150</v>
      </c>
      <c r="J543" t="s">
        <v>5381</v>
      </c>
      <c r="K543" s="163" t="str">
        <f>LEFT(L543,10)</f>
        <v>2027-11-01</v>
      </c>
      <c r="L543" t="s">
        <v>6332</v>
      </c>
      <c r="M543">
        <v>100000</v>
      </c>
      <c r="N543" t="s">
        <v>1434</v>
      </c>
      <c r="O543" t="s">
        <v>1435</v>
      </c>
      <c r="P543" t="s">
        <v>1449</v>
      </c>
      <c r="Q543" t="s">
        <v>5308</v>
      </c>
      <c r="R543" t="s">
        <v>1443</v>
      </c>
      <c r="S543" t="s">
        <v>6333</v>
      </c>
      <c r="T543" t="s">
        <v>5381</v>
      </c>
      <c r="U543" t="s">
        <v>1438</v>
      </c>
      <c r="W543" t="s">
        <v>292</v>
      </c>
      <c r="X543" t="s">
        <v>3549</v>
      </c>
      <c r="Y543" t="s">
        <v>1455</v>
      </c>
      <c r="Z543" t="s">
        <v>1456</v>
      </c>
      <c r="AA543" t="s">
        <v>1538</v>
      </c>
      <c r="AB543" t="s">
        <v>2581</v>
      </c>
      <c r="AC543" t="s">
        <v>2986</v>
      </c>
    </row>
    <row r="544" spans="1:29">
      <c r="A544" t="str">
        <f>+AA544</f>
        <v>SOFAC CREDIT</v>
      </c>
      <c r="B544" t="s">
        <v>3550</v>
      </c>
      <c r="C544" t="s">
        <v>1534</v>
      </c>
      <c r="D544" t="s">
        <v>111</v>
      </c>
      <c r="E544" t="s">
        <v>3548</v>
      </c>
      <c r="F544" t="s">
        <v>3548</v>
      </c>
      <c r="G544" t="s">
        <v>5388</v>
      </c>
      <c r="H544">
        <v>100000000</v>
      </c>
      <c r="I544">
        <v>4150</v>
      </c>
      <c r="J544" t="s">
        <v>5381</v>
      </c>
      <c r="K544" s="163" t="str">
        <f>LEFT(L544,10)</f>
        <v>2027-11-01</v>
      </c>
      <c r="L544" t="s">
        <v>6332</v>
      </c>
      <c r="M544">
        <v>100000</v>
      </c>
      <c r="N544" t="s">
        <v>1434</v>
      </c>
      <c r="O544" t="s">
        <v>1435</v>
      </c>
      <c r="P544" t="s">
        <v>1449</v>
      </c>
      <c r="Q544" t="s">
        <v>5308</v>
      </c>
      <c r="R544" t="s">
        <v>1443</v>
      </c>
      <c r="S544" t="s">
        <v>6333</v>
      </c>
      <c r="T544" t="s">
        <v>5381</v>
      </c>
      <c r="U544" t="s">
        <v>1536</v>
      </c>
      <c r="V544" t="s">
        <v>1443</v>
      </c>
      <c r="W544" t="s">
        <v>292</v>
      </c>
      <c r="X544" t="s">
        <v>3551</v>
      </c>
      <c r="Y544" t="s">
        <v>1455</v>
      </c>
      <c r="Z544" t="s">
        <v>1456</v>
      </c>
      <c r="AA544" t="s">
        <v>1538</v>
      </c>
      <c r="AB544" t="s">
        <v>2581</v>
      </c>
      <c r="AC544" t="s">
        <v>1441</v>
      </c>
    </row>
    <row r="545" spans="1:29">
      <c r="A545" t="str">
        <f>+AA545</f>
        <v>TRESOR</v>
      </c>
      <c r="B545" t="s">
        <v>3552</v>
      </c>
      <c r="C545" t="s">
        <v>1447</v>
      </c>
      <c r="D545" t="s">
        <v>1218</v>
      </c>
      <c r="E545" t="s">
        <v>3553</v>
      </c>
      <c r="F545" t="s">
        <v>3553</v>
      </c>
      <c r="G545" t="s">
        <v>5306</v>
      </c>
      <c r="H545">
        <v>100000000</v>
      </c>
      <c r="I545">
        <v>35000</v>
      </c>
      <c r="J545" t="s">
        <v>6334</v>
      </c>
      <c r="K545" s="163" t="str">
        <f>LEFT(L545,10)</f>
        <v>2027-11-28</v>
      </c>
      <c r="L545" t="s">
        <v>6335</v>
      </c>
      <c r="M545">
        <v>100000</v>
      </c>
      <c r="N545" t="s">
        <v>1557</v>
      </c>
      <c r="O545" t="s">
        <v>1435</v>
      </c>
      <c r="P545" t="s">
        <v>1436</v>
      </c>
      <c r="Q545" t="s">
        <v>5308</v>
      </c>
      <c r="R545" t="s">
        <v>1443</v>
      </c>
      <c r="S545" t="s">
        <v>5559</v>
      </c>
      <c r="U545" t="s">
        <v>1438</v>
      </c>
      <c r="W545" t="s">
        <v>292</v>
      </c>
      <c r="X545" t="s">
        <v>3554</v>
      </c>
      <c r="Y545" t="s">
        <v>1439</v>
      </c>
      <c r="Z545" t="s">
        <v>1440</v>
      </c>
      <c r="AA545" t="s">
        <v>333</v>
      </c>
      <c r="AB545" t="s">
        <v>2650</v>
      </c>
      <c r="AC545" t="s">
        <v>1441</v>
      </c>
    </row>
    <row r="546" spans="1:29">
      <c r="A546" t="str">
        <f>+AA546</f>
        <v>JAIDA</v>
      </c>
      <c r="B546" t="s">
        <v>3555</v>
      </c>
      <c r="C546" t="s">
        <v>1534</v>
      </c>
      <c r="D546" t="s">
        <v>1473</v>
      </c>
      <c r="E546" t="s">
        <v>3556</v>
      </c>
      <c r="F546" t="s">
        <v>3556</v>
      </c>
      <c r="G546" t="s">
        <v>5935</v>
      </c>
      <c r="H546">
        <v>100000000</v>
      </c>
      <c r="I546">
        <v>2000</v>
      </c>
      <c r="J546" t="s">
        <v>5449</v>
      </c>
      <c r="K546" s="163" t="str">
        <f>LEFT(L546,10)</f>
        <v>2027-11-29</v>
      </c>
      <c r="L546" t="s">
        <v>6336</v>
      </c>
      <c r="M546">
        <v>100000</v>
      </c>
      <c r="N546" t="s">
        <v>1434</v>
      </c>
      <c r="O546" t="s">
        <v>1435</v>
      </c>
      <c r="P546" t="s">
        <v>1449</v>
      </c>
      <c r="Q546" t="s">
        <v>5308</v>
      </c>
      <c r="R546" t="s">
        <v>1443</v>
      </c>
      <c r="S546" t="s">
        <v>6337</v>
      </c>
      <c r="U546" t="s">
        <v>1536</v>
      </c>
      <c r="V546" t="s">
        <v>1443</v>
      </c>
      <c r="W546" t="s">
        <v>292</v>
      </c>
      <c r="X546" t="s">
        <v>3557</v>
      </c>
      <c r="Y546" t="s">
        <v>1445</v>
      </c>
      <c r="Z546" t="s">
        <v>1243</v>
      </c>
      <c r="AA546" t="s">
        <v>2711</v>
      </c>
      <c r="AB546" t="s">
        <v>3558</v>
      </c>
      <c r="AC546" t="s">
        <v>1441</v>
      </c>
    </row>
    <row r="547" spans="1:29">
      <c r="A547" t="str">
        <f>+AA547</f>
        <v>SEDM</v>
      </c>
      <c r="B547" t="s">
        <v>3559</v>
      </c>
      <c r="C547" t="s">
        <v>1433</v>
      </c>
      <c r="D547" t="s">
        <v>111</v>
      </c>
      <c r="E547" t="s">
        <v>3560</v>
      </c>
      <c r="F547" t="s">
        <v>3560</v>
      </c>
      <c r="G547" t="s">
        <v>5448</v>
      </c>
      <c r="H547">
        <v>100000000</v>
      </c>
      <c r="I547">
        <v>1000</v>
      </c>
      <c r="J547" t="s">
        <v>6001</v>
      </c>
      <c r="K547" s="163" t="str">
        <f>LEFT(L547,10)</f>
        <v>2027-11-29</v>
      </c>
      <c r="L547" t="s">
        <v>6336</v>
      </c>
      <c r="M547">
        <v>100000</v>
      </c>
      <c r="N547" t="s">
        <v>1434</v>
      </c>
      <c r="O547" t="s">
        <v>1435</v>
      </c>
      <c r="P547" t="s">
        <v>1449</v>
      </c>
      <c r="Q547" t="s">
        <v>5308</v>
      </c>
      <c r="R547" t="s">
        <v>1443</v>
      </c>
      <c r="S547" t="s">
        <v>6338</v>
      </c>
      <c r="T547" t="s">
        <v>6001</v>
      </c>
      <c r="U547" t="s">
        <v>1438</v>
      </c>
      <c r="V547" t="s">
        <v>1443</v>
      </c>
      <c r="W547" t="s">
        <v>292</v>
      </c>
      <c r="X547" t="s">
        <v>3561</v>
      </c>
      <c r="Y547" t="s">
        <v>1611</v>
      </c>
      <c r="Z547" t="s">
        <v>1612</v>
      </c>
      <c r="AA547" t="s">
        <v>1624</v>
      </c>
      <c r="AB547" t="s">
        <v>2662</v>
      </c>
      <c r="AC547" t="s">
        <v>1441</v>
      </c>
    </row>
    <row r="548" spans="1:29">
      <c r="A548" t="str">
        <f>+AA548</f>
        <v>CFG BANK</v>
      </c>
      <c r="B548" t="s">
        <v>3562</v>
      </c>
      <c r="C548" t="s">
        <v>1433</v>
      </c>
      <c r="D548" t="s">
        <v>111</v>
      </c>
      <c r="E548" t="s">
        <v>3563</v>
      </c>
      <c r="F548" t="s">
        <v>3563</v>
      </c>
      <c r="G548" t="s">
        <v>5314</v>
      </c>
      <c r="H548">
        <v>100000000</v>
      </c>
      <c r="I548">
        <v>1000</v>
      </c>
      <c r="J548" t="s">
        <v>6140</v>
      </c>
      <c r="K548" s="163" t="str">
        <f>LEFT(L548,10)</f>
        <v>2027-11-29</v>
      </c>
      <c r="L548" t="s">
        <v>6336</v>
      </c>
      <c r="M548">
        <v>100000</v>
      </c>
      <c r="N548" t="s">
        <v>1434</v>
      </c>
      <c r="O548" t="s">
        <v>1435</v>
      </c>
      <c r="P548" t="s">
        <v>1449</v>
      </c>
      <c r="Q548" t="s">
        <v>5308</v>
      </c>
      <c r="R548" t="s">
        <v>1443</v>
      </c>
      <c r="S548" t="s">
        <v>5407</v>
      </c>
      <c r="T548" t="s">
        <v>5951</v>
      </c>
      <c r="U548" t="s">
        <v>1438</v>
      </c>
      <c r="W548" t="s">
        <v>292</v>
      </c>
      <c r="X548" t="s">
        <v>3564</v>
      </c>
      <c r="Y548" t="s">
        <v>1450</v>
      </c>
      <c r="Z548" t="s">
        <v>1249</v>
      </c>
      <c r="AA548" t="s">
        <v>1249</v>
      </c>
      <c r="AB548" t="s">
        <v>3558</v>
      </c>
      <c r="AC548" t="s">
        <v>1441</v>
      </c>
    </row>
    <row r="549" spans="1:29">
      <c r="A549" t="str">
        <f>+AA549</f>
        <v>RISMA SA</v>
      </c>
      <c r="B549" t="s">
        <v>3565</v>
      </c>
      <c r="C549" t="s">
        <v>1433</v>
      </c>
      <c r="D549" t="s">
        <v>1473</v>
      </c>
      <c r="E549" t="s">
        <v>3566</v>
      </c>
      <c r="F549" t="s">
        <v>3566</v>
      </c>
      <c r="G549" t="s">
        <v>6339</v>
      </c>
      <c r="H549">
        <v>100000000</v>
      </c>
      <c r="I549">
        <v>250000</v>
      </c>
      <c r="J549" t="s">
        <v>6340</v>
      </c>
      <c r="K549" s="163" t="str">
        <f>LEFT(L549,10)</f>
        <v>2027-12-02</v>
      </c>
      <c r="L549" t="s">
        <v>6341</v>
      </c>
      <c r="M549">
        <v>1000</v>
      </c>
      <c r="N549" t="s">
        <v>1434</v>
      </c>
      <c r="O549" t="s">
        <v>1435</v>
      </c>
      <c r="P549" t="s">
        <v>1449</v>
      </c>
      <c r="Q549" t="s">
        <v>6277</v>
      </c>
      <c r="R549" t="s">
        <v>1443</v>
      </c>
      <c r="S549" t="s">
        <v>6342</v>
      </c>
      <c r="T549" t="s">
        <v>6340</v>
      </c>
      <c r="U549" t="s">
        <v>1438</v>
      </c>
      <c r="W549" t="s">
        <v>292</v>
      </c>
      <c r="X549" t="s">
        <v>3568</v>
      </c>
      <c r="Y549" t="s">
        <v>1457</v>
      </c>
      <c r="Z549" t="s">
        <v>39</v>
      </c>
      <c r="AA549" t="s">
        <v>3569</v>
      </c>
      <c r="AB549" t="s">
        <v>3570</v>
      </c>
      <c r="AC549" t="s">
        <v>1441</v>
      </c>
    </row>
    <row r="550" spans="1:29">
      <c r="A550" t="str">
        <f>+AA550</f>
        <v>BOA</v>
      </c>
      <c r="B550" t="s">
        <v>3571</v>
      </c>
      <c r="C550" t="s">
        <v>1447</v>
      </c>
      <c r="D550" t="s">
        <v>1442</v>
      </c>
      <c r="E550" t="s">
        <v>3572</v>
      </c>
      <c r="F550" t="s">
        <v>3573</v>
      </c>
      <c r="G550" t="s">
        <v>5327</v>
      </c>
      <c r="H550">
        <v>100000000</v>
      </c>
      <c r="I550">
        <v>4000</v>
      </c>
      <c r="J550" t="s">
        <v>6343</v>
      </c>
      <c r="K550" s="163" t="str">
        <f>LEFT(L550,10)</f>
        <v>2027-12-05</v>
      </c>
      <c r="L550" t="s">
        <v>6344</v>
      </c>
      <c r="M550">
        <v>100000</v>
      </c>
      <c r="N550" t="s">
        <v>1557</v>
      </c>
      <c r="O550" t="s">
        <v>1435</v>
      </c>
      <c r="P550" t="s">
        <v>1449</v>
      </c>
      <c r="Q550" t="s">
        <v>5308</v>
      </c>
      <c r="R550" t="s">
        <v>1443</v>
      </c>
      <c r="S550" t="s">
        <v>5493</v>
      </c>
      <c r="U550" t="s">
        <v>1438</v>
      </c>
      <c r="W550" t="s">
        <v>292</v>
      </c>
      <c r="X550" t="s">
        <v>3574</v>
      </c>
      <c r="Y550" t="s">
        <v>1457</v>
      </c>
      <c r="Z550" t="s">
        <v>39</v>
      </c>
      <c r="AA550" t="s">
        <v>1458</v>
      </c>
      <c r="AB550" t="s">
        <v>3575</v>
      </c>
      <c r="AC550" t="s">
        <v>1441</v>
      </c>
    </row>
    <row r="551" spans="1:29">
      <c r="A551" t="str">
        <f>+AA551</f>
        <v>FEC</v>
      </c>
      <c r="B551" t="s">
        <v>3576</v>
      </c>
      <c r="C551" t="s">
        <v>1447</v>
      </c>
      <c r="D551" t="s">
        <v>1473</v>
      </c>
      <c r="E551" t="s">
        <v>3577</v>
      </c>
      <c r="F551" t="s">
        <v>3577</v>
      </c>
      <c r="G551" t="s">
        <v>5700</v>
      </c>
      <c r="H551">
        <v>100000000</v>
      </c>
      <c r="I551">
        <v>2000</v>
      </c>
      <c r="J551" t="s">
        <v>6345</v>
      </c>
      <c r="K551" s="163" t="str">
        <f>LEFT(L551,10)</f>
        <v>2027-12-06</v>
      </c>
      <c r="L551" t="s">
        <v>6346</v>
      </c>
      <c r="M551">
        <v>100000</v>
      </c>
      <c r="N551" t="s">
        <v>1557</v>
      </c>
      <c r="O551" t="s">
        <v>1435</v>
      </c>
      <c r="P551" t="s">
        <v>1449</v>
      </c>
      <c r="Q551" t="s">
        <v>5308</v>
      </c>
      <c r="R551" t="s">
        <v>1443</v>
      </c>
      <c r="S551" t="s">
        <v>5866</v>
      </c>
      <c r="T551" t="s">
        <v>5546</v>
      </c>
      <c r="U551" t="s">
        <v>1438</v>
      </c>
      <c r="W551" t="s">
        <v>292</v>
      </c>
      <c r="X551" t="s">
        <v>3578</v>
      </c>
      <c r="Y551" t="s">
        <v>1515</v>
      </c>
      <c r="Z551" t="s">
        <v>41</v>
      </c>
      <c r="AA551" t="s">
        <v>2224</v>
      </c>
      <c r="AB551" t="s">
        <v>3579</v>
      </c>
      <c r="AC551" t="s">
        <v>1441</v>
      </c>
    </row>
    <row r="552" spans="1:29">
      <c r="A552" t="str">
        <f>+AA552</f>
        <v>FINANCECOM</v>
      </c>
      <c r="B552" t="s">
        <v>3580</v>
      </c>
      <c r="C552" t="s">
        <v>1447</v>
      </c>
      <c r="D552" t="s">
        <v>1473</v>
      </c>
      <c r="E552" t="s">
        <v>3581</v>
      </c>
      <c r="F552" t="s">
        <v>3581</v>
      </c>
      <c r="G552" t="s">
        <v>6347</v>
      </c>
      <c r="H552">
        <v>100000000</v>
      </c>
      <c r="I552">
        <v>12000</v>
      </c>
      <c r="J552" t="s">
        <v>5917</v>
      </c>
      <c r="K552" s="163" t="str">
        <f>LEFT(L552,10)</f>
        <v>2027-12-07</v>
      </c>
      <c r="L552" t="s">
        <v>6348</v>
      </c>
      <c r="M552">
        <v>100000</v>
      </c>
      <c r="N552" t="s">
        <v>1557</v>
      </c>
      <c r="O552" t="s">
        <v>1435</v>
      </c>
      <c r="P552" t="s">
        <v>1449</v>
      </c>
      <c r="Q552" t="s">
        <v>5308</v>
      </c>
      <c r="R552" t="s">
        <v>1443</v>
      </c>
      <c r="S552" t="s">
        <v>5945</v>
      </c>
      <c r="T552" t="s">
        <v>5917</v>
      </c>
      <c r="U552" t="s">
        <v>1438</v>
      </c>
      <c r="W552" t="s">
        <v>292</v>
      </c>
      <c r="X552" t="s">
        <v>3582</v>
      </c>
      <c r="Y552" t="s">
        <v>1457</v>
      </c>
      <c r="Z552" t="s">
        <v>39</v>
      </c>
      <c r="AA552" t="s">
        <v>3583</v>
      </c>
      <c r="AB552" t="s">
        <v>2671</v>
      </c>
      <c r="AC552" t="s">
        <v>1688</v>
      </c>
    </row>
    <row r="553" spans="1:29">
      <c r="A553" t="str">
        <f>+AA553</f>
        <v>O CAPITAL GROUP</v>
      </c>
      <c r="B553" t="s">
        <v>3584</v>
      </c>
      <c r="C553" t="s">
        <v>1447</v>
      </c>
      <c r="D553" t="s">
        <v>1473</v>
      </c>
      <c r="E553" t="s">
        <v>3585</v>
      </c>
      <c r="F553" t="s">
        <v>3586</v>
      </c>
      <c r="G553" t="s">
        <v>6349</v>
      </c>
      <c r="H553">
        <v>100000000</v>
      </c>
      <c r="I553">
        <v>12000</v>
      </c>
      <c r="J553" t="s">
        <v>5917</v>
      </c>
      <c r="K553" s="163" t="str">
        <f>LEFT(L553,10)</f>
        <v>2027-12-07</v>
      </c>
      <c r="L553" t="s">
        <v>6348</v>
      </c>
      <c r="M553">
        <v>100000</v>
      </c>
      <c r="N553" t="s">
        <v>1557</v>
      </c>
      <c r="O553" t="s">
        <v>1435</v>
      </c>
      <c r="P553" t="s">
        <v>1449</v>
      </c>
      <c r="Q553" t="s">
        <v>5308</v>
      </c>
      <c r="R553" t="s">
        <v>1443</v>
      </c>
      <c r="S553" t="s">
        <v>5945</v>
      </c>
      <c r="T553" t="s">
        <v>5917</v>
      </c>
      <c r="U553" t="s">
        <v>1438</v>
      </c>
      <c r="W553" t="s">
        <v>292</v>
      </c>
      <c r="X553" t="s">
        <v>3587</v>
      </c>
      <c r="Y553" t="s">
        <v>1457</v>
      </c>
      <c r="Z553" t="s">
        <v>39</v>
      </c>
      <c r="AA553" t="s">
        <v>3588</v>
      </c>
      <c r="AB553" t="s">
        <v>2671</v>
      </c>
      <c r="AC553" t="s">
        <v>1441</v>
      </c>
    </row>
    <row r="554" spans="1:29">
      <c r="A554" t="str">
        <f>+AA554</f>
        <v>ANP</v>
      </c>
      <c r="B554" t="s">
        <v>3589</v>
      </c>
      <c r="C554" t="s">
        <v>1534</v>
      </c>
      <c r="D554" t="s">
        <v>1473</v>
      </c>
      <c r="E554" t="s">
        <v>3590</v>
      </c>
      <c r="F554" t="s">
        <v>3590</v>
      </c>
      <c r="G554" t="s">
        <v>6327</v>
      </c>
      <c r="H554">
        <v>100000000</v>
      </c>
      <c r="I554">
        <v>9500</v>
      </c>
      <c r="J554" t="s">
        <v>6350</v>
      </c>
      <c r="K554" s="163" t="str">
        <f>LEFT(L554,10)</f>
        <v>2027-12-27</v>
      </c>
      <c r="L554" t="s">
        <v>6351</v>
      </c>
      <c r="M554">
        <v>100000</v>
      </c>
      <c r="N554" t="s">
        <v>1434</v>
      </c>
      <c r="O554" t="s">
        <v>1435</v>
      </c>
      <c r="P554" t="s">
        <v>1449</v>
      </c>
      <c r="Q554" t="s">
        <v>5308</v>
      </c>
      <c r="R554" t="s">
        <v>1443</v>
      </c>
      <c r="S554" t="s">
        <v>5453</v>
      </c>
      <c r="U554" t="s">
        <v>1536</v>
      </c>
      <c r="V554" t="s">
        <v>1443</v>
      </c>
      <c r="W554" t="s">
        <v>292</v>
      </c>
      <c r="X554" t="s">
        <v>3592</v>
      </c>
      <c r="Y554" t="s">
        <v>1457</v>
      </c>
      <c r="Z554" t="s">
        <v>39</v>
      </c>
      <c r="AA554" t="s">
        <v>3539</v>
      </c>
      <c r="AB554" t="s">
        <v>3593</v>
      </c>
      <c r="AC554" t="s">
        <v>1441</v>
      </c>
    </row>
    <row r="555" spans="1:29">
      <c r="A555" t="str">
        <f>+AA555</f>
        <v>AL BARID BANK E</v>
      </c>
      <c r="B555" t="s">
        <v>3594</v>
      </c>
      <c r="C555" t="s">
        <v>1447</v>
      </c>
      <c r="D555" t="s">
        <v>1442</v>
      </c>
      <c r="E555" t="s">
        <v>3595</v>
      </c>
      <c r="F555" t="s">
        <v>3595</v>
      </c>
      <c r="G555" t="s">
        <v>5870</v>
      </c>
      <c r="H555">
        <v>100000000</v>
      </c>
      <c r="I555">
        <v>900</v>
      </c>
      <c r="J555" t="s">
        <v>6352</v>
      </c>
      <c r="K555" s="163" t="str">
        <f>LEFT(L555,10)</f>
        <v>2027-12-29</v>
      </c>
      <c r="L555" t="s">
        <v>6353</v>
      </c>
      <c r="M555">
        <v>100000</v>
      </c>
      <c r="N555" t="s">
        <v>1557</v>
      </c>
      <c r="O555" t="s">
        <v>1435</v>
      </c>
      <c r="P555" t="s">
        <v>1449</v>
      </c>
      <c r="Q555" t="s">
        <v>5308</v>
      </c>
      <c r="R555" t="s">
        <v>1443</v>
      </c>
      <c r="S555" t="s">
        <v>6354</v>
      </c>
      <c r="T555" t="s">
        <v>6352</v>
      </c>
      <c r="U555" t="s">
        <v>1438</v>
      </c>
      <c r="W555" t="s">
        <v>292</v>
      </c>
      <c r="X555" t="s">
        <v>3596</v>
      </c>
      <c r="Y555" t="s">
        <v>1455</v>
      </c>
      <c r="Z555" t="s">
        <v>1456</v>
      </c>
      <c r="AA555" t="s">
        <v>2545</v>
      </c>
      <c r="AB555" t="s">
        <v>3597</v>
      </c>
      <c r="AC555" t="s">
        <v>1441</v>
      </c>
    </row>
    <row r="556" spans="1:29">
      <c r="A556" t="str">
        <f>+AA556</f>
        <v>AL BARID BANK E</v>
      </c>
      <c r="B556" t="s">
        <v>3598</v>
      </c>
      <c r="C556" t="s">
        <v>1433</v>
      </c>
      <c r="D556" t="s">
        <v>1442</v>
      </c>
      <c r="E556" t="s">
        <v>3599</v>
      </c>
      <c r="F556" t="s">
        <v>3599</v>
      </c>
      <c r="G556" t="s">
        <v>5870</v>
      </c>
      <c r="H556">
        <v>100000000</v>
      </c>
      <c r="I556">
        <v>2100</v>
      </c>
      <c r="J556" t="s">
        <v>6352</v>
      </c>
      <c r="K556" s="163" t="str">
        <f>LEFT(L556,10)</f>
        <v>2027-12-29</v>
      </c>
      <c r="L556" t="s">
        <v>6353</v>
      </c>
      <c r="M556">
        <v>100000</v>
      </c>
      <c r="N556" t="s">
        <v>1434</v>
      </c>
      <c r="O556" t="s">
        <v>1435</v>
      </c>
      <c r="P556" t="s">
        <v>1436</v>
      </c>
      <c r="Q556" t="s">
        <v>5308</v>
      </c>
      <c r="R556" t="s">
        <v>1443</v>
      </c>
      <c r="S556" t="s">
        <v>5455</v>
      </c>
      <c r="T556" t="s">
        <v>6352</v>
      </c>
      <c r="U556" t="s">
        <v>1438</v>
      </c>
      <c r="W556" t="s">
        <v>292</v>
      </c>
      <c r="X556" t="s">
        <v>3600</v>
      </c>
      <c r="Y556" t="s">
        <v>1455</v>
      </c>
      <c r="Z556" t="s">
        <v>1456</v>
      </c>
      <c r="AA556" t="s">
        <v>2545</v>
      </c>
      <c r="AB556" t="s">
        <v>3597</v>
      </c>
      <c r="AC556" t="s">
        <v>1441</v>
      </c>
    </row>
    <row r="557" spans="1:29">
      <c r="A557" t="str">
        <f>+AA557</f>
        <v>ATW E</v>
      </c>
      <c r="B557" t="s">
        <v>3601</v>
      </c>
      <c r="C557" t="s">
        <v>1433</v>
      </c>
      <c r="D557" t="s">
        <v>1442</v>
      </c>
      <c r="E557" t="s">
        <v>3602</v>
      </c>
      <c r="F557" t="s">
        <v>3602</v>
      </c>
      <c r="G557" t="s">
        <v>5485</v>
      </c>
      <c r="H557">
        <v>100000000</v>
      </c>
      <c r="I557">
        <v>1000</v>
      </c>
      <c r="J557" t="s">
        <v>6355</v>
      </c>
      <c r="K557" s="163" t="str">
        <f>LEFT(L557,10)</f>
        <v>2027-12-29</v>
      </c>
      <c r="L557" t="s">
        <v>6353</v>
      </c>
      <c r="M557">
        <v>100000</v>
      </c>
      <c r="N557" t="s">
        <v>1434</v>
      </c>
      <c r="O557" t="s">
        <v>1435</v>
      </c>
      <c r="P557" t="s">
        <v>1449</v>
      </c>
      <c r="Q557" t="s">
        <v>5308</v>
      </c>
      <c r="R557" t="s">
        <v>1443</v>
      </c>
      <c r="S557" t="s">
        <v>5433</v>
      </c>
      <c r="T557" t="s">
        <v>6355</v>
      </c>
      <c r="U557" t="s">
        <v>1438</v>
      </c>
      <c r="W557" t="s">
        <v>292</v>
      </c>
      <c r="X557" t="s">
        <v>3603</v>
      </c>
      <c r="Y557" t="s">
        <v>1465</v>
      </c>
      <c r="Z557" t="s">
        <v>1466</v>
      </c>
      <c r="AA557" t="s">
        <v>1700</v>
      </c>
      <c r="AB557" t="s">
        <v>3604</v>
      </c>
      <c r="AC557" t="s">
        <v>1441</v>
      </c>
    </row>
    <row r="558" spans="1:29">
      <c r="A558" t="str">
        <f>+AA558</f>
        <v>ATW E</v>
      </c>
      <c r="B558" t="s">
        <v>3605</v>
      </c>
      <c r="C558" t="s">
        <v>1534</v>
      </c>
      <c r="D558" t="s">
        <v>1442</v>
      </c>
      <c r="E558" t="s">
        <v>3606</v>
      </c>
      <c r="F558" t="s">
        <v>3606</v>
      </c>
      <c r="G558" t="s">
        <v>5485</v>
      </c>
      <c r="H558">
        <v>100000000</v>
      </c>
      <c r="I558">
        <v>700</v>
      </c>
      <c r="J558" t="s">
        <v>6355</v>
      </c>
      <c r="K558" s="163" t="str">
        <f>LEFT(L558,10)</f>
        <v>2027-12-29</v>
      </c>
      <c r="L558" t="s">
        <v>6353</v>
      </c>
      <c r="M558">
        <v>100000</v>
      </c>
      <c r="N558" t="s">
        <v>1434</v>
      </c>
      <c r="O558" t="s">
        <v>1435</v>
      </c>
      <c r="P558" t="s">
        <v>1449</v>
      </c>
      <c r="Q558" t="s">
        <v>5308</v>
      </c>
      <c r="R558" t="s">
        <v>1443</v>
      </c>
      <c r="S558" t="s">
        <v>6337</v>
      </c>
      <c r="T558" t="s">
        <v>6355</v>
      </c>
      <c r="U558" t="s">
        <v>1536</v>
      </c>
      <c r="V558" t="s">
        <v>1443</v>
      </c>
      <c r="W558" t="s">
        <v>292</v>
      </c>
      <c r="X558" t="s">
        <v>3607</v>
      </c>
      <c r="Y558" t="s">
        <v>1465</v>
      </c>
      <c r="Z558" t="s">
        <v>1466</v>
      </c>
      <c r="AA558" t="s">
        <v>1700</v>
      </c>
      <c r="AB558" t="s">
        <v>3604</v>
      </c>
      <c r="AC558" t="s">
        <v>1441</v>
      </c>
    </row>
    <row r="559" spans="1:29">
      <c r="A559" t="str">
        <f>+AA559</f>
        <v>ATW E</v>
      </c>
      <c r="B559" t="s">
        <v>3608</v>
      </c>
      <c r="C559" t="s">
        <v>1447</v>
      </c>
      <c r="D559" t="s">
        <v>1442</v>
      </c>
      <c r="E559" t="s">
        <v>3609</v>
      </c>
      <c r="F559" t="s">
        <v>3609</v>
      </c>
      <c r="G559" t="s">
        <v>5485</v>
      </c>
      <c r="H559">
        <v>100000000</v>
      </c>
      <c r="I559">
        <v>3300</v>
      </c>
      <c r="J559" t="s">
        <v>6355</v>
      </c>
      <c r="K559" s="163" t="str">
        <f>LEFT(L559,10)</f>
        <v>2027-12-29</v>
      </c>
      <c r="L559" t="s">
        <v>6353</v>
      </c>
      <c r="M559">
        <v>100000</v>
      </c>
      <c r="N559" t="s">
        <v>1557</v>
      </c>
      <c r="O559" t="s">
        <v>1435</v>
      </c>
      <c r="P559" t="s">
        <v>1436</v>
      </c>
      <c r="Q559" t="s">
        <v>5308</v>
      </c>
      <c r="R559" t="s">
        <v>1443</v>
      </c>
      <c r="S559" t="s">
        <v>6106</v>
      </c>
      <c r="T559" t="s">
        <v>6355</v>
      </c>
      <c r="U559" t="s">
        <v>1438</v>
      </c>
      <c r="W559" t="s">
        <v>292</v>
      </c>
      <c r="X559" t="s">
        <v>3610</v>
      </c>
      <c r="Y559" t="s">
        <v>1465</v>
      </c>
      <c r="Z559" t="s">
        <v>1466</v>
      </c>
      <c r="AA559" t="s">
        <v>1700</v>
      </c>
      <c r="AB559" t="s">
        <v>3604</v>
      </c>
      <c r="AC559" t="s">
        <v>1441</v>
      </c>
    </row>
    <row r="560" spans="1:29">
      <c r="A560" t="str">
        <f>+AA560</f>
        <v>SOGELEASE</v>
      </c>
      <c r="B560" t="s">
        <v>3611</v>
      </c>
      <c r="C560" t="s">
        <v>1433</v>
      </c>
      <c r="D560" t="s">
        <v>111</v>
      </c>
      <c r="E560" t="s">
        <v>3612</v>
      </c>
      <c r="F560" t="s">
        <v>3612</v>
      </c>
      <c r="G560" t="s">
        <v>5565</v>
      </c>
      <c r="H560">
        <v>100000000</v>
      </c>
      <c r="I560">
        <v>2000</v>
      </c>
      <c r="J560" t="s">
        <v>5955</v>
      </c>
      <c r="K560" s="163" t="str">
        <f>LEFT(L560,10)</f>
        <v>2027-12-30</v>
      </c>
      <c r="L560" t="s">
        <v>6356</v>
      </c>
      <c r="M560">
        <v>100000</v>
      </c>
      <c r="N560" t="s">
        <v>1434</v>
      </c>
      <c r="O560" t="s">
        <v>1435</v>
      </c>
      <c r="P560" t="s">
        <v>1449</v>
      </c>
      <c r="Q560" t="s">
        <v>5308</v>
      </c>
      <c r="R560" t="s">
        <v>1443</v>
      </c>
      <c r="S560" t="s">
        <v>5796</v>
      </c>
      <c r="T560" t="s">
        <v>5568</v>
      </c>
      <c r="U560" t="s">
        <v>1438</v>
      </c>
      <c r="W560" t="s">
        <v>292</v>
      </c>
      <c r="X560" t="s">
        <v>3613</v>
      </c>
      <c r="Y560" t="s">
        <v>1611</v>
      </c>
      <c r="Z560" t="s">
        <v>1612</v>
      </c>
      <c r="AA560" t="s">
        <v>1937</v>
      </c>
      <c r="AB560" t="s">
        <v>2733</v>
      </c>
      <c r="AC560" t="s">
        <v>1441</v>
      </c>
    </row>
    <row r="561" spans="1:29">
      <c r="A561" t="str">
        <f>+AA561</f>
        <v>MGT SAKANE</v>
      </c>
      <c r="B561" t="s">
        <v>3614</v>
      </c>
      <c r="C561" t="s">
        <v>1433</v>
      </c>
      <c r="D561" t="s">
        <v>177</v>
      </c>
      <c r="E561" t="s">
        <v>3615</v>
      </c>
      <c r="F561" t="s">
        <v>3616</v>
      </c>
      <c r="G561" t="s">
        <v>5720</v>
      </c>
      <c r="H561">
        <v>100000000</v>
      </c>
      <c r="I561">
        <v>500</v>
      </c>
      <c r="J561" t="s">
        <v>5721</v>
      </c>
      <c r="K561" s="163" t="str">
        <f>LEFT(L561,10)</f>
        <v>2028-01-16</v>
      </c>
      <c r="L561" t="s">
        <v>6357</v>
      </c>
      <c r="M561">
        <v>100000</v>
      </c>
      <c r="N561" t="s">
        <v>1434</v>
      </c>
      <c r="O561" t="s">
        <v>1435</v>
      </c>
      <c r="Q561" t="s">
        <v>5308</v>
      </c>
      <c r="R561" t="s">
        <v>1437</v>
      </c>
      <c r="S561" t="s">
        <v>6157</v>
      </c>
      <c r="U561" t="s">
        <v>1438</v>
      </c>
      <c r="W561" t="s">
        <v>292</v>
      </c>
      <c r="X561" t="s">
        <v>3617</v>
      </c>
      <c r="Y561" t="s">
        <v>2271</v>
      </c>
      <c r="Z561" t="s">
        <v>40</v>
      </c>
      <c r="AA561" t="s">
        <v>2272</v>
      </c>
      <c r="AC561" t="s">
        <v>1441</v>
      </c>
    </row>
    <row r="562" spans="1:29">
      <c r="A562" t="str">
        <f>+AA562</f>
        <v>MGT SAKANE</v>
      </c>
      <c r="B562" t="s">
        <v>3618</v>
      </c>
      <c r="C562" t="s">
        <v>1742</v>
      </c>
      <c r="D562" t="s">
        <v>177</v>
      </c>
      <c r="E562" t="s">
        <v>3619</v>
      </c>
      <c r="F562" t="s">
        <v>3619</v>
      </c>
      <c r="G562" t="s">
        <v>5720</v>
      </c>
      <c r="H562">
        <v>100000000</v>
      </c>
      <c r="I562">
        <v>1</v>
      </c>
      <c r="J562" t="s">
        <v>5721</v>
      </c>
      <c r="K562" s="163" t="str">
        <f>LEFT(L562,10)</f>
        <v>2028-01-16</v>
      </c>
      <c r="L562" t="s">
        <v>6357</v>
      </c>
      <c r="M562">
        <v>9545857.3699999992</v>
      </c>
      <c r="N562" t="s">
        <v>1744</v>
      </c>
      <c r="O562" t="s">
        <v>1745</v>
      </c>
      <c r="Q562" t="s">
        <v>6358</v>
      </c>
      <c r="U562" t="s">
        <v>1438</v>
      </c>
      <c r="W562" t="s">
        <v>292</v>
      </c>
      <c r="X562" t="s">
        <v>3620</v>
      </c>
      <c r="Y562" t="s">
        <v>2271</v>
      </c>
      <c r="Z562" t="s">
        <v>40</v>
      </c>
      <c r="AA562" t="s">
        <v>2272</v>
      </c>
      <c r="AC562" t="s">
        <v>1441</v>
      </c>
    </row>
    <row r="563" spans="1:29">
      <c r="A563" t="str">
        <f>+AA563</f>
        <v>MGT SAKANE</v>
      </c>
      <c r="B563" t="s">
        <v>3621</v>
      </c>
      <c r="C563" t="s">
        <v>1742</v>
      </c>
      <c r="D563" t="s">
        <v>177</v>
      </c>
      <c r="E563" t="s">
        <v>3622</v>
      </c>
      <c r="F563" t="s">
        <v>3622</v>
      </c>
      <c r="G563" t="s">
        <v>5720</v>
      </c>
      <c r="H563">
        <v>100000000</v>
      </c>
      <c r="I563">
        <v>1</v>
      </c>
      <c r="J563" t="s">
        <v>5721</v>
      </c>
      <c r="K563" s="163" t="str">
        <f>LEFT(L563,10)</f>
        <v>2028-01-16</v>
      </c>
      <c r="L563" t="s">
        <v>6357</v>
      </c>
      <c r="M563">
        <v>5904172.8099999996</v>
      </c>
      <c r="N563" t="s">
        <v>1744</v>
      </c>
      <c r="O563" t="s">
        <v>1745</v>
      </c>
      <c r="Q563" t="s">
        <v>6359</v>
      </c>
      <c r="U563" t="s">
        <v>1438</v>
      </c>
      <c r="W563" t="s">
        <v>292</v>
      </c>
      <c r="X563" t="s">
        <v>3623</v>
      </c>
      <c r="Y563" t="s">
        <v>2271</v>
      </c>
      <c r="Z563" t="s">
        <v>40</v>
      </c>
      <c r="AA563" t="s">
        <v>2272</v>
      </c>
      <c r="AC563" t="s">
        <v>1441</v>
      </c>
    </row>
    <row r="564" spans="1:29">
      <c r="A564" t="str">
        <f>+AA564</f>
        <v>MGT SAKANE</v>
      </c>
      <c r="B564" t="s">
        <v>3624</v>
      </c>
      <c r="C564" t="s">
        <v>1742</v>
      </c>
      <c r="D564" t="s">
        <v>177</v>
      </c>
      <c r="E564" t="s">
        <v>3625</v>
      </c>
      <c r="F564" t="s">
        <v>3625</v>
      </c>
      <c r="G564" t="s">
        <v>5720</v>
      </c>
      <c r="H564">
        <v>100000000</v>
      </c>
      <c r="I564">
        <v>1</v>
      </c>
      <c r="J564" t="s">
        <v>5721</v>
      </c>
      <c r="K564" s="163" t="str">
        <f>LEFT(L564,10)</f>
        <v>2028-01-16</v>
      </c>
      <c r="L564" t="s">
        <v>6357</v>
      </c>
      <c r="M564">
        <v>4250638.9000000004</v>
      </c>
      <c r="N564" t="s">
        <v>1744</v>
      </c>
      <c r="O564" t="s">
        <v>1745</v>
      </c>
      <c r="Q564" t="s">
        <v>6360</v>
      </c>
      <c r="U564" t="s">
        <v>1438</v>
      </c>
      <c r="W564" t="s">
        <v>292</v>
      </c>
      <c r="X564" t="s">
        <v>3626</v>
      </c>
      <c r="Y564" t="s">
        <v>2271</v>
      </c>
      <c r="Z564" t="s">
        <v>40</v>
      </c>
      <c r="AA564" t="s">
        <v>2272</v>
      </c>
      <c r="AC564" t="s">
        <v>1441</v>
      </c>
    </row>
    <row r="565" spans="1:29">
      <c r="A565" t="str">
        <f>+AA565</f>
        <v>MGT SAKANE</v>
      </c>
      <c r="B565" t="s">
        <v>3627</v>
      </c>
      <c r="C565" t="s">
        <v>1742</v>
      </c>
      <c r="D565" t="s">
        <v>177</v>
      </c>
      <c r="E565" t="s">
        <v>3628</v>
      </c>
      <c r="F565" t="s">
        <v>3628</v>
      </c>
      <c r="G565" t="s">
        <v>5720</v>
      </c>
      <c r="H565">
        <v>100000000</v>
      </c>
      <c r="I565">
        <v>1</v>
      </c>
      <c r="J565" t="s">
        <v>5721</v>
      </c>
      <c r="K565" s="163" t="str">
        <f>LEFT(L565,10)</f>
        <v>2028-01-16</v>
      </c>
      <c r="L565" t="s">
        <v>6357</v>
      </c>
      <c r="M565">
        <v>3596100.81</v>
      </c>
      <c r="N565" t="s">
        <v>1744</v>
      </c>
      <c r="O565" t="s">
        <v>1745</v>
      </c>
      <c r="Q565" t="s">
        <v>6361</v>
      </c>
      <c r="U565" t="s">
        <v>1438</v>
      </c>
      <c r="W565" t="s">
        <v>292</v>
      </c>
      <c r="X565" t="s">
        <v>3629</v>
      </c>
      <c r="Y565" t="s">
        <v>2271</v>
      </c>
      <c r="Z565" t="s">
        <v>40</v>
      </c>
      <c r="AA565" t="s">
        <v>2272</v>
      </c>
      <c r="AC565" t="s">
        <v>1441</v>
      </c>
    </row>
    <row r="566" spans="1:29">
      <c r="A566" t="str">
        <f>+AA566</f>
        <v>MGT SAKANE</v>
      </c>
      <c r="B566" t="s">
        <v>3630</v>
      </c>
      <c r="C566" t="s">
        <v>1742</v>
      </c>
      <c r="D566" t="s">
        <v>177</v>
      </c>
      <c r="E566" t="s">
        <v>3631</v>
      </c>
      <c r="F566" t="s">
        <v>3631</v>
      </c>
      <c r="G566" t="s">
        <v>5720</v>
      </c>
      <c r="H566">
        <v>100000000</v>
      </c>
      <c r="I566">
        <v>1</v>
      </c>
      <c r="J566" t="s">
        <v>5721</v>
      </c>
      <c r="K566" s="163" t="str">
        <f>LEFT(L566,10)</f>
        <v>2028-01-16</v>
      </c>
      <c r="L566" t="s">
        <v>6357</v>
      </c>
      <c r="M566">
        <v>3081092.49</v>
      </c>
      <c r="N566" t="s">
        <v>1744</v>
      </c>
      <c r="O566" t="s">
        <v>1745</v>
      </c>
      <c r="Q566" t="s">
        <v>6362</v>
      </c>
      <c r="U566" t="s">
        <v>1438</v>
      </c>
      <c r="W566" t="s">
        <v>292</v>
      </c>
      <c r="X566" t="s">
        <v>3632</v>
      </c>
      <c r="Y566" t="s">
        <v>2271</v>
      </c>
      <c r="Z566" t="s">
        <v>40</v>
      </c>
      <c r="AA566" t="s">
        <v>2272</v>
      </c>
      <c r="AC566" t="s">
        <v>1441</v>
      </c>
    </row>
    <row r="567" spans="1:29">
      <c r="A567" t="str">
        <f>+AA567</f>
        <v>MGT SAKANE</v>
      </c>
      <c r="B567" t="s">
        <v>3633</v>
      </c>
      <c r="C567" t="s">
        <v>1742</v>
      </c>
      <c r="D567" t="s">
        <v>177</v>
      </c>
      <c r="E567" t="s">
        <v>3634</v>
      </c>
      <c r="F567" t="s">
        <v>3634</v>
      </c>
      <c r="G567" t="s">
        <v>5720</v>
      </c>
      <c r="H567">
        <v>100000000</v>
      </c>
      <c r="I567">
        <v>1</v>
      </c>
      <c r="J567" t="s">
        <v>5721</v>
      </c>
      <c r="K567" s="163" t="str">
        <f>LEFT(L567,10)</f>
        <v>2028-01-16</v>
      </c>
      <c r="L567" t="s">
        <v>6357</v>
      </c>
      <c r="M567">
        <v>2351284.67</v>
      </c>
      <c r="N567" t="s">
        <v>1744</v>
      </c>
      <c r="O567" t="s">
        <v>1745</v>
      </c>
      <c r="Q567" t="s">
        <v>6363</v>
      </c>
      <c r="U567" t="s">
        <v>1438</v>
      </c>
      <c r="W567" t="s">
        <v>292</v>
      </c>
      <c r="X567" t="s">
        <v>3635</v>
      </c>
      <c r="Y567" t="s">
        <v>2271</v>
      </c>
      <c r="Z567" t="s">
        <v>40</v>
      </c>
      <c r="AA567" t="s">
        <v>2272</v>
      </c>
      <c r="AC567" t="s">
        <v>1441</v>
      </c>
    </row>
    <row r="568" spans="1:29">
      <c r="A568" t="str">
        <f>+AA568</f>
        <v>MGT SAKANE</v>
      </c>
      <c r="B568" t="s">
        <v>3636</v>
      </c>
      <c r="C568" t="s">
        <v>1742</v>
      </c>
      <c r="D568" t="s">
        <v>177</v>
      </c>
      <c r="E568" t="s">
        <v>3637</v>
      </c>
      <c r="F568" t="s">
        <v>3637</v>
      </c>
      <c r="G568" t="s">
        <v>5720</v>
      </c>
      <c r="H568">
        <v>100000000</v>
      </c>
      <c r="I568">
        <v>1</v>
      </c>
      <c r="J568" t="s">
        <v>5721</v>
      </c>
      <c r="K568" s="163" t="str">
        <f>LEFT(L568,10)</f>
        <v>2028-01-16</v>
      </c>
      <c r="L568" t="s">
        <v>6357</v>
      </c>
      <c r="M568">
        <v>2006271.26</v>
      </c>
      <c r="N568" t="s">
        <v>1744</v>
      </c>
      <c r="O568" t="s">
        <v>1745</v>
      </c>
      <c r="Q568" t="s">
        <v>6364</v>
      </c>
      <c r="U568" t="s">
        <v>1438</v>
      </c>
      <c r="W568" t="s">
        <v>292</v>
      </c>
      <c r="X568" t="s">
        <v>3638</v>
      </c>
      <c r="Y568" t="s">
        <v>2271</v>
      </c>
      <c r="Z568" t="s">
        <v>40</v>
      </c>
      <c r="AA568" t="s">
        <v>2272</v>
      </c>
      <c r="AC568" t="s">
        <v>1441</v>
      </c>
    </row>
    <row r="569" spans="1:29">
      <c r="A569" t="str">
        <f>+AA569</f>
        <v>MGT SAKANE</v>
      </c>
      <c r="B569" t="s">
        <v>3639</v>
      </c>
      <c r="C569" t="s">
        <v>1742</v>
      </c>
      <c r="D569" t="s">
        <v>177</v>
      </c>
      <c r="E569" t="s">
        <v>3640</v>
      </c>
      <c r="F569" t="s">
        <v>3640</v>
      </c>
      <c r="G569" t="s">
        <v>5720</v>
      </c>
      <c r="H569">
        <v>100000000</v>
      </c>
      <c r="I569">
        <v>1</v>
      </c>
      <c r="J569" t="s">
        <v>5721</v>
      </c>
      <c r="K569" s="163" t="str">
        <f>LEFT(L569,10)</f>
        <v>2028-01-16</v>
      </c>
      <c r="L569" t="s">
        <v>6357</v>
      </c>
      <c r="M569">
        <v>1869251.82</v>
      </c>
      <c r="N569" t="s">
        <v>1744</v>
      </c>
      <c r="O569" t="s">
        <v>1745</v>
      </c>
      <c r="Q569" t="s">
        <v>6365</v>
      </c>
      <c r="U569" t="s">
        <v>1438</v>
      </c>
      <c r="W569" t="s">
        <v>292</v>
      </c>
      <c r="X569" t="s">
        <v>3641</v>
      </c>
      <c r="Y569" t="s">
        <v>2271</v>
      </c>
      <c r="Z569" t="s">
        <v>40</v>
      </c>
      <c r="AA569" t="s">
        <v>2272</v>
      </c>
      <c r="AC569" t="s">
        <v>1441</v>
      </c>
    </row>
    <row r="570" spans="1:29">
      <c r="A570" t="str">
        <f>+AA570</f>
        <v>MGT SAKANE</v>
      </c>
      <c r="B570" t="s">
        <v>3642</v>
      </c>
      <c r="C570" t="s">
        <v>1742</v>
      </c>
      <c r="D570" t="s">
        <v>177</v>
      </c>
      <c r="E570" t="s">
        <v>3643</v>
      </c>
      <c r="F570" t="s">
        <v>3643</v>
      </c>
      <c r="G570" t="s">
        <v>5720</v>
      </c>
      <c r="H570">
        <v>100000000</v>
      </c>
      <c r="I570">
        <v>1</v>
      </c>
      <c r="J570" t="s">
        <v>5721</v>
      </c>
      <c r="K570" s="163" t="str">
        <f>LEFT(L570,10)</f>
        <v>2028-01-16</v>
      </c>
      <c r="L570" t="s">
        <v>6357</v>
      </c>
      <c r="M570">
        <v>1332568.3400000001</v>
      </c>
      <c r="N570" t="s">
        <v>1744</v>
      </c>
      <c r="O570" t="s">
        <v>1745</v>
      </c>
      <c r="Q570" t="s">
        <v>6366</v>
      </c>
      <c r="U570" t="s">
        <v>1438</v>
      </c>
      <c r="W570" t="s">
        <v>292</v>
      </c>
      <c r="X570" t="s">
        <v>3644</v>
      </c>
      <c r="Y570" t="s">
        <v>2271</v>
      </c>
      <c r="Z570" t="s">
        <v>40</v>
      </c>
      <c r="AA570" t="s">
        <v>2272</v>
      </c>
      <c r="AC570" t="s">
        <v>1441</v>
      </c>
    </row>
    <row r="571" spans="1:29">
      <c r="A571" t="str">
        <f>+AA571</f>
        <v>MGT SAKANE</v>
      </c>
      <c r="B571" t="s">
        <v>3645</v>
      </c>
      <c r="C571" t="s">
        <v>1742</v>
      </c>
      <c r="D571" t="s">
        <v>177</v>
      </c>
      <c r="E571" t="s">
        <v>3646</v>
      </c>
      <c r="F571" t="s">
        <v>3646</v>
      </c>
      <c r="G571" t="s">
        <v>5720</v>
      </c>
      <c r="H571">
        <v>100000000</v>
      </c>
      <c r="I571">
        <v>1</v>
      </c>
      <c r="J571" t="s">
        <v>5721</v>
      </c>
      <c r="K571" s="163" t="str">
        <f>LEFT(L571,10)</f>
        <v>2028-01-16</v>
      </c>
      <c r="L571" t="s">
        <v>6357</v>
      </c>
      <c r="M571">
        <v>543170.37</v>
      </c>
      <c r="N571" t="s">
        <v>1744</v>
      </c>
      <c r="O571" t="s">
        <v>1745</v>
      </c>
      <c r="Q571" t="s">
        <v>6367</v>
      </c>
      <c r="U571" t="s">
        <v>1438</v>
      </c>
      <c r="W571" t="s">
        <v>292</v>
      </c>
      <c r="X571" t="s">
        <v>3647</v>
      </c>
      <c r="Y571" t="s">
        <v>2271</v>
      </c>
      <c r="Z571" t="s">
        <v>40</v>
      </c>
      <c r="AA571" t="s">
        <v>2272</v>
      </c>
      <c r="AC571" t="s">
        <v>1441</v>
      </c>
    </row>
    <row r="572" spans="1:29">
      <c r="A572" t="str">
        <f>+AA572</f>
        <v>MGT SAKANE</v>
      </c>
      <c r="B572" t="s">
        <v>3648</v>
      </c>
      <c r="C572" t="s">
        <v>1742</v>
      </c>
      <c r="D572" t="s">
        <v>177</v>
      </c>
      <c r="E572" t="s">
        <v>3649</v>
      </c>
      <c r="F572" t="s">
        <v>3649</v>
      </c>
      <c r="G572" t="s">
        <v>5720</v>
      </c>
      <c r="H572">
        <v>100000000</v>
      </c>
      <c r="I572">
        <v>1</v>
      </c>
      <c r="J572" t="s">
        <v>5721</v>
      </c>
      <c r="K572" s="163" t="str">
        <f>LEFT(L572,10)</f>
        <v>2028-01-16</v>
      </c>
      <c r="L572" t="s">
        <v>6357</v>
      </c>
      <c r="M572">
        <v>521874.4</v>
      </c>
      <c r="N572" t="s">
        <v>1744</v>
      </c>
      <c r="O572" t="s">
        <v>1745</v>
      </c>
      <c r="Q572" t="s">
        <v>6368</v>
      </c>
      <c r="U572" t="s">
        <v>1438</v>
      </c>
      <c r="W572" t="s">
        <v>292</v>
      </c>
      <c r="X572" t="s">
        <v>3650</v>
      </c>
      <c r="Y572" t="s">
        <v>2271</v>
      </c>
      <c r="Z572" t="s">
        <v>40</v>
      </c>
      <c r="AA572" t="s">
        <v>2272</v>
      </c>
      <c r="AC572" t="s">
        <v>1441</v>
      </c>
    </row>
    <row r="573" spans="1:29">
      <c r="A573" t="str">
        <f>+AA573</f>
        <v>AL MADA</v>
      </c>
      <c r="B573" t="s">
        <v>3651</v>
      </c>
      <c r="C573" t="s">
        <v>1433</v>
      </c>
      <c r="D573" t="s">
        <v>1442</v>
      </c>
      <c r="E573" t="s">
        <v>3652</v>
      </c>
      <c r="F573" t="s">
        <v>3652</v>
      </c>
      <c r="G573" t="s">
        <v>5716</v>
      </c>
      <c r="H573">
        <v>100000000</v>
      </c>
      <c r="I573">
        <v>20000</v>
      </c>
      <c r="J573" t="s">
        <v>6369</v>
      </c>
      <c r="K573" s="163" t="str">
        <f>LEFT(L573,10)</f>
        <v>2028-01-17</v>
      </c>
      <c r="L573" t="s">
        <v>6370</v>
      </c>
      <c r="M573">
        <v>100000</v>
      </c>
      <c r="N573" t="s">
        <v>1434</v>
      </c>
      <c r="O573" t="s">
        <v>1435</v>
      </c>
      <c r="P573" t="s">
        <v>1449</v>
      </c>
      <c r="Q573" t="s">
        <v>5308</v>
      </c>
      <c r="R573" t="s">
        <v>1443</v>
      </c>
      <c r="S573" t="s">
        <v>6371</v>
      </c>
      <c r="U573" t="s">
        <v>1438</v>
      </c>
      <c r="W573" t="s">
        <v>292</v>
      </c>
      <c r="X573" t="s">
        <v>3653</v>
      </c>
      <c r="Y573" t="s">
        <v>1465</v>
      </c>
      <c r="Z573" t="s">
        <v>1466</v>
      </c>
      <c r="AA573" t="s">
        <v>2261</v>
      </c>
      <c r="AB573" t="s">
        <v>3654</v>
      </c>
      <c r="AC573" t="s">
        <v>1441</v>
      </c>
    </row>
    <row r="574" spans="1:29">
      <c r="A574" t="str">
        <f>+AA574</f>
        <v>MAGHREBAIL</v>
      </c>
      <c r="B574" t="s">
        <v>3655</v>
      </c>
      <c r="C574" t="s">
        <v>1534</v>
      </c>
      <c r="D574" t="s">
        <v>111</v>
      </c>
      <c r="E574" t="s">
        <v>3656</v>
      </c>
      <c r="F574" t="s">
        <v>3656</v>
      </c>
      <c r="G574" t="s">
        <v>5420</v>
      </c>
      <c r="H574">
        <v>100000000</v>
      </c>
      <c r="I574">
        <v>1600</v>
      </c>
      <c r="J574" t="s">
        <v>5982</v>
      </c>
      <c r="K574" s="163" t="str">
        <f>LEFT(L574,10)</f>
        <v>2028-01-25</v>
      </c>
      <c r="L574" t="s">
        <v>6372</v>
      </c>
      <c r="M574">
        <v>100000</v>
      </c>
      <c r="N574" t="s">
        <v>1434</v>
      </c>
      <c r="O574" t="s">
        <v>1435</v>
      </c>
      <c r="P574" t="s">
        <v>1449</v>
      </c>
      <c r="Q574" t="s">
        <v>5308</v>
      </c>
      <c r="R574" t="s">
        <v>1443</v>
      </c>
      <c r="S574" t="s">
        <v>6373</v>
      </c>
      <c r="U574" t="s">
        <v>1536</v>
      </c>
      <c r="V574" t="s">
        <v>1443</v>
      </c>
      <c r="W574" t="s">
        <v>292</v>
      </c>
      <c r="X574" t="s">
        <v>3657</v>
      </c>
      <c r="Y574" t="s">
        <v>1457</v>
      </c>
      <c r="Z574" t="s">
        <v>39</v>
      </c>
      <c r="AA574" t="s">
        <v>55</v>
      </c>
      <c r="AB574" t="s">
        <v>1476</v>
      </c>
      <c r="AC574" t="s">
        <v>1441</v>
      </c>
    </row>
    <row r="575" spans="1:29">
      <c r="A575" t="str">
        <f>+AA575</f>
        <v>MARJANE HOLDING</v>
      </c>
      <c r="B575" t="s">
        <v>3658</v>
      </c>
      <c r="C575" t="s">
        <v>1534</v>
      </c>
      <c r="D575" t="s">
        <v>1473</v>
      </c>
      <c r="E575" t="s">
        <v>3659</v>
      </c>
      <c r="F575" t="s">
        <v>3660</v>
      </c>
      <c r="G575" t="s">
        <v>6374</v>
      </c>
      <c r="H575">
        <v>100000000</v>
      </c>
      <c r="I575">
        <v>7500</v>
      </c>
      <c r="J575" t="s">
        <v>6375</v>
      </c>
      <c r="K575" s="163" t="str">
        <f>LEFT(L575,10)</f>
        <v>2028-01-29</v>
      </c>
      <c r="L575" t="s">
        <v>6376</v>
      </c>
      <c r="M575">
        <v>100000</v>
      </c>
      <c r="N575" t="s">
        <v>1434</v>
      </c>
      <c r="O575" t="s">
        <v>1435</v>
      </c>
      <c r="Q575" t="s">
        <v>5308</v>
      </c>
      <c r="R575" t="s">
        <v>1443</v>
      </c>
      <c r="S575" t="s">
        <v>6167</v>
      </c>
      <c r="T575" t="s">
        <v>6375</v>
      </c>
      <c r="U575" t="s">
        <v>1536</v>
      </c>
      <c r="V575" t="s">
        <v>1443</v>
      </c>
      <c r="W575" t="s">
        <v>292</v>
      </c>
      <c r="X575" t="s">
        <v>3661</v>
      </c>
      <c r="Y575" t="s">
        <v>1465</v>
      </c>
      <c r="Z575" t="s">
        <v>1466</v>
      </c>
      <c r="AA575" t="s">
        <v>3662</v>
      </c>
      <c r="AB575" t="s">
        <v>3663</v>
      </c>
      <c r="AC575" t="s">
        <v>1441</v>
      </c>
    </row>
    <row r="576" spans="1:29">
      <c r="A576" t="str">
        <f>+AA576</f>
        <v>CAM E</v>
      </c>
      <c r="B576" t="s">
        <v>3664</v>
      </c>
      <c r="C576" t="s">
        <v>1433</v>
      </c>
      <c r="D576" t="s">
        <v>111</v>
      </c>
      <c r="E576" t="s">
        <v>3665</v>
      </c>
      <c r="F576" t="s">
        <v>3665</v>
      </c>
      <c r="G576" t="s">
        <v>5331</v>
      </c>
      <c r="H576">
        <v>100000000</v>
      </c>
      <c r="I576">
        <v>500</v>
      </c>
      <c r="J576" t="s">
        <v>6021</v>
      </c>
      <c r="K576" s="163" t="str">
        <f>LEFT(L576,10)</f>
        <v>2028-02-19</v>
      </c>
      <c r="L576" t="s">
        <v>6377</v>
      </c>
      <c r="M576">
        <v>100000</v>
      </c>
      <c r="N576" t="s">
        <v>1434</v>
      </c>
      <c r="O576" t="s">
        <v>1435</v>
      </c>
      <c r="P576" t="s">
        <v>1449</v>
      </c>
      <c r="Q576" t="s">
        <v>5308</v>
      </c>
      <c r="R576" t="s">
        <v>1443</v>
      </c>
      <c r="S576" t="s">
        <v>5800</v>
      </c>
      <c r="T576" t="s">
        <v>6019</v>
      </c>
      <c r="U576" t="s">
        <v>1438</v>
      </c>
      <c r="W576" t="s">
        <v>292</v>
      </c>
      <c r="X576" t="s">
        <v>3666</v>
      </c>
      <c r="Y576" t="s">
        <v>1455</v>
      </c>
      <c r="Z576" t="s">
        <v>1456</v>
      </c>
      <c r="AA576" t="s">
        <v>1459</v>
      </c>
      <c r="AB576" t="s">
        <v>2830</v>
      </c>
      <c r="AC576" t="s">
        <v>1441</v>
      </c>
    </row>
    <row r="577" spans="1:29">
      <c r="A577" t="str">
        <f>+AA577</f>
        <v>SOFAC CREDIT</v>
      </c>
      <c r="B577" t="s">
        <v>3667</v>
      </c>
      <c r="C577" t="s">
        <v>1534</v>
      </c>
      <c r="D577" t="s">
        <v>111</v>
      </c>
      <c r="E577" t="s">
        <v>3668</v>
      </c>
      <c r="F577" t="s">
        <v>3668</v>
      </c>
      <c r="G577" t="s">
        <v>5388</v>
      </c>
      <c r="H577">
        <v>100000000</v>
      </c>
      <c r="I577">
        <v>6180</v>
      </c>
      <c r="J577" t="s">
        <v>6378</v>
      </c>
      <c r="K577" s="163" t="str">
        <f>LEFT(L577,10)</f>
        <v>2028-02-21</v>
      </c>
      <c r="L577" t="s">
        <v>6379</v>
      </c>
      <c r="M577">
        <v>100000</v>
      </c>
      <c r="N577" t="s">
        <v>1434</v>
      </c>
      <c r="O577" t="s">
        <v>1435</v>
      </c>
      <c r="P577" t="s">
        <v>1449</v>
      </c>
      <c r="Q577" t="s">
        <v>5308</v>
      </c>
      <c r="R577" t="s">
        <v>1443</v>
      </c>
      <c r="S577" t="s">
        <v>5972</v>
      </c>
      <c r="T577" t="s">
        <v>5424</v>
      </c>
      <c r="U577" t="s">
        <v>1536</v>
      </c>
      <c r="V577" t="s">
        <v>1443</v>
      </c>
      <c r="W577" t="s">
        <v>292</v>
      </c>
      <c r="X577" t="s">
        <v>3669</v>
      </c>
      <c r="Y577" t="s">
        <v>1455</v>
      </c>
      <c r="Z577" t="s">
        <v>1456</v>
      </c>
      <c r="AA577" t="s">
        <v>1538</v>
      </c>
      <c r="AB577" t="s">
        <v>3670</v>
      </c>
      <c r="AC577" t="s">
        <v>1441</v>
      </c>
    </row>
    <row r="578" spans="1:29">
      <c r="A578" t="str">
        <f>+AA578</f>
        <v>DOUJA PROM ADD</v>
      </c>
      <c r="B578" t="s">
        <v>3671</v>
      </c>
      <c r="C578" t="s">
        <v>1534</v>
      </c>
      <c r="D578" t="s">
        <v>1473</v>
      </c>
      <c r="E578" t="s">
        <v>3672</v>
      </c>
      <c r="F578" t="s">
        <v>3672</v>
      </c>
      <c r="G578" t="s">
        <v>6296</v>
      </c>
      <c r="H578">
        <v>100000000</v>
      </c>
      <c r="I578">
        <v>3325</v>
      </c>
      <c r="J578" t="s">
        <v>6380</v>
      </c>
      <c r="K578" s="163" t="str">
        <f>LEFT(L578,10)</f>
        <v>2028-02-26</v>
      </c>
      <c r="L578" t="s">
        <v>6381</v>
      </c>
      <c r="M578">
        <v>100000</v>
      </c>
      <c r="N578" t="s">
        <v>1434</v>
      </c>
      <c r="O578" t="s">
        <v>1435</v>
      </c>
      <c r="P578" t="s">
        <v>2443</v>
      </c>
      <c r="Q578" t="s">
        <v>5308</v>
      </c>
      <c r="R578" t="s">
        <v>1443</v>
      </c>
      <c r="S578" t="s">
        <v>6382</v>
      </c>
      <c r="U578" t="s">
        <v>1536</v>
      </c>
      <c r="V578" t="s">
        <v>1443</v>
      </c>
      <c r="W578" t="s">
        <v>292</v>
      </c>
      <c r="X578" t="s">
        <v>3673</v>
      </c>
      <c r="Y578" t="s">
        <v>1457</v>
      </c>
      <c r="Z578" t="s">
        <v>39</v>
      </c>
      <c r="AA578" t="s">
        <v>3468</v>
      </c>
      <c r="AB578" t="s">
        <v>3674</v>
      </c>
      <c r="AC578" t="s">
        <v>1441</v>
      </c>
    </row>
    <row r="579" spans="1:29">
      <c r="A579" t="str">
        <f>+AA579</f>
        <v>DOUJA PROM ADD</v>
      </c>
      <c r="B579" t="s">
        <v>3675</v>
      </c>
      <c r="C579" t="s">
        <v>1534</v>
      </c>
      <c r="D579" t="s">
        <v>1473</v>
      </c>
      <c r="E579" t="s">
        <v>3676</v>
      </c>
      <c r="F579" t="s">
        <v>3676</v>
      </c>
      <c r="G579" t="s">
        <v>6296</v>
      </c>
      <c r="H579">
        <v>100000000</v>
      </c>
      <c r="I579">
        <v>2615</v>
      </c>
      <c r="J579" t="s">
        <v>6380</v>
      </c>
      <c r="K579" s="163" t="str">
        <f>LEFT(L579,10)</f>
        <v>2028-02-26</v>
      </c>
      <c r="L579" t="s">
        <v>6381</v>
      </c>
      <c r="M579">
        <v>100000</v>
      </c>
      <c r="N579" t="s">
        <v>1557</v>
      </c>
      <c r="O579" t="s">
        <v>1435</v>
      </c>
      <c r="P579" t="s">
        <v>2443</v>
      </c>
      <c r="Q579" t="s">
        <v>5308</v>
      </c>
      <c r="R579" t="s">
        <v>1443</v>
      </c>
      <c r="S579" t="s">
        <v>5594</v>
      </c>
      <c r="T579" t="s">
        <v>5921</v>
      </c>
      <c r="U579" t="s">
        <v>1536</v>
      </c>
      <c r="V579" t="s">
        <v>1443</v>
      </c>
      <c r="W579" t="s">
        <v>292</v>
      </c>
      <c r="X579" t="s">
        <v>3677</v>
      </c>
      <c r="Y579" t="s">
        <v>1457</v>
      </c>
      <c r="Z579" t="s">
        <v>39</v>
      </c>
      <c r="AA579" t="s">
        <v>3468</v>
      </c>
      <c r="AB579" t="s">
        <v>3674</v>
      </c>
      <c r="AC579" t="s">
        <v>1441</v>
      </c>
    </row>
    <row r="580" spans="1:29">
      <c r="A580" t="str">
        <f>+AA580</f>
        <v>LABEL VIE</v>
      </c>
      <c r="B580" t="s">
        <v>3678</v>
      </c>
      <c r="C580" t="s">
        <v>1447</v>
      </c>
      <c r="D580" t="s">
        <v>1473</v>
      </c>
      <c r="E580" t="s">
        <v>3679</v>
      </c>
      <c r="F580" t="s">
        <v>3679</v>
      </c>
      <c r="G580" t="s">
        <v>5323</v>
      </c>
      <c r="H580">
        <v>100000000</v>
      </c>
      <c r="I580">
        <v>4250</v>
      </c>
      <c r="J580" t="s">
        <v>6383</v>
      </c>
      <c r="K580" s="163" t="str">
        <f>LEFT(L580,10)</f>
        <v>2028-03-16</v>
      </c>
      <c r="L580" t="s">
        <v>6384</v>
      </c>
      <c r="M580">
        <v>100000</v>
      </c>
      <c r="N580" t="s">
        <v>1557</v>
      </c>
      <c r="O580" t="s">
        <v>1745</v>
      </c>
      <c r="P580" t="s">
        <v>1449</v>
      </c>
      <c r="Q580" t="s">
        <v>5308</v>
      </c>
      <c r="R580" t="s">
        <v>1443</v>
      </c>
      <c r="S580" t="s">
        <v>6385</v>
      </c>
      <c r="T580" t="s">
        <v>6118</v>
      </c>
      <c r="U580" t="s">
        <v>1438</v>
      </c>
      <c r="W580" t="s">
        <v>292</v>
      </c>
      <c r="X580" t="s">
        <v>3680</v>
      </c>
      <c r="Y580" t="s">
        <v>2049</v>
      </c>
      <c r="Z580" t="s">
        <v>2050</v>
      </c>
      <c r="AA580" t="s">
        <v>52</v>
      </c>
      <c r="AB580" t="s">
        <v>3681</v>
      </c>
      <c r="AC580" t="s">
        <v>1441</v>
      </c>
    </row>
    <row r="581" spans="1:29">
      <c r="A581" t="str">
        <f>+AA581</f>
        <v>LABEL VIE</v>
      </c>
      <c r="B581" t="s">
        <v>3682</v>
      </c>
      <c r="C581" t="s">
        <v>1433</v>
      </c>
      <c r="D581" t="s">
        <v>1473</v>
      </c>
      <c r="E581" t="s">
        <v>3683</v>
      </c>
      <c r="F581" t="s">
        <v>3683</v>
      </c>
      <c r="G581" t="s">
        <v>5323</v>
      </c>
      <c r="H581">
        <v>100000000</v>
      </c>
      <c r="I581">
        <v>2450</v>
      </c>
      <c r="J581" t="s">
        <v>6383</v>
      </c>
      <c r="K581" s="163" t="str">
        <f>LEFT(L581,10)</f>
        <v>2028-03-16</v>
      </c>
      <c r="L581" t="s">
        <v>6384</v>
      </c>
      <c r="M581">
        <v>100000</v>
      </c>
      <c r="N581" t="s">
        <v>1434</v>
      </c>
      <c r="O581" t="s">
        <v>1745</v>
      </c>
      <c r="P581" t="s">
        <v>1449</v>
      </c>
      <c r="Q581" t="s">
        <v>5308</v>
      </c>
      <c r="R581" t="s">
        <v>1443</v>
      </c>
      <c r="S581" t="s">
        <v>6288</v>
      </c>
      <c r="U581" t="s">
        <v>1438</v>
      </c>
      <c r="W581" t="s">
        <v>292</v>
      </c>
      <c r="X581" t="s">
        <v>3684</v>
      </c>
      <c r="Y581" t="s">
        <v>2049</v>
      </c>
      <c r="Z581" t="s">
        <v>2050</v>
      </c>
      <c r="AA581" t="s">
        <v>52</v>
      </c>
      <c r="AB581" t="s">
        <v>3681</v>
      </c>
      <c r="AC581" t="s">
        <v>1441</v>
      </c>
    </row>
    <row r="582" spans="1:29">
      <c r="A582" t="str">
        <f>+AA582</f>
        <v>SEDM</v>
      </c>
      <c r="B582" t="s">
        <v>3685</v>
      </c>
      <c r="C582" t="s">
        <v>1433</v>
      </c>
      <c r="D582" t="s">
        <v>111</v>
      </c>
      <c r="E582" t="s">
        <v>3686</v>
      </c>
      <c r="F582" t="s">
        <v>3686</v>
      </c>
      <c r="G582" t="s">
        <v>5448</v>
      </c>
      <c r="H582">
        <v>100000000</v>
      </c>
      <c r="I582">
        <v>2000</v>
      </c>
      <c r="J582" t="s">
        <v>5955</v>
      </c>
      <c r="K582" s="163" t="str">
        <f>LEFT(L582,10)</f>
        <v>2028-03-30</v>
      </c>
      <c r="L582" t="s">
        <v>6386</v>
      </c>
      <c r="M582">
        <v>100000</v>
      </c>
      <c r="N582" t="s">
        <v>1434</v>
      </c>
      <c r="O582" t="s">
        <v>1435</v>
      </c>
      <c r="P582" t="s">
        <v>1449</v>
      </c>
      <c r="Q582" t="s">
        <v>5308</v>
      </c>
      <c r="R582" t="s">
        <v>1443</v>
      </c>
      <c r="S582" t="s">
        <v>5400</v>
      </c>
      <c r="T582" t="s">
        <v>5955</v>
      </c>
      <c r="U582" t="s">
        <v>1438</v>
      </c>
      <c r="W582" t="s">
        <v>292</v>
      </c>
      <c r="X582" t="s">
        <v>3687</v>
      </c>
      <c r="Y582" t="s">
        <v>1611</v>
      </c>
      <c r="Z582" t="s">
        <v>1612</v>
      </c>
      <c r="AA582" t="s">
        <v>1624</v>
      </c>
      <c r="AB582" t="s">
        <v>1737</v>
      </c>
      <c r="AC582" t="s">
        <v>1441</v>
      </c>
    </row>
    <row r="583" spans="1:29">
      <c r="A583" t="str">
        <f>+AA583</f>
        <v>TRESOR</v>
      </c>
      <c r="B583" t="s">
        <v>3688</v>
      </c>
      <c r="C583" t="s">
        <v>1433</v>
      </c>
      <c r="D583" t="s">
        <v>1218</v>
      </c>
      <c r="E583" t="s">
        <v>3689</v>
      </c>
      <c r="F583" t="s">
        <v>3689</v>
      </c>
      <c r="G583" t="s">
        <v>5306</v>
      </c>
      <c r="H583">
        <v>100000000</v>
      </c>
      <c r="I583">
        <v>7500</v>
      </c>
      <c r="J583" t="s">
        <v>5338</v>
      </c>
      <c r="K583" s="163" t="str">
        <f>LEFT(L583,10)</f>
        <v>2028-04-17</v>
      </c>
      <c r="L583" t="s">
        <v>6387</v>
      </c>
      <c r="M583">
        <v>100000</v>
      </c>
      <c r="N583" t="s">
        <v>1434</v>
      </c>
      <c r="O583" t="s">
        <v>1435</v>
      </c>
      <c r="P583" t="s">
        <v>1436</v>
      </c>
      <c r="Q583" t="s">
        <v>5308</v>
      </c>
      <c r="R583" t="s">
        <v>1443</v>
      </c>
      <c r="S583" t="s">
        <v>5785</v>
      </c>
      <c r="T583" t="s">
        <v>5338</v>
      </c>
      <c r="U583" t="s">
        <v>1438</v>
      </c>
      <c r="W583" t="s">
        <v>292</v>
      </c>
      <c r="X583" t="s">
        <v>3690</v>
      </c>
      <c r="Y583" t="s">
        <v>1439</v>
      </c>
      <c r="Z583" t="s">
        <v>1440</v>
      </c>
      <c r="AA583" t="s">
        <v>333</v>
      </c>
      <c r="AB583" t="s">
        <v>1926</v>
      </c>
      <c r="AC583" t="s">
        <v>1441</v>
      </c>
    </row>
    <row r="584" spans="1:29">
      <c r="A584" t="str">
        <f>+AA584</f>
        <v>TRESOR</v>
      </c>
      <c r="B584" t="s">
        <v>3691</v>
      </c>
      <c r="C584" t="s">
        <v>1447</v>
      </c>
      <c r="D584" t="s">
        <v>1218</v>
      </c>
      <c r="E584" t="s">
        <v>3692</v>
      </c>
      <c r="F584" t="s">
        <v>3692</v>
      </c>
      <c r="G584" t="s">
        <v>5306</v>
      </c>
      <c r="H584">
        <v>100000000</v>
      </c>
      <c r="I584">
        <v>14000</v>
      </c>
      <c r="J584" t="s">
        <v>5715</v>
      </c>
      <c r="K584" s="163" t="str">
        <f>LEFT(L584,10)</f>
        <v>2028-04-17</v>
      </c>
      <c r="L584" t="s">
        <v>6387</v>
      </c>
      <c r="M584">
        <v>100000</v>
      </c>
      <c r="N584" t="s">
        <v>1557</v>
      </c>
      <c r="O584" t="s">
        <v>1435</v>
      </c>
      <c r="P584" t="s">
        <v>1436</v>
      </c>
      <c r="Q584" t="s">
        <v>5308</v>
      </c>
      <c r="R584" t="s">
        <v>1437</v>
      </c>
      <c r="S584" t="s">
        <v>5703</v>
      </c>
      <c r="T584" t="s">
        <v>5715</v>
      </c>
      <c r="U584" t="s">
        <v>1438</v>
      </c>
      <c r="W584" t="s">
        <v>292</v>
      </c>
      <c r="X584" t="s">
        <v>3693</v>
      </c>
      <c r="Y584" t="s">
        <v>1439</v>
      </c>
      <c r="Z584" t="s">
        <v>1440</v>
      </c>
      <c r="AA584" t="s">
        <v>333</v>
      </c>
      <c r="AB584" t="s">
        <v>1926</v>
      </c>
      <c r="AC584" t="s">
        <v>1441</v>
      </c>
    </row>
    <row r="585" spans="1:29">
      <c r="A585" t="str">
        <f>+AA585</f>
        <v>CIH E</v>
      </c>
      <c r="B585" t="s">
        <v>3694</v>
      </c>
      <c r="C585" t="s">
        <v>1433</v>
      </c>
      <c r="D585" t="s">
        <v>1473</v>
      </c>
      <c r="E585" t="s">
        <v>3695</v>
      </c>
      <c r="F585" t="s">
        <v>3695</v>
      </c>
      <c r="G585" t="s">
        <v>5311</v>
      </c>
      <c r="H585">
        <v>100000000</v>
      </c>
      <c r="I585">
        <v>826</v>
      </c>
      <c r="J585" t="s">
        <v>6388</v>
      </c>
      <c r="K585" s="163" t="str">
        <f>LEFT(L585,10)</f>
        <v>2028-05-18</v>
      </c>
      <c r="L585" t="s">
        <v>6389</v>
      </c>
      <c r="M585">
        <v>100000</v>
      </c>
      <c r="N585" t="s">
        <v>1434</v>
      </c>
      <c r="O585" t="s">
        <v>1435</v>
      </c>
      <c r="P585" t="s">
        <v>1449</v>
      </c>
      <c r="Q585" t="s">
        <v>5308</v>
      </c>
      <c r="R585" t="s">
        <v>1443</v>
      </c>
      <c r="S585" t="s">
        <v>6324</v>
      </c>
      <c r="T585" t="s">
        <v>6187</v>
      </c>
      <c r="U585" t="s">
        <v>1438</v>
      </c>
      <c r="W585" t="s">
        <v>1444</v>
      </c>
      <c r="X585" t="s">
        <v>3696</v>
      </c>
      <c r="Y585" t="s">
        <v>1445</v>
      </c>
      <c r="Z585" t="s">
        <v>1243</v>
      </c>
      <c r="AA585" t="s">
        <v>1446</v>
      </c>
      <c r="AB585" t="s">
        <v>3697</v>
      </c>
      <c r="AC585" t="s">
        <v>1441</v>
      </c>
    </row>
    <row r="586" spans="1:29">
      <c r="A586" t="str">
        <f>+AA586</f>
        <v>CIH E</v>
      </c>
      <c r="B586" t="s">
        <v>3698</v>
      </c>
      <c r="C586" t="s">
        <v>1433</v>
      </c>
      <c r="D586" t="s">
        <v>1473</v>
      </c>
      <c r="E586" t="s">
        <v>3699</v>
      </c>
      <c r="F586" t="s">
        <v>3699</v>
      </c>
      <c r="G586" t="s">
        <v>5311</v>
      </c>
      <c r="H586">
        <v>100000000</v>
      </c>
      <c r="I586">
        <v>4174</v>
      </c>
      <c r="J586" t="s">
        <v>6388</v>
      </c>
      <c r="K586" s="163" t="str">
        <f>LEFT(L586,10)</f>
        <v>2028-05-18</v>
      </c>
      <c r="L586" t="s">
        <v>6389</v>
      </c>
      <c r="M586">
        <v>100000</v>
      </c>
      <c r="N586" t="s">
        <v>1434</v>
      </c>
      <c r="O586" t="s">
        <v>1435</v>
      </c>
      <c r="P586" t="s">
        <v>1449</v>
      </c>
      <c r="Q586" t="s">
        <v>5308</v>
      </c>
      <c r="R586" t="s">
        <v>1443</v>
      </c>
      <c r="S586" t="s">
        <v>6324</v>
      </c>
      <c r="T586" t="s">
        <v>6187</v>
      </c>
      <c r="U586" t="s">
        <v>1438</v>
      </c>
      <c r="W586" t="s">
        <v>292</v>
      </c>
      <c r="X586" t="s">
        <v>3700</v>
      </c>
      <c r="Y586" t="s">
        <v>1445</v>
      </c>
      <c r="Z586" t="s">
        <v>1243</v>
      </c>
      <c r="AA586" t="s">
        <v>1446</v>
      </c>
      <c r="AB586" t="s">
        <v>3697</v>
      </c>
      <c r="AC586" t="s">
        <v>1441</v>
      </c>
    </row>
    <row r="587" spans="1:29">
      <c r="A587" t="str">
        <f>+AA587</f>
        <v>CIH E</v>
      </c>
      <c r="B587" t="s">
        <v>3701</v>
      </c>
      <c r="C587" t="s">
        <v>1447</v>
      </c>
      <c r="D587" t="s">
        <v>1442</v>
      </c>
      <c r="E587" t="s">
        <v>3702</v>
      </c>
      <c r="F587" t="s">
        <v>3702</v>
      </c>
      <c r="G587" t="s">
        <v>5311</v>
      </c>
      <c r="H587">
        <v>100000000</v>
      </c>
      <c r="I587">
        <v>5000</v>
      </c>
      <c r="J587" t="s">
        <v>6388</v>
      </c>
      <c r="K587" s="163" t="str">
        <f>LEFT(L587,10)</f>
        <v>2028-05-18</v>
      </c>
      <c r="L587" t="s">
        <v>6389</v>
      </c>
      <c r="M587">
        <v>100000</v>
      </c>
      <c r="N587" t="s">
        <v>1557</v>
      </c>
      <c r="O587" t="s">
        <v>1435</v>
      </c>
      <c r="P587" t="s">
        <v>1449</v>
      </c>
      <c r="Q587" t="s">
        <v>5308</v>
      </c>
      <c r="R587" t="s">
        <v>1443</v>
      </c>
      <c r="S587" t="s">
        <v>5924</v>
      </c>
      <c r="T587" t="s">
        <v>6388</v>
      </c>
      <c r="U587" t="s">
        <v>1438</v>
      </c>
      <c r="W587" t="s">
        <v>292</v>
      </c>
      <c r="X587" t="s">
        <v>3703</v>
      </c>
      <c r="Y587" t="s">
        <v>1445</v>
      </c>
      <c r="Z587" t="s">
        <v>1243</v>
      </c>
      <c r="AA587" t="s">
        <v>1446</v>
      </c>
      <c r="AB587" t="s">
        <v>3697</v>
      </c>
      <c r="AC587" t="s">
        <v>1441</v>
      </c>
    </row>
    <row r="588" spans="1:29">
      <c r="A588" t="str">
        <f>+AA588</f>
        <v>SEDM</v>
      </c>
      <c r="B588" t="s">
        <v>3704</v>
      </c>
      <c r="C588" t="s">
        <v>1433</v>
      </c>
      <c r="D588" t="s">
        <v>111</v>
      </c>
      <c r="E588" t="s">
        <v>3705</v>
      </c>
      <c r="F588" t="s">
        <v>3705</v>
      </c>
      <c r="G588" t="s">
        <v>5448</v>
      </c>
      <c r="H588">
        <v>100000000</v>
      </c>
      <c r="I588">
        <v>800</v>
      </c>
      <c r="J588" t="s">
        <v>5915</v>
      </c>
      <c r="K588" s="163" t="str">
        <f>LEFT(L588,10)</f>
        <v>2028-05-29</v>
      </c>
      <c r="L588" t="s">
        <v>6390</v>
      </c>
      <c r="M588">
        <v>100000</v>
      </c>
      <c r="N588" t="s">
        <v>1434</v>
      </c>
      <c r="O588" t="s">
        <v>1435</v>
      </c>
      <c r="P588" t="s">
        <v>1449</v>
      </c>
      <c r="Q588" t="s">
        <v>5308</v>
      </c>
      <c r="R588" t="s">
        <v>1443</v>
      </c>
      <c r="S588" t="s">
        <v>5617</v>
      </c>
      <c r="T588" t="s">
        <v>6001</v>
      </c>
      <c r="U588" t="s">
        <v>1438</v>
      </c>
      <c r="V588" t="s">
        <v>1443</v>
      </c>
      <c r="W588" t="s">
        <v>292</v>
      </c>
      <c r="X588" t="s">
        <v>3706</v>
      </c>
      <c r="Y588" t="s">
        <v>1611</v>
      </c>
      <c r="Z588" t="s">
        <v>1612</v>
      </c>
      <c r="AA588" t="s">
        <v>1624</v>
      </c>
      <c r="AB588" t="s">
        <v>2063</v>
      </c>
      <c r="AC588" t="s">
        <v>1441</v>
      </c>
    </row>
    <row r="589" spans="1:29">
      <c r="A589" t="str">
        <f>+AA589</f>
        <v>ADM</v>
      </c>
      <c r="B589" t="s">
        <v>3707</v>
      </c>
      <c r="C589" t="s">
        <v>1433</v>
      </c>
      <c r="D589" t="s">
        <v>1473</v>
      </c>
      <c r="E589" t="s">
        <v>3708</v>
      </c>
      <c r="F589" t="s">
        <v>3709</v>
      </c>
      <c r="G589" t="s">
        <v>5649</v>
      </c>
      <c r="H589">
        <v>100000000</v>
      </c>
      <c r="I589">
        <v>1300</v>
      </c>
      <c r="J589" t="s">
        <v>6391</v>
      </c>
      <c r="K589" s="163" t="str">
        <f>LEFT(L589,10)</f>
        <v>2028-06-03</v>
      </c>
      <c r="L589" t="s">
        <v>6392</v>
      </c>
      <c r="M589">
        <v>100000</v>
      </c>
      <c r="N589" t="s">
        <v>1434</v>
      </c>
      <c r="O589" t="s">
        <v>1435</v>
      </c>
      <c r="Q589" t="s">
        <v>5308</v>
      </c>
      <c r="R589" t="s">
        <v>1443</v>
      </c>
      <c r="S589" t="s">
        <v>6393</v>
      </c>
      <c r="U589" t="s">
        <v>1438</v>
      </c>
      <c r="W589" t="s">
        <v>292</v>
      </c>
      <c r="X589" t="s">
        <v>3710</v>
      </c>
      <c r="Y589" t="s">
        <v>1611</v>
      </c>
      <c r="Z589" t="s">
        <v>1612</v>
      </c>
      <c r="AA589" t="s">
        <v>2114</v>
      </c>
      <c r="AC589" t="s">
        <v>1441</v>
      </c>
    </row>
    <row r="590" spans="1:29">
      <c r="A590" t="str">
        <f>+AA590</f>
        <v>TMPA</v>
      </c>
      <c r="B590" t="s">
        <v>3711</v>
      </c>
      <c r="C590" t="s">
        <v>1433</v>
      </c>
      <c r="D590" t="s">
        <v>1473</v>
      </c>
      <c r="E590" t="s">
        <v>3712</v>
      </c>
      <c r="F590" t="s">
        <v>3713</v>
      </c>
      <c r="G590" t="s">
        <v>6394</v>
      </c>
      <c r="H590">
        <v>100000000</v>
      </c>
      <c r="I590">
        <v>2600</v>
      </c>
      <c r="J590" t="s">
        <v>6391</v>
      </c>
      <c r="K590" s="163" t="str">
        <f>LEFT(L590,10)</f>
        <v>2028-06-03</v>
      </c>
      <c r="L590" t="s">
        <v>6392</v>
      </c>
      <c r="M590">
        <v>100000</v>
      </c>
      <c r="N590" t="s">
        <v>1434</v>
      </c>
      <c r="O590" t="s">
        <v>1435</v>
      </c>
      <c r="Q590" t="s">
        <v>5308</v>
      </c>
      <c r="R590" t="s">
        <v>1443</v>
      </c>
      <c r="S590" t="s">
        <v>6395</v>
      </c>
      <c r="U590" t="s">
        <v>1438</v>
      </c>
      <c r="W590" t="s">
        <v>292</v>
      </c>
      <c r="X590" t="s">
        <v>3714</v>
      </c>
      <c r="Y590" t="s">
        <v>1465</v>
      </c>
      <c r="Z590" t="s">
        <v>1466</v>
      </c>
      <c r="AA590" t="s">
        <v>3715</v>
      </c>
      <c r="AC590" t="s">
        <v>1441</v>
      </c>
    </row>
    <row r="591" spans="1:29">
      <c r="A591" t="str">
        <f>+AA591</f>
        <v>TMPA</v>
      </c>
      <c r="B591" t="s">
        <v>3716</v>
      </c>
      <c r="C591" t="s">
        <v>1433</v>
      </c>
      <c r="D591" t="s">
        <v>1473</v>
      </c>
      <c r="E591" t="s">
        <v>3717</v>
      </c>
      <c r="F591" t="s">
        <v>3718</v>
      </c>
      <c r="G591" t="s">
        <v>6394</v>
      </c>
      <c r="H591">
        <v>100000000</v>
      </c>
      <c r="I591">
        <v>5700</v>
      </c>
      <c r="J591" t="s">
        <v>6391</v>
      </c>
      <c r="K591" s="163" t="str">
        <f>LEFT(L591,10)</f>
        <v>2028-06-03</v>
      </c>
      <c r="L591" t="s">
        <v>6392</v>
      </c>
      <c r="M591">
        <v>100000</v>
      </c>
      <c r="N591" t="s">
        <v>1434</v>
      </c>
      <c r="O591" t="s">
        <v>1435</v>
      </c>
      <c r="Q591" t="s">
        <v>5308</v>
      </c>
      <c r="R591" t="s">
        <v>1443</v>
      </c>
      <c r="S591" t="s">
        <v>6396</v>
      </c>
      <c r="U591" t="s">
        <v>1438</v>
      </c>
      <c r="W591" t="s">
        <v>292</v>
      </c>
      <c r="X591" t="s">
        <v>3719</v>
      </c>
      <c r="Y591" t="s">
        <v>1465</v>
      </c>
      <c r="Z591" t="s">
        <v>1466</v>
      </c>
      <c r="AA591" t="s">
        <v>3715</v>
      </c>
      <c r="AC591" t="s">
        <v>1441</v>
      </c>
    </row>
    <row r="592" spans="1:29">
      <c r="A592" t="str">
        <f>+AA592</f>
        <v>TRESOR</v>
      </c>
      <c r="B592" t="s">
        <v>3720</v>
      </c>
      <c r="C592" t="s">
        <v>1433</v>
      </c>
      <c r="D592" t="s">
        <v>1218</v>
      </c>
      <c r="E592" t="s">
        <v>3721</v>
      </c>
      <c r="F592" t="s">
        <v>3721</v>
      </c>
      <c r="G592" t="s">
        <v>5306</v>
      </c>
      <c r="H592">
        <v>100000000</v>
      </c>
      <c r="I592">
        <v>1500</v>
      </c>
      <c r="J592" t="s">
        <v>6397</v>
      </c>
      <c r="K592" s="163" t="str">
        <f>LEFT(L592,10)</f>
        <v>2028-06-19</v>
      </c>
      <c r="L592" t="s">
        <v>6398</v>
      </c>
      <c r="M592">
        <v>100000</v>
      </c>
      <c r="N592" t="s">
        <v>1434</v>
      </c>
      <c r="O592" t="s">
        <v>1435</v>
      </c>
      <c r="P592" t="s">
        <v>1436</v>
      </c>
      <c r="Q592" t="s">
        <v>5308</v>
      </c>
      <c r="R592" t="s">
        <v>1443</v>
      </c>
      <c r="S592" t="s">
        <v>5348</v>
      </c>
      <c r="T592" t="s">
        <v>6399</v>
      </c>
      <c r="U592" t="s">
        <v>1438</v>
      </c>
      <c r="W592" t="s">
        <v>292</v>
      </c>
      <c r="X592" t="s">
        <v>3722</v>
      </c>
      <c r="Y592" t="s">
        <v>1439</v>
      </c>
      <c r="Z592" t="s">
        <v>1440</v>
      </c>
      <c r="AA592" t="s">
        <v>333</v>
      </c>
      <c r="AB592" t="s">
        <v>3723</v>
      </c>
      <c r="AC592" t="s">
        <v>1441</v>
      </c>
    </row>
    <row r="593" spans="1:29">
      <c r="A593" t="str">
        <f>+AA593</f>
        <v>AUTO MOBILITY</v>
      </c>
      <c r="B593" t="s">
        <v>3724</v>
      </c>
      <c r="C593" t="s">
        <v>1534</v>
      </c>
      <c r="D593" t="s">
        <v>177</v>
      </c>
      <c r="E593" t="s">
        <v>3725</v>
      </c>
      <c r="F593" t="s">
        <v>3725</v>
      </c>
      <c r="G593" t="s">
        <v>6234</v>
      </c>
      <c r="H593">
        <v>100000000</v>
      </c>
      <c r="I593">
        <v>4197</v>
      </c>
      <c r="J593" t="s">
        <v>5357</v>
      </c>
      <c r="K593" s="163" t="str">
        <f>LEFT(L593,10)</f>
        <v>2028-06-20</v>
      </c>
      <c r="L593" t="s">
        <v>6400</v>
      </c>
      <c r="M593">
        <v>100000</v>
      </c>
      <c r="N593" t="s">
        <v>1557</v>
      </c>
      <c r="O593" t="s">
        <v>1435</v>
      </c>
      <c r="P593" t="s">
        <v>1449</v>
      </c>
      <c r="Q593" t="s">
        <v>5308</v>
      </c>
      <c r="R593" t="s">
        <v>1437</v>
      </c>
      <c r="S593" t="s">
        <v>5942</v>
      </c>
      <c r="T593" t="s">
        <v>5357</v>
      </c>
      <c r="U593" t="s">
        <v>1536</v>
      </c>
      <c r="V593" t="s">
        <v>1437</v>
      </c>
      <c r="W593" t="s">
        <v>292</v>
      </c>
      <c r="X593" t="s">
        <v>3726</v>
      </c>
      <c r="Y593" t="s">
        <v>1455</v>
      </c>
      <c r="Z593" t="s">
        <v>1456</v>
      </c>
      <c r="AA593" t="s">
        <v>3323</v>
      </c>
      <c r="AB593" t="s">
        <v>2433</v>
      </c>
      <c r="AC593" t="s">
        <v>1441</v>
      </c>
    </row>
    <row r="594" spans="1:29">
      <c r="A594" t="str">
        <f>+AA594</f>
        <v>CIH E</v>
      </c>
      <c r="B594" t="s">
        <v>3727</v>
      </c>
      <c r="C594" t="s">
        <v>1433</v>
      </c>
      <c r="D594" t="s">
        <v>111</v>
      </c>
      <c r="E594" t="s">
        <v>3728</v>
      </c>
      <c r="F594" t="s">
        <v>3728</v>
      </c>
      <c r="G594" t="s">
        <v>5311</v>
      </c>
      <c r="H594">
        <v>100000000</v>
      </c>
      <c r="I594">
        <v>4850</v>
      </c>
      <c r="J594" t="s">
        <v>6104</v>
      </c>
      <c r="K594" s="163" t="str">
        <f>LEFT(L594,10)</f>
        <v>2028-06-25</v>
      </c>
      <c r="L594" t="s">
        <v>6401</v>
      </c>
      <c r="M594">
        <v>100000</v>
      </c>
      <c r="N594" t="s">
        <v>1434</v>
      </c>
      <c r="O594" t="s">
        <v>1435</v>
      </c>
      <c r="P594" t="s">
        <v>1449</v>
      </c>
      <c r="Q594" t="s">
        <v>5308</v>
      </c>
      <c r="R594" t="s">
        <v>1443</v>
      </c>
      <c r="S594" t="s">
        <v>5743</v>
      </c>
      <c r="T594" t="s">
        <v>6265</v>
      </c>
      <c r="U594" t="s">
        <v>1438</v>
      </c>
      <c r="W594" t="s">
        <v>292</v>
      </c>
      <c r="X594" t="s">
        <v>3729</v>
      </c>
      <c r="Y594" t="s">
        <v>1445</v>
      </c>
      <c r="Z594" t="s">
        <v>1243</v>
      </c>
      <c r="AA594" t="s">
        <v>1446</v>
      </c>
      <c r="AB594" t="s">
        <v>3730</v>
      </c>
      <c r="AC594" t="s">
        <v>1441</v>
      </c>
    </row>
    <row r="595" spans="1:29">
      <c r="A595" t="str">
        <f>+AA595</f>
        <v>SGMB</v>
      </c>
      <c r="B595" t="s">
        <v>3731</v>
      </c>
      <c r="C595" t="s">
        <v>1433</v>
      </c>
      <c r="D595" t="s">
        <v>1442</v>
      </c>
      <c r="E595" t="s">
        <v>3732</v>
      </c>
      <c r="F595" t="s">
        <v>3732</v>
      </c>
      <c r="G595" t="s">
        <v>5440</v>
      </c>
      <c r="H595">
        <v>100000000</v>
      </c>
      <c r="I595">
        <v>505</v>
      </c>
      <c r="J595" t="s">
        <v>6402</v>
      </c>
      <c r="K595" s="163" t="str">
        <f>LEFT(L595,10)</f>
        <v>2028-06-28</v>
      </c>
      <c r="L595" t="s">
        <v>6403</v>
      </c>
      <c r="M595">
        <v>100000</v>
      </c>
      <c r="N595" t="s">
        <v>1434</v>
      </c>
      <c r="O595" t="s">
        <v>1435</v>
      </c>
      <c r="P595" t="s">
        <v>1449</v>
      </c>
      <c r="Q595" t="s">
        <v>5308</v>
      </c>
      <c r="R595" t="s">
        <v>1443</v>
      </c>
      <c r="S595" t="s">
        <v>5483</v>
      </c>
      <c r="T595" t="s">
        <v>6402</v>
      </c>
      <c r="U595" t="s">
        <v>1438</v>
      </c>
      <c r="W595" t="s">
        <v>1444</v>
      </c>
      <c r="X595" t="s">
        <v>3734</v>
      </c>
      <c r="Y595" t="s">
        <v>1611</v>
      </c>
      <c r="Z595" t="s">
        <v>1612</v>
      </c>
      <c r="AA595" t="s">
        <v>1612</v>
      </c>
      <c r="AB595" t="s">
        <v>3034</v>
      </c>
      <c r="AC595" t="s">
        <v>1441</v>
      </c>
    </row>
    <row r="596" spans="1:29">
      <c r="A596" t="str">
        <f>+AA596</f>
        <v>SGMB</v>
      </c>
      <c r="B596" t="s">
        <v>3735</v>
      </c>
      <c r="C596" t="s">
        <v>1433</v>
      </c>
      <c r="D596" t="s">
        <v>1442</v>
      </c>
      <c r="E596" t="s">
        <v>3736</v>
      </c>
      <c r="F596" t="s">
        <v>3736</v>
      </c>
      <c r="G596" t="s">
        <v>5440</v>
      </c>
      <c r="H596">
        <v>100000000</v>
      </c>
      <c r="I596">
        <v>7495</v>
      </c>
      <c r="J596" t="s">
        <v>6402</v>
      </c>
      <c r="K596" s="163" t="str">
        <f>LEFT(L596,10)</f>
        <v>2028-06-28</v>
      </c>
      <c r="L596" t="s">
        <v>6403</v>
      </c>
      <c r="M596">
        <v>100000</v>
      </c>
      <c r="N596" t="s">
        <v>1434</v>
      </c>
      <c r="O596" t="s">
        <v>1435</v>
      </c>
      <c r="Q596" t="s">
        <v>5308</v>
      </c>
      <c r="R596" t="s">
        <v>1443</v>
      </c>
      <c r="S596" t="s">
        <v>5483</v>
      </c>
      <c r="T596" t="s">
        <v>6402</v>
      </c>
      <c r="U596" t="s">
        <v>1438</v>
      </c>
      <c r="W596" t="s">
        <v>292</v>
      </c>
      <c r="X596" t="s">
        <v>3737</v>
      </c>
      <c r="Y596" t="s">
        <v>1611</v>
      </c>
      <c r="Z596" t="s">
        <v>1612</v>
      </c>
      <c r="AA596" t="s">
        <v>1612</v>
      </c>
      <c r="AB596" t="s">
        <v>3034</v>
      </c>
      <c r="AC596" t="s">
        <v>1441</v>
      </c>
    </row>
    <row r="597" spans="1:29">
      <c r="A597" t="str">
        <f>+AA597</f>
        <v>MAGHREBAIL</v>
      </c>
      <c r="B597" t="s">
        <v>3738</v>
      </c>
      <c r="C597" t="s">
        <v>1534</v>
      </c>
      <c r="D597" t="s">
        <v>111</v>
      </c>
      <c r="E597" t="s">
        <v>3739</v>
      </c>
      <c r="F597" t="s">
        <v>3739</v>
      </c>
      <c r="G597" t="s">
        <v>5420</v>
      </c>
      <c r="H597">
        <v>100000000</v>
      </c>
      <c r="I597">
        <v>4100</v>
      </c>
      <c r="J597" t="s">
        <v>5328</v>
      </c>
      <c r="K597" s="163" t="str">
        <f>LEFT(L597,10)</f>
        <v>2028-07-18</v>
      </c>
      <c r="L597" t="s">
        <v>6404</v>
      </c>
      <c r="M597">
        <v>100000</v>
      </c>
      <c r="N597" t="s">
        <v>1434</v>
      </c>
      <c r="O597" t="s">
        <v>1435</v>
      </c>
      <c r="P597" t="s">
        <v>1449</v>
      </c>
      <c r="Q597" t="s">
        <v>5308</v>
      </c>
      <c r="R597" t="s">
        <v>1443</v>
      </c>
      <c r="S597" t="s">
        <v>6073</v>
      </c>
      <c r="T597" t="s">
        <v>5328</v>
      </c>
      <c r="U597" t="s">
        <v>1536</v>
      </c>
      <c r="V597" t="s">
        <v>1443</v>
      </c>
      <c r="W597" t="s">
        <v>292</v>
      </c>
      <c r="X597" t="s">
        <v>3740</v>
      </c>
      <c r="Y597" t="s">
        <v>1457</v>
      </c>
      <c r="Z597" t="s">
        <v>39</v>
      </c>
      <c r="AA597" t="s">
        <v>55</v>
      </c>
      <c r="AB597" t="s">
        <v>3061</v>
      </c>
      <c r="AC597" t="s">
        <v>1441</v>
      </c>
    </row>
    <row r="598" spans="1:29">
      <c r="A598" t="str">
        <f>+AA598</f>
        <v>FEC</v>
      </c>
      <c r="B598" t="s">
        <v>3741</v>
      </c>
      <c r="C598" t="s">
        <v>1447</v>
      </c>
      <c r="D598" t="s">
        <v>1473</v>
      </c>
      <c r="E598" t="s">
        <v>3742</v>
      </c>
      <c r="F598" t="s">
        <v>3742</v>
      </c>
      <c r="G598" t="s">
        <v>5700</v>
      </c>
      <c r="H598">
        <v>100000000</v>
      </c>
      <c r="I598">
        <v>8000</v>
      </c>
      <c r="J598" t="s">
        <v>6405</v>
      </c>
      <c r="K598" s="163" t="str">
        <f>LEFT(L598,10)</f>
        <v>2028-07-19</v>
      </c>
      <c r="L598" t="s">
        <v>6406</v>
      </c>
      <c r="M598">
        <v>100000</v>
      </c>
      <c r="N598" t="s">
        <v>1557</v>
      </c>
      <c r="O598" t="s">
        <v>1435</v>
      </c>
      <c r="P598" t="s">
        <v>1449</v>
      </c>
      <c r="Q598" t="s">
        <v>5308</v>
      </c>
      <c r="R598" t="s">
        <v>1443</v>
      </c>
      <c r="S598" t="s">
        <v>5780</v>
      </c>
      <c r="U598" t="s">
        <v>1438</v>
      </c>
      <c r="W598" t="s">
        <v>292</v>
      </c>
      <c r="X598" t="s">
        <v>3743</v>
      </c>
      <c r="Y598" t="s">
        <v>1515</v>
      </c>
      <c r="Z598" t="s">
        <v>41</v>
      </c>
      <c r="AA598" t="s">
        <v>2224</v>
      </c>
      <c r="AB598" t="s">
        <v>3744</v>
      </c>
      <c r="AC598" t="s">
        <v>1441</v>
      </c>
    </row>
    <row r="599" spans="1:29">
      <c r="A599" t="str">
        <f>+AA599</f>
        <v>FEC</v>
      </c>
      <c r="B599" t="s">
        <v>3745</v>
      </c>
      <c r="C599" t="s">
        <v>1447</v>
      </c>
      <c r="D599" t="s">
        <v>1473</v>
      </c>
      <c r="E599" t="s">
        <v>3746</v>
      </c>
      <c r="F599" t="s">
        <v>3747</v>
      </c>
      <c r="G599" t="s">
        <v>5700</v>
      </c>
      <c r="H599">
        <v>100000000</v>
      </c>
      <c r="I599">
        <v>2000</v>
      </c>
      <c r="J599" t="s">
        <v>6405</v>
      </c>
      <c r="K599" s="163" t="str">
        <f>LEFT(L599,10)</f>
        <v>2028-07-19</v>
      </c>
      <c r="L599" t="s">
        <v>6406</v>
      </c>
      <c r="M599">
        <v>100000</v>
      </c>
      <c r="N599" t="s">
        <v>1557</v>
      </c>
      <c r="O599" t="s">
        <v>1435</v>
      </c>
      <c r="P599" t="s">
        <v>1449</v>
      </c>
      <c r="Q599" t="s">
        <v>5308</v>
      </c>
      <c r="R599" t="s">
        <v>1443</v>
      </c>
      <c r="S599" t="s">
        <v>5326</v>
      </c>
      <c r="U599" t="s">
        <v>1438</v>
      </c>
      <c r="W599" t="s">
        <v>292</v>
      </c>
      <c r="X599" t="s">
        <v>3748</v>
      </c>
      <c r="Y599" t="s">
        <v>1515</v>
      </c>
      <c r="Z599" t="s">
        <v>41</v>
      </c>
      <c r="AA599" t="s">
        <v>2224</v>
      </c>
      <c r="AB599" t="s">
        <v>3744</v>
      </c>
      <c r="AC599" t="s">
        <v>1441</v>
      </c>
    </row>
    <row r="600" spans="1:29">
      <c r="A600" t="str">
        <f>+AA600</f>
        <v>ARADEI CAPITAL</v>
      </c>
      <c r="B600" t="s">
        <v>3749</v>
      </c>
      <c r="C600" t="s">
        <v>1433</v>
      </c>
      <c r="D600" t="s">
        <v>1473</v>
      </c>
      <c r="E600" t="s">
        <v>3750</v>
      </c>
      <c r="F600" t="s">
        <v>3750</v>
      </c>
      <c r="G600" t="s">
        <v>5884</v>
      </c>
      <c r="H600">
        <v>100000000</v>
      </c>
      <c r="I600">
        <v>1400</v>
      </c>
      <c r="J600" t="s">
        <v>6407</v>
      </c>
      <c r="K600" s="163" t="str">
        <f>LEFT(L600,10)</f>
        <v>2028-07-21</v>
      </c>
      <c r="L600" t="s">
        <v>6408</v>
      </c>
      <c r="M600">
        <v>100000</v>
      </c>
      <c r="N600" t="s">
        <v>1434</v>
      </c>
      <c r="O600" t="s">
        <v>1745</v>
      </c>
      <c r="P600" t="s">
        <v>3751</v>
      </c>
      <c r="Q600" t="s">
        <v>5308</v>
      </c>
      <c r="R600" t="s">
        <v>1443</v>
      </c>
      <c r="S600" t="s">
        <v>6409</v>
      </c>
      <c r="T600" t="s">
        <v>6407</v>
      </c>
      <c r="U600" t="s">
        <v>1438</v>
      </c>
      <c r="W600" t="s">
        <v>292</v>
      </c>
      <c r="X600" t="s">
        <v>3752</v>
      </c>
      <c r="Y600" t="s">
        <v>2049</v>
      </c>
      <c r="Z600" t="s">
        <v>2050</v>
      </c>
      <c r="AA600" t="s">
        <v>34</v>
      </c>
      <c r="AB600" t="s">
        <v>3753</v>
      </c>
      <c r="AC600" t="s">
        <v>1441</v>
      </c>
    </row>
    <row r="601" spans="1:29">
      <c r="A601" t="str">
        <f>+AA601</f>
        <v>ARADEI CAPITAL</v>
      </c>
      <c r="B601" t="s">
        <v>3754</v>
      </c>
      <c r="C601" t="s">
        <v>1447</v>
      </c>
      <c r="D601" t="s">
        <v>1473</v>
      </c>
      <c r="E601" t="s">
        <v>3755</v>
      </c>
      <c r="F601" t="s">
        <v>3755</v>
      </c>
      <c r="G601" t="s">
        <v>5884</v>
      </c>
      <c r="H601">
        <v>100000000</v>
      </c>
      <c r="I601">
        <v>1900</v>
      </c>
      <c r="J601" t="s">
        <v>6407</v>
      </c>
      <c r="K601" s="163" t="str">
        <f>LEFT(L601,10)</f>
        <v>2028-07-21</v>
      </c>
      <c r="L601" t="s">
        <v>6408</v>
      </c>
      <c r="M601">
        <v>100000</v>
      </c>
      <c r="N601" t="s">
        <v>1557</v>
      </c>
      <c r="O601" t="s">
        <v>1745</v>
      </c>
      <c r="P601" t="s">
        <v>3751</v>
      </c>
      <c r="Q601" t="s">
        <v>5308</v>
      </c>
      <c r="R601" t="s">
        <v>1443</v>
      </c>
      <c r="S601" t="s">
        <v>6410</v>
      </c>
      <c r="U601" t="s">
        <v>1438</v>
      </c>
      <c r="W601" t="s">
        <v>292</v>
      </c>
      <c r="X601" t="s">
        <v>3756</v>
      </c>
      <c r="Y601" t="s">
        <v>2049</v>
      </c>
      <c r="Z601" t="s">
        <v>2050</v>
      </c>
      <c r="AA601" t="s">
        <v>34</v>
      </c>
      <c r="AB601" t="s">
        <v>3753</v>
      </c>
      <c r="AC601" t="s">
        <v>1441</v>
      </c>
    </row>
    <row r="602" spans="1:29">
      <c r="A602" t="str">
        <f>+AA602</f>
        <v>TGCC</v>
      </c>
      <c r="B602" t="s">
        <v>3757</v>
      </c>
      <c r="C602" t="s">
        <v>1534</v>
      </c>
      <c r="D602" t="s">
        <v>1473</v>
      </c>
      <c r="E602" t="s">
        <v>3758</v>
      </c>
      <c r="F602" t="s">
        <v>3758</v>
      </c>
      <c r="G602" t="s">
        <v>5366</v>
      </c>
      <c r="H602">
        <v>100000000</v>
      </c>
      <c r="I602">
        <v>4500</v>
      </c>
      <c r="J602" t="s">
        <v>5733</v>
      </c>
      <c r="K602" s="163" t="str">
        <f>LEFT(L602,10)</f>
        <v>2028-07-22</v>
      </c>
      <c r="L602" t="s">
        <v>6411</v>
      </c>
      <c r="M602">
        <v>100000</v>
      </c>
      <c r="N602" t="s">
        <v>1434</v>
      </c>
      <c r="O602" t="s">
        <v>1745</v>
      </c>
      <c r="P602" t="s">
        <v>1449</v>
      </c>
      <c r="Q602" t="s">
        <v>5308</v>
      </c>
      <c r="R602" t="s">
        <v>1443</v>
      </c>
      <c r="S602" t="s">
        <v>6289</v>
      </c>
      <c r="T602" t="s">
        <v>6412</v>
      </c>
      <c r="U602" t="s">
        <v>1536</v>
      </c>
      <c r="V602" t="s">
        <v>1443</v>
      </c>
      <c r="W602" t="s">
        <v>292</v>
      </c>
      <c r="X602" t="s">
        <v>3759</v>
      </c>
      <c r="Y602" t="s">
        <v>2049</v>
      </c>
      <c r="Z602" t="s">
        <v>2050</v>
      </c>
      <c r="AA602" t="s">
        <v>1503</v>
      </c>
      <c r="AB602" t="s">
        <v>2294</v>
      </c>
      <c r="AC602" t="s">
        <v>2986</v>
      </c>
    </row>
    <row r="603" spans="1:29">
      <c r="A603" t="str">
        <f>+AA603</f>
        <v>TGCC</v>
      </c>
      <c r="B603" t="s">
        <v>3760</v>
      </c>
      <c r="C603" t="s">
        <v>1534</v>
      </c>
      <c r="D603" t="s">
        <v>1473</v>
      </c>
      <c r="E603" t="s">
        <v>3758</v>
      </c>
      <c r="F603" t="s">
        <v>3758</v>
      </c>
      <c r="G603" t="s">
        <v>5366</v>
      </c>
      <c r="H603">
        <v>100000000</v>
      </c>
      <c r="I603">
        <v>4500</v>
      </c>
      <c r="J603" t="s">
        <v>5733</v>
      </c>
      <c r="K603" s="163" t="str">
        <f>LEFT(L603,10)</f>
        <v>2028-07-22</v>
      </c>
      <c r="L603" t="s">
        <v>6411</v>
      </c>
      <c r="M603">
        <v>100000</v>
      </c>
      <c r="N603" t="s">
        <v>1557</v>
      </c>
      <c r="O603" t="s">
        <v>1745</v>
      </c>
      <c r="P603" t="s">
        <v>1449</v>
      </c>
      <c r="Q603" t="s">
        <v>5308</v>
      </c>
      <c r="R603" t="s">
        <v>1443</v>
      </c>
      <c r="S603" t="s">
        <v>6289</v>
      </c>
      <c r="T603" t="s">
        <v>5733</v>
      </c>
      <c r="U603" t="s">
        <v>1536</v>
      </c>
      <c r="V603" t="s">
        <v>1443</v>
      </c>
      <c r="W603" t="s">
        <v>292</v>
      </c>
      <c r="X603" t="s">
        <v>3761</v>
      </c>
      <c r="Y603" t="s">
        <v>2049</v>
      </c>
      <c r="Z603" t="s">
        <v>2050</v>
      </c>
      <c r="AA603" t="s">
        <v>1503</v>
      </c>
      <c r="AB603" t="s">
        <v>2294</v>
      </c>
      <c r="AC603" t="s">
        <v>1441</v>
      </c>
    </row>
    <row r="604" spans="1:29">
      <c r="A604" t="str">
        <f>+AA604</f>
        <v>ADM</v>
      </c>
      <c r="B604" t="s">
        <v>3762</v>
      </c>
      <c r="C604" t="s">
        <v>1433</v>
      </c>
      <c r="D604" t="s">
        <v>1473</v>
      </c>
      <c r="E604" t="s">
        <v>3763</v>
      </c>
      <c r="F604" t="s">
        <v>3764</v>
      </c>
      <c r="G604" t="s">
        <v>5649</v>
      </c>
      <c r="H604">
        <v>100000000</v>
      </c>
      <c r="I604">
        <v>5000</v>
      </c>
      <c r="J604" t="s">
        <v>6413</v>
      </c>
      <c r="K604" s="163" t="str">
        <f>LEFT(L604,10)</f>
        <v>2028-07-28</v>
      </c>
      <c r="L604" t="s">
        <v>6414</v>
      </c>
      <c r="M604">
        <v>100000</v>
      </c>
      <c r="N604" t="s">
        <v>1434</v>
      </c>
      <c r="O604" t="s">
        <v>1435</v>
      </c>
      <c r="Q604" t="s">
        <v>5308</v>
      </c>
      <c r="R604" t="s">
        <v>1443</v>
      </c>
      <c r="S604" t="s">
        <v>5808</v>
      </c>
      <c r="U604" t="s">
        <v>1438</v>
      </c>
      <c r="W604" t="s">
        <v>292</v>
      </c>
      <c r="X604" t="s">
        <v>3765</v>
      </c>
      <c r="Y604" t="s">
        <v>1455</v>
      </c>
      <c r="Z604" t="s">
        <v>1456</v>
      </c>
      <c r="AA604" t="s">
        <v>2114</v>
      </c>
      <c r="AC604" t="s">
        <v>1441</v>
      </c>
    </row>
    <row r="605" spans="1:29">
      <c r="A605" t="str">
        <f>+AA605</f>
        <v>LABEL VIE</v>
      </c>
      <c r="B605" t="s">
        <v>3766</v>
      </c>
      <c r="C605" t="s">
        <v>1534</v>
      </c>
      <c r="D605" t="s">
        <v>1473</v>
      </c>
      <c r="E605" t="s">
        <v>3767</v>
      </c>
      <c r="F605" t="s">
        <v>3767</v>
      </c>
      <c r="G605" t="s">
        <v>5323</v>
      </c>
      <c r="H605">
        <v>100000000</v>
      </c>
      <c r="I605">
        <v>400</v>
      </c>
      <c r="J605" t="s">
        <v>6118</v>
      </c>
      <c r="K605" s="163" t="str">
        <f>LEFT(L605,10)</f>
        <v>2028-07-29</v>
      </c>
      <c r="L605" t="s">
        <v>6415</v>
      </c>
      <c r="M605">
        <v>100000</v>
      </c>
      <c r="N605" t="s">
        <v>1557</v>
      </c>
      <c r="O605" t="s">
        <v>1745</v>
      </c>
      <c r="P605" t="s">
        <v>1449</v>
      </c>
      <c r="Q605" t="s">
        <v>5308</v>
      </c>
      <c r="R605" t="s">
        <v>1443</v>
      </c>
      <c r="S605" t="s">
        <v>5429</v>
      </c>
      <c r="U605" t="s">
        <v>1536</v>
      </c>
      <c r="V605" t="s">
        <v>1443</v>
      </c>
      <c r="W605" t="s">
        <v>292</v>
      </c>
      <c r="X605" t="s">
        <v>3768</v>
      </c>
      <c r="Y605" t="s">
        <v>2049</v>
      </c>
      <c r="Z605" t="s">
        <v>2050</v>
      </c>
      <c r="AA605" t="s">
        <v>52</v>
      </c>
      <c r="AB605" t="s">
        <v>3073</v>
      </c>
      <c r="AC605" t="s">
        <v>1441</v>
      </c>
    </row>
    <row r="606" spans="1:29">
      <c r="A606" t="str">
        <f>+AA606</f>
        <v>LABEL VIE</v>
      </c>
      <c r="B606" t="s">
        <v>3769</v>
      </c>
      <c r="C606" t="s">
        <v>1534</v>
      </c>
      <c r="D606" t="s">
        <v>1473</v>
      </c>
      <c r="E606" t="s">
        <v>3770</v>
      </c>
      <c r="F606" t="s">
        <v>3770</v>
      </c>
      <c r="G606" t="s">
        <v>5323</v>
      </c>
      <c r="H606">
        <v>100000000</v>
      </c>
      <c r="I606">
        <v>1200</v>
      </c>
      <c r="J606" t="s">
        <v>6118</v>
      </c>
      <c r="K606" s="163" t="str">
        <f>LEFT(L606,10)</f>
        <v>2028-07-29</v>
      </c>
      <c r="L606" t="s">
        <v>6415</v>
      </c>
      <c r="M606">
        <v>100000</v>
      </c>
      <c r="N606" t="s">
        <v>1434</v>
      </c>
      <c r="O606" t="s">
        <v>1745</v>
      </c>
      <c r="P606" t="s">
        <v>3751</v>
      </c>
      <c r="Q606" t="s">
        <v>5308</v>
      </c>
      <c r="R606" t="s">
        <v>1443</v>
      </c>
      <c r="S606" t="s">
        <v>5719</v>
      </c>
      <c r="T606" t="s">
        <v>6118</v>
      </c>
      <c r="U606" t="s">
        <v>1536</v>
      </c>
      <c r="V606" t="s">
        <v>1443</v>
      </c>
      <c r="W606" t="s">
        <v>292</v>
      </c>
      <c r="X606" t="s">
        <v>3771</v>
      </c>
      <c r="Y606" t="s">
        <v>2049</v>
      </c>
      <c r="Z606" t="s">
        <v>2050</v>
      </c>
      <c r="AA606" t="s">
        <v>52</v>
      </c>
      <c r="AB606" t="s">
        <v>3073</v>
      </c>
      <c r="AC606" t="s">
        <v>1441</v>
      </c>
    </row>
    <row r="607" spans="1:29">
      <c r="A607" t="str">
        <f>+AA607</f>
        <v>RDS</v>
      </c>
      <c r="B607" t="s">
        <v>3772</v>
      </c>
      <c r="C607" t="s">
        <v>1534</v>
      </c>
      <c r="D607" t="s">
        <v>1473</v>
      </c>
      <c r="E607" t="s">
        <v>3773</v>
      </c>
      <c r="F607" t="s">
        <v>3773</v>
      </c>
      <c r="G607" t="s">
        <v>5804</v>
      </c>
      <c r="H607">
        <v>100000000</v>
      </c>
      <c r="I607">
        <v>4434</v>
      </c>
      <c r="J607" t="s">
        <v>6304</v>
      </c>
      <c r="K607" s="163" t="str">
        <f>LEFT(L607,10)</f>
        <v>2028-08-05</v>
      </c>
      <c r="L607" t="s">
        <v>6416</v>
      </c>
      <c r="M607">
        <v>100000</v>
      </c>
      <c r="N607" t="s">
        <v>1557</v>
      </c>
      <c r="O607" t="s">
        <v>1435</v>
      </c>
      <c r="P607" t="s">
        <v>2443</v>
      </c>
      <c r="Q607" t="s">
        <v>5308</v>
      </c>
      <c r="R607" t="s">
        <v>1443</v>
      </c>
      <c r="S607" t="s">
        <v>6385</v>
      </c>
      <c r="U607" t="s">
        <v>1536</v>
      </c>
      <c r="V607" t="s">
        <v>1443</v>
      </c>
      <c r="W607" t="s">
        <v>292</v>
      </c>
      <c r="X607" t="s">
        <v>3774</v>
      </c>
      <c r="Y607" t="s">
        <v>1457</v>
      </c>
      <c r="Z607" t="s">
        <v>39</v>
      </c>
      <c r="AA607" t="s">
        <v>2406</v>
      </c>
      <c r="AB607" t="s">
        <v>3483</v>
      </c>
      <c r="AC607" t="s">
        <v>1688</v>
      </c>
    </row>
    <row r="608" spans="1:29">
      <c r="A608" t="str">
        <f>+AA608</f>
        <v>O CAPITAL GROUP</v>
      </c>
      <c r="B608" t="s">
        <v>3775</v>
      </c>
      <c r="C608" t="s">
        <v>1447</v>
      </c>
      <c r="D608" t="s">
        <v>1473</v>
      </c>
      <c r="E608" t="s">
        <v>3776</v>
      </c>
      <c r="F608" t="s">
        <v>3777</v>
      </c>
      <c r="G608" t="s">
        <v>6349</v>
      </c>
      <c r="H608">
        <v>100000000</v>
      </c>
      <c r="I608">
        <v>12500</v>
      </c>
      <c r="J608" t="s">
        <v>6417</v>
      </c>
      <c r="K608" s="163" t="str">
        <f>LEFT(L608,10)</f>
        <v>2028-08-11</v>
      </c>
      <c r="L608" t="s">
        <v>6418</v>
      </c>
      <c r="M608">
        <v>100000</v>
      </c>
      <c r="N608" t="s">
        <v>1557</v>
      </c>
      <c r="O608" t="s">
        <v>1435</v>
      </c>
      <c r="P608" t="s">
        <v>1449</v>
      </c>
      <c r="Q608" t="s">
        <v>5308</v>
      </c>
      <c r="R608" t="s">
        <v>1443</v>
      </c>
      <c r="S608" t="s">
        <v>6419</v>
      </c>
      <c r="T608" t="s">
        <v>6118</v>
      </c>
      <c r="U608" t="s">
        <v>1438</v>
      </c>
      <c r="W608" t="s">
        <v>292</v>
      </c>
      <c r="X608" t="s">
        <v>3778</v>
      </c>
      <c r="Y608" t="s">
        <v>1457</v>
      </c>
      <c r="Z608" t="s">
        <v>39</v>
      </c>
      <c r="AA608" t="s">
        <v>3588</v>
      </c>
      <c r="AB608" t="s">
        <v>3779</v>
      </c>
      <c r="AC608" t="s">
        <v>1441</v>
      </c>
    </row>
    <row r="609" spans="1:29">
      <c r="A609" t="str">
        <f>+AA609</f>
        <v>O CAPITAL GROUP</v>
      </c>
      <c r="B609" t="s">
        <v>3780</v>
      </c>
      <c r="C609" t="s">
        <v>1433</v>
      </c>
      <c r="D609" t="s">
        <v>1473</v>
      </c>
      <c r="E609" t="s">
        <v>3781</v>
      </c>
      <c r="F609" t="s">
        <v>3782</v>
      </c>
      <c r="G609" t="s">
        <v>6349</v>
      </c>
      <c r="H609">
        <v>100000000</v>
      </c>
      <c r="I609">
        <v>2500</v>
      </c>
      <c r="J609" t="s">
        <v>6417</v>
      </c>
      <c r="K609" s="163" t="str">
        <f>LEFT(L609,10)</f>
        <v>2028-08-11</v>
      </c>
      <c r="L609" t="s">
        <v>6418</v>
      </c>
      <c r="M609">
        <v>100000</v>
      </c>
      <c r="N609" t="s">
        <v>1434</v>
      </c>
      <c r="O609" t="s">
        <v>1435</v>
      </c>
      <c r="P609" t="s">
        <v>1449</v>
      </c>
      <c r="Q609" t="s">
        <v>5308</v>
      </c>
      <c r="R609" t="s">
        <v>1443</v>
      </c>
      <c r="S609" t="s">
        <v>5719</v>
      </c>
      <c r="U609" t="s">
        <v>1438</v>
      </c>
      <c r="W609" t="s">
        <v>292</v>
      </c>
      <c r="X609" t="s">
        <v>3783</v>
      </c>
      <c r="Y609" t="s">
        <v>1457</v>
      </c>
      <c r="Z609" t="s">
        <v>39</v>
      </c>
      <c r="AA609" t="s">
        <v>3588</v>
      </c>
      <c r="AB609" t="s">
        <v>3779</v>
      </c>
      <c r="AC609" t="s">
        <v>1441</v>
      </c>
    </row>
    <row r="610" spans="1:29">
      <c r="A610" t="str">
        <f>+AA610</f>
        <v>TRESOR</v>
      </c>
      <c r="B610" t="s">
        <v>3784</v>
      </c>
      <c r="C610" t="s">
        <v>1433</v>
      </c>
      <c r="D610" t="s">
        <v>1218</v>
      </c>
      <c r="E610" t="s">
        <v>3785</v>
      </c>
      <c r="F610" t="s">
        <v>3786</v>
      </c>
      <c r="G610" t="s">
        <v>5306</v>
      </c>
      <c r="H610">
        <v>100000000</v>
      </c>
      <c r="I610">
        <v>66250</v>
      </c>
      <c r="J610" t="s">
        <v>6420</v>
      </c>
      <c r="K610" s="163" t="str">
        <f>LEFT(L610,10)</f>
        <v>2028-08-14</v>
      </c>
      <c r="L610" t="s">
        <v>6421</v>
      </c>
      <c r="M610">
        <v>100000</v>
      </c>
      <c r="N610" t="s">
        <v>1434</v>
      </c>
      <c r="O610" t="s">
        <v>1435</v>
      </c>
      <c r="Q610" t="s">
        <v>5308</v>
      </c>
      <c r="R610" t="s">
        <v>1443</v>
      </c>
      <c r="S610" t="s">
        <v>6422</v>
      </c>
      <c r="U610" t="s">
        <v>1438</v>
      </c>
      <c r="W610" t="s">
        <v>292</v>
      </c>
      <c r="X610" t="s">
        <v>3787</v>
      </c>
      <c r="Y610" t="s">
        <v>1439</v>
      </c>
      <c r="Z610" t="s">
        <v>1440</v>
      </c>
      <c r="AA610" t="s">
        <v>333</v>
      </c>
      <c r="AC610" t="s">
        <v>1441</v>
      </c>
    </row>
    <row r="611" spans="1:29">
      <c r="A611" t="str">
        <f>+AA611</f>
        <v>BMCI</v>
      </c>
      <c r="B611" t="s">
        <v>3788</v>
      </c>
      <c r="C611" t="s">
        <v>1447</v>
      </c>
      <c r="D611" t="s">
        <v>1442</v>
      </c>
      <c r="E611" t="s">
        <v>3789</v>
      </c>
      <c r="F611" t="s">
        <v>3789</v>
      </c>
      <c r="G611" t="s">
        <v>5375</v>
      </c>
      <c r="H611">
        <v>100000000</v>
      </c>
      <c r="I611">
        <v>10000</v>
      </c>
      <c r="J611" t="s">
        <v>6423</v>
      </c>
      <c r="K611" s="163" t="str">
        <f>LEFT(L611,10)</f>
        <v>2028-09-24</v>
      </c>
      <c r="L611" t="s">
        <v>6424</v>
      </c>
      <c r="M611">
        <v>100000</v>
      </c>
      <c r="N611" t="s">
        <v>1557</v>
      </c>
      <c r="O611" t="s">
        <v>1435</v>
      </c>
      <c r="Q611" t="s">
        <v>5308</v>
      </c>
      <c r="R611" t="s">
        <v>1443</v>
      </c>
      <c r="S611" t="s">
        <v>5326</v>
      </c>
      <c r="U611" t="s">
        <v>1438</v>
      </c>
      <c r="W611" t="s">
        <v>292</v>
      </c>
      <c r="X611" t="s">
        <v>3790</v>
      </c>
      <c r="Y611" t="s">
        <v>1515</v>
      </c>
      <c r="Z611" t="s">
        <v>41</v>
      </c>
      <c r="AA611" t="s">
        <v>41</v>
      </c>
      <c r="AB611" t="s">
        <v>3791</v>
      </c>
      <c r="AC611" t="s">
        <v>1688</v>
      </c>
    </row>
    <row r="612" spans="1:29">
      <c r="A612" t="str">
        <f>+AA612</f>
        <v>MAGHREBAIL</v>
      </c>
      <c r="B612" t="s">
        <v>3792</v>
      </c>
      <c r="C612" t="s">
        <v>1433</v>
      </c>
      <c r="D612" t="s">
        <v>111</v>
      </c>
      <c r="E612" t="s">
        <v>3793</v>
      </c>
      <c r="F612" t="s">
        <v>3793</v>
      </c>
      <c r="G612" t="s">
        <v>5420</v>
      </c>
      <c r="H612">
        <v>100000000</v>
      </c>
      <c r="I612">
        <v>5000</v>
      </c>
      <c r="J612" t="s">
        <v>5550</v>
      </c>
      <c r="K612" s="163" t="str">
        <f>LEFT(L612,10)</f>
        <v>2028-10-10</v>
      </c>
      <c r="L612" t="s">
        <v>6425</v>
      </c>
      <c r="M612">
        <v>100000</v>
      </c>
      <c r="N612" t="s">
        <v>1434</v>
      </c>
      <c r="O612" t="s">
        <v>1435</v>
      </c>
      <c r="P612" t="s">
        <v>1449</v>
      </c>
      <c r="Q612" t="s">
        <v>5308</v>
      </c>
      <c r="R612" t="s">
        <v>1443</v>
      </c>
      <c r="S612" t="s">
        <v>6426</v>
      </c>
      <c r="U612" t="s">
        <v>1438</v>
      </c>
      <c r="W612" t="s">
        <v>292</v>
      </c>
      <c r="X612" t="s">
        <v>3794</v>
      </c>
      <c r="Y612" t="s">
        <v>1457</v>
      </c>
      <c r="Z612" t="s">
        <v>39</v>
      </c>
      <c r="AA612" t="s">
        <v>55</v>
      </c>
      <c r="AB612" t="s">
        <v>2494</v>
      </c>
      <c r="AC612" t="s">
        <v>2986</v>
      </c>
    </row>
    <row r="613" spans="1:29">
      <c r="A613" t="str">
        <f>+AA613</f>
        <v>MAGHREBAIL</v>
      </c>
      <c r="B613" t="s">
        <v>3795</v>
      </c>
      <c r="C613" t="s">
        <v>1534</v>
      </c>
      <c r="D613" t="s">
        <v>111</v>
      </c>
      <c r="E613" t="s">
        <v>3796</v>
      </c>
      <c r="F613" t="s">
        <v>3796</v>
      </c>
      <c r="G613" t="s">
        <v>5420</v>
      </c>
      <c r="H613">
        <v>100000000</v>
      </c>
      <c r="I613">
        <v>5000</v>
      </c>
      <c r="J613" t="s">
        <v>5550</v>
      </c>
      <c r="K613" s="163" t="str">
        <f>LEFT(L613,10)</f>
        <v>2028-10-10</v>
      </c>
      <c r="L613" t="s">
        <v>6425</v>
      </c>
      <c r="M613">
        <v>100000</v>
      </c>
      <c r="N613" t="s">
        <v>1434</v>
      </c>
      <c r="O613" t="s">
        <v>1435</v>
      </c>
      <c r="P613" t="s">
        <v>1449</v>
      </c>
      <c r="Q613" t="s">
        <v>5308</v>
      </c>
      <c r="R613" t="s">
        <v>1443</v>
      </c>
      <c r="S613" t="s">
        <v>6426</v>
      </c>
      <c r="T613" t="s">
        <v>5328</v>
      </c>
      <c r="U613" t="s">
        <v>1536</v>
      </c>
      <c r="V613" t="s">
        <v>1443</v>
      </c>
      <c r="W613" t="s">
        <v>292</v>
      </c>
      <c r="X613" t="s">
        <v>3797</v>
      </c>
      <c r="Y613" t="s">
        <v>1457</v>
      </c>
      <c r="Z613" t="s">
        <v>39</v>
      </c>
      <c r="AA613" t="s">
        <v>55</v>
      </c>
      <c r="AB613" t="s">
        <v>2494</v>
      </c>
      <c r="AC613" t="s">
        <v>1441</v>
      </c>
    </row>
    <row r="614" spans="1:29">
      <c r="A614" t="str">
        <f>+AA614</f>
        <v>RDS</v>
      </c>
      <c r="B614" t="s">
        <v>3798</v>
      </c>
      <c r="C614" t="s">
        <v>1534</v>
      </c>
      <c r="D614" t="s">
        <v>1473</v>
      </c>
      <c r="E614" t="s">
        <v>3799</v>
      </c>
      <c r="F614" t="s">
        <v>3799</v>
      </c>
      <c r="G614" t="s">
        <v>5804</v>
      </c>
      <c r="H614">
        <v>100000000</v>
      </c>
      <c r="I614">
        <v>4434</v>
      </c>
      <c r="J614" t="s">
        <v>6427</v>
      </c>
      <c r="K614" s="163" t="str">
        <f>LEFT(L614,10)</f>
        <v>2028-10-26</v>
      </c>
      <c r="L614" t="s">
        <v>6428</v>
      </c>
      <c r="M614">
        <v>100000</v>
      </c>
      <c r="N614" t="s">
        <v>1557</v>
      </c>
      <c r="O614" t="s">
        <v>1435</v>
      </c>
      <c r="P614" t="s">
        <v>1449</v>
      </c>
      <c r="Q614" t="s">
        <v>5308</v>
      </c>
      <c r="R614" t="s">
        <v>1443</v>
      </c>
      <c r="S614" t="s">
        <v>5903</v>
      </c>
      <c r="T614" t="s">
        <v>5932</v>
      </c>
      <c r="U614" t="s">
        <v>1438</v>
      </c>
      <c r="V614" t="s">
        <v>1443</v>
      </c>
      <c r="W614" t="s">
        <v>292</v>
      </c>
      <c r="X614" t="s">
        <v>3800</v>
      </c>
      <c r="Y614" t="s">
        <v>1457</v>
      </c>
      <c r="Z614" t="s">
        <v>39</v>
      </c>
      <c r="AA614" t="s">
        <v>2406</v>
      </c>
      <c r="AB614" t="s">
        <v>3801</v>
      </c>
      <c r="AC614" t="s">
        <v>1441</v>
      </c>
    </row>
    <row r="615" spans="1:29">
      <c r="A615" t="str">
        <f>+AA615</f>
        <v>CAM E</v>
      </c>
      <c r="B615" t="s">
        <v>3802</v>
      </c>
      <c r="C615" t="s">
        <v>1433</v>
      </c>
      <c r="D615" t="s">
        <v>1442</v>
      </c>
      <c r="E615" t="s">
        <v>3803</v>
      </c>
      <c r="F615" t="s">
        <v>3803</v>
      </c>
      <c r="G615" t="s">
        <v>5331</v>
      </c>
      <c r="H615">
        <v>100000000</v>
      </c>
      <c r="I615">
        <v>1756</v>
      </c>
      <c r="J615" t="s">
        <v>6429</v>
      </c>
      <c r="K615" s="163" t="str">
        <f>LEFT(L615,10)</f>
        <v>2028-11-01</v>
      </c>
      <c r="L615" t="s">
        <v>6430</v>
      </c>
      <c r="M615">
        <v>100000</v>
      </c>
      <c r="N615" t="s">
        <v>1434</v>
      </c>
      <c r="O615" t="s">
        <v>1435</v>
      </c>
      <c r="P615" t="s">
        <v>1449</v>
      </c>
      <c r="Q615" t="s">
        <v>5308</v>
      </c>
      <c r="R615" t="s">
        <v>1443</v>
      </c>
      <c r="S615" t="s">
        <v>5387</v>
      </c>
      <c r="T615" t="s">
        <v>6429</v>
      </c>
      <c r="U615" t="s">
        <v>1438</v>
      </c>
      <c r="W615" t="s">
        <v>1444</v>
      </c>
      <c r="X615" t="s">
        <v>3804</v>
      </c>
      <c r="Y615" t="s">
        <v>2632</v>
      </c>
      <c r="Z615" t="s">
        <v>2633</v>
      </c>
      <c r="AA615" t="s">
        <v>1459</v>
      </c>
      <c r="AB615" t="s">
        <v>3805</v>
      </c>
      <c r="AC615" t="s">
        <v>1441</v>
      </c>
    </row>
    <row r="616" spans="1:29">
      <c r="A616" t="str">
        <f>+AA616</f>
        <v>CAM E</v>
      </c>
      <c r="B616" t="s">
        <v>3806</v>
      </c>
      <c r="C616" t="s">
        <v>1433</v>
      </c>
      <c r="D616" t="s">
        <v>1442</v>
      </c>
      <c r="E616" t="s">
        <v>3807</v>
      </c>
      <c r="F616" t="s">
        <v>3807</v>
      </c>
      <c r="G616" t="s">
        <v>5331</v>
      </c>
      <c r="H616">
        <v>100000000</v>
      </c>
      <c r="I616">
        <v>3244</v>
      </c>
      <c r="J616" t="s">
        <v>6429</v>
      </c>
      <c r="K616" s="163" t="str">
        <f>LEFT(L616,10)</f>
        <v>2028-11-01</v>
      </c>
      <c r="L616" t="s">
        <v>6430</v>
      </c>
      <c r="M616">
        <v>100000</v>
      </c>
      <c r="N616" t="s">
        <v>1434</v>
      </c>
      <c r="O616" t="s">
        <v>1435</v>
      </c>
      <c r="P616" t="s">
        <v>1449</v>
      </c>
      <c r="Q616" t="s">
        <v>5308</v>
      </c>
      <c r="R616" t="s">
        <v>1443</v>
      </c>
      <c r="S616" t="s">
        <v>5387</v>
      </c>
      <c r="U616" t="s">
        <v>1438</v>
      </c>
      <c r="W616" t="s">
        <v>292</v>
      </c>
      <c r="X616" t="s">
        <v>3808</v>
      </c>
      <c r="Y616" t="s">
        <v>2632</v>
      </c>
      <c r="Z616" t="s">
        <v>2633</v>
      </c>
      <c r="AA616" t="s">
        <v>1459</v>
      </c>
      <c r="AB616" t="s">
        <v>3805</v>
      </c>
      <c r="AC616" t="s">
        <v>1441</v>
      </c>
    </row>
    <row r="617" spans="1:29">
      <c r="A617" t="str">
        <f>+AA617</f>
        <v>RDS</v>
      </c>
      <c r="B617" t="s">
        <v>3809</v>
      </c>
      <c r="C617" t="s">
        <v>1534</v>
      </c>
      <c r="D617" t="s">
        <v>1473</v>
      </c>
      <c r="E617" t="s">
        <v>3810</v>
      </c>
      <c r="F617" t="s">
        <v>3811</v>
      </c>
      <c r="G617" t="s">
        <v>5804</v>
      </c>
      <c r="H617">
        <v>100000000</v>
      </c>
      <c r="I617">
        <v>1330</v>
      </c>
      <c r="J617" t="s">
        <v>6431</v>
      </c>
      <c r="K617" s="163" t="str">
        <f>LEFT(L617,10)</f>
        <v>2028-11-03</v>
      </c>
      <c r="L617" t="s">
        <v>6432</v>
      </c>
      <c r="M617">
        <v>100000</v>
      </c>
      <c r="N617" t="s">
        <v>1557</v>
      </c>
      <c r="O617" t="s">
        <v>1435</v>
      </c>
      <c r="P617" t="s">
        <v>1449</v>
      </c>
      <c r="Q617" t="s">
        <v>5308</v>
      </c>
      <c r="R617" t="s">
        <v>1443</v>
      </c>
      <c r="S617" t="s">
        <v>6433</v>
      </c>
      <c r="T617" t="s">
        <v>5921</v>
      </c>
      <c r="U617" t="s">
        <v>1536</v>
      </c>
      <c r="V617" t="s">
        <v>1443</v>
      </c>
      <c r="W617" t="s">
        <v>292</v>
      </c>
      <c r="X617" t="s">
        <v>3812</v>
      </c>
      <c r="Y617" t="s">
        <v>1457</v>
      </c>
      <c r="Z617" t="s">
        <v>39</v>
      </c>
      <c r="AA617" t="s">
        <v>2406</v>
      </c>
      <c r="AB617" t="s">
        <v>3813</v>
      </c>
      <c r="AC617" t="s">
        <v>1441</v>
      </c>
    </row>
    <row r="618" spans="1:29">
      <c r="A618" t="str">
        <f>+AA618</f>
        <v>ARADEI CAPITAL</v>
      </c>
      <c r="B618" t="s">
        <v>3814</v>
      </c>
      <c r="C618" t="s">
        <v>1534</v>
      </c>
      <c r="D618" t="s">
        <v>1473</v>
      </c>
      <c r="E618" t="s">
        <v>3815</v>
      </c>
      <c r="F618" t="s">
        <v>3815</v>
      </c>
      <c r="G618" t="s">
        <v>5884</v>
      </c>
      <c r="H618">
        <v>100000000</v>
      </c>
      <c r="I618">
        <v>250</v>
      </c>
      <c r="J618" t="s">
        <v>6165</v>
      </c>
      <c r="K618" s="163" t="str">
        <f>LEFT(L618,10)</f>
        <v>2028-11-04</v>
      </c>
      <c r="L618" t="s">
        <v>6434</v>
      </c>
      <c r="M618">
        <v>100000</v>
      </c>
      <c r="N618" t="s">
        <v>1557</v>
      </c>
      <c r="O618" t="s">
        <v>1435</v>
      </c>
      <c r="P618" t="s">
        <v>1449</v>
      </c>
      <c r="Q618" t="s">
        <v>5308</v>
      </c>
      <c r="R618" t="s">
        <v>1443</v>
      </c>
      <c r="S618" t="s">
        <v>6167</v>
      </c>
      <c r="U618" t="s">
        <v>1536</v>
      </c>
      <c r="V618" t="s">
        <v>1443</v>
      </c>
      <c r="W618" t="s">
        <v>292</v>
      </c>
      <c r="X618" t="s">
        <v>3816</v>
      </c>
      <c r="Y618" t="s">
        <v>1450</v>
      </c>
      <c r="Z618" t="s">
        <v>1249</v>
      </c>
      <c r="AA618" t="s">
        <v>34</v>
      </c>
      <c r="AB618" t="s">
        <v>3186</v>
      </c>
      <c r="AC618" t="s">
        <v>1441</v>
      </c>
    </row>
    <row r="619" spans="1:29">
      <c r="A619" t="str">
        <f>+AA619</f>
        <v>CAM E</v>
      </c>
      <c r="B619" t="s">
        <v>3817</v>
      </c>
      <c r="C619" t="s">
        <v>1433</v>
      </c>
      <c r="D619" t="s">
        <v>111</v>
      </c>
      <c r="E619" t="s">
        <v>3818</v>
      </c>
      <c r="F619" t="s">
        <v>3818</v>
      </c>
      <c r="G619" t="s">
        <v>5331</v>
      </c>
      <c r="H619">
        <v>100000000</v>
      </c>
      <c r="I619">
        <v>2000</v>
      </c>
      <c r="J619" t="s">
        <v>6435</v>
      </c>
      <c r="K619" s="163" t="str">
        <f>LEFT(L619,10)</f>
        <v>2028-11-11</v>
      </c>
      <c r="L619" t="s">
        <v>6436</v>
      </c>
      <c r="M619">
        <v>100000</v>
      </c>
      <c r="N619" t="s">
        <v>1434</v>
      </c>
      <c r="O619" t="s">
        <v>1435</v>
      </c>
      <c r="P619" t="s">
        <v>1449</v>
      </c>
      <c r="Q619" t="s">
        <v>5308</v>
      </c>
      <c r="R619" t="s">
        <v>1443</v>
      </c>
      <c r="S619" t="s">
        <v>6337</v>
      </c>
      <c r="T619" t="s">
        <v>6435</v>
      </c>
      <c r="U619" t="s">
        <v>1438</v>
      </c>
      <c r="W619" t="s">
        <v>292</v>
      </c>
      <c r="X619" t="s">
        <v>3819</v>
      </c>
      <c r="Y619" t="s">
        <v>1455</v>
      </c>
      <c r="Z619" t="s">
        <v>1456</v>
      </c>
      <c r="AA619" t="s">
        <v>1459</v>
      </c>
      <c r="AB619" t="s">
        <v>3820</v>
      </c>
      <c r="AC619" t="s">
        <v>1441</v>
      </c>
    </row>
    <row r="620" spans="1:29">
      <c r="A620" t="str">
        <f>+AA620</f>
        <v>CIH E</v>
      </c>
      <c r="B620" t="s">
        <v>3821</v>
      </c>
      <c r="C620" t="s">
        <v>1433</v>
      </c>
      <c r="D620" t="s">
        <v>111</v>
      </c>
      <c r="E620" t="s">
        <v>3822</v>
      </c>
      <c r="F620" t="s">
        <v>3822</v>
      </c>
      <c r="G620" t="s">
        <v>5311</v>
      </c>
      <c r="H620">
        <v>100000000</v>
      </c>
      <c r="I620">
        <v>9810</v>
      </c>
      <c r="J620" t="s">
        <v>6437</v>
      </c>
      <c r="K620" s="163" t="str">
        <f>LEFT(L620,10)</f>
        <v>2028-11-22</v>
      </c>
      <c r="L620" t="s">
        <v>6438</v>
      </c>
      <c r="M620">
        <v>100000</v>
      </c>
      <c r="N620" t="s">
        <v>1434</v>
      </c>
      <c r="O620" t="s">
        <v>1435</v>
      </c>
      <c r="Q620" t="s">
        <v>5308</v>
      </c>
      <c r="R620" t="s">
        <v>1443</v>
      </c>
      <c r="S620" t="s">
        <v>5607</v>
      </c>
      <c r="T620" t="s">
        <v>6437</v>
      </c>
      <c r="U620" t="s">
        <v>1438</v>
      </c>
      <c r="W620" t="s">
        <v>292</v>
      </c>
      <c r="X620" t="s">
        <v>3823</v>
      </c>
      <c r="Y620" t="s">
        <v>1445</v>
      </c>
      <c r="Z620" t="s">
        <v>1243</v>
      </c>
      <c r="AA620" t="s">
        <v>1446</v>
      </c>
      <c r="AB620" t="s">
        <v>3824</v>
      </c>
      <c r="AC620" t="s">
        <v>1441</v>
      </c>
    </row>
    <row r="621" spans="1:29">
      <c r="A621" t="str">
        <f>+AA621</f>
        <v>AL OMRANE</v>
      </c>
      <c r="B621" t="s">
        <v>3825</v>
      </c>
      <c r="C621" t="s">
        <v>1534</v>
      </c>
      <c r="D621" t="s">
        <v>1473</v>
      </c>
      <c r="E621" t="s">
        <v>3826</v>
      </c>
      <c r="F621" t="s">
        <v>3826</v>
      </c>
      <c r="G621" t="s">
        <v>6439</v>
      </c>
      <c r="H621">
        <v>100000000</v>
      </c>
      <c r="I621">
        <v>5000</v>
      </c>
      <c r="J621" t="s">
        <v>6440</v>
      </c>
      <c r="K621" s="163" t="str">
        <f>LEFT(L621,10)</f>
        <v>2028-11-23</v>
      </c>
      <c r="L621" t="s">
        <v>6441</v>
      </c>
      <c r="M621">
        <v>100000</v>
      </c>
      <c r="N621" t="s">
        <v>1434</v>
      </c>
      <c r="O621" t="s">
        <v>1435</v>
      </c>
      <c r="P621" t="s">
        <v>1449</v>
      </c>
      <c r="Q621" t="s">
        <v>5308</v>
      </c>
      <c r="R621" t="s">
        <v>1443</v>
      </c>
      <c r="S621" t="s">
        <v>6442</v>
      </c>
      <c r="T621" t="s">
        <v>6440</v>
      </c>
      <c r="U621" t="s">
        <v>1536</v>
      </c>
      <c r="V621" t="s">
        <v>1443</v>
      </c>
      <c r="W621" t="s">
        <v>292</v>
      </c>
      <c r="X621" t="s">
        <v>3827</v>
      </c>
      <c r="Y621" t="s">
        <v>2049</v>
      </c>
      <c r="Z621" t="s">
        <v>2050</v>
      </c>
      <c r="AA621" t="s">
        <v>3828</v>
      </c>
      <c r="AB621" t="s">
        <v>3829</v>
      </c>
      <c r="AC621" t="s">
        <v>1441</v>
      </c>
    </row>
    <row r="622" spans="1:29">
      <c r="A622" t="str">
        <f>+AA622</f>
        <v>AL OMRANE</v>
      </c>
      <c r="B622" t="s">
        <v>3830</v>
      </c>
      <c r="C622" t="s">
        <v>1534</v>
      </c>
      <c r="D622" t="s">
        <v>1473</v>
      </c>
      <c r="E622" t="s">
        <v>3831</v>
      </c>
      <c r="F622" t="s">
        <v>3831</v>
      </c>
      <c r="G622" t="s">
        <v>6439</v>
      </c>
      <c r="H622">
        <v>100000000</v>
      </c>
      <c r="I622">
        <v>5000</v>
      </c>
      <c r="J622" t="s">
        <v>6440</v>
      </c>
      <c r="K622" s="163" t="str">
        <f>LEFT(L622,10)</f>
        <v>2028-11-23</v>
      </c>
      <c r="L622" t="s">
        <v>6441</v>
      </c>
      <c r="M622">
        <v>100000</v>
      </c>
      <c r="N622" t="s">
        <v>1557</v>
      </c>
      <c r="O622" t="s">
        <v>1435</v>
      </c>
      <c r="P622" t="s">
        <v>1449</v>
      </c>
      <c r="Q622" t="s">
        <v>5308</v>
      </c>
      <c r="R622" t="s">
        <v>1443</v>
      </c>
      <c r="S622" t="s">
        <v>5582</v>
      </c>
      <c r="U622" t="s">
        <v>1536</v>
      </c>
      <c r="V622" t="s">
        <v>1443</v>
      </c>
      <c r="W622" t="s">
        <v>292</v>
      </c>
      <c r="X622" t="s">
        <v>3832</v>
      </c>
      <c r="Y622" t="s">
        <v>2049</v>
      </c>
      <c r="Z622" t="s">
        <v>2050</v>
      </c>
      <c r="AA622" t="s">
        <v>3828</v>
      </c>
      <c r="AB622" t="s">
        <v>3829</v>
      </c>
      <c r="AC622" t="s">
        <v>1441</v>
      </c>
    </row>
    <row r="623" spans="1:29">
      <c r="A623" t="str">
        <f>+AA623</f>
        <v>CFG BANK</v>
      </c>
      <c r="B623" t="s">
        <v>3833</v>
      </c>
      <c r="C623" t="s">
        <v>1433</v>
      </c>
      <c r="D623" t="s">
        <v>111</v>
      </c>
      <c r="E623" t="s">
        <v>3834</v>
      </c>
      <c r="F623" t="s">
        <v>3834</v>
      </c>
      <c r="G623" t="s">
        <v>5314</v>
      </c>
      <c r="H623">
        <v>100000000</v>
      </c>
      <c r="I623">
        <v>600</v>
      </c>
      <c r="J623" t="s">
        <v>6443</v>
      </c>
      <c r="K623" s="163" t="str">
        <f>LEFT(L623,10)</f>
        <v>2028-11-27</v>
      </c>
      <c r="L623" t="s">
        <v>6444</v>
      </c>
      <c r="M623">
        <v>100000</v>
      </c>
      <c r="N623" t="s">
        <v>1434</v>
      </c>
      <c r="O623" t="s">
        <v>1435</v>
      </c>
      <c r="P623" t="s">
        <v>1449</v>
      </c>
      <c r="Q623" t="s">
        <v>5308</v>
      </c>
      <c r="R623" t="s">
        <v>1443</v>
      </c>
      <c r="S623" t="s">
        <v>5714</v>
      </c>
      <c r="T623" t="s">
        <v>5951</v>
      </c>
      <c r="U623" t="s">
        <v>1438</v>
      </c>
      <c r="W623" t="s">
        <v>292</v>
      </c>
      <c r="X623" t="s">
        <v>3836</v>
      </c>
      <c r="Y623" t="s">
        <v>1450</v>
      </c>
      <c r="Z623" t="s">
        <v>1249</v>
      </c>
      <c r="AA623" t="s">
        <v>1249</v>
      </c>
      <c r="AB623" t="s">
        <v>3208</v>
      </c>
      <c r="AC623" t="s">
        <v>1441</v>
      </c>
    </row>
    <row r="624" spans="1:29">
      <c r="A624" t="str">
        <f>+AA624</f>
        <v>BMCI</v>
      </c>
      <c r="B624" t="s">
        <v>3837</v>
      </c>
      <c r="C624" t="s">
        <v>1433</v>
      </c>
      <c r="D624" t="s">
        <v>111</v>
      </c>
      <c r="E624" t="s">
        <v>3838</v>
      </c>
      <c r="F624" t="s">
        <v>3838</v>
      </c>
      <c r="G624" t="s">
        <v>5375</v>
      </c>
      <c r="H624">
        <v>100000000</v>
      </c>
      <c r="I624">
        <v>3000</v>
      </c>
      <c r="J624" t="s">
        <v>5927</v>
      </c>
      <c r="K624" s="163" t="str">
        <f>LEFT(L624,10)</f>
        <v>2028-12-16</v>
      </c>
      <c r="L624" t="s">
        <v>6445</v>
      </c>
      <c r="M624">
        <v>100000</v>
      </c>
      <c r="N624" t="s">
        <v>1434</v>
      </c>
      <c r="O624" t="s">
        <v>1435</v>
      </c>
      <c r="P624" t="s">
        <v>1449</v>
      </c>
      <c r="Q624" t="s">
        <v>5308</v>
      </c>
      <c r="R624" t="s">
        <v>1443</v>
      </c>
      <c r="S624" t="s">
        <v>5617</v>
      </c>
      <c r="T624" t="s">
        <v>6446</v>
      </c>
      <c r="U624" t="s">
        <v>1438</v>
      </c>
      <c r="W624" t="s">
        <v>292</v>
      </c>
      <c r="X624" t="s">
        <v>3839</v>
      </c>
      <c r="Y624" t="s">
        <v>1515</v>
      </c>
      <c r="Z624" t="s">
        <v>41</v>
      </c>
      <c r="AA624" t="s">
        <v>41</v>
      </c>
      <c r="AB624" t="s">
        <v>2692</v>
      </c>
      <c r="AC624" t="s">
        <v>1441</v>
      </c>
    </row>
    <row r="625" spans="1:29">
      <c r="A625" t="str">
        <f>+AA625</f>
        <v>CDM</v>
      </c>
      <c r="B625" t="s">
        <v>3840</v>
      </c>
      <c r="C625" t="s">
        <v>1433</v>
      </c>
      <c r="D625" t="s">
        <v>1442</v>
      </c>
      <c r="E625" t="s">
        <v>3841</v>
      </c>
      <c r="F625" t="s">
        <v>3841</v>
      </c>
      <c r="G625" t="s">
        <v>5373</v>
      </c>
      <c r="H625">
        <v>100000000</v>
      </c>
      <c r="I625">
        <v>1975</v>
      </c>
      <c r="J625" t="s">
        <v>6447</v>
      </c>
      <c r="K625" s="163" t="str">
        <f>LEFT(L625,10)</f>
        <v>2028-12-17</v>
      </c>
      <c r="L625" t="s">
        <v>6448</v>
      </c>
      <c r="M625">
        <v>100000</v>
      </c>
      <c r="N625" t="s">
        <v>1434</v>
      </c>
      <c r="O625" t="s">
        <v>1435</v>
      </c>
      <c r="P625" t="s">
        <v>1449</v>
      </c>
      <c r="Q625" t="s">
        <v>5308</v>
      </c>
      <c r="R625" t="s">
        <v>1443</v>
      </c>
      <c r="S625" t="s">
        <v>6449</v>
      </c>
      <c r="T625" t="s">
        <v>6193</v>
      </c>
      <c r="U625" t="s">
        <v>1438</v>
      </c>
      <c r="W625" t="s">
        <v>1444</v>
      </c>
      <c r="X625" t="s">
        <v>3842</v>
      </c>
      <c r="Y625" t="s">
        <v>1510</v>
      </c>
      <c r="Z625" t="s">
        <v>42</v>
      </c>
      <c r="AA625" t="s">
        <v>42</v>
      </c>
      <c r="AB625" t="s">
        <v>3843</v>
      </c>
      <c r="AC625" t="s">
        <v>1441</v>
      </c>
    </row>
    <row r="626" spans="1:29">
      <c r="A626" t="str">
        <f>+AA626</f>
        <v>CDM</v>
      </c>
      <c r="B626" t="s">
        <v>3844</v>
      </c>
      <c r="C626" t="s">
        <v>1433</v>
      </c>
      <c r="D626" t="s">
        <v>1442</v>
      </c>
      <c r="E626" t="s">
        <v>3845</v>
      </c>
      <c r="F626" t="s">
        <v>3845</v>
      </c>
      <c r="G626" t="s">
        <v>5373</v>
      </c>
      <c r="H626">
        <v>100000000</v>
      </c>
      <c r="I626">
        <v>1975</v>
      </c>
      <c r="J626" t="s">
        <v>6447</v>
      </c>
      <c r="K626" s="163" t="str">
        <f>LEFT(L626,10)</f>
        <v>2028-12-17</v>
      </c>
      <c r="L626" t="s">
        <v>6448</v>
      </c>
      <c r="M626">
        <v>100000</v>
      </c>
      <c r="N626" t="s">
        <v>1434</v>
      </c>
      <c r="O626" t="s">
        <v>1435</v>
      </c>
      <c r="P626" t="s">
        <v>1449</v>
      </c>
      <c r="Q626" t="s">
        <v>5308</v>
      </c>
      <c r="R626" t="s">
        <v>1443</v>
      </c>
      <c r="S626" t="s">
        <v>6449</v>
      </c>
      <c r="T626" t="s">
        <v>6447</v>
      </c>
      <c r="U626" t="s">
        <v>1438</v>
      </c>
      <c r="W626" t="s">
        <v>292</v>
      </c>
      <c r="X626" t="s">
        <v>3846</v>
      </c>
      <c r="Y626" t="s">
        <v>1510</v>
      </c>
      <c r="Z626" t="s">
        <v>42</v>
      </c>
      <c r="AA626" t="s">
        <v>42</v>
      </c>
      <c r="AB626" t="s">
        <v>3843</v>
      </c>
      <c r="AC626" t="s">
        <v>1441</v>
      </c>
    </row>
    <row r="627" spans="1:29">
      <c r="A627" t="str">
        <f>+AA627</f>
        <v>BCP E</v>
      </c>
      <c r="B627" t="s">
        <v>3847</v>
      </c>
      <c r="C627" t="s">
        <v>1447</v>
      </c>
      <c r="D627" t="s">
        <v>1442</v>
      </c>
      <c r="E627" t="s">
        <v>3848</v>
      </c>
      <c r="F627" t="s">
        <v>3848</v>
      </c>
      <c r="G627" t="s">
        <v>5952</v>
      </c>
      <c r="H627">
        <v>100000000</v>
      </c>
      <c r="I627">
        <v>20000</v>
      </c>
      <c r="J627" t="s">
        <v>6450</v>
      </c>
      <c r="K627" s="163" t="str">
        <f>LEFT(L627,10)</f>
        <v>2028-12-20</v>
      </c>
      <c r="L627" t="s">
        <v>6451</v>
      </c>
      <c r="M627">
        <v>100000</v>
      </c>
      <c r="N627" t="s">
        <v>1557</v>
      </c>
      <c r="O627" t="s">
        <v>1435</v>
      </c>
      <c r="P627" t="s">
        <v>1449</v>
      </c>
      <c r="Q627" t="s">
        <v>5308</v>
      </c>
      <c r="R627" t="s">
        <v>1443</v>
      </c>
      <c r="S627" t="s">
        <v>5329</v>
      </c>
      <c r="T627" t="s">
        <v>6452</v>
      </c>
      <c r="U627" t="s">
        <v>1438</v>
      </c>
      <c r="W627" t="s">
        <v>292</v>
      </c>
      <c r="X627" t="s">
        <v>3849</v>
      </c>
      <c r="Y627" t="s">
        <v>2097</v>
      </c>
      <c r="Z627" t="s">
        <v>2098</v>
      </c>
      <c r="AA627" t="s">
        <v>2750</v>
      </c>
      <c r="AB627" t="s">
        <v>3850</v>
      </c>
      <c r="AC627" t="s">
        <v>1441</v>
      </c>
    </row>
    <row r="628" spans="1:29">
      <c r="A628" t="str">
        <f>+AA628</f>
        <v>MANAGEM</v>
      </c>
      <c r="B628" t="s">
        <v>3851</v>
      </c>
      <c r="C628" t="s">
        <v>1433</v>
      </c>
      <c r="D628" t="s">
        <v>1473</v>
      </c>
      <c r="E628" t="s">
        <v>3852</v>
      </c>
      <c r="F628" t="s">
        <v>3852</v>
      </c>
      <c r="G628" t="s">
        <v>5745</v>
      </c>
      <c r="H628">
        <v>100000000</v>
      </c>
      <c r="I628">
        <v>15000</v>
      </c>
      <c r="J628" t="s">
        <v>6453</v>
      </c>
      <c r="K628" s="163" t="str">
        <f>LEFT(L628,10)</f>
        <v>2028-12-21</v>
      </c>
      <c r="L628" t="s">
        <v>6454</v>
      </c>
      <c r="M628">
        <v>100000</v>
      </c>
      <c r="N628" t="s">
        <v>1434</v>
      </c>
      <c r="O628" t="s">
        <v>1435</v>
      </c>
      <c r="P628" t="s">
        <v>1449</v>
      </c>
      <c r="Q628" t="s">
        <v>5308</v>
      </c>
      <c r="R628" t="s">
        <v>1443</v>
      </c>
      <c r="S628" t="s">
        <v>6198</v>
      </c>
      <c r="U628" t="s">
        <v>1438</v>
      </c>
      <c r="W628" t="s">
        <v>292</v>
      </c>
      <c r="X628" t="s">
        <v>3853</v>
      </c>
      <c r="Y628" t="s">
        <v>1465</v>
      </c>
      <c r="Z628" t="s">
        <v>1466</v>
      </c>
      <c r="AA628" t="s">
        <v>2309</v>
      </c>
      <c r="AB628" t="s">
        <v>3854</v>
      </c>
      <c r="AC628" t="s">
        <v>1441</v>
      </c>
    </row>
    <row r="629" spans="1:29">
      <c r="A629" t="str">
        <f>+AA629</f>
        <v>ATW E</v>
      </c>
      <c r="B629" t="s">
        <v>3855</v>
      </c>
      <c r="C629" t="s">
        <v>1433</v>
      </c>
      <c r="D629" t="s">
        <v>1442</v>
      </c>
      <c r="E629" t="s">
        <v>3856</v>
      </c>
      <c r="F629" t="s">
        <v>3856</v>
      </c>
      <c r="G629" t="s">
        <v>5485</v>
      </c>
      <c r="H629">
        <v>100000000</v>
      </c>
      <c r="I629">
        <v>5000</v>
      </c>
      <c r="J629" t="s">
        <v>6455</v>
      </c>
      <c r="K629" s="163" t="str">
        <f>LEFT(L629,10)</f>
        <v>2028-12-30</v>
      </c>
      <c r="L629" t="s">
        <v>6456</v>
      </c>
      <c r="M629">
        <v>100000</v>
      </c>
      <c r="N629" t="s">
        <v>1434</v>
      </c>
      <c r="O629" t="s">
        <v>1435</v>
      </c>
      <c r="Q629" t="s">
        <v>5308</v>
      </c>
      <c r="R629" t="s">
        <v>1443</v>
      </c>
      <c r="S629" t="s">
        <v>5972</v>
      </c>
      <c r="U629" t="s">
        <v>1438</v>
      </c>
      <c r="W629" t="s">
        <v>292</v>
      </c>
      <c r="X629" t="s">
        <v>3858</v>
      </c>
      <c r="Y629" t="s">
        <v>1465</v>
      </c>
      <c r="Z629" t="s">
        <v>1466</v>
      </c>
      <c r="AA629" t="s">
        <v>1700</v>
      </c>
      <c r="AB629" t="s">
        <v>3859</v>
      </c>
      <c r="AC629" t="s">
        <v>1441</v>
      </c>
    </row>
    <row r="630" spans="1:29">
      <c r="A630" t="str">
        <f>+AA630</f>
        <v>SOGELEASE</v>
      </c>
      <c r="B630" t="s">
        <v>3860</v>
      </c>
      <c r="C630" t="s">
        <v>1433</v>
      </c>
      <c r="D630" t="s">
        <v>111</v>
      </c>
      <c r="E630" t="s">
        <v>3861</v>
      </c>
      <c r="F630" t="s">
        <v>3861</v>
      </c>
      <c r="G630" t="s">
        <v>5565</v>
      </c>
      <c r="H630">
        <v>100000000</v>
      </c>
      <c r="I630">
        <v>3000</v>
      </c>
      <c r="J630" t="s">
        <v>6457</v>
      </c>
      <c r="K630" s="163" t="str">
        <f>LEFT(L630,10)</f>
        <v>2029-01-16</v>
      </c>
      <c r="L630" t="s">
        <v>6458</v>
      </c>
      <c r="M630">
        <v>100000</v>
      </c>
      <c r="N630" t="s">
        <v>1434</v>
      </c>
      <c r="O630" t="s">
        <v>1435</v>
      </c>
      <c r="P630" t="s">
        <v>1449</v>
      </c>
      <c r="Q630" t="s">
        <v>5308</v>
      </c>
      <c r="R630" t="s">
        <v>1443</v>
      </c>
      <c r="S630" t="s">
        <v>6459</v>
      </c>
      <c r="T630" t="s">
        <v>5568</v>
      </c>
      <c r="U630" t="s">
        <v>1438</v>
      </c>
      <c r="W630" t="s">
        <v>292</v>
      </c>
      <c r="X630" t="s">
        <v>3862</v>
      </c>
      <c r="Y630" t="s">
        <v>1611</v>
      </c>
      <c r="Z630" t="s">
        <v>1612</v>
      </c>
      <c r="AA630" t="s">
        <v>1937</v>
      </c>
      <c r="AB630" t="s">
        <v>1454</v>
      </c>
      <c r="AC630" t="s">
        <v>1441</v>
      </c>
    </row>
    <row r="631" spans="1:29">
      <c r="A631" t="str">
        <f>+AA631</f>
        <v>SEDM</v>
      </c>
      <c r="B631" t="s">
        <v>6460</v>
      </c>
      <c r="C631" t="s">
        <v>1433</v>
      </c>
      <c r="D631" t="s">
        <v>111</v>
      </c>
      <c r="E631" t="s">
        <v>6461</v>
      </c>
      <c r="F631" t="s">
        <v>6461</v>
      </c>
      <c r="G631" t="s">
        <v>5448</v>
      </c>
      <c r="H631">
        <v>100000000</v>
      </c>
      <c r="I631">
        <v>2000</v>
      </c>
      <c r="J631" t="s">
        <v>5377</v>
      </c>
      <c r="K631" s="163" t="str">
        <f>LEFT(L631,10)</f>
        <v>2029-01-31</v>
      </c>
      <c r="L631" t="s">
        <v>6462</v>
      </c>
      <c r="M631">
        <v>100000</v>
      </c>
      <c r="N631" t="s">
        <v>1434</v>
      </c>
      <c r="O631" t="s">
        <v>1435</v>
      </c>
      <c r="P631" t="s">
        <v>1449</v>
      </c>
      <c r="Q631" t="s">
        <v>5308</v>
      </c>
      <c r="R631" t="s">
        <v>1443</v>
      </c>
      <c r="S631" t="s">
        <v>6463</v>
      </c>
      <c r="T631" t="s">
        <v>5377</v>
      </c>
      <c r="U631" t="s">
        <v>1438</v>
      </c>
      <c r="W631" t="s">
        <v>292</v>
      </c>
      <c r="X631" t="s">
        <v>6464</v>
      </c>
      <c r="Y631" t="s">
        <v>1611</v>
      </c>
      <c r="Z631" t="s">
        <v>1612</v>
      </c>
      <c r="AA631" t="s">
        <v>1624</v>
      </c>
      <c r="AB631" t="s">
        <v>2790</v>
      </c>
      <c r="AC631" t="s">
        <v>1441</v>
      </c>
    </row>
    <row r="632" spans="1:29">
      <c r="A632" t="str">
        <f>+AA632</f>
        <v>ADM</v>
      </c>
      <c r="B632" t="s">
        <v>3863</v>
      </c>
      <c r="C632" t="s">
        <v>1433</v>
      </c>
      <c r="D632" t="s">
        <v>1473</v>
      </c>
      <c r="E632" t="s">
        <v>3864</v>
      </c>
      <c r="F632" t="s">
        <v>3865</v>
      </c>
      <c r="G632" t="s">
        <v>5649</v>
      </c>
      <c r="H632">
        <v>100000000</v>
      </c>
      <c r="I632">
        <v>1000</v>
      </c>
      <c r="J632" t="s">
        <v>6465</v>
      </c>
      <c r="K632" s="163" t="str">
        <f>LEFT(L632,10)</f>
        <v>2029-02-10</v>
      </c>
      <c r="L632" t="s">
        <v>6466</v>
      </c>
      <c r="M632">
        <v>100000</v>
      </c>
      <c r="N632" t="s">
        <v>1434</v>
      </c>
      <c r="O632" t="s">
        <v>1435</v>
      </c>
      <c r="Q632" t="s">
        <v>5308</v>
      </c>
      <c r="R632" t="s">
        <v>1443</v>
      </c>
      <c r="S632" t="s">
        <v>6467</v>
      </c>
      <c r="U632" t="s">
        <v>1438</v>
      </c>
      <c r="W632" t="s">
        <v>292</v>
      </c>
      <c r="X632" t="s">
        <v>3866</v>
      </c>
      <c r="Y632" t="s">
        <v>1611</v>
      </c>
      <c r="Z632" t="s">
        <v>1612</v>
      </c>
      <c r="AA632" t="s">
        <v>2114</v>
      </c>
      <c r="AC632" t="s">
        <v>1441</v>
      </c>
    </row>
    <row r="633" spans="1:29">
      <c r="A633" t="str">
        <f>+AA633</f>
        <v>ADM</v>
      </c>
      <c r="B633" t="s">
        <v>3867</v>
      </c>
      <c r="C633" t="s">
        <v>1433</v>
      </c>
      <c r="D633" t="s">
        <v>1473</v>
      </c>
      <c r="E633" t="s">
        <v>3868</v>
      </c>
      <c r="F633" t="s">
        <v>3869</v>
      </c>
      <c r="G633" t="s">
        <v>5649</v>
      </c>
      <c r="H633">
        <v>100000000</v>
      </c>
      <c r="I633">
        <v>1120</v>
      </c>
      <c r="J633" t="s">
        <v>6465</v>
      </c>
      <c r="K633" s="163" t="str">
        <f>LEFT(L633,10)</f>
        <v>2029-02-10</v>
      </c>
      <c r="L633" t="s">
        <v>6466</v>
      </c>
      <c r="M633">
        <v>100000</v>
      </c>
      <c r="N633" t="s">
        <v>1434</v>
      </c>
      <c r="O633" t="s">
        <v>1435</v>
      </c>
      <c r="Q633" t="s">
        <v>5308</v>
      </c>
      <c r="R633" t="s">
        <v>1443</v>
      </c>
      <c r="S633" t="s">
        <v>6468</v>
      </c>
      <c r="U633" t="s">
        <v>1438</v>
      </c>
      <c r="W633" t="s">
        <v>292</v>
      </c>
      <c r="X633" t="s">
        <v>3870</v>
      </c>
      <c r="Y633" t="s">
        <v>1611</v>
      </c>
      <c r="Z633" t="s">
        <v>1612</v>
      </c>
      <c r="AA633" t="s">
        <v>2114</v>
      </c>
      <c r="AC633" t="s">
        <v>1441</v>
      </c>
    </row>
    <row r="634" spans="1:29">
      <c r="A634" t="str">
        <f>+AA634</f>
        <v>ADM</v>
      </c>
      <c r="B634" t="s">
        <v>3871</v>
      </c>
      <c r="C634" t="s">
        <v>1433</v>
      </c>
      <c r="D634" t="s">
        <v>1473</v>
      </c>
      <c r="E634" t="s">
        <v>3872</v>
      </c>
      <c r="F634" t="s">
        <v>3873</v>
      </c>
      <c r="G634" t="s">
        <v>5649</v>
      </c>
      <c r="H634">
        <v>100000000</v>
      </c>
      <c r="I634">
        <v>1880</v>
      </c>
      <c r="J634" t="s">
        <v>6465</v>
      </c>
      <c r="K634" s="163" t="str">
        <f>LEFT(L634,10)</f>
        <v>2029-02-10</v>
      </c>
      <c r="L634" t="s">
        <v>6466</v>
      </c>
      <c r="M634">
        <v>100000</v>
      </c>
      <c r="N634" t="s">
        <v>1434</v>
      </c>
      <c r="O634" t="s">
        <v>1435</v>
      </c>
      <c r="Q634" t="s">
        <v>5308</v>
      </c>
      <c r="R634" t="s">
        <v>1443</v>
      </c>
      <c r="S634" t="s">
        <v>6469</v>
      </c>
      <c r="U634" t="s">
        <v>1438</v>
      </c>
      <c r="W634" t="s">
        <v>292</v>
      </c>
      <c r="X634" t="s">
        <v>3874</v>
      </c>
      <c r="Y634" t="s">
        <v>1611</v>
      </c>
      <c r="Z634" t="s">
        <v>1612</v>
      </c>
      <c r="AA634" t="s">
        <v>2114</v>
      </c>
      <c r="AC634" t="s">
        <v>1441</v>
      </c>
    </row>
    <row r="635" spans="1:29">
      <c r="A635" t="str">
        <f>+AA635</f>
        <v>CFG BANK</v>
      </c>
      <c r="B635" t="s">
        <v>3875</v>
      </c>
      <c r="C635" t="s">
        <v>1447</v>
      </c>
      <c r="D635" t="s">
        <v>111</v>
      </c>
      <c r="E635" t="s">
        <v>3876</v>
      </c>
      <c r="F635" t="s">
        <v>3876</v>
      </c>
      <c r="G635" t="s">
        <v>5314</v>
      </c>
      <c r="H635">
        <v>100000000</v>
      </c>
      <c r="I635">
        <v>5950</v>
      </c>
      <c r="J635" t="s">
        <v>6470</v>
      </c>
      <c r="K635" s="163" t="str">
        <f>LEFT(L635,10)</f>
        <v>2029-02-23</v>
      </c>
      <c r="L635" t="s">
        <v>6471</v>
      </c>
      <c r="M635">
        <v>100000</v>
      </c>
      <c r="N635" t="s">
        <v>1557</v>
      </c>
      <c r="O635" t="s">
        <v>1435</v>
      </c>
      <c r="P635" t="s">
        <v>1449</v>
      </c>
      <c r="Q635" t="s">
        <v>5308</v>
      </c>
      <c r="R635" t="s">
        <v>1443</v>
      </c>
      <c r="S635" t="s">
        <v>6052</v>
      </c>
      <c r="T635" t="s">
        <v>6472</v>
      </c>
      <c r="U635" t="s">
        <v>1438</v>
      </c>
      <c r="W635" t="s">
        <v>292</v>
      </c>
      <c r="X635" t="s">
        <v>3877</v>
      </c>
      <c r="Y635" t="s">
        <v>1450</v>
      </c>
      <c r="Z635" t="s">
        <v>1249</v>
      </c>
      <c r="AA635" t="s">
        <v>1249</v>
      </c>
      <c r="AB635" t="s">
        <v>3878</v>
      </c>
      <c r="AC635" t="s">
        <v>1441</v>
      </c>
    </row>
    <row r="636" spans="1:29">
      <c r="A636" t="str">
        <f>+AA636</f>
        <v>CFG BANK</v>
      </c>
      <c r="B636" t="s">
        <v>3879</v>
      </c>
      <c r="C636" t="s">
        <v>1433</v>
      </c>
      <c r="D636" t="s">
        <v>111</v>
      </c>
      <c r="E636" t="s">
        <v>3880</v>
      </c>
      <c r="F636" t="s">
        <v>3880</v>
      </c>
      <c r="G636" t="s">
        <v>5314</v>
      </c>
      <c r="H636">
        <v>100000000</v>
      </c>
      <c r="I636">
        <v>1750</v>
      </c>
      <c r="J636" t="s">
        <v>6470</v>
      </c>
      <c r="K636" s="163" t="str">
        <f>LEFT(L636,10)</f>
        <v>2029-02-23</v>
      </c>
      <c r="L636" t="s">
        <v>6471</v>
      </c>
      <c r="M636">
        <v>100000</v>
      </c>
      <c r="N636" t="s">
        <v>1434</v>
      </c>
      <c r="O636" t="s">
        <v>1435</v>
      </c>
      <c r="P636" t="s">
        <v>1449</v>
      </c>
      <c r="Q636" t="s">
        <v>5308</v>
      </c>
      <c r="R636" t="s">
        <v>1443</v>
      </c>
      <c r="S636" t="s">
        <v>5483</v>
      </c>
      <c r="T636" t="s">
        <v>5724</v>
      </c>
      <c r="U636" t="s">
        <v>1438</v>
      </c>
      <c r="W636" t="s">
        <v>292</v>
      </c>
      <c r="X636" t="s">
        <v>3881</v>
      </c>
      <c r="Y636" t="s">
        <v>1450</v>
      </c>
      <c r="Z636" t="s">
        <v>1249</v>
      </c>
      <c r="AA636" t="s">
        <v>1249</v>
      </c>
      <c r="AB636" t="s">
        <v>3878</v>
      </c>
      <c r="AC636" t="s">
        <v>1441</v>
      </c>
    </row>
    <row r="637" spans="1:29">
      <c r="A637" t="str">
        <f>+AA637</f>
        <v>DAMANETAMAYOUZ</v>
      </c>
      <c r="B637" t="s">
        <v>3882</v>
      </c>
      <c r="C637" t="s">
        <v>1742</v>
      </c>
      <c r="D637" t="s">
        <v>177</v>
      </c>
      <c r="E637" t="s">
        <v>3883</v>
      </c>
      <c r="F637" t="s">
        <v>3883</v>
      </c>
      <c r="G637" t="s">
        <v>6473</v>
      </c>
      <c r="H637">
        <v>100000000</v>
      </c>
      <c r="I637">
        <v>1250</v>
      </c>
      <c r="J637" t="s">
        <v>6474</v>
      </c>
      <c r="K637" s="163" t="str">
        <f>LEFT(L637,10)</f>
        <v>2029-03-08</v>
      </c>
      <c r="L637" t="s">
        <v>6475</v>
      </c>
      <c r="M637">
        <v>100000</v>
      </c>
      <c r="N637" t="s">
        <v>1744</v>
      </c>
      <c r="O637" t="s">
        <v>1745</v>
      </c>
      <c r="P637" t="s">
        <v>1449</v>
      </c>
      <c r="Q637" t="s">
        <v>5308</v>
      </c>
      <c r="U637" t="s">
        <v>1438</v>
      </c>
      <c r="W637" t="s">
        <v>292</v>
      </c>
      <c r="X637" t="s">
        <v>3884</v>
      </c>
      <c r="Y637" t="s">
        <v>1455</v>
      </c>
      <c r="Z637" t="s">
        <v>1456</v>
      </c>
      <c r="AA637" t="s">
        <v>3885</v>
      </c>
      <c r="AC637" t="s">
        <v>1441</v>
      </c>
    </row>
    <row r="638" spans="1:29">
      <c r="A638" t="str">
        <f>+AA638</f>
        <v>MARJANE HOLDING</v>
      </c>
      <c r="B638" t="s">
        <v>3886</v>
      </c>
      <c r="C638" t="s">
        <v>1433</v>
      </c>
      <c r="D638" t="s">
        <v>1473</v>
      </c>
      <c r="E638" t="s">
        <v>3887</v>
      </c>
      <c r="F638" t="s">
        <v>3887</v>
      </c>
      <c r="G638" t="s">
        <v>6374</v>
      </c>
      <c r="H638">
        <v>100000000</v>
      </c>
      <c r="I638">
        <v>4000</v>
      </c>
      <c r="J638" t="s">
        <v>6476</v>
      </c>
      <c r="K638" s="163" t="str">
        <f>LEFT(L638,10)</f>
        <v>2029-03-14</v>
      </c>
      <c r="L638" t="s">
        <v>6477</v>
      </c>
      <c r="M638">
        <v>100000</v>
      </c>
      <c r="N638" t="s">
        <v>1434</v>
      </c>
      <c r="O638" t="s">
        <v>1435</v>
      </c>
      <c r="P638" t="s">
        <v>1449</v>
      </c>
      <c r="Q638" t="s">
        <v>5308</v>
      </c>
      <c r="R638" t="s">
        <v>1443</v>
      </c>
      <c r="S638" t="s">
        <v>6232</v>
      </c>
      <c r="T638" t="s">
        <v>6476</v>
      </c>
      <c r="U638" t="s">
        <v>1438</v>
      </c>
      <c r="W638" t="s">
        <v>292</v>
      </c>
      <c r="X638" t="s">
        <v>3888</v>
      </c>
      <c r="Y638" t="s">
        <v>1465</v>
      </c>
      <c r="Z638" t="s">
        <v>1466</v>
      </c>
      <c r="AA638" t="s">
        <v>3662</v>
      </c>
      <c r="AB638" t="s">
        <v>3889</v>
      </c>
      <c r="AC638" t="s">
        <v>1441</v>
      </c>
    </row>
    <row r="639" spans="1:29">
      <c r="A639" t="str">
        <f>+AA639</f>
        <v>MANAGEM</v>
      </c>
      <c r="B639" t="s">
        <v>3890</v>
      </c>
      <c r="C639" t="s">
        <v>1433</v>
      </c>
      <c r="D639" t="s">
        <v>1473</v>
      </c>
      <c r="E639" t="s">
        <v>3891</v>
      </c>
      <c r="F639" t="s">
        <v>3891</v>
      </c>
      <c r="G639" t="s">
        <v>5745</v>
      </c>
      <c r="H639">
        <v>100000000</v>
      </c>
      <c r="I639">
        <v>5000</v>
      </c>
      <c r="J639" t="s">
        <v>6478</v>
      </c>
      <c r="K639" s="163" t="str">
        <f>LEFT(L639,10)</f>
        <v>2029-03-18</v>
      </c>
      <c r="L639" t="s">
        <v>6479</v>
      </c>
      <c r="M639">
        <v>100000</v>
      </c>
      <c r="N639" t="s">
        <v>1434</v>
      </c>
      <c r="O639" t="s">
        <v>1435</v>
      </c>
      <c r="P639" t="s">
        <v>1449</v>
      </c>
      <c r="Q639" t="s">
        <v>5308</v>
      </c>
      <c r="R639" t="s">
        <v>1443</v>
      </c>
      <c r="S639" t="s">
        <v>6198</v>
      </c>
      <c r="U639" t="s">
        <v>1438</v>
      </c>
      <c r="W639" t="s">
        <v>292</v>
      </c>
      <c r="X639" t="s">
        <v>3892</v>
      </c>
      <c r="Y639" t="s">
        <v>1465</v>
      </c>
      <c r="Z639" t="s">
        <v>1466</v>
      </c>
      <c r="AA639" t="s">
        <v>2309</v>
      </c>
      <c r="AB639" t="s">
        <v>3893</v>
      </c>
      <c r="AC639" t="s">
        <v>1441</v>
      </c>
    </row>
    <row r="640" spans="1:29">
      <c r="A640" t="str">
        <f>+AA640</f>
        <v>AL MADA</v>
      </c>
      <c r="B640" t="s">
        <v>3894</v>
      </c>
      <c r="C640" t="s">
        <v>1433</v>
      </c>
      <c r="D640" t="s">
        <v>1473</v>
      </c>
      <c r="E640" t="s">
        <v>3895</v>
      </c>
      <c r="F640" t="s">
        <v>3895</v>
      </c>
      <c r="G640" t="s">
        <v>5716</v>
      </c>
      <c r="H640">
        <v>100000000</v>
      </c>
      <c r="I640">
        <v>15000</v>
      </c>
      <c r="J640" t="s">
        <v>6480</v>
      </c>
      <c r="K640" s="163" t="str">
        <f>LEFT(L640,10)</f>
        <v>2029-03-28</v>
      </c>
      <c r="L640" t="s">
        <v>6481</v>
      </c>
      <c r="M640">
        <v>100000</v>
      </c>
      <c r="N640" t="s">
        <v>1434</v>
      </c>
      <c r="O640" t="s">
        <v>1435</v>
      </c>
      <c r="P640" t="s">
        <v>1449</v>
      </c>
      <c r="Q640" t="s">
        <v>5308</v>
      </c>
      <c r="R640" t="s">
        <v>1443</v>
      </c>
      <c r="S640" t="s">
        <v>6482</v>
      </c>
      <c r="U640" t="s">
        <v>1438</v>
      </c>
      <c r="W640" t="s">
        <v>292</v>
      </c>
      <c r="X640" t="s">
        <v>3896</v>
      </c>
      <c r="Y640" t="s">
        <v>1465</v>
      </c>
      <c r="Z640" t="s">
        <v>1466</v>
      </c>
      <c r="AA640" t="s">
        <v>2261</v>
      </c>
      <c r="AB640" t="s">
        <v>1740</v>
      </c>
      <c r="AC640" t="s">
        <v>1441</v>
      </c>
    </row>
    <row r="641" spans="1:29">
      <c r="A641" t="str">
        <f>+AA641</f>
        <v>TRESOR</v>
      </c>
      <c r="B641" t="s">
        <v>3897</v>
      </c>
      <c r="C641" t="s">
        <v>1433</v>
      </c>
      <c r="D641" t="s">
        <v>1218</v>
      </c>
      <c r="E641" t="s">
        <v>3898</v>
      </c>
      <c r="F641" t="s">
        <v>3899</v>
      </c>
      <c r="G641" t="s">
        <v>5306</v>
      </c>
      <c r="H641">
        <v>100000000</v>
      </c>
      <c r="I641">
        <v>149187</v>
      </c>
      <c r="J641" t="s">
        <v>6483</v>
      </c>
      <c r="K641" s="163" t="str">
        <f>LEFT(L641,10)</f>
        <v>2029-04-16</v>
      </c>
      <c r="L641" t="s">
        <v>6484</v>
      </c>
      <c r="M641">
        <v>100000</v>
      </c>
      <c r="N641" t="s">
        <v>1434</v>
      </c>
      <c r="O641" t="s">
        <v>1435</v>
      </c>
      <c r="Q641" t="s">
        <v>5308</v>
      </c>
      <c r="R641" t="s">
        <v>1443</v>
      </c>
      <c r="S641" t="s">
        <v>6485</v>
      </c>
      <c r="U641" t="s">
        <v>1438</v>
      </c>
      <c r="W641" t="s">
        <v>292</v>
      </c>
      <c r="X641" t="s">
        <v>3900</v>
      </c>
      <c r="Y641" t="s">
        <v>1439</v>
      </c>
      <c r="Z641" t="s">
        <v>1440</v>
      </c>
      <c r="AA641" t="s">
        <v>333</v>
      </c>
      <c r="AC641" t="s">
        <v>1441</v>
      </c>
    </row>
    <row r="642" spans="1:29">
      <c r="A642" t="str">
        <f>+AA642</f>
        <v>SOFAC CREDIT</v>
      </c>
      <c r="B642" t="s">
        <v>3901</v>
      </c>
      <c r="C642" t="s">
        <v>1534</v>
      </c>
      <c r="D642" t="s">
        <v>111</v>
      </c>
      <c r="E642" t="s">
        <v>3902</v>
      </c>
      <c r="F642" t="s">
        <v>3902</v>
      </c>
      <c r="G642" t="s">
        <v>5388</v>
      </c>
      <c r="H642">
        <v>100000000</v>
      </c>
      <c r="I642">
        <v>4600</v>
      </c>
      <c r="J642" t="s">
        <v>5574</v>
      </c>
      <c r="K642" s="163" t="str">
        <f>LEFT(L642,10)</f>
        <v>2029-04-26</v>
      </c>
      <c r="L642" t="s">
        <v>6486</v>
      </c>
      <c r="M642">
        <v>100000</v>
      </c>
      <c r="N642" t="s">
        <v>1434</v>
      </c>
      <c r="O642" t="s">
        <v>1435</v>
      </c>
      <c r="P642" t="s">
        <v>1449</v>
      </c>
      <c r="Q642" t="s">
        <v>5308</v>
      </c>
      <c r="R642" t="s">
        <v>1443</v>
      </c>
      <c r="S642" t="s">
        <v>6482</v>
      </c>
      <c r="T642" t="s">
        <v>6245</v>
      </c>
      <c r="U642" t="s">
        <v>1536</v>
      </c>
      <c r="V642" t="s">
        <v>1443</v>
      </c>
      <c r="W642" t="s">
        <v>292</v>
      </c>
      <c r="X642" t="s">
        <v>3903</v>
      </c>
      <c r="Y642" t="s">
        <v>1455</v>
      </c>
      <c r="Z642" t="s">
        <v>1456</v>
      </c>
      <c r="AA642" t="s">
        <v>1538</v>
      </c>
      <c r="AB642" t="s">
        <v>3904</v>
      </c>
      <c r="AC642" t="s">
        <v>1441</v>
      </c>
    </row>
    <row r="643" spans="1:29">
      <c r="A643" t="str">
        <f>+AA643</f>
        <v>CTM SA</v>
      </c>
      <c r="B643" t="s">
        <v>3905</v>
      </c>
      <c r="C643" t="s">
        <v>1534</v>
      </c>
      <c r="D643" t="s">
        <v>1473</v>
      </c>
      <c r="E643" t="s">
        <v>3906</v>
      </c>
      <c r="F643" t="s">
        <v>3906</v>
      </c>
      <c r="G643" t="s">
        <v>5478</v>
      </c>
      <c r="H643">
        <v>100000000</v>
      </c>
      <c r="I643">
        <v>3000</v>
      </c>
      <c r="J643" t="s">
        <v>5627</v>
      </c>
      <c r="K643" s="163" t="str">
        <f>LEFT(L643,10)</f>
        <v>2029-05-28</v>
      </c>
      <c r="L643" t="s">
        <v>6487</v>
      </c>
      <c r="M643">
        <v>100000</v>
      </c>
      <c r="N643" t="s">
        <v>1434</v>
      </c>
      <c r="O643" t="s">
        <v>1435</v>
      </c>
      <c r="P643" t="s">
        <v>1449</v>
      </c>
      <c r="Q643" t="s">
        <v>5308</v>
      </c>
      <c r="R643" t="s">
        <v>1443</v>
      </c>
      <c r="S643" t="s">
        <v>6488</v>
      </c>
      <c r="T643" t="s">
        <v>5777</v>
      </c>
      <c r="U643" t="s">
        <v>1536</v>
      </c>
      <c r="V643" t="s">
        <v>1443</v>
      </c>
      <c r="W643" t="s">
        <v>292</v>
      </c>
      <c r="X643" t="s">
        <v>3907</v>
      </c>
      <c r="Y643" t="s">
        <v>1457</v>
      </c>
      <c r="Z643" t="s">
        <v>39</v>
      </c>
      <c r="AA643" t="s">
        <v>1686</v>
      </c>
      <c r="AB643" t="s">
        <v>2047</v>
      </c>
      <c r="AC643" t="s">
        <v>1441</v>
      </c>
    </row>
    <row r="644" spans="1:29">
      <c r="A644" t="str">
        <f>+AA644</f>
        <v>BOA</v>
      </c>
      <c r="B644" t="s">
        <v>3908</v>
      </c>
      <c r="C644" t="s">
        <v>1433</v>
      </c>
      <c r="D644" t="s">
        <v>1442</v>
      </c>
      <c r="E644" t="s">
        <v>3909</v>
      </c>
      <c r="F644" t="s">
        <v>3910</v>
      </c>
      <c r="G644" t="s">
        <v>5327</v>
      </c>
      <c r="H644">
        <v>100000000</v>
      </c>
      <c r="I644">
        <v>500</v>
      </c>
      <c r="J644" t="s">
        <v>6489</v>
      </c>
      <c r="K644" s="163" t="str">
        <f>LEFT(L644,10)</f>
        <v>2029-06-03</v>
      </c>
      <c r="L644" t="s">
        <v>6490</v>
      </c>
      <c r="M644">
        <v>100000</v>
      </c>
      <c r="N644" t="s">
        <v>1434</v>
      </c>
      <c r="O644" t="s">
        <v>1435</v>
      </c>
      <c r="Q644" t="s">
        <v>5308</v>
      </c>
      <c r="R644" t="s">
        <v>1443</v>
      </c>
      <c r="S644" t="s">
        <v>5948</v>
      </c>
      <c r="U644" t="s">
        <v>1438</v>
      </c>
      <c r="W644" t="s">
        <v>292</v>
      </c>
      <c r="X644" t="s">
        <v>3911</v>
      </c>
      <c r="Y644" t="s">
        <v>1457</v>
      </c>
      <c r="Z644" t="s">
        <v>39</v>
      </c>
      <c r="AA644" t="s">
        <v>1458</v>
      </c>
      <c r="AC644" t="s">
        <v>1441</v>
      </c>
    </row>
    <row r="645" spans="1:29">
      <c r="A645" t="str">
        <f>+AA645</f>
        <v>BOA</v>
      </c>
      <c r="B645" t="s">
        <v>3912</v>
      </c>
      <c r="C645" t="s">
        <v>1447</v>
      </c>
      <c r="D645" t="s">
        <v>1442</v>
      </c>
      <c r="E645" t="s">
        <v>3913</v>
      </c>
      <c r="F645" t="s">
        <v>3914</v>
      </c>
      <c r="G645" t="s">
        <v>5327</v>
      </c>
      <c r="H645">
        <v>100000000</v>
      </c>
      <c r="I645">
        <v>9500</v>
      </c>
      <c r="J645" t="s">
        <v>6489</v>
      </c>
      <c r="K645" s="163" t="str">
        <f>LEFT(L645,10)</f>
        <v>2029-06-03</v>
      </c>
      <c r="L645" t="s">
        <v>6490</v>
      </c>
      <c r="M645">
        <v>100000</v>
      </c>
      <c r="N645" t="s">
        <v>1448</v>
      </c>
      <c r="O645" t="s">
        <v>1435</v>
      </c>
      <c r="Q645" t="s">
        <v>5308</v>
      </c>
      <c r="R645" t="s">
        <v>1443</v>
      </c>
      <c r="S645" t="s">
        <v>5567</v>
      </c>
      <c r="U645" t="s">
        <v>1438</v>
      </c>
      <c r="W645" t="s">
        <v>292</v>
      </c>
      <c r="X645" t="s">
        <v>3915</v>
      </c>
      <c r="Y645" t="s">
        <v>1457</v>
      </c>
      <c r="Z645" t="s">
        <v>39</v>
      </c>
      <c r="AA645" t="s">
        <v>1458</v>
      </c>
      <c r="AC645" t="s">
        <v>1441</v>
      </c>
    </row>
    <row r="646" spans="1:29">
      <c r="A646" t="str">
        <f>+AA646</f>
        <v>ANP</v>
      </c>
      <c r="B646" t="s">
        <v>3916</v>
      </c>
      <c r="C646" t="s">
        <v>1534</v>
      </c>
      <c r="D646" t="s">
        <v>1473</v>
      </c>
      <c r="E646" t="s">
        <v>3917</v>
      </c>
      <c r="F646" t="s">
        <v>3917</v>
      </c>
      <c r="G646" t="s">
        <v>6327</v>
      </c>
      <c r="H646">
        <v>100000000</v>
      </c>
      <c r="I646">
        <v>3000</v>
      </c>
      <c r="J646" t="s">
        <v>6491</v>
      </c>
      <c r="K646" s="163" t="str">
        <f>LEFT(L646,10)</f>
        <v>2029-06-04</v>
      </c>
      <c r="L646" t="s">
        <v>6492</v>
      </c>
      <c r="M646">
        <v>100000</v>
      </c>
      <c r="N646" t="s">
        <v>1557</v>
      </c>
      <c r="O646" t="s">
        <v>1435</v>
      </c>
      <c r="P646" t="s">
        <v>1449</v>
      </c>
      <c r="Q646" t="s">
        <v>5308</v>
      </c>
      <c r="R646" t="s">
        <v>1443</v>
      </c>
      <c r="S646" t="s">
        <v>6330</v>
      </c>
      <c r="U646" t="s">
        <v>1536</v>
      </c>
      <c r="V646" t="s">
        <v>1443</v>
      </c>
      <c r="W646" t="s">
        <v>292</v>
      </c>
      <c r="X646" t="s">
        <v>3918</v>
      </c>
      <c r="Y646" t="s">
        <v>1455</v>
      </c>
      <c r="Z646" t="s">
        <v>1456</v>
      </c>
      <c r="AA646" t="s">
        <v>3539</v>
      </c>
      <c r="AB646" t="s">
        <v>2095</v>
      </c>
      <c r="AC646" t="s">
        <v>1441</v>
      </c>
    </row>
    <row r="647" spans="1:29">
      <c r="A647" t="str">
        <f>+AA647</f>
        <v>TRESOR</v>
      </c>
      <c r="B647" t="s">
        <v>3919</v>
      </c>
      <c r="C647" t="s">
        <v>1433</v>
      </c>
      <c r="D647" t="s">
        <v>1218</v>
      </c>
      <c r="E647" t="s">
        <v>3920</v>
      </c>
      <c r="F647" t="s">
        <v>3920</v>
      </c>
      <c r="G647" t="s">
        <v>5306</v>
      </c>
      <c r="H647">
        <v>100000000</v>
      </c>
      <c r="I647">
        <v>35877</v>
      </c>
      <c r="J647" t="s">
        <v>6493</v>
      </c>
      <c r="K647" s="163" t="str">
        <f>LEFT(L647,10)</f>
        <v>2029-06-18</v>
      </c>
      <c r="L647" t="s">
        <v>6494</v>
      </c>
      <c r="M647">
        <v>100000</v>
      </c>
      <c r="N647" t="s">
        <v>1434</v>
      </c>
      <c r="O647" t="s">
        <v>1435</v>
      </c>
      <c r="P647" t="s">
        <v>1436</v>
      </c>
      <c r="Q647" t="s">
        <v>5308</v>
      </c>
      <c r="R647" t="s">
        <v>1443</v>
      </c>
      <c r="S647" t="s">
        <v>5416</v>
      </c>
      <c r="T647" t="s">
        <v>6495</v>
      </c>
      <c r="U647" t="s">
        <v>1438</v>
      </c>
      <c r="W647" t="s">
        <v>292</v>
      </c>
      <c r="X647" t="s">
        <v>3921</v>
      </c>
      <c r="Y647" t="s">
        <v>1439</v>
      </c>
      <c r="Z647" t="s">
        <v>1440</v>
      </c>
      <c r="AA647" t="s">
        <v>333</v>
      </c>
      <c r="AB647" t="s">
        <v>3922</v>
      </c>
      <c r="AC647" t="s">
        <v>1441</v>
      </c>
    </row>
    <row r="648" spans="1:29">
      <c r="A648" t="str">
        <f>+AA648</f>
        <v>ANP</v>
      </c>
      <c r="B648" t="s">
        <v>3923</v>
      </c>
      <c r="C648" t="s">
        <v>1534</v>
      </c>
      <c r="D648" t="s">
        <v>1473</v>
      </c>
      <c r="E648" t="s">
        <v>3924</v>
      </c>
      <c r="F648" t="s">
        <v>3924</v>
      </c>
      <c r="G648" t="s">
        <v>6327</v>
      </c>
      <c r="H648">
        <v>100000000</v>
      </c>
      <c r="I648">
        <v>3500</v>
      </c>
      <c r="J648" t="s">
        <v>6496</v>
      </c>
      <c r="K648" s="163" t="str">
        <f>LEFT(L648,10)</f>
        <v>2029-06-23</v>
      </c>
      <c r="L648" t="s">
        <v>6497</v>
      </c>
      <c r="M648">
        <v>100000</v>
      </c>
      <c r="N648" t="s">
        <v>1557</v>
      </c>
      <c r="O648" t="s">
        <v>1745</v>
      </c>
      <c r="P648" t="s">
        <v>1449</v>
      </c>
      <c r="Q648" t="s">
        <v>5308</v>
      </c>
      <c r="R648" t="s">
        <v>1443</v>
      </c>
      <c r="S648" t="s">
        <v>5743</v>
      </c>
      <c r="T648" t="s">
        <v>5932</v>
      </c>
      <c r="U648" t="s">
        <v>1438</v>
      </c>
      <c r="V648" t="s">
        <v>1443</v>
      </c>
      <c r="W648" t="s">
        <v>292</v>
      </c>
      <c r="X648" t="s">
        <v>3925</v>
      </c>
      <c r="Y648" t="s">
        <v>2049</v>
      </c>
      <c r="Z648" t="s">
        <v>2050</v>
      </c>
      <c r="AA648" t="s">
        <v>3539</v>
      </c>
      <c r="AB648" t="s">
        <v>3926</v>
      </c>
      <c r="AC648" t="s">
        <v>1441</v>
      </c>
    </row>
    <row r="649" spans="1:29">
      <c r="A649" t="str">
        <f>+AA649</f>
        <v>SOFAC CREDIT</v>
      </c>
      <c r="B649" t="s">
        <v>3927</v>
      </c>
      <c r="C649" t="s">
        <v>1433</v>
      </c>
      <c r="D649" t="s">
        <v>1442</v>
      </c>
      <c r="E649" t="s">
        <v>3928</v>
      </c>
      <c r="F649" t="s">
        <v>3928</v>
      </c>
      <c r="G649" t="s">
        <v>5388</v>
      </c>
      <c r="H649">
        <v>100000000</v>
      </c>
      <c r="I649">
        <v>2500</v>
      </c>
      <c r="J649" t="s">
        <v>5504</v>
      </c>
      <c r="K649" s="163" t="str">
        <f>LEFT(L649,10)</f>
        <v>2029-06-27</v>
      </c>
      <c r="L649" t="s">
        <v>6498</v>
      </c>
      <c r="M649">
        <v>100000</v>
      </c>
      <c r="N649" t="s">
        <v>1434</v>
      </c>
      <c r="O649" t="s">
        <v>1435</v>
      </c>
      <c r="P649" t="s">
        <v>1436</v>
      </c>
      <c r="Q649" t="s">
        <v>5308</v>
      </c>
      <c r="R649" t="s">
        <v>1443</v>
      </c>
      <c r="S649" t="s">
        <v>6499</v>
      </c>
      <c r="T649" t="s">
        <v>5504</v>
      </c>
      <c r="U649" t="s">
        <v>1438</v>
      </c>
      <c r="W649" t="s">
        <v>292</v>
      </c>
      <c r="X649" t="s">
        <v>3929</v>
      </c>
      <c r="Y649" t="s">
        <v>1445</v>
      </c>
      <c r="Z649" t="s">
        <v>1243</v>
      </c>
      <c r="AA649" t="s">
        <v>1538</v>
      </c>
      <c r="AB649" t="s">
        <v>2145</v>
      </c>
      <c r="AC649" t="s">
        <v>1441</v>
      </c>
    </row>
    <row r="650" spans="1:29">
      <c r="A650" t="str">
        <f>+AA650</f>
        <v>WAFASALAF</v>
      </c>
      <c r="B650" t="s">
        <v>3930</v>
      </c>
      <c r="C650" t="s">
        <v>1433</v>
      </c>
      <c r="D650" t="s">
        <v>111</v>
      </c>
      <c r="E650" t="s">
        <v>3931</v>
      </c>
      <c r="F650" t="s">
        <v>3931</v>
      </c>
      <c r="G650" t="s">
        <v>5342</v>
      </c>
      <c r="H650">
        <v>100000000</v>
      </c>
      <c r="I650">
        <v>1200</v>
      </c>
      <c r="J650" t="s">
        <v>5341</v>
      </c>
      <c r="K650" s="163" t="str">
        <f>LEFT(L650,10)</f>
        <v>2029-06-28</v>
      </c>
      <c r="L650" t="s">
        <v>6500</v>
      </c>
      <c r="M650">
        <v>100000</v>
      </c>
      <c r="N650" t="s">
        <v>1434</v>
      </c>
      <c r="O650" t="s">
        <v>1435</v>
      </c>
      <c r="P650" t="s">
        <v>1449</v>
      </c>
      <c r="Q650" t="s">
        <v>5308</v>
      </c>
      <c r="R650" t="s">
        <v>1443</v>
      </c>
      <c r="S650" t="s">
        <v>6501</v>
      </c>
      <c r="T650" t="s">
        <v>5534</v>
      </c>
      <c r="U650" t="s">
        <v>1438</v>
      </c>
      <c r="W650" t="s">
        <v>292</v>
      </c>
      <c r="X650" t="s">
        <v>3932</v>
      </c>
      <c r="Y650" t="s">
        <v>1465</v>
      </c>
      <c r="Z650" t="s">
        <v>1466</v>
      </c>
      <c r="AA650" t="s">
        <v>1467</v>
      </c>
      <c r="AB650" t="s">
        <v>3023</v>
      </c>
      <c r="AC650" t="s">
        <v>1441</v>
      </c>
    </row>
    <row r="651" spans="1:29">
      <c r="A651" t="str">
        <f>+AA651</f>
        <v>ADM</v>
      </c>
      <c r="B651" t="s">
        <v>3933</v>
      </c>
      <c r="C651" t="s">
        <v>1433</v>
      </c>
      <c r="D651" t="s">
        <v>1473</v>
      </c>
      <c r="E651" t="s">
        <v>3934</v>
      </c>
      <c r="F651" t="s">
        <v>3935</v>
      </c>
      <c r="G651" t="s">
        <v>5649</v>
      </c>
      <c r="H651">
        <v>100000000</v>
      </c>
      <c r="I651">
        <v>8600</v>
      </c>
      <c r="J651" t="s">
        <v>6502</v>
      </c>
      <c r="K651" s="163" t="str">
        <f>LEFT(L651,10)</f>
        <v>2029-07-13</v>
      </c>
      <c r="L651" t="s">
        <v>6503</v>
      </c>
      <c r="M651">
        <v>100000</v>
      </c>
      <c r="N651" t="s">
        <v>1434</v>
      </c>
      <c r="O651" t="s">
        <v>1435</v>
      </c>
      <c r="Q651" t="s">
        <v>5308</v>
      </c>
      <c r="R651" t="s">
        <v>1443</v>
      </c>
      <c r="S651" t="s">
        <v>6504</v>
      </c>
      <c r="U651" t="s">
        <v>1438</v>
      </c>
      <c r="W651" t="s">
        <v>292</v>
      </c>
      <c r="X651" t="s">
        <v>3936</v>
      </c>
      <c r="Y651" t="s">
        <v>1465</v>
      </c>
      <c r="Z651" t="s">
        <v>1466</v>
      </c>
      <c r="AA651" t="s">
        <v>2114</v>
      </c>
      <c r="AC651" t="s">
        <v>1441</v>
      </c>
    </row>
    <row r="652" spans="1:29">
      <c r="A652" t="str">
        <f>+AA652</f>
        <v>OD MAROC</v>
      </c>
      <c r="B652" t="s">
        <v>3937</v>
      </c>
      <c r="C652" t="s">
        <v>1534</v>
      </c>
      <c r="D652" t="s">
        <v>1473</v>
      </c>
      <c r="E652" t="s">
        <v>3938</v>
      </c>
      <c r="F652" t="s">
        <v>3938</v>
      </c>
      <c r="G652" t="s">
        <v>6505</v>
      </c>
      <c r="H652">
        <v>100000000</v>
      </c>
      <c r="I652">
        <v>800</v>
      </c>
      <c r="J652" t="s">
        <v>6506</v>
      </c>
      <c r="K652" s="163" t="str">
        <f>LEFT(L652,10)</f>
        <v>2029-07-27</v>
      </c>
      <c r="L652" t="s">
        <v>6507</v>
      </c>
      <c r="M652">
        <v>100000</v>
      </c>
      <c r="N652" t="s">
        <v>1557</v>
      </c>
      <c r="O652" t="s">
        <v>1435</v>
      </c>
      <c r="P652" t="s">
        <v>1449</v>
      </c>
      <c r="Q652" t="s">
        <v>5308</v>
      </c>
      <c r="R652" t="s">
        <v>1437</v>
      </c>
      <c r="S652" t="s">
        <v>6508</v>
      </c>
      <c r="T652" t="s">
        <v>5932</v>
      </c>
      <c r="U652" t="s">
        <v>1438</v>
      </c>
      <c r="V652" t="s">
        <v>1437</v>
      </c>
      <c r="W652" t="s">
        <v>292</v>
      </c>
      <c r="X652" t="s">
        <v>3939</v>
      </c>
      <c r="Y652" t="s">
        <v>1450</v>
      </c>
      <c r="Z652" t="s">
        <v>1249</v>
      </c>
      <c r="AA652" t="s">
        <v>3940</v>
      </c>
      <c r="AB652" t="s">
        <v>3941</v>
      </c>
      <c r="AC652" t="s">
        <v>1441</v>
      </c>
    </row>
    <row r="653" spans="1:29">
      <c r="A653" t="str">
        <f>+AA653</f>
        <v>TRESOR</v>
      </c>
      <c r="B653" t="s">
        <v>3942</v>
      </c>
      <c r="C653" t="s">
        <v>1433</v>
      </c>
      <c r="D653" t="s">
        <v>1218</v>
      </c>
      <c r="E653" t="s">
        <v>3943</v>
      </c>
      <c r="F653" t="s">
        <v>3944</v>
      </c>
      <c r="G653" t="s">
        <v>5306</v>
      </c>
      <c r="H653">
        <v>100000000</v>
      </c>
      <c r="I653">
        <v>76501</v>
      </c>
      <c r="J653" t="s">
        <v>6509</v>
      </c>
      <c r="K653" s="163" t="str">
        <f>LEFT(L653,10)</f>
        <v>2029-08-06</v>
      </c>
      <c r="L653" t="s">
        <v>6510</v>
      </c>
      <c r="M653">
        <v>100000</v>
      </c>
      <c r="N653" t="s">
        <v>1434</v>
      </c>
      <c r="O653" t="s">
        <v>1435</v>
      </c>
      <c r="Q653" t="s">
        <v>5308</v>
      </c>
      <c r="R653" t="s">
        <v>1443</v>
      </c>
      <c r="S653" t="s">
        <v>6511</v>
      </c>
      <c r="U653" t="s">
        <v>1438</v>
      </c>
      <c r="W653" t="s">
        <v>292</v>
      </c>
      <c r="X653" t="s">
        <v>3945</v>
      </c>
      <c r="Y653" t="s">
        <v>1439</v>
      </c>
      <c r="Z653" t="s">
        <v>1440</v>
      </c>
      <c r="AA653" t="s">
        <v>333</v>
      </c>
      <c r="AB653" t="s">
        <v>3946</v>
      </c>
      <c r="AC653" t="s">
        <v>1441</v>
      </c>
    </row>
    <row r="654" spans="1:29">
      <c r="A654" t="str">
        <f>+AA654</f>
        <v>SOFAC CREDIT</v>
      </c>
      <c r="B654" t="s">
        <v>3947</v>
      </c>
      <c r="C654" t="s">
        <v>1534</v>
      </c>
      <c r="D654" t="s">
        <v>111</v>
      </c>
      <c r="E654" t="s">
        <v>3948</v>
      </c>
      <c r="F654" t="s">
        <v>3948</v>
      </c>
      <c r="G654" t="s">
        <v>5388</v>
      </c>
      <c r="H654">
        <v>100000000</v>
      </c>
      <c r="I654">
        <v>9700</v>
      </c>
      <c r="J654" t="s">
        <v>6512</v>
      </c>
      <c r="K654" s="163" t="str">
        <f>LEFT(L654,10)</f>
        <v>2029-08-22</v>
      </c>
      <c r="L654" t="s">
        <v>6513</v>
      </c>
      <c r="M654">
        <v>100000</v>
      </c>
      <c r="N654" t="s">
        <v>1434</v>
      </c>
      <c r="O654" t="s">
        <v>1435</v>
      </c>
      <c r="P654" t="s">
        <v>1449</v>
      </c>
      <c r="Q654" t="s">
        <v>5308</v>
      </c>
      <c r="R654" t="s">
        <v>1443</v>
      </c>
      <c r="S654" t="s">
        <v>6010</v>
      </c>
      <c r="T654" t="s">
        <v>6512</v>
      </c>
      <c r="U654" t="s">
        <v>1536</v>
      </c>
      <c r="V654" t="s">
        <v>1443</v>
      </c>
      <c r="W654" t="s">
        <v>292</v>
      </c>
      <c r="X654" t="s">
        <v>3949</v>
      </c>
      <c r="Y654" t="s">
        <v>1455</v>
      </c>
      <c r="Z654" t="s">
        <v>1456</v>
      </c>
      <c r="AA654" t="s">
        <v>1538</v>
      </c>
      <c r="AB654" t="s">
        <v>3950</v>
      </c>
      <c r="AC654" t="s">
        <v>1441</v>
      </c>
    </row>
    <row r="655" spans="1:29">
      <c r="A655" t="str">
        <f>+AA655</f>
        <v>FT SOFAC AUTO LE</v>
      </c>
      <c r="B655" t="s">
        <v>3951</v>
      </c>
      <c r="C655" t="s">
        <v>1534</v>
      </c>
      <c r="D655" t="s">
        <v>177</v>
      </c>
      <c r="E655" t="s">
        <v>3952</v>
      </c>
      <c r="F655" t="s">
        <v>3952</v>
      </c>
      <c r="G655" t="s">
        <v>6514</v>
      </c>
      <c r="H655">
        <v>100000000</v>
      </c>
      <c r="I655">
        <v>9809</v>
      </c>
      <c r="J655" t="s">
        <v>6189</v>
      </c>
      <c r="K655" s="163" t="str">
        <f>LEFT(L655,10)</f>
        <v>2029-09-27</v>
      </c>
      <c r="L655" t="s">
        <v>6515</v>
      </c>
      <c r="M655">
        <v>100000</v>
      </c>
      <c r="N655" t="s">
        <v>1434</v>
      </c>
      <c r="O655" t="s">
        <v>1435</v>
      </c>
      <c r="P655" t="s">
        <v>1449</v>
      </c>
      <c r="Q655" t="s">
        <v>5308</v>
      </c>
      <c r="R655" t="s">
        <v>1437</v>
      </c>
      <c r="S655" t="s">
        <v>5416</v>
      </c>
      <c r="U655" t="s">
        <v>1536</v>
      </c>
      <c r="V655" t="s">
        <v>1437</v>
      </c>
      <c r="W655" t="s">
        <v>292</v>
      </c>
      <c r="X655" t="s">
        <v>3953</v>
      </c>
      <c r="Y655" t="s">
        <v>1445</v>
      </c>
      <c r="Z655" t="s">
        <v>1243</v>
      </c>
      <c r="AA655" t="s">
        <v>3954</v>
      </c>
      <c r="AB655" t="s">
        <v>1729</v>
      </c>
      <c r="AC655" t="s">
        <v>1441</v>
      </c>
    </row>
    <row r="656" spans="1:29">
      <c r="A656" t="str">
        <f>+AA656</f>
        <v>FT SOFAC AUTO LE</v>
      </c>
      <c r="B656" t="s">
        <v>3955</v>
      </c>
      <c r="C656" t="s">
        <v>1742</v>
      </c>
      <c r="D656" t="s">
        <v>177</v>
      </c>
      <c r="E656" t="s">
        <v>3956</v>
      </c>
      <c r="F656" t="s">
        <v>3956</v>
      </c>
      <c r="G656" t="s">
        <v>6514</v>
      </c>
      <c r="H656">
        <v>100000000</v>
      </c>
      <c r="I656">
        <v>2</v>
      </c>
      <c r="J656" t="s">
        <v>6189</v>
      </c>
      <c r="K656" s="163" t="str">
        <f>LEFT(L656,10)</f>
        <v>2029-09-27</v>
      </c>
      <c r="L656" t="s">
        <v>6515</v>
      </c>
      <c r="M656">
        <v>5003201.47</v>
      </c>
      <c r="N656" t="s">
        <v>1744</v>
      </c>
      <c r="O656" t="s">
        <v>1745</v>
      </c>
      <c r="P656" t="s">
        <v>1449</v>
      </c>
      <c r="Q656" t="s">
        <v>6516</v>
      </c>
      <c r="U656" t="s">
        <v>1438</v>
      </c>
      <c r="W656" t="s">
        <v>292</v>
      </c>
      <c r="X656" t="s">
        <v>3957</v>
      </c>
      <c r="Y656" t="s">
        <v>1445</v>
      </c>
      <c r="Z656" t="s">
        <v>1243</v>
      </c>
      <c r="AA656" t="s">
        <v>3954</v>
      </c>
      <c r="AC656" t="s">
        <v>1441</v>
      </c>
    </row>
    <row r="657" spans="1:29">
      <c r="A657" t="str">
        <f>+AA657</f>
        <v>WAFASALAF</v>
      </c>
      <c r="B657" t="s">
        <v>3958</v>
      </c>
      <c r="C657" t="s">
        <v>1433</v>
      </c>
      <c r="D657" t="s">
        <v>111</v>
      </c>
      <c r="E657" t="s">
        <v>3959</v>
      </c>
      <c r="F657" t="s">
        <v>3959</v>
      </c>
      <c r="G657" t="s">
        <v>5342</v>
      </c>
      <c r="H657">
        <v>100000000</v>
      </c>
      <c r="I657">
        <v>3000</v>
      </c>
      <c r="J657" t="s">
        <v>5833</v>
      </c>
      <c r="K657" s="163" t="str">
        <f>LEFT(L657,10)</f>
        <v>2029-10-01</v>
      </c>
      <c r="L657" t="s">
        <v>6517</v>
      </c>
      <c r="M657">
        <v>100000</v>
      </c>
      <c r="N657" t="s">
        <v>1434</v>
      </c>
      <c r="O657" t="s">
        <v>1435</v>
      </c>
      <c r="P657" t="s">
        <v>1449</v>
      </c>
      <c r="Q657" t="s">
        <v>5308</v>
      </c>
      <c r="R657" t="s">
        <v>1443</v>
      </c>
      <c r="S657" t="s">
        <v>5573</v>
      </c>
      <c r="T657" t="s">
        <v>5534</v>
      </c>
      <c r="U657" t="s">
        <v>1438</v>
      </c>
      <c r="W657" t="s">
        <v>292</v>
      </c>
      <c r="X657" t="s">
        <v>3960</v>
      </c>
      <c r="Y657" t="s">
        <v>1465</v>
      </c>
      <c r="Z657" t="s">
        <v>1466</v>
      </c>
      <c r="AA657" t="s">
        <v>1467</v>
      </c>
      <c r="AB657" t="s">
        <v>2457</v>
      </c>
      <c r="AC657" t="s">
        <v>1441</v>
      </c>
    </row>
    <row r="658" spans="1:29">
      <c r="A658" t="str">
        <f>+AA658</f>
        <v>CFG BANK</v>
      </c>
      <c r="B658" t="s">
        <v>3961</v>
      </c>
      <c r="C658" t="s">
        <v>1433</v>
      </c>
      <c r="D658" t="s">
        <v>111</v>
      </c>
      <c r="E658" t="s">
        <v>3962</v>
      </c>
      <c r="F658" t="s">
        <v>3962</v>
      </c>
      <c r="G658" t="s">
        <v>5314</v>
      </c>
      <c r="H658">
        <v>100000000</v>
      </c>
      <c r="I658">
        <v>1000</v>
      </c>
      <c r="J658" t="s">
        <v>6518</v>
      </c>
      <c r="K658" s="163" t="str">
        <f>LEFT(L658,10)</f>
        <v>2029-10-01</v>
      </c>
      <c r="L658" t="s">
        <v>6517</v>
      </c>
      <c r="M658">
        <v>100000</v>
      </c>
      <c r="N658" t="s">
        <v>1434</v>
      </c>
      <c r="O658" t="s">
        <v>1435</v>
      </c>
      <c r="P658" t="s">
        <v>1449</v>
      </c>
      <c r="Q658" t="s">
        <v>5308</v>
      </c>
      <c r="R658" t="s">
        <v>1443</v>
      </c>
      <c r="S658" t="s">
        <v>5671</v>
      </c>
      <c r="T658" t="s">
        <v>6239</v>
      </c>
      <c r="U658" t="s">
        <v>1438</v>
      </c>
      <c r="W658" t="s">
        <v>292</v>
      </c>
      <c r="X658" t="s">
        <v>3963</v>
      </c>
      <c r="Y658" t="s">
        <v>1450</v>
      </c>
      <c r="Z658" t="s">
        <v>1249</v>
      </c>
      <c r="AA658" t="s">
        <v>1249</v>
      </c>
      <c r="AB658" t="s">
        <v>3964</v>
      </c>
      <c r="AC658" t="s">
        <v>1441</v>
      </c>
    </row>
    <row r="659" spans="1:29">
      <c r="A659" t="str">
        <f>+AA659</f>
        <v>CFG BANK</v>
      </c>
      <c r="B659" t="s">
        <v>3965</v>
      </c>
      <c r="C659" t="s">
        <v>1433</v>
      </c>
      <c r="D659" t="s">
        <v>111</v>
      </c>
      <c r="E659" t="s">
        <v>3966</v>
      </c>
      <c r="F659" t="s">
        <v>3966</v>
      </c>
      <c r="G659" t="s">
        <v>5314</v>
      </c>
      <c r="H659">
        <v>100000000</v>
      </c>
      <c r="I659">
        <v>1000</v>
      </c>
      <c r="J659" t="s">
        <v>6519</v>
      </c>
      <c r="K659" s="163" t="str">
        <f>LEFT(L659,10)</f>
        <v>2029-10-03</v>
      </c>
      <c r="L659" t="s">
        <v>6520</v>
      </c>
      <c r="M659">
        <v>100000</v>
      </c>
      <c r="N659" t="s">
        <v>1434</v>
      </c>
      <c r="O659" t="s">
        <v>1435</v>
      </c>
      <c r="P659" t="s">
        <v>1449</v>
      </c>
      <c r="Q659" t="s">
        <v>5308</v>
      </c>
      <c r="R659" t="s">
        <v>1443</v>
      </c>
      <c r="S659" t="s">
        <v>5455</v>
      </c>
      <c r="T659" t="s">
        <v>6239</v>
      </c>
      <c r="U659" t="s">
        <v>1438</v>
      </c>
      <c r="W659" t="s">
        <v>292</v>
      </c>
      <c r="X659" t="s">
        <v>3967</v>
      </c>
      <c r="Y659" t="s">
        <v>1450</v>
      </c>
      <c r="Z659" t="s">
        <v>1249</v>
      </c>
      <c r="AA659" t="s">
        <v>1249</v>
      </c>
      <c r="AB659" t="s">
        <v>3968</v>
      </c>
      <c r="AC659" t="s">
        <v>1441</v>
      </c>
    </row>
    <row r="660" spans="1:29">
      <c r="A660" t="str">
        <f>+AA660</f>
        <v>CFG BANK</v>
      </c>
      <c r="B660" t="s">
        <v>3969</v>
      </c>
      <c r="C660" t="s">
        <v>1447</v>
      </c>
      <c r="D660" t="s">
        <v>111</v>
      </c>
      <c r="E660" t="s">
        <v>3970</v>
      </c>
      <c r="F660" t="s">
        <v>3970</v>
      </c>
      <c r="G660" t="s">
        <v>5314</v>
      </c>
      <c r="H660">
        <v>100000000</v>
      </c>
      <c r="I660">
        <v>5400</v>
      </c>
      <c r="J660" t="s">
        <v>6169</v>
      </c>
      <c r="K660" s="163" t="str">
        <f>LEFT(L660,10)</f>
        <v>2029-10-11</v>
      </c>
      <c r="L660" t="s">
        <v>6521</v>
      </c>
      <c r="M660">
        <v>100000</v>
      </c>
      <c r="N660" t="s">
        <v>1557</v>
      </c>
      <c r="O660" t="s">
        <v>1435</v>
      </c>
      <c r="P660" t="s">
        <v>1449</v>
      </c>
      <c r="Q660" t="s">
        <v>5308</v>
      </c>
      <c r="R660" t="s">
        <v>1443</v>
      </c>
      <c r="S660" t="s">
        <v>5337</v>
      </c>
      <c r="T660" t="s">
        <v>6169</v>
      </c>
      <c r="U660" t="s">
        <v>1438</v>
      </c>
      <c r="W660" t="s">
        <v>292</v>
      </c>
      <c r="X660" t="s">
        <v>3971</v>
      </c>
      <c r="Y660" t="s">
        <v>1450</v>
      </c>
      <c r="Z660" t="s">
        <v>1249</v>
      </c>
      <c r="AA660" t="s">
        <v>1249</v>
      </c>
      <c r="AB660" t="s">
        <v>2498</v>
      </c>
      <c r="AC660" t="s">
        <v>1441</v>
      </c>
    </row>
    <row r="661" spans="1:29">
      <c r="A661" t="str">
        <f>+AA661</f>
        <v>CFG BANK</v>
      </c>
      <c r="B661" t="s">
        <v>3972</v>
      </c>
      <c r="C661" t="s">
        <v>1433</v>
      </c>
      <c r="D661" t="s">
        <v>111</v>
      </c>
      <c r="E661" t="s">
        <v>3973</v>
      </c>
      <c r="F661" t="s">
        <v>3973</v>
      </c>
      <c r="G661" t="s">
        <v>5314</v>
      </c>
      <c r="H661">
        <v>100000000</v>
      </c>
      <c r="I661">
        <v>5200</v>
      </c>
      <c r="J661" t="s">
        <v>6169</v>
      </c>
      <c r="K661" s="163" t="str">
        <f>LEFT(L661,10)</f>
        <v>2029-10-11</v>
      </c>
      <c r="L661" t="s">
        <v>6521</v>
      </c>
      <c r="M661">
        <v>100000</v>
      </c>
      <c r="N661" t="s">
        <v>1434</v>
      </c>
      <c r="O661" t="s">
        <v>1435</v>
      </c>
      <c r="P661" t="s">
        <v>1449</v>
      </c>
      <c r="Q661" t="s">
        <v>5308</v>
      </c>
      <c r="R661" t="s">
        <v>1443</v>
      </c>
      <c r="S661" t="s">
        <v>5573</v>
      </c>
      <c r="T661" t="s">
        <v>5600</v>
      </c>
      <c r="U661" t="s">
        <v>1438</v>
      </c>
      <c r="W661" t="s">
        <v>292</v>
      </c>
      <c r="X661" t="s">
        <v>3974</v>
      </c>
      <c r="Y661" t="s">
        <v>1450</v>
      </c>
      <c r="Z661" t="s">
        <v>1249</v>
      </c>
      <c r="AA661" t="s">
        <v>1249</v>
      </c>
      <c r="AB661" t="s">
        <v>2498</v>
      </c>
      <c r="AC661" t="s">
        <v>1441</v>
      </c>
    </row>
    <row r="662" spans="1:29">
      <c r="A662" t="str">
        <f>+AA662</f>
        <v>TRESOR</v>
      </c>
      <c r="B662" t="s">
        <v>3975</v>
      </c>
      <c r="C662" t="s">
        <v>1433</v>
      </c>
      <c r="D662" t="s">
        <v>1218</v>
      </c>
      <c r="E662" t="s">
        <v>3976</v>
      </c>
      <c r="F662" t="s">
        <v>3976</v>
      </c>
      <c r="G662" t="s">
        <v>5306</v>
      </c>
      <c r="H662">
        <v>100000000</v>
      </c>
      <c r="I662">
        <v>25200</v>
      </c>
      <c r="J662" t="s">
        <v>5322</v>
      </c>
      <c r="K662" s="163" t="str">
        <f>LEFT(L662,10)</f>
        <v>2029-10-15</v>
      </c>
      <c r="L662" t="s">
        <v>6522</v>
      </c>
      <c r="M662">
        <v>100000</v>
      </c>
      <c r="N662" t="s">
        <v>1434</v>
      </c>
      <c r="O662" t="s">
        <v>1435</v>
      </c>
      <c r="P662" t="s">
        <v>1436</v>
      </c>
      <c r="Q662" t="s">
        <v>5308</v>
      </c>
      <c r="R662" t="s">
        <v>1443</v>
      </c>
      <c r="S662" t="s">
        <v>5573</v>
      </c>
      <c r="T662" t="s">
        <v>6020</v>
      </c>
      <c r="U662" t="s">
        <v>1438</v>
      </c>
      <c r="W662" t="s">
        <v>292</v>
      </c>
      <c r="X662" t="s">
        <v>3977</v>
      </c>
      <c r="Y662" t="s">
        <v>1439</v>
      </c>
      <c r="Z662" t="s">
        <v>1440</v>
      </c>
      <c r="AA662" t="s">
        <v>333</v>
      </c>
      <c r="AB662" t="s">
        <v>2539</v>
      </c>
      <c r="AC662" t="s">
        <v>1441</v>
      </c>
    </row>
    <row r="663" spans="1:29">
      <c r="A663" t="str">
        <f>+AA663</f>
        <v>COMMUNE AGADIR</v>
      </c>
      <c r="B663" t="s">
        <v>3978</v>
      </c>
      <c r="C663" t="s">
        <v>1534</v>
      </c>
      <c r="D663" t="s">
        <v>1473</v>
      </c>
      <c r="E663" t="s">
        <v>3979</v>
      </c>
      <c r="F663" t="s">
        <v>3980</v>
      </c>
      <c r="G663" t="s">
        <v>6523</v>
      </c>
      <c r="H663">
        <v>100000000</v>
      </c>
      <c r="I663">
        <v>6000</v>
      </c>
      <c r="J663" t="s">
        <v>6524</v>
      </c>
      <c r="K663" s="163" t="str">
        <f>LEFT(L663,10)</f>
        <v>2029-10-24</v>
      </c>
      <c r="L663" t="s">
        <v>6525</v>
      </c>
      <c r="M663">
        <v>100000</v>
      </c>
      <c r="N663" t="s">
        <v>1434</v>
      </c>
      <c r="O663" t="s">
        <v>1435</v>
      </c>
      <c r="P663" t="s">
        <v>1449</v>
      </c>
      <c r="Q663" t="s">
        <v>5308</v>
      </c>
      <c r="R663" t="s">
        <v>1443</v>
      </c>
      <c r="S663" t="s">
        <v>6083</v>
      </c>
      <c r="U663" t="s">
        <v>1536</v>
      </c>
      <c r="V663" t="s">
        <v>1443</v>
      </c>
      <c r="W663" t="s">
        <v>292</v>
      </c>
      <c r="X663" t="s">
        <v>3981</v>
      </c>
      <c r="Y663" t="s">
        <v>1455</v>
      </c>
      <c r="Z663" t="s">
        <v>1456</v>
      </c>
      <c r="AA663" t="s">
        <v>3982</v>
      </c>
      <c r="AB663" t="s">
        <v>2566</v>
      </c>
      <c r="AC663" t="s">
        <v>1441</v>
      </c>
    </row>
    <row r="664" spans="1:29">
      <c r="A664" t="str">
        <f>+AA664</f>
        <v>CDG K E</v>
      </c>
      <c r="B664" t="s">
        <v>3983</v>
      </c>
      <c r="C664" t="s">
        <v>1447</v>
      </c>
      <c r="D664" t="s">
        <v>111</v>
      </c>
      <c r="E664" t="s">
        <v>3984</v>
      </c>
      <c r="F664" t="s">
        <v>3984</v>
      </c>
      <c r="G664" t="s">
        <v>5431</v>
      </c>
      <c r="H664">
        <v>100000000</v>
      </c>
      <c r="I664">
        <v>6000</v>
      </c>
      <c r="J664" t="s">
        <v>6427</v>
      </c>
      <c r="K664" s="163" t="str">
        <f>LEFT(L664,10)</f>
        <v>2029-10-26</v>
      </c>
      <c r="L664" t="s">
        <v>6526</v>
      </c>
      <c r="M664">
        <v>100000</v>
      </c>
      <c r="N664" t="s">
        <v>1557</v>
      </c>
      <c r="O664" t="s">
        <v>1435</v>
      </c>
      <c r="Q664" t="s">
        <v>5308</v>
      </c>
      <c r="R664" t="s">
        <v>1443</v>
      </c>
      <c r="S664" t="s">
        <v>6029</v>
      </c>
      <c r="U664" t="s">
        <v>1438</v>
      </c>
      <c r="W664" t="s">
        <v>292</v>
      </c>
      <c r="X664" t="s">
        <v>3985</v>
      </c>
      <c r="Y664" t="s">
        <v>1455</v>
      </c>
      <c r="Z664" t="s">
        <v>1456</v>
      </c>
      <c r="AA664" t="s">
        <v>1606</v>
      </c>
      <c r="AB664" t="s">
        <v>3801</v>
      </c>
      <c r="AC664" t="s">
        <v>1441</v>
      </c>
    </row>
    <row r="665" spans="1:29">
      <c r="A665" t="str">
        <f>+AA665</f>
        <v>CAM E</v>
      </c>
      <c r="B665" t="s">
        <v>3986</v>
      </c>
      <c r="C665" t="s">
        <v>1447</v>
      </c>
      <c r="D665" t="s">
        <v>1442</v>
      </c>
      <c r="E665" t="s">
        <v>3987</v>
      </c>
      <c r="F665" t="s">
        <v>3987</v>
      </c>
      <c r="G665" t="s">
        <v>5331</v>
      </c>
      <c r="H665">
        <v>100000000</v>
      </c>
      <c r="I665">
        <v>6316</v>
      </c>
      <c r="J665" t="s">
        <v>6527</v>
      </c>
      <c r="K665" s="163" t="str">
        <f>LEFT(L665,10)</f>
        <v>2029-10-28</v>
      </c>
      <c r="L665" t="s">
        <v>6528</v>
      </c>
      <c r="M665">
        <v>100000</v>
      </c>
      <c r="N665" t="s">
        <v>1557</v>
      </c>
      <c r="O665" t="s">
        <v>1435</v>
      </c>
      <c r="Q665" t="s">
        <v>5308</v>
      </c>
      <c r="R665" t="s">
        <v>1443</v>
      </c>
      <c r="S665" t="s">
        <v>6529</v>
      </c>
      <c r="U665" t="s">
        <v>1438</v>
      </c>
      <c r="W665" t="s">
        <v>292</v>
      </c>
      <c r="X665" t="s">
        <v>3988</v>
      </c>
      <c r="Y665" t="s">
        <v>2632</v>
      </c>
      <c r="Z665" t="s">
        <v>2633</v>
      </c>
      <c r="AA665" t="s">
        <v>1459</v>
      </c>
      <c r="AB665" t="s">
        <v>3989</v>
      </c>
      <c r="AC665" t="s">
        <v>1441</v>
      </c>
    </row>
    <row r="666" spans="1:29">
      <c r="A666" t="str">
        <f>+AA666</f>
        <v>CAM E</v>
      </c>
      <c r="B666" t="s">
        <v>3990</v>
      </c>
      <c r="C666" t="s">
        <v>1447</v>
      </c>
      <c r="D666" t="s">
        <v>1442</v>
      </c>
      <c r="E666" t="s">
        <v>3991</v>
      </c>
      <c r="F666" t="s">
        <v>3991</v>
      </c>
      <c r="G666" t="s">
        <v>5331</v>
      </c>
      <c r="H666">
        <v>100000000</v>
      </c>
      <c r="I666">
        <v>2184</v>
      </c>
      <c r="J666" t="s">
        <v>6527</v>
      </c>
      <c r="K666" s="163" t="str">
        <f>LEFT(L666,10)</f>
        <v>2029-10-28</v>
      </c>
      <c r="L666" t="s">
        <v>6528</v>
      </c>
      <c r="M666">
        <v>100000</v>
      </c>
      <c r="N666" t="s">
        <v>1557</v>
      </c>
      <c r="O666" t="s">
        <v>1435</v>
      </c>
      <c r="Q666" t="s">
        <v>5308</v>
      </c>
      <c r="R666" t="s">
        <v>1443</v>
      </c>
      <c r="S666" t="s">
        <v>6157</v>
      </c>
      <c r="U666" t="s">
        <v>1438</v>
      </c>
      <c r="W666" t="s">
        <v>292</v>
      </c>
      <c r="X666" t="s">
        <v>3992</v>
      </c>
      <c r="Y666" t="s">
        <v>2632</v>
      </c>
      <c r="Z666" t="s">
        <v>2633</v>
      </c>
      <c r="AA666" t="s">
        <v>1459</v>
      </c>
      <c r="AB666" t="s">
        <v>3989</v>
      </c>
      <c r="AC666" t="s">
        <v>1441</v>
      </c>
    </row>
    <row r="667" spans="1:29">
      <c r="A667" t="str">
        <f>+AA667</f>
        <v>CFG BANK</v>
      </c>
      <c r="B667" t="s">
        <v>3993</v>
      </c>
      <c r="C667" t="s">
        <v>1433</v>
      </c>
      <c r="D667" t="s">
        <v>111</v>
      </c>
      <c r="E667" t="s">
        <v>3994</v>
      </c>
      <c r="F667" t="s">
        <v>3994</v>
      </c>
      <c r="G667" t="s">
        <v>5314</v>
      </c>
      <c r="H667">
        <v>100000000</v>
      </c>
      <c r="I667">
        <v>1000</v>
      </c>
      <c r="J667" t="s">
        <v>5374</v>
      </c>
      <c r="K667" s="163" t="str">
        <f>LEFT(L667,10)</f>
        <v>2029-10-30</v>
      </c>
      <c r="L667" t="s">
        <v>6530</v>
      </c>
      <c r="M667">
        <v>100000</v>
      </c>
      <c r="N667" t="s">
        <v>1434</v>
      </c>
      <c r="O667" t="s">
        <v>1435</v>
      </c>
      <c r="P667" t="s">
        <v>1449</v>
      </c>
      <c r="Q667" t="s">
        <v>5308</v>
      </c>
      <c r="R667" t="s">
        <v>1443</v>
      </c>
      <c r="S667" t="s">
        <v>5337</v>
      </c>
      <c r="T667" t="s">
        <v>5600</v>
      </c>
      <c r="U667" t="s">
        <v>1438</v>
      </c>
      <c r="W667" t="s">
        <v>292</v>
      </c>
      <c r="X667" t="s">
        <v>3995</v>
      </c>
      <c r="Y667" t="s">
        <v>1450</v>
      </c>
      <c r="Z667" t="s">
        <v>1249</v>
      </c>
      <c r="AA667" t="s">
        <v>1249</v>
      </c>
      <c r="AB667" t="s">
        <v>3996</v>
      </c>
      <c r="AC667" t="s">
        <v>1688</v>
      </c>
    </row>
    <row r="668" spans="1:29">
      <c r="A668" t="str">
        <f>+AA668</f>
        <v>CFG BANK</v>
      </c>
      <c r="B668" t="s">
        <v>3997</v>
      </c>
      <c r="C668" t="s">
        <v>1447</v>
      </c>
      <c r="D668" t="s">
        <v>111</v>
      </c>
      <c r="E668" t="s">
        <v>3994</v>
      </c>
      <c r="F668" t="s">
        <v>3994</v>
      </c>
      <c r="G668" t="s">
        <v>5314</v>
      </c>
      <c r="H668">
        <v>100000000</v>
      </c>
      <c r="I668">
        <v>1000</v>
      </c>
      <c r="J668" t="s">
        <v>5374</v>
      </c>
      <c r="K668" s="163" t="str">
        <f>LEFT(L668,10)</f>
        <v>2029-10-30</v>
      </c>
      <c r="L668" t="s">
        <v>6530</v>
      </c>
      <c r="M668">
        <v>100000</v>
      </c>
      <c r="N668" t="s">
        <v>1557</v>
      </c>
      <c r="O668" t="s">
        <v>1435</v>
      </c>
      <c r="P668" t="s">
        <v>1449</v>
      </c>
      <c r="Q668" t="s">
        <v>5308</v>
      </c>
      <c r="R668" t="s">
        <v>1443</v>
      </c>
      <c r="S668" t="s">
        <v>5337</v>
      </c>
      <c r="T668" t="s">
        <v>6169</v>
      </c>
      <c r="U668" t="s">
        <v>1438</v>
      </c>
      <c r="W668" t="s">
        <v>292</v>
      </c>
      <c r="X668" t="s">
        <v>3998</v>
      </c>
      <c r="Y668" t="s">
        <v>1450</v>
      </c>
      <c r="Z668" t="s">
        <v>1249</v>
      </c>
      <c r="AA668" t="s">
        <v>1249</v>
      </c>
      <c r="AB668" t="s">
        <v>3996</v>
      </c>
      <c r="AC668" t="s">
        <v>1441</v>
      </c>
    </row>
    <row r="669" spans="1:29">
      <c r="A669" t="str">
        <f>+AA669</f>
        <v>WAFASALAF</v>
      </c>
      <c r="B669" t="s">
        <v>3999</v>
      </c>
      <c r="C669" t="s">
        <v>1433</v>
      </c>
      <c r="D669" t="s">
        <v>111</v>
      </c>
      <c r="E669" t="s">
        <v>4000</v>
      </c>
      <c r="F669" t="s">
        <v>4000</v>
      </c>
      <c r="G669" t="s">
        <v>5342</v>
      </c>
      <c r="H669">
        <v>100000000</v>
      </c>
      <c r="I669">
        <v>6000</v>
      </c>
      <c r="J669" t="s">
        <v>5381</v>
      </c>
      <c r="K669" s="163" t="str">
        <f>LEFT(L669,10)</f>
        <v>2029-11-01</v>
      </c>
      <c r="L669" t="s">
        <v>6531</v>
      </c>
      <c r="M669">
        <v>100000</v>
      </c>
      <c r="N669" t="s">
        <v>1434</v>
      </c>
      <c r="O669" t="s">
        <v>1435</v>
      </c>
      <c r="P669" t="s">
        <v>1449</v>
      </c>
      <c r="Q669" t="s">
        <v>5308</v>
      </c>
      <c r="R669" t="s">
        <v>1443</v>
      </c>
      <c r="S669" t="s">
        <v>6268</v>
      </c>
      <c r="T669" t="s">
        <v>5534</v>
      </c>
      <c r="U669" t="s">
        <v>1438</v>
      </c>
      <c r="W669" t="s">
        <v>292</v>
      </c>
      <c r="X669" t="s">
        <v>4001</v>
      </c>
      <c r="Y669" t="s">
        <v>1465</v>
      </c>
      <c r="Z669" t="s">
        <v>1466</v>
      </c>
      <c r="AA669" t="s">
        <v>1467</v>
      </c>
      <c r="AB669" t="s">
        <v>2581</v>
      </c>
      <c r="AC669" t="s">
        <v>1441</v>
      </c>
    </row>
    <row r="670" spans="1:29">
      <c r="A670" t="str">
        <f>+AA670</f>
        <v>AL OMRANE</v>
      </c>
      <c r="B670" t="s">
        <v>4002</v>
      </c>
      <c r="C670" t="s">
        <v>1534</v>
      </c>
      <c r="D670" t="s">
        <v>1473</v>
      </c>
      <c r="E670" t="s">
        <v>4003</v>
      </c>
      <c r="F670" t="s">
        <v>4003</v>
      </c>
      <c r="G670" t="s">
        <v>6439</v>
      </c>
      <c r="H670">
        <v>100000000</v>
      </c>
      <c r="I670">
        <v>8000</v>
      </c>
      <c r="J670" t="s">
        <v>6532</v>
      </c>
      <c r="K670" s="163" t="str">
        <f>LEFT(L670,10)</f>
        <v>2029-11-08</v>
      </c>
      <c r="L670" t="s">
        <v>6533</v>
      </c>
      <c r="M670">
        <v>100000</v>
      </c>
      <c r="N670" t="s">
        <v>1434</v>
      </c>
      <c r="O670" t="s">
        <v>1435</v>
      </c>
      <c r="P670" t="s">
        <v>1449</v>
      </c>
      <c r="Q670" t="s">
        <v>5308</v>
      </c>
      <c r="R670" t="s">
        <v>1443</v>
      </c>
      <c r="S670" t="s">
        <v>5387</v>
      </c>
      <c r="T670" t="s">
        <v>6532</v>
      </c>
      <c r="U670" t="s">
        <v>1536</v>
      </c>
      <c r="V670" t="s">
        <v>1443</v>
      </c>
      <c r="W670" t="s">
        <v>292</v>
      </c>
      <c r="X670" t="s">
        <v>4004</v>
      </c>
      <c r="Y670" t="s">
        <v>2049</v>
      </c>
      <c r="Z670" t="s">
        <v>2050</v>
      </c>
      <c r="AA670" t="s">
        <v>3828</v>
      </c>
      <c r="AB670" t="s">
        <v>4005</v>
      </c>
      <c r="AC670" t="s">
        <v>1441</v>
      </c>
    </row>
    <row r="671" spans="1:29">
      <c r="A671" t="str">
        <f>+AA671</f>
        <v>AL OMRANE</v>
      </c>
      <c r="B671" t="s">
        <v>4006</v>
      </c>
      <c r="C671" t="s">
        <v>1534</v>
      </c>
      <c r="D671" t="s">
        <v>1473</v>
      </c>
      <c r="E671" t="s">
        <v>4007</v>
      </c>
      <c r="F671" t="s">
        <v>4007</v>
      </c>
      <c r="G671" t="s">
        <v>6439</v>
      </c>
      <c r="H671">
        <v>100000000</v>
      </c>
      <c r="I671">
        <v>2000</v>
      </c>
      <c r="J671" t="s">
        <v>6532</v>
      </c>
      <c r="K671" s="163" t="str">
        <f>LEFT(L671,10)</f>
        <v>2029-11-08</v>
      </c>
      <c r="L671" t="s">
        <v>6533</v>
      </c>
      <c r="M671">
        <v>100000</v>
      </c>
      <c r="N671" t="s">
        <v>1557</v>
      </c>
      <c r="O671" t="s">
        <v>1435</v>
      </c>
      <c r="P671" t="s">
        <v>1449</v>
      </c>
      <c r="Q671" t="s">
        <v>5308</v>
      </c>
      <c r="R671" t="s">
        <v>1443</v>
      </c>
      <c r="S671" t="s">
        <v>5582</v>
      </c>
      <c r="T671" t="s">
        <v>6532</v>
      </c>
      <c r="U671" t="s">
        <v>1536</v>
      </c>
      <c r="V671" t="s">
        <v>1443</v>
      </c>
      <c r="W671" t="s">
        <v>292</v>
      </c>
      <c r="X671" t="s">
        <v>4008</v>
      </c>
      <c r="Y671" t="s">
        <v>2049</v>
      </c>
      <c r="Z671" t="s">
        <v>2050</v>
      </c>
      <c r="AA671" t="s">
        <v>3828</v>
      </c>
      <c r="AB671" t="s">
        <v>4005</v>
      </c>
      <c r="AC671" t="s">
        <v>1441</v>
      </c>
    </row>
    <row r="672" spans="1:29">
      <c r="A672" t="str">
        <f>+AA672</f>
        <v>BMCI</v>
      </c>
      <c r="B672" t="s">
        <v>4009</v>
      </c>
      <c r="C672" t="s">
        <v>1433</v>
      </c>
      <c r="D672" t="s">
        <v>1442</v>
      </c>
      <c r="E672" t="s">
        <v>4010</v>
      </c>
      <c r="F672" t="s">
        <v>4010</v>
      </c>
      <c r="G672" t="s">
        <v>5375</v>
      </c>
      <c r="H672">
        <v>100000000</v>
      </c>
      <c r="I672">
        <v>748</v>
      </c>
      <c r="J672" t="s">
        <v>6534</v>
      </c>
      <c r="K672" s="163" t="str">
        <f>LEFT(L672,10)</f>
        <v>2029-11-12</v>
      </c>
      <c r="L672" t="s">
        <v>6535</v>
      </c>
      <c r="M672">
        <v>100000</v>
      </c>
      <c r="N672" t="s">
        <v>1434</v>
      </c>
      <c r="O672" t="s">
        <v>1435</v>
      </c>
      <c r="Q672" t="s">
        <v>5308</v>
      </c>
      <c r="R672" t="s">
        <v>1443</v>
      </c>
      <c r="S672" t="s">
        <v>5934</v>
      </c>
      <c r="T672" t="s">
        <v>6534</v>
      </c>
      <c r="U672" t="s">
        <v>1438</v>
      </c>
      <c r="W672" t="s">
        <v>292</v>
      </c>
      <c r="X672" t="s">
        <v>4011</v>
      </c>
      <c r="Y672" t="s">
        <v>1515</v>
      </c>
      <c r="Z672" t="s">
        <v>41</v>
      </c>
      <c r="AA672" t="s">
        <v>41</v>
      </c>
      <c r="AB672" t="s">
        <v>4012</v>
      </c>
      <c r="AC672" t="s">
        <v>1688</v>
      </c>
    </row>
    <row r="673" spans="1:29">
      <c r="A673" t="str">
        <f>+AA673</f>
        <v>BMCI</v>
      </c>
      <c r="B673" t="s">
        <v>4013</v>
      </c>
      <c r="C673" t="s">
        <v>1447</v>
      </c>
      <c r="D673" t="s">
        <v>1442</v>
      </c>
      <c r="E673" t="s">
        <v>4014</v>
      </c>
      <c r="F673" t="s">
        <v>4014</v>
      </c>
      <c r="G673" t="s">
        <v>5375</v>
      </c>
      <c r="H673">
        <v>100000000</v>
      </c>
      <c r="I673">
        <v>4252</v>
      </c>
      <c r="J673" t="s">
        <v>6534</v>
      </c>
      <c r="K673" s="163" t="str">
        <f>LEFT(L673,10)</f>
        <v>2029-11-12</v>
      </c>
      <c r="L673" t="s">
        <v>6535</v>
      </c>
      <c r="M673">
        <v>100000</v>
      </c>
      <c r="N673" t="s">
        <v>1557</v>
      </c>
      <c r="O673" t="s">
        <v>1435</v>
      </c>
      <c r="Q673" t="s">
        <v>5308</v>
      </c>
      <c r="R673" t="s">
        <v>1443</v>
      </c>
      <c r="S673" t="s">
        <v>6536</v>
      </c>
      <c r="U673" t="s">
        <v>1438</v>
      </c>
      <c r="W673" t="s">
        <v>292</v>
      </c>
      <c r="X673" t="s">
        <v>4015</v>
      </c>
      <c r="Y673" t="s">
        <v>1515</v>
      </c>
      <c r="Z673" t="s">
        <v>41</v>
      </c>
      <c r="AA673" t="s">
        <v>41</v>
      </c>
      <c r="AB673" t="s">
        <v>4012</v>
      </c>
      <c r="AC673" t="s">
        <v>1688</v>
      </c>
    </row>
    <row r="674" spans="1:29">
      <c r="A674" t="str">
        <f>+AA674</f>
        <v>ADM</v>
      </c>
      <c r="B674" t="s">
        <v>4016</v>
      </c>
      <c r="C674" t="s">
        <v>1433</v>
      </c>
      <c r="D674" t="s">
        <v>1473</v>
      </c>
      <c r="E674" t="s">
        <v>4017</v>
      </c>
      <c r="F674" t="s">
        <v>4018</v>
      </c>
      <c r="G674" t="s">
        <v>5649</v>
      </c>
      <c r="H674">
        <v>100000000</v>
      </c>
      <c r="I674">
        <v>3200</v>
      </c>
      <c r="J674" t="s">
        <v>6537</v>
      </c>
      <c r="K674" s="163" t="str">
        <f>LEFT(L674,10)</f>
        <v>2029-11-26</v>
      </c>
      <c r="L674" t="s">
        <v>6538</v>
      </c>
      <c r="M674">
        <v>100000</v>
      </c>
      <c r="N674" t="s">
        <v>1434</v>
      </c>
      <c r="O674" t="s">
        <v>1435</v>
      </c>
      <c r="Q674" t="s">
        <v>5308</v>
      </c>
      <c r="R674" t="s">
        <v>1443</v>
      </c>
      <c r="S674" t="s">
        <v>6539</v>
      </c>
      <c r="U674" t="s">
        <v>1438</v>
      </c>
      <c r="W674" t="s">
        <v>292</v>
      </c>
      <c r="X674" t="s">
        <v>4019</v>
      </c>
      <c r="Y674" t="s">
        <v>1455</v>
      </c>
      <c r="Z674" t="s">
        <v>1456</v>
      </c>
      <c r="AA674" t="s">
        <v>2114</v>
      </c>
      <c r="AC674" t="s">
        <v>1441</v>
      </c>
    </row>
    <row r="675" spans="1:29">
      <c r="A675" t="str">
        <f>+AA675</f>
        <v>MAGHREBAIL</v>
      </c>
      <c r="B675" t="s">
        <v>4020</v>
      </c>
      <c r="C675" t="s">
        <v>1534</v>
      </c>
      <c r="D675" t="s">
        <v>111</v>
      </c>
      <c r="E675" t="s">
        <v>4021</v>
      </c>
      <c r="F675" t="s">
        <v>4021</v>
      </c>
      <c r="G675" t="s">
        <v>5420</v>
      </c>
      <c r="H675">
        <v>100000000</v>
      </c>
      <c r="I675">
        <v>2400</v>
      </c>
      <c r="J675" t="s">
        <v>6540</v>
      </c>
      <c r="K675" s="163" t="str">
        <f>LEFT(L675,10)</f>
        <v>2029-12-05</v>
      </c>
      <c r="L675" t="s">
        <v>6541</v>
      </c>
      <c r="M675">
        <v>100000</v>
      </c>
      <c r="N675" t="s">
        <v>1434</v>
      </c>
      <c r="O675" t="s">
        <v>1435</v>
      </c>
      <c r="P675" t="s">
        <v>1449</v>
      </c>
      <c r="Q675" t="s">
        <v>5308</v>
      </c>
      <c r="R675" t="s">
        <v>1443</v>
      </c>
      <c r="S675" t="s">
        <v>5394</v>
      </c>
      <c r="T675" t="s">
        <v>5328</v>
      </c>
      <c r="U675" t="s">
        <v>1536</v>
      </c>
      <c r="V675" t="s">
        <v>1443</v>
      </c>
      <c r="W675" t="s">
        <v>292</v>
      </c>
      <c r="X675" t="s">
        <v>4022</v>
      </c>
      <c r="Y675" t="s">
        <v>1457</v>
      </c>
      <c r="Z675" t="s">
        <v>39</v>
      </c>
      <c r="AA675" t="s">
        <v>55</v>
      </c>
      <c r="AB675" t="s">
        <v>4023</v>
      </c>
      <c r="AC675" t="s">
        <v>1441</v>
      </c>
    </row>
    <row r="676" spans="1:29">
      <c r="A676" t="str">
        <f>+AA676</f>
        <v>FEC</v>
      </c>
      <c r="B676" t="s">
        <v>4024</v>
      </c>
      <c r="C676" t="s">
        <v>1447</v>
      </c>
      <c r="D676" t="s">
        <v>1473</v>
      </c>
      <c r="E676" t="s">
        <v>4025</v>
      </c>
      <c r="F676" t="s">
        <v>4026</v>
      </c>
      <c r="G676" t="s">
        <v>5700</v>
      </c>
      <c r="H676">
        <v>100000000</v>
      </c>
      <c r="I676">
        <v>8490</v>
      </c>
      <c r="J676" t="s">
        <v>6542</v>
      </c>
      <c r="K676" s="163" t="str">
        <f>LEFT(L676,10)</f>
        <v>2029-12-08</v>
      </c>
      <c r="L676" t="s">
        <v>6543</v>
      </c>
      <c r="M676">
        <v>100000</v>
      </c>
      <c r="N676" t="s">
        <v>1448</v>
      </c>
      <c r="O676" t="s">
        <v>1435</v>
      </c>
      <c r="Q676" t="s">
        <v>5308</v>
      </c>
      <c r="R676" t="s">
        <v>1443</v>
      </c>
      <c r="S676" t="s">
        <v>6488</v>
      </c>
      <c r="U676" t="s">
        <v>1438</v>
      </c>
      <c r="W676" t="s">
        <v>292</v>
      </c>
      <c r="X676" t="s">
        <v>4027</v>
      </c>
      <c r="Y676" t="s">
        <v>1515</v>
      </c>
      <c r="Z676" t="s">
        <v>41</v>
      </c>
      <c r="AA676" t="s">
        <v>2224</v>
      </c>
      <c r="AC676" t="s">
        <v>1441</v>
      </c>
    </row>
    <row r="677" spans="1:29">
      <c r="A677" t="str">
        <f>+AA677</f>
        <v>MUTANDIS SCA</v>
      </c>
      <c r="B677" t="s">
        <v>4028</v>
      </c>
      <c r="C677" t="s">
        <v>1534</v>
      </c>
      <c r="D677" t="s">
        <v>1473</v>
      </c>
      <c r="E677" t="s">
        <v>4029</v>
      </c>
      <c r="F677" t="s">
        <v>4029</v>
      </c>
      <c r="G677" t="s">
        <v>6544</v>
      </c>
      <c r="H677">
        <v>100000000</v>
      </c>
      <c r="I677">
        <v>1500</v>
      </c>
      <c r="J677" t="s">
        <v>6545</v>
      </c>
      <c r="K677" s="163" t="str">
        <f>LEFT(L677,10)</f>
        <v>2029-12-11</v>
      </c>
      <c r="L677" t="s">
        <v>6546</v>
      </c>
      <c r="M677">
        <v>100000</v>
      </c>
      <c r="N677" t="s">
        <v>1557</v>
      </c>
      <c r="O677" t="s">
        <v>1745</v>
      </c>
      <c r="P677" t="s">
        <v>1449</v>
      </c>
      <c r="Q677" t="s">
        <v>5308</v>
      </c>
      <c r="R677" t="s">
        <v>1443</v>
      </c>
      <c r="S677" t="s">
        <v>6138</v>
      </c>
      <c r="T677" t="s">
        <v>5357</v>
      </c>
      <c r="U677" t="s">
        <v>1536</v>
      </c>
      <c r="V677" t="s">
        <v>1443</v>
      </c>
      <c r="W677" t="s">
        <v>292</v>
      </c>
      <c r="X677" t="s">
        <v>4030</v>
      </c>
      <c r="Y677" t="s">
        <v>1450</v>
      </c>
      <c r="Z677" t="s">
        <v>1249</v>
      </c>
      <c r="AA677" t="s">
        <v>57</v>
      </c>
      <c r="AB677" t="s">
        <v>2684</v>
      </c>
      <c r="AC677" t="s">
        <v>1441</v>
      </c>
    </row>
    <row r="678" spans="1:29">
      <c r="A678" t="str">
        <f>+AA678</f>
        <v>MUTANDIS SCA</v>
      </c>
      <c r="B678" t="s">
        <v>4031</v>
      </c>
      <c r="C678" t="s">
        <v>1534</v>
      </c>
      <c r="D678" t="s">
        <v>1473</v>
      </c>
      <c r="E678" t="s">
        <v>4032</v>
      </c>
      <c r="F678" t="s">
        <v>4032</v>
      </c>
      <c r="G678" t="s">
        <v>6544</v>
      </c>
      <c r="H678">
        <v>100000000</v>
      </c>
      <c r="I678">
        <v>1500</v>
      </c>
      <c r="J678" t="s">
        <v>6545</v>
      </c>
      <c r="K678" s="163" t="str">
        <f>LEFT(L678,10)</f>
        <v>2029-12-11</v>
      </c>
      <c r="L678" t="s">
        <v>6546</v>
      </c>
      <c r="M678">
        <v>100000</v>
      </c>
      <c r="N678" t="s">
        <v>1434</v>
      </c>
      <c r="O678" t="s">
        <v>1745</v>
      </c>
      <c r="P678" t="s">
        <v>1449</v>
      </c>
      <c r="Q678" t="s">
        <v>5308</v>
      </c>
      <c r="R678" t="s">
        <v>1443</v>
      </c>
      <c r="S678" t="s">
        <v>5831</v>
      </c>
      <c r="T678" t="s">
        <v>6545</v>
      </c>
      <c r="U678" t="s">
        <v>1536</v>
      </c>
      <c r="V678" t="s">
        <v>1443</v>
      </c>
      <c r="W678" t="s">
        <v>292</v>
      </c>
      <c r="X678" t="s">
        <v>4033</v>
      </c>
      <c r="Y678" t="s">
        <v>1450</v>
      </c>
      <c r="Z678" t="s">
        <v>1249</v>
      </c>
      <c r="AA678" t="s">
        <v>57</v>
      </c>
      <c r="AB678" t="s">
        <v>2684</v>
      </c>
      <c r="AC678" t="s">
        <v>1441</v>
      </c>
    </row>
    <row r="679" spans="1:29">
      <c r="A679" t="str">
        <f>+AA679</f>
        <v>CAM E</v>
      </c>
      <c r="B679" t="s">
        <v>4034</v>
      </c>
      <c r="C679" t="s">
        <v>1433</v>
      </c>
      <c r="D679" t="s">
        <v>1442</v>
      </c>
      <c r="E679" t="s">
        <v>4035</v>
      </c>
      <c r="F679" t="s">
        <v>4035</v>
      </c>
      <c r="G679" t="s">
        <v>5331</v>
      </c>
      <c r="H679">
        <v>100000000</v>
      </c>
      <c r="I679">
        <v>4500</v>
      </c>
      <c r="J679" t="s">
        <v>6547</v>
      </c>
      <c r="K679" s="163" t="str">
        <f>LEFT(L679,10)</f>
        <v>2029-12-23</v>
      </c>
      <c r="L679" t="s">
        <v>6548</v>
      </c>
      <c r="M679">
        <v>100000</v>
      </c>
      <c r="N679" t="s">
        <v>1434</v>
      </c>
      <c r="O679" t="s">
        <v>1435</v>
      </c>
      <c r="P679" t="s">
        <v>1449</v>
      </c>
      <c r="Q679" t="s">
        <v>5308</v>
      </c>
      <c r="R679" t="s">
        <v>1443</v>
      </c>
      <c r="S679" t="s">
        <v>6549</v>
      </c>
      <c r="U679" t="s">
        <v>1438</v>
      </c>
      <c r="W679" t="s">
        <v>292</v>
      </c>
      <c r="X679" t="s">
        <v>4036</v>
      </c>
      <c r="Y679" t="s">
        <v>2632</v>
      </c>
      <c r="Z679" t="s">
        <v>2633</v>
      </c>
      <c r="AA679" t="s">
        <v>1459</v>
      </c>
      <c r="AB679" t="s">
        <v>4037</v>
      </c>
      <c r="AC679" t="s">
        <v>1441</v>
      </c>
    </row>
    <row r="680" spans="1:29">
      <c r="A680" t="str">
        <f>+AA680</f>
        <v>BCP E</v>
      </c>
      <c r="B680" t="s">
        <v>4038</v>
      </c>
      <c r="C680" t="s">
        <v>1433</v>
      </c>
      <c r="D680" t="s">
        <v>1442</v>
      </c>
      <c r="E680" t="s">
        <v>4039</v>
      </c>
      <c r="F680" t="s">
        <v>4039</v>
      </c>
      <c r="G680" t="s">
        <v>5952</v>
      </c>
      <c r="H680">
        <v>100000000</v>
      </c>
      <c r="I680">
        <v>20000</v>
      </c>
      <c r="J680" t="s">
        <v>6550</v>
      </c>
      <c r="K680" s="163" t="str">
        <f>LEFT(L680,10)</f>
        <v>2029-12-26</v>
      </c>
      <c r="L680" t="s">
        <v>6551</v>
      </c>
      <c r="M680">
        <v>100000</v>
      </c>
      <c r="N680" t="s">
        <v>1434</v>
      </c>
      <c r="O680" t="s">
        <v>1435</v>
      </c>
      <c r="P680" t="s">
        <v>1436</v>
      </c>
      <c r="Q680" t="s">
        <v>5308</v>
      </c>
      <c r="R680" t="s">
        <v>1443</v>
      </c>
      <c r="S680" t="s">
        <v>6463</v>
      </c>
      <c r="T680" t="s">
        <v>5889</v>
      </c>
      <c r="U680" t="s">
        <v>1438</v>
      </c>
      <c r="W680" t="s">
        <v>292</v>
      </c>
      <c r="X680" t="s">
        <v>4040</v>
      </c>
      <c r="Y680" t="s">
        <v>2097</v>
      </c>
      <c r="Z680" t="s">
        <v>2098</v>
      </c>
      <c r="AA680" t="s">
        <v>2750</v>
      </c>
      <c r="AB680" t="s">
        <v>4041</v>
      </c>
      <c r="AC680" t="s">
        <v>1441</v>
      </c>
    </row>
    <row r="681" spans="1:29">
      <c r="A681" t="str">
        <f>+AA681</f>
        <v>FT PRIMACRED</v>
      </c>
      <c r="B681" t="s">
        <v>4042</v>
      </c>
      <c r="C681" t="s">
        <v>1534</v>
      </c>
      <c r="D681" t="s">
        <v>177</v>
      </c>
      <c r="E681" t="s">
        <v>4043</v>
      </c>
      <c r="F681" t="s">
        <v>4043</v>
      </c>
      <c r="G681" t="s">
        <v>6552</v>
      </c>
      <c r="H681">
        <v>100000000</v>
      </c>
      <c r="I681">
        <v>4163</v>
      </c>
      <c r="J681" t="s">
        <v>6553</v>
      </c>
      <c r="K681" s="163" t="str">
        <f>LEFT(L681,10)</f>
        <v>2029-12-30</v>
      </c>
      <c r="L681" t="s">
        <v>6554</v>
      </c>
      <c r="M681">
        <v>100000</v>
      </c>
      <c r="N681" t="s">
        <v>1434</v>
      </c>
      <c r="O681" t="s">
        <v>1745</v>
      </c>
      <c r="P681" t="s">
        <v>1449</v>
      </c>
      <c r="Q681" t="s">
        <v>5308</v>
      </c>
      <c r="R681" t="s">
        <v>1437</v>
      </c>
      <c r="S681" t="s">
        <v>6555</v>
      </c>
      <c r="U681" t="s">
        <v>1536</v>
      </c>
      <c r="V681" t="s">
        <v>1437</v>
      </c>
      <c r="W681" t="s">
        <v>292</v>
      </c>
      <c r="X681" t="s">
        <v>4045</v>
      </c>
      <c r="Y681" t="s">
        <v>1445</v>
      </c>
      <c r="Z681" t="s">
        <v>1243</v>
      </c>
      <c r="AA681" t="s">
        <v>4046</v>
      </c>
      <c r="AB681" t="s">
        <v>4047</v>
      </c>
      <c r="AC681" t="s">
        <v>1441</v>
      </c>
    </row>
    <row r="682" spans="1:29">
      <c r="A682" t="str">
        <f>+AA682</f>
        <v>FT PRIMACRED</v>
      </c>
      <c r="B682" t="s">
        <v>4048</v>
      </c>
      <c r="C682" t="s">
        <v>1742</v>
      </c>
      <c r="D682" t="s">
        <v>177</v>
      </c>
      <c r="E682" t="s">
        <v>4049</v>
      </c>
      <c r="F682" t="s">
        <v>4049</v>
      </c>
      <c r="G682" t="s">
        <v>6552</v>
      </c>
      <c r="H682">
        <v>100000000</v>
      </c>
      <c r="I682">
        <v>2</v>
      </c>
      <c r="J682" t="s">
        <v>6553</v>
      </c>
      <c r="K682" s="163" t="str">
        <f>LEFT(L682,10)</f>
        <v>2029-12-30</v>
      </c>
      <c r="L682" t="s">
        <v>6554</v>
      </c>
      <c r="M682">
        <v>24004.34</v>
      </c>
      <c r="N682" t="s">
        <v>1744</v>
      </c>
      <c r="O682" t="s">
        <v>1745</v>
      </c>
      <c r="P682" t="s">
        <v>1449</v>
      </c>
      <c r="Q682" t="s">
        <v>6556</v>
      </c>
      <c r="U682" t="s">
        <v>1438</v>
      </c>
      <c r="W682" t="s">
        <v>292</v>
      </c>
      <c r="X682" t="s">
        <v>4050</v>
      </c>
      <c r="Y682" t="s">
        <v>1445</v>
      </c>
      <c r="Z682" t="s">
        <v>1243</v>
      </c>
      <c r="AA682" t="s">
        <v>4046</v>
      </c>
      <c r="AC682" t="s">
        <v>1441</v>
      </c>
    </row>
    <row r="683" spans="1:29">
      <c r="A683" t="str">
        <f>+AA683</f>
        <v>LABEL VIE</v>
      </c>
      <c r="B683" t="s">
        <v>4051</v>
      </c>
      <c r="C683" t="s">
        <v>1447</v>
      </c>
      <c r="D683" t="s">
        <v>1473</v>
      </c>
      <c r="E683" t="s">
        <v>4052</v>
      </c>
      <c r="F683" t="s">
        <v>4052</v>
      </c>
      <c r="G683" t="s">
        <v>5323</v>
      </c>
      <c r="H683">
        <v>100000000</v>
      </c>
      <c r="I683">
        <v>4350</v>
      </c>
      <c r="J683" t="s">
        <v>5955</v>
      </c>
      <c r="K683" s="163" t="str">
        <f>LEFT(L683,10)</f>
        <v>2029-12-30</v>
      </c>
      <c r="L683" t="s">
        <v>6554</v>
      </c>
      <c r="M683">
        <v>100000</v>
      </c>
      <c r="N683" t="s">
        <v>1557</v>
      </c>
      <c r="O683" t="s">
        <v>1745</v>
      </c>
      <c r="P683" t="s">
        <v>1449</v>
      </c>
      <c r="Q683" t="s">
        <v>5308</v>
      </c>
      <c r="R683" t="s">
        <v>1443</v>
      </c>
      <c r="S683" t="s">
        <v>5914</v>
      </c>
      <c r="T683" t="s">
        <v>6557</v>
      </c>
      <c r="U683" t="s">
        <v>1438</v>
      </c>
      <c r="W683" t="s">
        <v>292</v>
      </c>
      <c r="X683" t="s">
        <v>4053</v>
      </c>
      <c r="Y683" t="s">
        <v>2049</v>
      </c>
      <c r="Z683" t="s">
        <v>2050</v>
      </c>
      <c r="AA683" t="s">
        <v>52</v>
      </c>
      <c r="AB683" t="s">
        <v>2733</v>
      </c>
      <c r="AC683" t="s">
        <v>1441</v>
      </c>
    </row>
    <row r="684" spans="1:29">
      <c r="A684" t="str">
        <f>+AA684</f>
        <v>LABEL VIE</v>
      </c>
      <c r="B684" t="s">
        <v>4054</v>
      </c>
      <c r="C684" t="s">
        <v>1433</v>
      </c>
      <c r="D684" t="s">
        <v>1473</v>
      </c>
      <c r="E684" t="s">
        <v>4055</v>
      </c>
      <c r="F684" t="s">
        <v>4055</v>
      </c>
      <c r="G684" t="s">
        <v>5323</v>
      </c>
      <c r="H684">
        <v>100000000</v>
      </c>
      <c r="I684">
        <v>4250</v>
      </c>
      <c r="J684" t="s">
        <v>5955</v>
      </c>
      <c r="K684" s="163" t="str">
        <f>LEFT(L684,10)</f>
        <v>2029-12-30</v>
      </c>
      <c r="L684" t="s">
        <v>6554</v>
      </c>
      <c r="M684">
        <v>100000</v>
      </c>
      <c r="N684" t="s">
        <v>1434</v>
      </c>
      <c r="O684" t="s">
        <v>1745</v>
      </c>
      <c r="Q684" t="s">
        <v>5308</v>
      </c>
      <c r="R684" t="s">
        <v>1443</v>
      </c>
      <c r="S684" t="s">
        <v>5785</v>
      </c>
      <c r="U684" t="s">
        <v>1438</v>
      </c>
      <c r="W684" t="s">
        <v>292</v>
      </c>
      <c r="X684" t="s">
        <v>4056</v>
      </c>
      <c r="Y684" t="s">
        <v>2049</v>
      </c>
      <c r="Z684" t="s">
        <v>2050</v>
      </c>
      <c r="AA684" t="s">
        <v>52</v>
      </c>
      <c r="AB684" t="s">
        <v>2733</v>
      </c>
      <c r="AC684" t="s">
        <v>1441</v>
      </c>
    </row>
    <row r="685" spans="1:29">
      <c r="A685" t="str">
        <f>+AA685</f>
        <v>AFRIQUIA GAZ</v>
      </c>
      <c r="B685" t="s">
        <v>6558</v>
      </c>
      <c r="C685" t="s">
        <v>1433</v>
      </c>
      <c r="D685" t="s">
        <v>1473</v>
      </c>
      <c r="E685" t="s">
        <v>6559</v>
      </c>
      <c r="F685" t="s">
        <v>6559</v>
      </c>
      <c r="G685" t="s">
        <v>5643</v>
      </c>
      <c r="H685">
        <v>100000000</v>
      </c>
      <c r="I685">
        <v>6000</v>
      </c>
      <c r="J685" t="s">
        <v>6560</v>
      </c>
      <c r="K685" s="163" t="str">
        <f>LEFT(L685,10)</f>
        <v>2030-01-23</v>
      </c>
      <c r="L685" t="s">
        <v>6561</v>
      </c>
      <c r="M685">
        <v>100000</v>
      </c>
      <c r="N685" t="s">
        <v>1434</v>
      </c>
      <c r="O685" t="s">
        <v>1745</v>
      </c>
      <c r="P685" t="s">
        <v>1449</v>
      </c>
      <c r="Q685" t="s">
        <v>5308</v>
      </c>
      <c r="R685" t="s">
        <v>1443</v>
      </c>
      <c r="S685" t="s">
        <v>6015</v>
      </c>
      <c r="T685" t="s">
        <v>6560</v>
      </c>
      <c r="U685" t="s">
        <v>1438</v>
      </c>
      <c r="W685" t="s">
        <v>292</v>
      </c>
      <c r="X685" t="s">
        <v>6562</v>
      </c>
      <c r="Y685" t="s">
        <v>2097</v>
      </c>
      <c r="Z685" t="s">
        <v>2098</v>
      </c>
      <c r="AA685" t="s">
        <v>29</v>
      </c>
      <c r="AB685" t="s">
        <v>6563</v>
      </c>
      <c r="AC685" t="s">
        <v>1688</v>
      </c>
    </row>
    <row r="686" spans="1:29">
      <c r="A686" t="str">
        <f>+AA686</f>
        <v>AFRIQUIA GAZ</v>
      </c>
      <c r="B686" t="s">
        <v>6564</v>
      </c>
      <c r="C686" t="s">
        <v>1433</v>
      </c>
      <c r="D686" t="s">
        <v>1473</v>
      </c>
      <c r="E686" t="s">
        <v>6559</v>
      </c>
      <c r="F686" t="s">
        <v>6559</v>
      </c>
      <c r="G686" t="s">
        <v>5643</v>
      </c>
      <c r="H686">
        <v>100000000</v>
      </c>
      <c r="I686">
        <v>6000</v>
      </c>
      <c r="J686" t="s">
        <v>6565</v>
      </c>
      <c r="K686" s="163" t="str">
        <f>LEFT(L686,10)</f>
        <v>2030-01-23</v>
      </c>
      <c r="L686" t="s">
        <v>6561</v>
      </c>
      <c r="M686">
        <v>100000</v>
      </c>
      <c r="N686" t="s">
        <v>1434</v>
      </c>
      <c r="O686" t="s">
        <v>1745</v>
      </c>
      <c r="P686" t="s">
        <v>1449</v>
      </c>
      <c r="Q686" t="s">
        <v>5308</v>
      </c>
      <c r="R686" t="s">
        <v>1443</v>
      </c>
      <c r="S686" t="s">
        <v>6015</v>
      </c>
      <c r="T686" t="s">
        <v>6560</v>
      </c>
      <c r="U686" t="s">
        <v>1438</v>
      </c>
      <c r="W686" t="s">
        <v>292</v>
      </c>
      <c r="X686" t="s">
        <v>6566</v>
      </c>
      <c r="Y686" t="s">
        <v>2097</v>
      </c>
      <c r="Z686" t="s">
        <v>2098</v>
      </c>
      <c r="AA686" t="s">
        <v>29</v>
      </c>
      <c r="AB686" t="s">
        <v>6563</v>
      </c>
      <c r="AC686" t="s">
        <v>1441</v>
      </c>
    </row>
    <row r="687" spans="1:29">
      <c r="A687" t="str">
        <f>+AA687</f>
        <v>ALLIANCES DARNA</v>
      </c>
      <c r="B687" t="s">
        <v>4057</v>
      </c>
      <c r="C687" t="s">
        <v>1534</v>
      </c>
      <c r="D687" t="s">
        <v>1473</v>
      </c>
      <c r="E687" t="s">
        <v>4058</v>
      </c>
      <c r="F687" t="s">
        <v>4058</v>
      </c>
      <c r="G687" t="s">
        <v>6567</v>
      </c>
      <c r="H687">
        <v>100000000</v>
      </c>
      <c r="I687">
        <v>647431</v>
      </c>
      <c r="J687" t="s">
        <v>6568</v>
      </c>
      <c r="K687" s="163" t="str">
        <f>LEFT(L687,10)</f>
        <v>2030-01-31</v>
      </c>
      <c r="L687" t="s">
        <v>6569</v>
      </c>
      <c r="M687">
        <v>100</v>
      </c>
      <c r="N687" t="s">
        <v>1434</v>
      </c>
      <c r="O687" t="s">
        <v>1435</v>
      </c>
      <c r="P687" t="s">
        <v>1449</v>
      </c>
      <c r="Q687" t="s">
        <v>5508</v>
      </c>
      <c r="R687" t="s">
        <v>1443</v>
      </c>
      <c r="S687" t="s">
        <v>5407</v>
      </c>
      <c r="T687" t="s">
        <v>6568</v>
      </c>
      <c r="U687" t="s">
        <v>1536</v>
      </c>
      <c r="V687" t="s">
        <v>1443</v>
      </c>
      <c r="W687" t="s">
        <v>292</v>
      </c>
      <c r="X687" t="s">
        <v>4059</v>
      </c>
      <c r="Y687" t="s">
        <v>1457</v>
      </c>
      <c r="Z687" t="s">
        <v>39</v>
      </c>
      <c r="AA687" t="s">
        <v>4060</v>
      </c>
      <c r="AB687" t="s">
        <v>2789</v>
      </c>
      <c r="AC687" t="s">
        <v>1441</v>
      </c>
    </row>
    <row r="688" spans="1:29">
      <c r="A688" t="str">
        <f>+AA688</f>
        <v>ALLIANCES DARNA</v>
      </c>
      <c r="B688" t="s">
        <v>4061</v>
      </c>
      <c r="C688" t="s">
        <v>1534</v>
      </c>
      <c r="D688" t="s">
        <v>1442</v>
      </c>
      <c r="E688" t="s">
        <v>4062</v>
      </c>
      <c r="F688" t="s">
        <v>4063</v>
      </c>
      <c r="G688" t="s">
        <v>6567</v>
      </c>
      <c r="H688">
        <v>100000000</v>
      </c>
      <c r="I688">
        <v>4698013</v>
      </c>
      <c r="J688" t="s">
        <v>6568</v>
      </c>
      <c r="K688" s="163" t="str">
        <f>LEFT(L688,10)</f>
        <v>2030-01-31</v>
      </c>
      <c r="L688" t="s">
        <v>6569</v>
      </c>
      <c r="M688">
        <v>100</v>
      </c>
      <c r="N688" t="s">
        <v>1557</v>
      </c>
      <c r="O688" t="s">
        <v>1435</v>
      </c>
      <c r="P688" t="s">
        <v>1449</v>
      </c>
      <c r="Q688" t="s">
        <v>5508</v>
      </c>
      <c r="R688" t="s">
        <v>1443</v>
      </c>
      <c r="S688" t="s">
        <v>6093</v>
      </c>
      <c r="T688" t="s">
        <v>6568</v>
      </c>
      <c r="U688" t="s">
        <v>1536</v>
      </c>
      <c r="V688" t="s">
        <v>1443</v>
      </c>
      <c r="W688" t="s">
        <v>292</v>
      </c>
      <c r="X688" t="s">
        <v>4064</v>
      </c>
      <c r="Y688" t="s">
        <v>1457</v>
      </c>
      <c r="Z688" t="s">
        <v>39</v>
      </c>
      <c r="AA688" t="s">
        <v>4060</v>
      </c>
      <c r="AB688" t="s">
        <v>2789</v>
      </c>
      <c r="AC688" t="s">
        <v>1441</v>
      </c>
    </row>
    <row r="689" spans="1:29">
      <c r="A689" t="str">
        <f>+AA689</f>
        <v>ADI</v>
      </c>
      <c r="B689" t="s">
        <v>4065</v>
      </c>
      <c r="C689" t="s">
        <v>1534</v>
      </c>
      <c r="D689" t="s">
        <v>1473</v>
      </c>
      <c r="E689" t="s">
        <v>4066</v>
      </c>
      <c r="F689" t="s">
        <v>4066</v>
      </c>
      <c r="G689" t="s">
        <v>6570</v>
      </c>
      <c r="H689">
        <v>100000000</v>
      </c>
      <c r="I689">
        <v>3361686</v>
      </c>
      <c r="J689" t="s">
        <v>6568</v>
      </c>
      <c r="K689" s="163" t="str">
        <f>LEFT(L689,10)</f>
        <v>2030-01-31</v>
      </c>
      <c r="L689" t="s">
        <v>6569</v>
      </c>
      <c r="M689">
        <v>100</v>
      </c>
      <c r="N689" t="s">
        <v>1434</v>
      </c>
      <c r="O689" t="s">
        <v>1435</v>
      </c>
      <c r="P689" t="s">
        <v>1449</v>
      </c>
      <c r="Q689" t="s">
        <v>5508</v>
      </c>
      <c r="R689" t="s">
        <v>1443</v>
      </c>
      <c r="S689" t="s">
        <v>5407</v>
      </c>
      <c r="T689" t="s">
        <v>6568</v>
      </c>
      <c r="U689" t="s">
        <v>1536</v>
      </c>
      <c r="V689" t="s">
        <v>1443</v>
      </c>
      <c r="W689" t="s">
        <v>292</v>
      </c>
      <c r="X689" t="s">
        <v>4067</v>
      </c>
      <c r="Y689" t="s">
        <v>1457</v>
      </c>
      <c r="Z689" t="s">
        <v>39</v>
      </c>
      <c r="AA689" t="s">
        <v>4068</v>
      </c>
      <c r="AB689" t="s">
        <v>2789</v>
      </c>
      <c r="AC689" t="s">
        <v>1441</v>
      </c>
    </row>
    <row r="690" spans="1:29">
      <c r="A690" t="str">
        <f>+AA690</f>
        <v>ADI</v>
      </c>
      <c r="B690" t="s">
        <v>4069</v>
      </c>
      <c r="C690" t="s">
        <v>1534</v>
      </c>
      <c r="D690" t="s">
        <v>1473</v>
      </c>
      <c r="E690" t="s">
        <v>4070</v>
      </c>
      <c r="F690" t="s">
        <v>4070</v>
      </c>
      <c r="G690" t="s">
        <v>6570</v>
      </c>
      <c r="H690">
        <v>100000000</v>
      </c>
      <c r="I690">
        <v>7569632</v>
      </c>
      <c r="J690" t="s">
        <v>6568</v>
      </c>
      <c r="K690" s="163" t="str">
        <f>LEFT(L690,10)</f>
        <v>2030-01-31</v>
      </c>
      <c r="L690" t="s">
        <v>6569</v>
      </c>
      <c r="M690">
        <v>100</v>
      </c>
      <c r="N690" t="s">
        <v>1557</v>
      </c>
      <c r="O690" t="s">
        <v>1435</v>
      </c>
      <c r="P690" t="s">
        <v>1449</v>
      </c>
      <c r="Q690" t="s">
        <v>5508</v>
      </c>
      <c r="R690" t="s">
        <v>1443</v>
      </c>
      <c r="S690" t="s">
        <v>6093</v>
      </c>
      <c r="T690" t="s">
        <v>6568</v>
      </c>
      <c r="U690" t="s">
        <v>1536</v>
      </c>
      <c r="V690" t="s">
        <v>1443</v>
      </c>
      <c r="W690" t="s">
        <v>292</v>
      </c>
      <c r="X690" t="s">
        <v>4071</v>
      </c>
      <c r="Y690" t="s">
        <v>1457</v>
      </c>
      <c r="Z690" t="s">
        <v>39</v>
      </c>
      <c r="AA690" t="s">
        <v>4068</v>
      </c>
      <c r="AB690" t="s">
        <v>2789</v>
      </c>
      <c r="AC690" t="s">
        <v>1441</v>
      </c>
    </row>
    <row r="691" spans="1:29">
      <c r="A691" t="str">
        <f>+AA691</f>
        <v>SOFAC CREDIT</v>
      </c>
      <c r="B691" t="s">
        <v>6571</v>
      </c>
      <c r="C691" t="s">
        <v>1534</v>
      </c>
      <c r="D691" t="s">
        <v>111</v>
      </c>
      <c r="E691" t="s">
        <v>6572</v>
      </c>
      <c r="F691" t="s">
        <v>6572</v>
      </c>
      <c r="G691" t="s">
        <v>5388</v>
      </c>
      <c r="H691">
        <v>100000000</v>
      </c>
      <c r="I691">
        <v>7200</v>
      </c>
      <c r="J691" t="s">
        <v>5377</v>
      </c>
      <c r="K691" s="163" t="str">
        <f>LEFT(L691,10)</f>
        <v>2030-01-31</v>
      </c>
      <c r="L691" t="s">
        <v>6569</v>
      </c>
      <c r="M691">
        <v>100000</v>
      </c>
      <c r="N691" t="s">
        <v>1434</v>
      </c>
      <c r="O691" t="s">
        <v>1435</v>
      </c>
      <c r="P691" t="s">
        <v>1449</v>
      </c>
      <c r="Q691" t="s">
        <v>5308</v>
      </c>
      <c r="R691" t="s">
        <v>1443</v>
      </c>
      <c r="S691" t="s">
        <v>6198</v>
      </c>
      <c r="T691" t="s">
        <v>5377</v>
      </c>
      <c r="U691" t="s">
        <v>1536</v>
      </c>
      <c r="V691" t="s">
        <v>1443</v>
      </c>
      <c r="W691" t="s">
        <v>292</v>
      </c>
      <c r="X691" t="s">
        <v>6573</v>
      </c>
      <c r="Y691" t="s">
        <v>1455</v>
      </c>
      <c r="Z691" t="s">
        <v>1456</v>
      </c>
      <c r="AA691" t="s">
        <v>1538</v>
      </c>
      <c r="AB691" t="s">
        <v>2790</v>
      </c>
      <c r="AC691" t="s">
        <v>1441</v>
      </c>
    </row>
    <row r="692" spans="1:29">
      <c r="A692" t="str">
        <f>+AA692</f>
        <v>LABEL VIE</v>
      </c>
      <c r="B692" t="s">
        <v>4072</v>
      </c>
      <c r="C692" t="s">
        <v>1534</v>
      </c>
      <c r="D692" t="s">
        <v>1473</v>
      </c>
      <c r="E692" t="s">
        <v>4073</v>
      </c>
      <c r="F692" t="s">
        <v>4073</v>
      </c>
      <c r="G692" t="s">
        <v>5323</v>
      </c>
      <c r="H692">
        <v>100000000</v>
      </c>
      <c r="I692">
        <v>3300</v>
      </c>
      <c r="J692" t="s">
        <v>6383</v>
      </c>
      <c r="K692" s="163" t="str">
        <f>LEFT(L692,10)</f>
        <v>2030-03-16</v>
      </c>
      <c r="L692" t="s">
        <v>6574</v>
      </c>
      <c r="M692">
        <v>100000</v>
      </c>
      <c r="N692" t="s">
        <v>1557</v>
      </c>
      <c r="O692" t="s">
        <v>1745</v>
      </c>
      <c r="P692" t="s">
        <v>1449</v>
      </c>
      <c r="Q692" t="s">
        <v>5308</v>
      </c>
      <c r="R692" t="s">
        <v>1443</v>
      </c>
      <c r="S692" t="s">
        <v>6575</v>
      </c>
      <c r="U692" t="s">
        <v>1536</v>
      </c>
      <c r="V692" t="s">
        <v>1443</v>
      </c>
      <c r="W692" t="s">
        <v>292</v>
      </c>
      <c r="X692" t="s">
        <v>4074</v>
      </c>
      <c r="Y692" t="s">
        <v>2049</v>
      </c>
      <c r="Z692" t="s">
        <v>2050</v>
      </c>
      <c r="AA692" t="s">
        <v>52</v>
      </c>
      <c r="AB692" t="s">
        <v>3681</v>
      </c>
      <c r="AC692" t="s">
        <v>1441</v>
      </c>
    </row>
    <row r="693" spans="1:29">
      <c r="A693" t="str">
        <f>+AA693</f>
        <v>TRESOR</v>
      </c>
      <c r="B693" t="s">
        <v>4075</v>
      </c>
      <c r="C693" t="s">
        <v>1433</v>
      </c>
      <c r="D693" t="s">
        <v>1218</v>
      </c>
      <c r="E693" t="s">
        <v>4076</v>
      </c>
      <c r="F693" t="s">
        <v>4076</v>
      </c>
      <c r="G693" t="s">
        <v>5306</v>
      </c>
      <c r="H693">
        <v>100000000</v>
      </c>
      <c r="I693">
        <v>10000</v>
      </c>
      <c r="J693" t="s">
        <v>5320</v>
      </c>
      <c r="K693" s="163" t="str">
        <f>LEFT(L693,10)</f>
        <v>2030-04-15</v>
      </c>
      <c r="L693" t="s">
        <v>6576</v>
      </c>
      <c r="M693">
        <v>100000</v>
      </c>
      <c r="N693" t="s">
        <v>1434</v>
      </c>
      <c r="O693" t="s">
        <v>1435</v>
      </c>
      <c r="P693" t="s">
        <v>1436</v>
      </c>
      <c r="Q693" t="s">
        <v>5308</v>
      </c>
      <c r="R693" t="s">
        <v>1443</v>
      </c>
      <c r="S693" t="s">
        <v>5348</v>
      </c>
      <c r="T693" t="s">
        <v>5320</v>
      </c>
      <c r="U693" t="s">
        <v>1438</v>
      </c>
      <c r="W693" t="s">
        <v>292</v>
      </c>
      <c r="X693" t="s">
        <v>4077</v>
      </c>
      <c r="Y693" t="s">
        <v>1439</v>
      </c>
      <c r="Z693" t="s">
        <v>1440</v>
      </c>
      <c r="AA693" t="s">
        <v>333</v>
      </c>
      <c r="AB693" t="s">
        <v>1921</v>
      </c>
      <c r="AC693" t="s">
        <v>1441</v>
      </c>
    </row>
    <row r="694" spans="1:29">
      <c r="A694" t="str">
        <f>+AA694</f>
        <v>ADM</v>
      </c>
      <c r="B694" t="s">
        <v>4078</v>
      </c>
      <c r="C694" t="s">
        <v>1433</v>
      </c>
      <c r="D694" t="s">
        <v>1473</v>
      </c>
      <c r="E694" t="s">
        <v>4079</v>
      </c>
      <c r="F694" t="s">
        <v>4080</v>
      </c>
      <c r="G694" t="s">
        <v>5649</v>
      </c>
      <c r="H694">
        <v>100000000</v>
      </c>
      <c r="I694">
        <v>16500</v>
      </c>
      <c r="J694" t="s">
        <v>6577</v>
      </c>
      <c r="K694" s="163" t="str">
        <f>LEFT(L694,10)</f>
        <v>2030-04-26</v>
      </c>
      <c r="L694" t="s">
        <v>6578</v>
      </c>
      <c r="M694">
        <v>100000</v>
      </c>
      <c r="N694" t="s">
        <v>1434</v>
      </c>
      <c r="O694" t="s">
        <v>1435</v>
      </c>
      <c r="Q694" t="s">
        <v>5308</v>
      </c>
      <c r="R694" t="s">
        <v>1443</v>
      </c>
      <c r="S694" t="s">
        <v>6579</v>
      </c>
      <c r="U694" t="s">
        <v>1438</v>
      </c>
      <c r="W694" t="s">
        <v>292</v>
      </c>
      <c r="X694" t="s">
        <v>4081</v>
      </c>
      <c r="Y694" t="s">
        <v>1465</v>
      </c>
      <c r="Z694" t="s">
        <v>1466</v>
      </c>
      <c r="AA694" t="s">
        <v>2114</v>
      </c>
      <c r="AC694" t="s">
        <v>1441</v>
      </c>
    </row>
    <row r="695" spans="1:29">
      <c r="A695" t="str">
        <f>+AA695</f>
        <v>ADM</v>
      </c>
      <c r="B695" t="s">
        <v>4082</v>
      </c>
      <c r="C695" t="s">
        <v>1433</v>
      </c>
      <c r="D695" t="s">
        <v>1473</v>
      </c>
      <c r="E695" t="s">
        <v>4083</v>
      </c>
      <c r="F695" t="s">
        <v>4084</v>
      </c>
      <c r="G695" t="s">
        <v>5649</v>
      </c>
      <c r="H695">
        <v>100000000</v>
      </c>
      <c r="I695">
        <v>3500</v>
      </c>
      <c r="J695" t="s">
        <v>6577</v>
      </c>
      <c r="K695" s="163" t="str">
        <f>LEFT(L695,10)</f>
        <v>2030-04-26</v>
      </c>
      <c r="L695" t="s">
        <v>6578</v>
      </c>
      <c r="M695">
        <v>100000</v>
      </c>
      <c r="N695" t="s">
        <v>1434</v>
      </c>
      <c r="O695" t="s">
        <v>1435</v>
      </c>
      <c r="Q695" t="s">
        <v>5308</v>
      </c>
      <c r="R695" t="s">
        <v>1443</v>
      </c>
      <c r="S695" t="s">
        <v>5962</v>
      </c>
      <c r="U695" t="s">
        <v>1438</v>
      </c>
      <c r="W695" t="s">
        <v>292</v>
      </c>
      <c r="X695" t="s">
        <v>4085</v>
      </c>
      <c r="Y695" t="s">
        <v>1465</v>
      </c>
      <c r="Z695" t="s">
        <v>1466</v>
      </c>
      <c r="AA695" t="s">
        <v>2114</v>
      </c>
      <c r="AC695" t="s">
        <v>1441</v>
      </c>
    </row>
    <row r="696" spans="1:29">
      <c r="A696" t="str">
        <f>+AA696</f>
        <v>TRESOR</v>
      </c>
      <c r="B696" t="s">
        <v>4086</v>
      </c>
      <c r="C696" t="s">
        <v>1433</v>
      </c>
      <c r="D696" t="s">
        <v>1218</v>
      </c>
      <c r="E696" t="s">
        <v>4087</v>
      </c>
      <c r="F696" t="s">
        <v>4088</v>
      </c>
      <c r="G696" t="s">
        <v>5306</v>
      </c>
      <c r="H696">
        <v>100000000</v>
      </c>
      <c r="I696">
        <v>26700</v>
      </c>
      <c r="J696" t="s">
        <v>6580</v>
      </c>
      <c r="K696" s="163" t="str">
        <f>LEFT(L696,10)</f>
        <v>2030-05-03</v>
      </c>
      <c r="L696" t="s">
        <v>6581</v>
      </c>
      <c r="M696">
        <v>100000</v>
      </c>
      <c r="N696" t="s">
        <v>1434</v>
      </c>
      <c r="O696" t="s">
        <v>1435</v>
      </c>
      <c r="Q696" t="s">
        <v>5308</v>
      </c>
      <c r="R696" t="s">
        <v>1443</v>
      </c>
      <c r="S696" t="s">
        <v>6244</v>
      </c>
      <c r="U696" t="s">
        <v>1438</v>
      </c>
      <c r="W696" t="s">
        <v>292</v>
      </c>
      <c r="X696" t="s">
        <v>4089</v>
      </c>
      <c r="Y696" t="s">
        <v>1439</v>
      </c>
      <c r="Z696" t="s">
        <v>1440</v>
      </c>
      <c r="AA696" t="s">
        <v>333</v>
      </c>
      <c r="AC696" t="s">
        <v>1441</v>
      </c>
    </row>
    <row r="697" spans="1:29">
      <c r="A697" t="str">
        <f>+AA697</f>
        <v>AL MADA</v>
      </c>
      <c r="B697" t="s">
        <v>4090</v>
      </c>
      <c r="C697" t="s">
        <v>1433</v>
      </c>
      <c r="D697" t="s">
        <v>1473</v>
      </c>
      <c r="E697" t="s">
        <v>4091</v>
      </c>
      <c r="F697" t="s">
        <v>4091</v>
      </c>
      <c r="G697" t="s">
        <v>5716</v>
      </c>
      <c r="H697">
        <v>100000000</v>
      </c>
      <c r="I697">
        <v>30000</v>
      </c>
      <c r="J697" t="s">
        <v>6582</v>
      </c>
      <c r="K697" s="163" t="str">
        <f>LEFT(L697,10)</f>
        <v>2030-05-11</v>
      </c>
      <c r="L697" t="s">
        <v>6583</v>
      </c>
      <c r="M697">
        <v>100000</v>
      </c>
      <c r="N697" t="s">
        <v>1434</v>
      </c>
      <c r="O697" t="s">
        <v>1435</v>
      </c>
      <c r="Q697" t="s">
        <v>5308</v>
      </c>
      <c r="R697" t="s">
        <v>1443</v>
      </c>
      <c r="S697" t="s">
        <v>5582</v>
      </c>
      <c r="T697" t="s">
        <v>6582</v>
      </c>
      <c r="U697" t="s">
        <v>1438</v>
      </c>
      <c r="W697" t="s">
        <v>292</v>
      </c>
      <c r="X697" t="s">
        <v>4092</v>
      </c>
      <c r="Y697" t="s">
        <v>1465</v>
      </c>
      <c r="Z697" t="s">
        <v>1466</v>
      </c>
      <c r="AA697" t="s">
        <v>2261</v>
      </c>
      <c r="AB697" t="s">
        <v>4093</v>
      </c>
      <c r="AC697" t="s">
        <v>1688</v>
      </c>
    </row>
    <row r="698" spans="1:29">
      <c r="A698" t="str">
        <f>+AA698</f>
        <v>AL MADA</v>
      </c>
      <c r="B698" t="s">
        <v>4094</v>
      </c>
      <c r="C698" t="s">
        <v>1433</v>
      </c>
      <c r="D698" t="s">
        <v>1473</v>
      </c>
      <c r="E698" t="s">
        <v>4091</v>
      </c>
      <c r="F698" t="s">
        <v>4091</v>
      </c>
      <c r="G698" t="s">
        <v>5716</v>
      </c>
      <c r="H698">
        <v>100000000</v>
      </c>
      <c r="I698">
        <v>30000</v>
      </c>
      <c r="J698" t="s">
        <v>6582</v>
      </c>
      <c r="K698" s="163" t="str">
        <f>LEFT(L698,10)</f>
        <v>2030-05-11</v>
      </c>
      <c r="L698" t="s">
        <v>6583</v>
      </c>
      <c r="M698">
        <v>100000</v>
      </c>
      <c r="N698" t="s">
        <v>1434</v>
      </c>
      <c r="O698" t="s">
        <v>1435</v>
      </c>
      <c r="Q698" t="s">
        <v>5308</v>
      </c>
      <c r="R698" t="s">
        <v>1443</v>
      </c>
      <c r="S698" t="s">
        <v>5582</v>
      </c>
      <c r="U698" t="s">
        <v>1438</v>
      </c>
      <c r="W698" t="s">
        <v>292</v>
      </c>
      <c r="X698" t="s">
        <v>4095</v>
      </c>
      <c r="Y698" t="s">
        <v>1465</v>
      </c>
      <c r="Z698" t="s">
        <v>1466</v>
      </c>
      <c r="AA698" t="s">
        <v>2261</v>
      </c>
      <c r="AB698" t="s">
        <v>4093</v>
      </c>
      <c r="AC698" t="s">
        <v>1441</v>
      </c>
    </row>
    <row r="699" spans="1:29">
      <c r="A699" t="str">
        <f>+AA699</f>
        <v>ONDA</v>
      </c>
      <c r="B699" t="s">
        <v>4096</v>
      </c>
      <c r="C699" t="s">
        <v>1534</v>
      </c>
      <c r="D699" t="s">
        <v>1473</v>
      </c>
      <c r="E699" t="s">
        <v>4097</v>
      </c>
      <c r="F699" t="s">
        <v>4097</v>
      </c>
      <c r="G699" t="s">
        <v>6584</v>
      </c>
      <c r="H699">
        <v>100000000</v>
      </c>
      <c r="I699">
        <v>13500</v>
      </c>
      <c r="J699" t="s">
        <v>6585</v>
      </c>
      <c r="K699" s="163" t="str">
        <f>LEFT(L699,10)</f>
        <v>2030-06-09</v>
      </c>
      <c r="L699" t="s">
        <v>6586</v>
      </c>
      <c r="M699">
        <v>100000</v>
      </c>
      <c r="N699" t="s">
        <v>1434</v>
      </c>
      <c r="O699" t="s">
        <v>1745</v>
      </c>
      <c r="P699" t="s">
        <v>1449</v>
      </c>
      <c r="Q699" t="s">
        <v>5308</v>
      </c>
      <c r="R699" t="s">
        <v>1443</v>
      </c>
      <c r="S699" t="s">
        <v>5942</v>
      </c>
      <c r="T699" t="s">
        <v>6491</v>
      </c>
      <c r="U699" t="s">
        <v>1536</v>
      </c>
      <c r="V699" t="s">
        <v>1443</v>
      </c>
      <c r="W699" t="s">
        <v>292</v>
      </c>
      <c r="X699" t="s">
        <v>4098</v>
      </c>
      <c r="Y699" t="s">
        <v>1445</v>
      </c>
      <c r="Z699" t="s">
        <v>1243</v>
      </c>
      <c r="AA699" t="s">
        <v>4099</v>
      </c>
      <c r="AB699" t="s">
        <v>4100</v>
      </c>
      <c r="AC699" t="s">
        <v>1441</v>
      </c>
    </row>
    <row r="700" spans="1:29">
      <c r="A700" t="str">
        <f>+AA700</f>
        <v>ADM</v>
      </c>
      <c r="B700" t="s">
        <v>4101</v>
      </c>
      <c r="C700" t="s">
        <v>1433</v>
      </c>
      <c r="D700" t="s">
        <v>1473</v>
      </c>
      <c r="E700" t="s">
        <v>4102</v>
      </c>
      <c r="F700" t="s">
        <v>4103</v>
      </c>
      <c r="G700" t="s">
        <v>5649</v>
      </c>
      <c r="H700">
        <v>100000000</v>
      </c>
      <c r="I700">
        <v>930</v>
      </c>
      <c r="J700" t="s">
        <v>5650</v>
      </c>
      <c r="K700" s="163" t="str">
        <f>LEFT(L700,10)</f>
        <v>2030-06-10</v>
      </c>
      <c r="L700" t="s">
        <v>6587</v>
      </c>
      <c r="M700">
        <v>100000</v>
      </c>
      <c r="N700" t="s">
        <v>1434</v>
      </c>
      <c r="O700" t="s">
        <v>1435</v>
      </c>
      <c r="Q700" t="s">
        <v>5308</v>
      </c>
      <c r="R700" t="s">
        <v>1443</v>
      </c>
      <c r="S700" t="s">
        <v>6588</v>
      </c>
      <c r="U700" t="s">
        <v>1438</v>
      </c>
      <c r="W700" t="s">
        <v>292</v>
      </c>
      <c r="X700" t="s">
        <v>4104</v>
      </c>
      <c r="Y700" t="s">
        <v>1611</v>
      </c>
      <c r="Z700" t="s">
        <v>1612</v>
      </c>
      <c r="AA700" t="s">
        <v>2114</v>
      </c>
      <c r="AC700" t="s">
        <v>1441</v>
      </c>
    </row>
    <row r="701" spans="1:29">
      <c r="A701" t="str">
        <f>+AA701</f>
        <v>TRESOR</v>
      </c>
      <c r="B701" t="s">
        <v>4105</v>
      </c>
      <c r="C701" t="s">
        <v>1433</v>
      </c>
      <c r="D701" t="s">
        <v>1218</v>
      </c>
      <c r="E701" t="s">
        <v>4106</v>
      </c>
      <c r="F701" t="s">
        <v>4106</v>
      </c>
      <c r="G701" t="s">
        <v>5306</v>
      </c>
      <c r="H701">
        <v>100000000</v>
      </c>
      <c r="I701">
        <v>11420</v>
      </c>
      <c r="J701" t="s">
        <v>6589</v>
      </c>
      <c r="K701" s="163" t="str">
        <f>LEFT(L701,10)</f>
        <v>2030-06-17</v>
      </c>
      <c r="L701" t="s">
        <v>6590</v>
      </c>
      <c r="M701">
        <v>100000</v>
      </c>
      <c r="N701" t="s">
        <v>1434</v>
      </c>
      <c r="O701" t="s">
        <v>1435</v>
      </c>
      <c r="P701" t="s">
        <v>1436</v>
      </c>
      <c r="Q701" t="s">
        <v>5308</v>
      </c>
      <c r="R701" t="s">
        <v>1443</v>
      </c>
      <c r="S701" t="s">
        <v>5453</v>
      </c>
      <c r="T701" t="s">
        <v>6399</v>
      </c>
      <c r="U701" t="s">
        <v>1438</v>
      </c>
      <c r="W701" t="s">
        <v>292</v>
      </c>
      <c r="X701" t="s">
        <v>4107</v>
      </c>
      <c r="Y701" t="s">
        <v>1439</v>
      </c>
      <c r="Z701" t="s">
        <v>1440</v>
      </c>
      <c r="AA701" t="s">
        <v>333</v>
      </c>
      <c r="AB701" t="s">
        <v>3407</v>
      </c>
      <c r="AC701" t="s">
        <v>1441</v>
      </c>
    </row>
    <row r="702" spans="1:29">
      <c r="A702" t="str">
        <f>+AA702</f>
        <v>AL OMRANE</v>
      </c>
      <c r="B702" t="s">
        <v>4108</v>
      </c>
      <c r="C702" t="s">
        <v>1534</v>
      </c>
      <c r="D702" t="s">
        <v>1473</v>
      </c>
      <c r="E702" t="s">
        <v>4109</v>
      </c>
      <c r="F702" t="s">
        <v>4109</v>
      </c>
      <c r="G702" t="s">
        <v>6439</v>
      </c>
      <c r="H702">
        <v>100000000</v>
      </c>
      <c r="I702">
        <v>1500</v>
      </c>
      <c r="J702" t="s">
        <v>6591</v>
      </c>
      <c r="K702" s="163" t="str">
        <f>LEFT(L702,10)</f>
        <v>2030-07-02</v>
      </c>
      <c r="L702" t="s">
        <v>6592</v>
      </c>
      <c r="M702">
        <v>100000</v>
      </c>
      <c r="N702" t="s">
        <v>1557</v>
      </c>
      <c r="O702" t="s">
        <v>1745</v>
      </c>
      <c r="P702" t="s">
        <v>1449</v>
      </c>
      <c r="Q702" t="s">
        <v>5308</v>
      </c>
      <c r="R702" t="s">
        <v>1443</v>
      </c>
      <c r="S702" t="s">
        <v>5704</v>
      </c>
      <c r="T702" t="s">
        <v>6591</v>
      </c>
      <c r="U702" t="s">
        <v>1536</v>
      </c>
      <c r="V702" t="s">
        <v>1443</v>
      </c>
      <c r="W702" t="s">
        <v>292</v>
      </c>
      <c r="X702" t="s">
        <v>4110</v>
      </c>
      <c r="Y702" t="s">
        <v>2049</v>
      </c>
      <c r="Z702" t="s">
        <v>2050</v>
      </c>
      <c r="AA702" t="s">
        <v>3828</v>
      </c>
      <c r="AB702" t="s">
        <v>4111</v>
      </c>
      <c r="AC702" t="s">
        <v>1441</v>
      </c>
    </row>
    <row r="703" spans="1:29">
      <c r="A703" t="str">
        <f>+AA703</f>
        <v>AL OMRANE</v>
      </c>
      <c r="B703" t="s">
        <v>4112</v>
      </c>
      <c r="C703" t="s">
        <v>1534</v>
      </c>
      <c r="D703" t="s">
        <v>1473</v>
      </c>
      <c r="E703" t="s">
        <v>4113</v>
      </c>
      <c r="F703" t="s">
        <v>4113</v>
      </c>
      <c r="G703" t="s">
        <v>6439</v>
      </c>
      <c r="H703">
        <v>100000000</v>
      </c>
      <c r="I703">
        <v>1100</v>
      </c>
      <c r="J703" t="s">
        <v>6591</v>
      </c>
      <c r="K703" s="163" t="str">
        <f>LEFT(L703,10)</f>
        <v>2030-07-02</v>
      </c>
      <c r="L703" t="s">
        <v>6592</v>
      </c>
      <c r="M703">
        <v>100000</v>
      </c>
      <c r="N703" t="s">
        <v>1434</v>
      </c>
      <c r="O703" t="s">
        <v>1745</v>
      </c>
      <c r="P703" t="s">
        <v>1449</v>
      </c>
      <c r="Q703" t="s">
        <v>5308</v>
      </c>
      <c r="R703" t="s">
        <v>1443</v>
      </c>
      <c r="S703" t="s">
        <v>5411</v>
      </c>
      <c r="T703" t="s">
        <v>6440</v>
      </c>
      <c r="U703" t="s">
        <v>1536</v>
      </c>
      <c r="V703" t="s">
        <v>1443</v>
      </c>
      <c r="W703" t="s">
        <v>292</v>
      </c>
      <c r="X703" t="s">
        <v>4114</v>
      </c>
      <c r="Y703" t="s">
        <v>2049</v>
      </c>
      <c r="Z703" t="s">
        <v>2050</v>
      </c>
      <c r="AA703" t="s">
        <v>3828</v>
      </c>
      <c r="AB703" t="s">
        <v>4111</v>
      </c>
      <c r="AC703" t="s">
        <v>1441</v>
      </c>
    </row>
    <row r="704" spans="1:29">
      <c r="A704" t="str">
        <f>+AA704</f>
        <v>AL OMRANE</v>
      </c>
      <c r="B704" t="s">
        <v>4115</v>
      </c>
      <c r="C704" t="s">
        <v>1433</v>
      </c>
      <c r="D704" t="s">
        <v>1473</v>
      </c>
      <c r="E704" t="s">
        <v>4116</v>
      </c>
      <c r="F704" t="s">
        <v>4116</v>
      </c>
      <c r="G704" t="s">
        <v>6439</v>
      </c>
      <c r="H704">
        <v>100000000</v>
      </c>
      <c r="I704">
        <v>5400</v>
      </c>
      <c r="J704" t="s">
        <v>6591</v>
      </c>
      <c r="K704" s="163" t="str">
        <f>LEFT(L704,10)</f>
        <v>2030-07-02</v>
      </c>
      <c r="L704" t="s">
        <v>6592</v>
      </c>
      <c r="M704">
        <v>100000</v>
      </c>
      <c r="N704" t="s">
        <v>1434</v>
      </c>
      <c r="O704" t="s">
        <v>1745</v>
      </c>
      <c r="P704" t="s">
        <v>1449</v>
      </c>
      <c r="Q704" t="s">
        <v>5308</v>
      </c>
      <c r="R704" t="s">
        <v>1443</v>
      </c>
      <c r="S704" t="s">
        <v>6433</v>
      </c>
      <c r="U704" t="s">
        <v>1438</v>
      </c>
      <c r="W704" t="s">
        <v>292</v>
      </c>
      <c r="X704" t="s">
        <v>4117</v>
      </c>
      <c r="Y704" t="s">
        <v>2049</v>
      </c>
      <c r="Z704" t="s">
        <v>2050</v>
      </c>
      <c r="AA704" t="s">
        <v>3828</v>
      </c>
      <c r="AB704" t="s">
        <v>4111</v>
      </c>
      <c r="AC704" t="s">
        <v>1441</v>
      </c>
    </row>
    <row r="705" spans="1:29">
      <c r="A705" t="str">
        <f>+AA705</f>
        <v>FEC</v>
      </c>
      <c r="B705" t="s">
        <v>4118</v>
      </c>
      <c r="C705" t="s">
        <v>1433</v>
      </c>
      <c r="D705" t="s">
        <v>1473</v>
      </c>
      <c r="E705" t="s">
        <v>4119</v>
      </c>
      <c r="F705" t="s">
        <v>4120</v>
      </c>
      <c r="G705" t="s">
        <v>5700</v>
      </c>
      <c r="H705">
        <v>100000000</v>
      </c>
      <c r="I705">
        <v>7200</v>
      </c>
      <c r="J705" t="s">
        <v>5701</v>
      </c>
      <c r="K705" s="163" t="str">
        <f>LEFT(L705,10)</f>
        <v>2030-07-13</v>
      </c>
      <c r="L705" t="s">
        <v>6593</v>
      </c>
      <c r="M705">
        <v>100000</v>
      </c>
      <c r="N705" t="s">
        <v>1434</v>
      </c>
      <c r="O705" t="s">
        <v>1435</v>
      </c>
      <c r="Q705" t="s">
        <v>5308</v>
      </c>
      <c r="R705" t="s">
        <v>1443</v>
      </c>
      <c r="S705" t="s">
        <v>5723</v>
      </c>
      <c r="U705" t="s">
        <v>1438</v>
      </c>
      <c r="W705" t="s">
        <v>292</v>
      </c>
      <c r="X705" t="s">
        <v>4121</v>
      </c>
      <c r="Y705" t="s">
        <v>1515</v>
      </c>
      <c r="Z705" t="s">
        <v>41</v>
      </c>
      <c r="AA705" t="s">
        <v>2224</v>
      </c>
      <c r="AC705" t="s">
        <v>1441</v>
      </c>
    </row>
    <row r="706" spans="1:29">
      <c r="A706" t="str">
        <f>+AA706</f>
        <v>FEC</v>
      </c>
      <c r="B706" t="s">
        <v>4122</v>
      </c>
      <c r="C706" t="s">
        <v>1433</v>
      </c>
      <c r="D706" t="s">
        <v>111</v>
      </c>
      <c r="E706" t="s">
        <v>4123</v>
      </c>
      <c r="F706" t="s">
        <v>4124</v>
      </c>
      <c r="G706" t="s">
        <v>5700</v>
      </c>
      <c r="H706">
        <v>100000000</v>
      </c>
      <c r="I706">
        <v>7200</v>
      </c>
      <c r="J706" t="s">
        <v>5701</v>
      </c>
      <c r="K706" s="163" t="str">
        <f>LEFT(L706,10)</f>
        <v>2030-07-13</v>
      </c>
      <c r="L706" t="s">
        <v>6593</v>
      </c>
      <c r="M706">
        <v>100000</v>
      </c>
      <c r="N706" t="s">
        <v>1434</v>
      </c>
      <c r="O706" t="s">
        <v>1435</v>
      </c>
      <c r="Q706" t="s">
        <v>5308</v>
      </c>
      <c r="R706" t="s">
        <v>1443</v>
      </c>
      <c r="S706" t="s">
        <v>5723</v>
      </c>
      <c r="U706" t="s">
        <v>1438</v>
      </c>
      <c r="W706" t="s">
        <v>292</v>
      </c>
      <c r="X706" t="s">
        <v>4125</v>
      </c>
      <c r="Y706" t="s">
        <v>1515</v>
      </c>
      <c r="Z706" t="s">
        <v>41</v>
      </c>
      <c r="AA706" t="s">
        <v>2224</v>
      </c>
      <c r="AC706" t="s">
        <v>1441</v>
      </c>
    </row>
    <row r="707" spans="1:29">
      <c r="A707" t="str">
        <f>+AA707</f>
        <v>ARADEI CAPITAL</v>
      </c>
      <c r="B707" t="s">
        <v>4126</v>
      </c>
      <c r="C707" t="s">
        <v>1534</v>
      </c>
      <c r="D707" t="s">
        <v>1473</v>
      </c>
      <c r="E707" t="s">
        <v>4127</v>
      </c>
      <c r="F707" t="s">
        <v>4127</v>
      </c>
      <c r="G707" t="s">
        <v>5884</v>
      </c>
      <c r="H707">
        <v>100000000</v>
      </c>
      <c r="I707">
        <v>1200</v>
      </c>
      <c r="J707" t="s">
        <v>6407</v>
      </c>
      <c r="K707" s="163" t="str">
        <f>LEFT(L707,10)</f>
        <v>2030-07-21</v>
      </c>
      <c r="L707" t="s">
        <v>6594</v>
      </c>
      <c r="M707">
        <v>100000</v>
      </c>
      <c r="N707" t="s">
        <v>1434</v>
      </c>
      <c r="O707" t="s">
        <v>1745</v>
      </c>
      <c r="P707" t="s">
        <v>3751</v>
      </c>
      <c r="Q707" t="s">
        <v>5308</v>
      </c>
      <c r="R707" t="s">
        <v>1443</v>
      </c>
      <c r="S707" t="s">
        <v>6595</v>
      </c>
      <c r="T707" t="s">
        <v>6407</v>
      </c>
      <c r="U707" t="s">
        <v>1536</v>
      </c>
      <c r="V707" t="s">
        <v>1443</v>
      </c>
      <c r="W707" t="s">
        <v>292</v>
      </c>
      <c r="X707" t="s">
        <v>4128</v>
      </c>
      <c r="Y707" t="s">
        <v>2049</v>
      </c>
      <c r="Z707" t="s">
        <v>2050</v>
      </c>
      <c r="AA707" t="s">
        <v>34</v>
      </c>
      <c r="AB707" t="s">
        <v>3753</v>
      </c>
      <c r="AC707" t="s">
        <v>1441</v>
      </c>
    </row>
    <row r="708" spans="1:29">
      <c r="A708" t="str">
        <f>+AA708</f>
        <v>ARADEI CAPITAL</v>
      </c>
      <c r="B708" t="s">
        <v>4129</v>
      </c>
      <c r="C708" t="s">
        <v>1534</v>
      </c>
      <c r="D708" t="s">
        <v>1473</v>
      </c>
      <c r="E708" t="s">
        <v>4130</v>
      </c>
      <c r="F708" t="s">
        <v>4130</v>
      </c>
      <c r="G708" t="s">
        <v>5884</v>
      </c>
      <c r="H708">
        <v>100000000</v>
      </c>
      <c r="I708">
        <v>1500</v>
      </c>
      <c r="J708" t="s">
        <v>6407</v>
      </c>
      <c r="K708" s="163" t="str">
        <f>LEFT(L708,10)</f>
        <v>2030-07-21</v>
      </c>
      <c r="L708" t="s">
        <v>6594</v>
      </c>
      <c r="M708">
        <v>100000</v>
      </c>
      <c r="N708" t="s">
        <v>1557</v>
      </c>
      <c r="O708" t="s">
        <v>1745</v>
      </c>
      <c r="P708" t="s">
        <v>3751</v>
      </c>
      <c r="Q708" t="s">
        <v>5308</v>
      </c>
      <c r="R708" t="s">
        <v>1443</v>
      </c>
      <c r="S708" t="s">
        <v>6410</v>
      </c>
      <c r="U708" t="s">
        <v>1536</v>
      </c>
      <c r="V708" t="s">
        <v>1443</v>
      </c>
      <c r="W708" t="s">
        <v>292</v>
      </c>
      <c r="X708" t="s">
        <v>4131</v>
      </c>
      <c r="Y708" t="s">
        <v>2049</v>
      </c>
      <c r="Z708" t="s">
        <v>2050</v>
      </c>
      <c r="AA708" t="s">
        <v>34</v>
      </c>
      <c r="AB708" t="s">
        <v>3753</v>
      </c>
      <c r="AC708" t="s">
        <v>1441</v>
      </c>
    </row>
    <row r="709" spans="1:29">
      <c r="A709" t="str">
        <f>+AA709</f>
        <v>ONCF</v>
      </c>
      <c r="B709" t="s">
        <v>4132</v>
      </c>
      <c r="C709" t="s">
        <v>1433</v>
      </c>
      <c r="D709" t="s">
        <v>1473</v>
      </c>
      <c r="E709" t="s">
        <v>4133</v>
      </c>
      <c r="F709" t="s">
        <v>4134</v>
      </c>
      <c r="G709" t="s">
        <v>5350</v>
      </c>
      <c r="H709">
        <v>100000000</v>
      </c>
      <c r="I709">
        <v>1220</v>
      </c>
      <c r="J709" t="s">
        <v>5738</v>
      </c>
      <c r="K709" s="163" t="str">
        <f>LEFT(L709,10)</f>
        <v>2030-07-28</v>
      </c>
      <c r="L709" t="s">
        <v>6596</v>
      </c>
      <c r="M709">
        <v>100000</v>
      </c>
      <c r="N709" t="s">
        <v>1434</v>
      </c>
      <c r="O709" t="s">
        <v>1435</v>
      </c>
      <c r="Q709" t="s">
        <v>5308</v>
      </c>
      <c r="R709" t="s">
        <v>1443</v>
      </c>
      <c r="S709" t="s">
        <v>5962</v>
      </c>
      <c r="U709" t="s">
        <v>1438</v>
      </c>
      <c r="W709" t="s">
        <v>292</v>
      </c>
      <c r="X709" t="s">
        <v>4135</v>
      </c>
      <c r="Y709" t="s">
        <v>1455</v>
      </c>
      <c r="Z709" t="s">
        <v>1456</v>
      </c>
      <c r="AA709" t="s">
        <v>1479</v>
      </c>
      <c r="AC709" t="s">
        <v>1441</v>
      </c>
    </row>
    <row r="710" spans="1:29">
      <c r="A710" t="str">
        <f>+AA710</f>
        <v>TRESOR</v>
      </c>
      <c r="B710" t="s">
        <v>4136</v>
      </c>
      <c r="C710" t="s">
        <v>1433</v>
      </c>
      <c r="D710" t="s">
        <v>1218</v>
      </c>
      <c r="E710" t="s">
        <v>4137</v>
      </c>
      <c r="F710" t="s">
        <v>4138</v>
      </c>
      <c r="G710" t="s">
        <v>5306</v>
      </c>
      <c r="H710">
        <v>100000000</v>
      </c>
      <c r="I710">
        <v>30001</v>
      </c>
      <c r="J710" t="s">
        <v>6597</v>
      </c>
      <c r="K710" s="163" t="str">
        <f>LEFT(L710,10)</f>
        <v>2030-08-05</v>
      </c>
      <c r="L710" t="s">
        <v>6598</v>
      </c>
      <c r="M710">
        <v>100000</v>
      </c>
      <c r="N710" t="s">
        <v>1434</v>
      </c>
      <c r="O710" t="s">
        <v>1435</v>
      </c>
      <c r="Q710" t="s">
        <v>5308</v>
      </c>
      <c r="R710" t="s">
        <v>1443</v>
      </c>
      <c r="S710" t="s">
        <v>5483</v>
      </c>
      <c r="U710" t="s">
        <v>1438</v>
      </c>
      <c r="W710" t="s">
        <v>292</v>
      </c>
      <c r="X710" t="s">
        <v>4139</v>
      </c>
      <c r="Y710" t="s">
        <v>1439</v>
      </c>
      <c r="Z710" t="s">
        <v>1440</v>
      </c>
      <c r="AA710" t="s">
        <v>333</v>
      </c>
      <c r="AC710" t="s">
        <v>1441</v>
      </c>
    </row>
    <row r="711" spans="1:29">
      <c r="A711" t="str">
        <f>+AA711</f>
        <v>AL OMRANE</v>
      </c>
      <c r="B711" t="s">
        <v>4140</v>
      </c>
      <c r="C711" t="s">
        <v>1534</v>
      </c>
      <c r="D711" t="s">
        <v>1473</v>
      </c>
      <c r="E711" t="s">
        <v>4141</v>
      </c>
      <c r="F711" t="s">
        <v>4141</v>
      </c>
      <c r="G711" t="s">
        <v>6439</v>
      </c>
      <c r="H711">
        <v>100000000</v>
      </c>
      <c r="I711">
        <v>3250</v>
      </c>
      <c r="J711" t="s">
        <v>6599</v>
      </c>
      <c r="K711" s="163" t="str">
        <f>LEFT(L711,10)</f>
        <v>2030-09-21</v>
      </c>
      <c r="L711" t="s">
        <v>6600</v>
      </c>
      <c r="M711">
        <v>100000</v>
      </c>
      <c r="N711" t="s">
        <v>1557</v>
      </c>
      <c r="O711" t="s">
        <v>1745</v>
      </c>
      <c r="P711" t="s">
        <v>1449</v>
      </c>
      <c r="Q711" t="s">
        <v>5308</v>
      </c>
      <c r="R711" t="s">
        <v>1443</v>
      </c>
      <c r="S711" t="s">
        <v>6601</v>
      </c>
      <c r="T711" t="s">
        <v>6591</v>
      </c>
      <c r="U711" t="s">
        <v>1536</v>
      </c>
      <c r="V711" t="s">
        <v>1443</v>
      </c>
      <c r="W711" t="s">
        <v>292</v>
      </c>
      <c r="X711" t="s">
        <v>4142</v>
      </c>
      <c r="Y711" t="s">
        <v>2049</v>
      </c>
      <c r="Z711" t="s">
        <v>2050</v>
      </c>
      <c r="AA711" t="s">
        <v>3828</v>
      </c>
      <c r="AB711" t="s">
        <v>4143</v>
      </c>
      <c r="AC711" t="s">
        <v>1441</v>
      </c>
    </row>
    <row r="712" spans="1:29">
      <c r="A712" t="str">
        <f>+AA712</f>
        <v>AL OMRANE</v>
      </c>
      <c r="B712" t="s">
        <v>4144</v>
      </c>
      <c r="C712" t="s">
        <v>1534</v>
      </c>
      <c r="D712" t="s">
        <v>1473</v>
      </c>
      <c r="E712" t="s">
        <v>4145</v>
      </c>
      <c r="F712" t="s">
        <v>4145</v>
      </c>
      <c r="G712" t="s">
        <v>6439</v>
      </c>
      <c r="H712">
        <v>100000000</v>
      </c>
      <c r="I712">
        <v>8750</v>
      </c>
      <c r="J712" t="s">
        <v>6599</v>
      </c>
      <c r="K712" s="163" t="str">
        <f>LEFT(L712,10)</f>
        <v>2030-09-21</v>
      </c>
      <c r="L712" t="s">
        <v>6600</v>
      </c>
      <c r="M712">
        <v>100000</v>
      </c>
      <c r="N712" t="s">
        <v>1434</v>
      </c>
      <c r="O712" t="s">
        <v>1745</v>
      </c>
      <c r="P712" t="s">
        <v>1449</v>
      </c>
      <c r="Q712" t="s">
        <v>5308</v>
      </c>
      <c r="R712" t="s">
        <v>1443</v>
      </c>
      <c r="S712" t="s">
        <v>6602</v>
      </c>
      <c r="T712" t="s">
        <v>6440</v>
      </c>
      <c r="U712" t="s">
        <v>1536</v>
      </c>
      <c r="V712" t="s">
        <v>1443</v>
      </c>
      <c r="W712" t="s">
        <v>292</v>
      </c>
      <c r="X712" t="s">
        <v>4146</v>
      </c>
      <c r="Y712" t="s">
        <v>2049</v>
      </c>
      <c r="Z712" t="s">
        <v>2050</v>
      </c>
      <c r="AA712" t="s">
        <v>3828</v>
      </c>
      <c r="AB712" t="s">
        <v>4143</v>
      </c>
      <c r="AC712" t="s">
        <v>1441</v>
      </c>
    </row>
    <row r="713" spans="1:29">
      <c r="A713" t="str">
        <f>+AA713</f>
        <v>CFG BANK</v>
      </c>
      <c r="B713" t="s">
        <v>4147</v>
      </c>
      <c r="C713" t="s">
        <v>1433</v>
      </c>
      <c r="D713" t="s">
        <v>111</v>
      </c>
      <c r="E713" t="s">
        <v>4148</v>
      </c>
      <c r="F713" t="s">
        <v>4148</v>
      </c>
      <c r="G713" t="s">
        <v>5314</v>
      </c>
      <c r="H713">
        <v>100000000</v>
      </c>
      <c r="I713">
        <v>1000</v>
      </c>
      <c r="J713" t="s">
        <v>6069</v>
      </c>
      <c r="K713" s="163" t="str">
        <f>LEFT(L713,10)</f>
        <v>2030-09-30</v>
      </c>
      <c r="L713" t="s">
        <v>6603</v>
      </c>
      <c r="M713">
        <v>100000</v>
      </c>
      <c r="N713" t="s">
        <v>1434</v>
      </c>
      <c r="O713" t="s">
        <v>1435</v>
      </c>
      <c r="P713" t="s">
        <v>1449</v>
      </c>
      <c r="Q713" t="s">
        <v>5308</v>
      </c>
      <c r="R713" t="s">
        <v>1443</v>
      </c>
      <c r="S713" t="s">
        <v>5407</v>
      </c>
      <c r="T713" t="s">
        <v>6604</v>
      </c>
      <c r="U713" t="s">
        <v>1438</v>
      </c>
      <c r="W713" t="s">
        <v>292</v>
      </c>
      <c r="X713" t="s">
        <v>4149</v>
      </c>
      <c r="Y713" t="s">
        <v>1450</v>
      </c>
      <c r="Z713" t="s">
        <v>1249</v>
      </c>
      <c r="AA713" t="s">
        <v>1249</v>
      </c>
      <c r="AB713" t="s">
        <v>3514</v>
      </c>
      <c r="AC713" t="s">
        <v>1441</v>
      </c>
    </row>
    <row r="714" spans="1:29">
      <c r="A714" t="str">
        <f>+AA714</f>
        <v>FT SYNTHESIUM</v>
      </c>
      <c r="B714" t="s">
        <v>4150</v>
      </c>
      <c r="C714" t="s">
        <v>1447</v>
      </c>
      <c r="D714" t="s">
        <v>177</v>
      </c>
      <c r="E714" t="s">
        <v>4151</v>
      </c>
      <c r="F714" t="s">
        <v>4151</v>
      </c>
      <c r="G714" t="s">
        <v>6033</v>
      </c>
      <c r="H714">
        <v>100000000</v>
      </c>
      <c r="I714">
        <v>4018</v>
      </c>
      <c r="J714" t="s">
        <v>6034</v>
      </c>
      <c r="K714" s="163" t="str">
        <f>LEFT(L714,10)</f>
        <v>2030-10-05</v>
      </c>
      <c r="L714" t="s">
        <v>6605</v>
      </c>
      <c r="M714">
        <v>100000</v>
      </c>
      <c r="N714" t="s">
        <v>1557</v>
      </c>
      <c r="O714" t="s">
        <v>1435</v>
      </c>
      <c r="P714" t="s">
        <v>1449</v>
      </c>
      <c r="Q714" t="s">
        <v>5308</v>
      </c>
      <c r="R714" t="s">
        <v>1443</v>
      </c>
      <c r="S714" t="s">
        <v>6302</v>
      </c>
      <c r="T714" t="s">
        <v>6036</v>
      </c>
      <c r="U714" t="s">
        <v>1438</v>
      </c>
      <c r="W714" t="s">
        <v>292</v>
      </c>
      <c r="X714" t="s">
        <v>4152</v>
      </c>
      <c r="Y714" t="s">
        <v>1445</v>
      </c>
      <c r="Z714" t="s">
        <v>1243</v>
      </c>
      <c r="AA714" t="s">
        <v>2857</v>
      </c>
      <c r="AB714" t="s">
        <v>1881</v>
      </c>
      <c r="AC714" t="s">
        <v>1441</v>
      </c>
    </row>
    <row r="715" spans="1:29">
      <c r="A715" t="str">
        <f>+AA715</f>
        <v>ADM</v>
      </c>
      <c r="B715" t="s">
        <v>4153</v>
      </c>
      <c r="C715" t="s">
        <v>1433</v>
      </c>
      <c r="D715" t="s">
        <v>1473</v>
      </c>
      <c r="E715" t="s">
        <v>4154</v>
      </c>
      <c r="F715" t="s">
        <v>4155</v>
      </c>
      <c r="G715" t="s">
        <v>5649</v>
      </c>
      <c r="H715">
        <v>100000000</v>
      </c>
      <c r="I715">
        <v>5000</v>
      </c>
      <c r="J715" t="s">
        <v>6606</v>
      </c>
      <c r="K715" s="163" t="str">
        <f>LEFT(L715,10)</f>
        <v>2030-10-13</v>
      </c>
      <c r="L715" t="s">
        <v>6607</v>
      </c>
      <c r="M715">
        <v>64306.29</v>
      </c>
      <c r="N715" t="s">
        <v>1434</v>
      </c>
      <c r="O715" t="s">
        <v>1435</v>
      </c>
      <c r="P715" t="s">
        <v>1436</v>
      </c>
      <c r="Q715" t="s">
        <v>6608</v>
      </c>
      <c r="R715" t="s">
        <v>1443</v>
      </c>
      <c r="S715" t="s">
        <v>6442</v>
      </c>
      <c r="T715" t="s">
        <v>6606</v>
      </c>
      <c r="U715" t="s">
        <v>1477</v>
      </c>
      <c r="W715" t="s">
        <v>292</v>
      </c>
      <c r="X715" t="s">
        <v>2114</v>
      </c>
      <c r="Y715" t="s">
        <v>1457</v>
      </c>
      <c r="Z715" t="s">
        <v>39</v>
      </c>
      <c r="AA715" t="s">
        <v>2114</v>
      </c>
      <c r="AB715" t="s">
        <v>1484</v>
      </c>
      <c r="AC715" t="s">
        <v>1441</v>
      </c>
    </row>
    <row r="716" spans="1:29">
      <c r="A716" t="str">
        <f>+AA716</f>
        <v>ADM</v>
      </c>
      <c r="B716" t="s">
        <v>4156</v>
      </c>
      <c r="C716" t="s">
        <v>1433</v>
      </c>
      <c r="D716" t="s">
        <v>1473</v>
      </c>
      <c r="E716" t="s">
        <v>4157</v>
      </c>
      <c r="F716" t="s">
        <v>4158</v>
      </c>
      <c r="G716" t="s">
        <v>5649</v>
      </c>
      <c r="H716">
        <v>100000000</v>
      </c>
      <c r="I716">
        <v>500</v>
      </c>
      <c r="J716" t="s">
        <v>6609</v>
      </c>
      <c r="K716" s="163" t="str">
        <f>LEFT(L716,10)</f>
        <v>2030-11-29</v>
      </c>
      <c r="L716" t="s">
        <v>6610</v>
      </c>
      <c r="M716">
        <v>100000</v>
      </c>
      <c r="N716" t="s">
        <v>1434</v>
      </c>
      <c r="O716" t="s">
        <v>1435</v>
      </c>
      <c r="Q716" t="s">
        <v>5308</v>
      </c>
      <c r="R716" t="s">
        <v>1443</v>
      </c>
      <c r="S716" t="s">
        <v>6611</v>
      </c>
      <c r="U716" t="s">
        <v>1438</v>
      </c>
      <c r="W716" t="s">
        <v>292</v>
      </c>
      <c r="X716" t="s">
        <v>4159</v>
      </c>
      <c r="Y716" t="s">
        <v>1455</v>
      </c>
      <c r="Z716" t="s">
        <v>1456</v>
      </c>
      <c r="AA716" t="s">
        <v>2114</v>
      </c>
      <c r="AC716" t="s">
        <v>1441</v>
      </c>
    </row>
    <row r="717" spans="1:29">
      <c r="A717" t="str">
        <f>+AA717</f>
        <v>ADM</v>
      </c>
      <c r="B717" t="s">
        <v>4160</v>
      </c>
      <c r="C717" t="s">
        <v>1433</v>
      </c>
      <c r="D717" t="s">
        <v>1473</v>
      </c>
      <c r="E717" t="s">
        <v>4161</v>
      </c>
      <c r="F717" t="s">
        <v>4162</v>
      </c>
      <c r="G717" t="s">
        <v>5649</v>
      </c>
      <c r="H717">
        <v>100000000</v>
      </c>
      <c r="I717">
        <v>200</v>
      </c>
      <c r="J717" t="s">
        <v>6609</v>
      </c>
      <c r="K717" s="163" t="str">
        <f>LEFT(L717,10)</f>
        <v>2030-11-29</v>
      </c>
      <c r="L717" t="s">
        <v>6610</v>
      </c>
      <c r="M717">
        <v>100000</v>
      </c>
      <c r="N717" t="s">
        <v>1434</v>
      </c>
      <c r="O717" t="s">
        <v>1435</v>
      </c>
      <c r="Q717" t="s">
        <v>5308</v>
      </c>
      <c r="R717" t="s">
        <v>1443</v>
      </c>
      <c r="S717" t="s">
        <v>5312</v>
      </c>
      <c r="U717" t="s">
        <v>1438</v>
      </c>
      <c r="W717" t="s">
        <v>292</v>
      </c>
      <c r="X717" t="s">
        <v>4163</v>
      </c>
      <c r="Y717" t="s">
        <v>1455</v>
      </c>
      <c r="Z717" t="s">
        <v>1456</v>
      </c>
      <c r="AA717" t="s">
        <v>2114</v>
      </c>
      <c r="AC717" t="s">
        <v>1441</v>
      </c>
    </row>
    <row r="718" spans="1:29">
      <c r="A718" t="str">
        <f>+AA718</f>
        <v>ADM</v>
      </c>
      <c r="B718" t="s">
        <v>4164</v>
      </c>
      <c r="C718" t="s">
        <v>1433</v>
      </c>
      <c r="D718" t="s">
        <v>1473</v>
      </c>
      <c r="E718" t="s">
        <v>4165</v>
      </c>
      <c r="F718" t="s">
        <v>4166</v>
      </c>
      <c r="G718" t="s">
        <v>5649</v>
      </c>
      <c r="H718">
        <v>100000000</v>
      </c>
      <c r="I718">
        <v>4000</v>
      </c>
      <c r="J718" t="s">
        <v>6609</v>
      </c>
      <c r="K718" s="163" t="str">
        <f>LEFT(L718,10)</f>
        <v>2030-11-29</v>
      </c>
      <c r="L718" t="s">
        <v>6610</v>
      </c>
      <c r="M718">
        <v>100000</v>
      </c>
      <c r="N718" t="s">
        <v>1434</v>
      </c>
      <c r="O718" t="s">
        <v>1435</v>
      </c>
      <c r="Q718" t="s">
        <v>5308</v>
      </c>
      <c r="R718" t="s">
        <v>1443</v>
      </c>
      <c r="S718" t="s">
        <v>6612</v>
      </c>
      <c r="U718" t="s">
        <v>1438</v>
      </c>
      <c r="W718" t="s">
        <v>292</v>
      </c>
      <c r="X718" t="s">
        <v>4167</v>
      </c>
      <c r="Y718" t="s">
        <v>1455</v>
      </c>
      <c r="Z718" t="s">
        <v>1456</v>
      </c>
      <c r="AA718" t="s">
        <v>2114</v>
      </c>
      <c r="AC718" t="s">
        <v>1441</v>
      </c>
    </row>
    <row r="719" spans="1:29">
      <c r="A719" t="str">
        <f>+AA719</f>
        <v>ADM</v>
      </c>
      <c r="B719" t="s">
        <v>4168</v>
      </c>
      <c r="C719" t="s">
        <v>1433</v>
      </c>
      <c r="D719" t="s">
        <v>1473</v>
      </c>
      <c r="E719" t="s">
        <v>4169</v>
      </c>
      <c r="F719" t="s">
        <v>4170</v>
      </c>
      <c r="G719" t="s">
        <v>5649</v>
      </c>
      <c r="H719">
        <v>100000000</v>
      </c>
      <c r="I719">
        <v>5300</v>
      </c>
      <c r="J719" t="s">
        <v>6609</v>
      </c>
      <c r="K719" s="163" t="str">
        <f>LEFT(L719,10)</f>
        <v>2030-11-29</v>
      </c>
      <c r="L719" t="s">
        <v>6610</v>
      </c>
      <c r="M719">
        <v>100000</v>
      </c>
      <c r="N719" t="s">
        <v>1434</v>
      </c>
      <c r="O719" t="s">
        <v>1435</v>
      </c>
      <c r="Q719" t="s">
        <v>5308</v>
      </c>
      <c r="R719" t="s">
        <v>1443</v>
      </c>
      <c r="S719" t="s">
        <v>5740</v>
      </c>
      <c r="U719" t="s">
        <v>1438</v>
      </c>
      <c r="W719" t="s">
        <v>292</v>
      </c>
      <c r="X719" t="s">
        <v>4171</v>
      </c>
      <c r="Y719" t="s">
        <v>1455</v>
      </c>
      <c r="Z719" t="s">
        <v>1456</v>
      </c>
      <c r="AA719" t="s">
        <v>2114</v>
      </c>
      <c r="AC719" t="s">
        <v>1441</v>
      </c>
    </row>
    <row r="720" spans="1:29">
      <c r="A720" t="str">
        <f>+AA720</f>
        <v>TC3PC</v>
      </c>
      <c r="B720" t="s">
        <v>4172</v>
      </c>
      <c r="C720" t="s">
        <v>1534</v>
      </c>
      <c r="D720" t="s">
        <v>1473</v>
      </c>
      <c r="E720" t="s">
        <v>4173</v>
      </c>
      <c r="F720" t="s">
        <v>4173</v>
      </c>
      <c r="G720" t="s">
        <v>5916</v>
      </c>
      <c r="H720">
        <v>100000000</v>
      </c>
      <c r="I720">
        <v>5250</v>
      </c>
      <c r="J720" t="s">
        <v>5917</v>
      </c>
      <c r="K720" s="163" t="str">
        <f>LEFT(L720,10)</f>
        <v>2030-12-07</v>
      </c>
      <c r="L720" t="s">
        <v>6613</v>
      </c>
      <c r="M720">
        <v>100000</v>
      </c>
      <c r="N720" t="s">
        <v>1434</v>
      </c>
      <c r="O720" t="s">
        <v>1745</v>
      </c>
      <c r="P720" t="s">
        <v>1449</v>
      </c>
      <c r="Q720" t="s">
        <v>5308</v>
      </c>
      <c r="R720" t="s">
        <v>1443</v>
      </c>
      <c r="S720" t="s">
        <v>5676</v>
      </c>
      <c r="T720" t="s">
        <v>6440</v>
      </c>
      <c r="U720" t="s">
        <v>1536</v>
      </c>
      <c r="V720" t="s">
        <v>1443</v>
      </c>
      <c r="W720" t="s">
        <v>292</v>
      </c>
      <c r="X720" t="s">
        <v>4174</v>
      </c>
      <c r="Y720" t="s">
        <v>2049</v>
      </c>
      <c r="Z720" t="s">
        <v>2050</v>
      </c>
      <c r="AA720" t="s">
        <v>2670</v>
      </c>
      <c r="AB720" t="s">
        <v>2671</v>
      </c>
      <c r="AC720" t="s">
        <v>1441</v>
      </c>
    </row>
    <row r="721" spans="1:29">
      <c r="A721" t="str">
        <f>+AA721</f>
        <v>TC3PC</v>
      </c>
      <c r="B721" t="s">
        <v>4175</v>
      </c>
      <c r="C721" t="s">
        <v>1534</v>
      </c>
      <c r="D721" t="s">
        <v>1473</v>
      </c>
      <c r="E721" t="s">
        <v>4176</v>
      </c>
      <c r="F721" t="s">
        <v>4176</v>
      </c>
      <c r="G721" t="s">
        <v>5916</v>
      </c>
      <c r="H721">
        <v>100000000</v>
      </c>
      <c r="I721">
        <v>1750</v>
      </c>
      <c r="J721" t="s">
        <v>5917</v>
      </c>
      <c r="K721" s="163" t="str">
        <f>LEFT(L721,10)</f>
        <v>2030-12-07</v>
      </c>
      <c r="L721" t="s">
        <v>6613</v>
      </c>
      <c r="M721">
        <v>100000</v>
      </c>
      <c r="N721" t="s">
        <v>1557</v>
      </c>
      <c r="O721" t="s">
        <v>1745</v>
      </c>
      <c r="P721" t="s">
        <v>1449</v>
      </c>
      <c r="Q721" t="s">
        <v>5308</v>
      </c>
      <c r="R721" t="s">
        <v>1443</v>
      </c>
      <c r="S721" t="s">
        <v>5533</v>
      </c>
      <c r="T721" t="s">
        <v>5921</v>
      </c>
      <c r="U721" t="s">
        <v>1536</v>
      </c>
      <c r="V721" t="s">
        <v>1443</v>
      </c>
      <c r="W721" t="s">
        <v>292</v>
      </c>
      <c r="X721" t="s">
        <v>4177</v>
      </c>
      <c r="Y721" t="s">
        <v>2049</v>
      </c>
      <c r="Z721" t="s">
        <v>2050</v>
      </c>
      <c r="AA721" t="s">
        <v>2670</v>
      </c>
      <c r="AB721" t="s">
        <v>2671</v>
      </c>
      <c r="AC721" t="s">
        <v>1441</v>
      </c>
    </row>
    <row r="722" spans="1:29">
      <c r="A722" t="str">
        <f>+AA722</f>
        <v>VIVALIS SALAF</v>
      </c>
      <c r="B722" t="s">
        <v>4178</v>
      </c>
      <c r="C722" t="s">
        <v>1433</v>
      </c>
      <c r="D722" t="s">
        <v>1442</v>
      </c>
      <c r="E722" t="s">
        <v>4179</v>
      </c>
      <c r="F722" t="s">
        <v>4179</v>
      </c>
      <c r="G722" t="s">
        <v>6135</v>
      </c>
      <c r="H722">
        <v>100000000</v>
      </c>
      <c r="I722">
        <v>1000</v>
      </c>
      <c r="J722" t="s">
        <v>5379</v>
      </c>
      <c r="K722" s="163" t="str">
        <f>LEFT(L722,10)</f>
        <v>2030-12-28</v>
      </c>
      <c r="L722" t="s">
        <v>6614</v>
      </c>
      <c r="M722">
        <v>100000</v>
      </c>
      <c r="N722" t="s">
        <v>1434</v>
      </c>
      <c r="O722" t="s">
        <v>1745</v>
      </c>
      <c r="Q722" t="s">
        <v>5308</v>
      </c>
      <c r="R722" t="s">
        <v>1443</v>
      </c>
      <c r="S722" t="s">
        <v>6615</v>
      </c>
      <c r="T722" t="s">
        <v>5379</v>
      </c>
      <c r="U722" t="s">
        <v>1438</v>
      </c>
      <c r="W722" t="s">
        <v>292</v>
      </c>
      <c r="X722" t="s">
        <v>4181</v>
      </c>
      <c r="Y722" t="s">
        <v>2097</v>
      </c>
      <c r="Z722" t="s">
        <v>2098</v>
      </c>
      <c r="AA722" t="s">
        <v>3116</v>
      </c>
      <c r="AB722" t="s">
        <v>4182</v>
      </c>
      <c r="AC722" t="s">
        <v>1441</v>
      </c>
    </row>
    <row r="723" spans="1:29">
      <c r="A723" t="str">
        <f>+AA723</f>
        <v>WAFASALAF</v>
      </c>
      <c r="B723" t="s">
        <v>4183</v>
      </c>
      <c r="C723" t="s">
        <v>1433</v>
      </c>
      <c r="D723" t="s">
        <v>1442</v>
      </c>
      <c r="E723" t="s">
        <v>4184</v>
      </c>
      <c r="F723" t="s">
        <v>4184</v>
      </c>
      <c r="G723" t="s">
        <v>5342</v>
      </c>
      <c r="H723">
        <v>100000000</v>
      </c>
      <c r="I723">
        <v>2032</v>
      </c>
      <c r="J723" t="s">
        <v>5379</v>
      </c>
      <c r="K723" s="163" t="str">
        <f>LEFT(L723,10)</f>
        <v>2030-12-28</v>
      </c>
      <c r="L723" t="s">
        <v>6614</v>
      </c>
      <c r="M723">
        <v>100000</v>
      </c>
      <c r="N723" t="s">
        <v>1434</v>
      </c>
      <c r="O723" t="s">
        <v>1435</v>
      </c>
      <c r="Q723" t="s">
        <v>5308</v>
      </c>
      <c r="R723" t="s">
        <v>1443</v>
      </c>
      <c r="S723" t="s">
        <v>6616</v>
      </c>
      <c r="T723" t="s">
        <v>6617</v>
      </c>
      <c r="U723" t="s">
        <v>1438</v>
      </c>
      <c r="W723" t="s">
        <v>292</v>
      </c>
      <c r="X723" t="s">
        <v>4185</v>
      </c>
      <c r="Y723" t="s">
        <v>1465</v>
      </c>
      <c r="Z723" t="s">
        <v>1466</v>
      </c>
      <c r="AA723" t="s">
        <v>1467</v>
      </c>
      <c r="AB723" t="s">
        <v>4182</v>
      </c>
      <c r="AC723" t="s">
        <v>1441</v>
      </c>
    </row>
    <row r="724" spans="1:29">
      <c r="A724" t="str">
        <f>+AA724</f>
        <v>WAFASALAF</v>
      </c>
      <c r="B724" t="s">
        <v>4186</v>
      </c>
      <c r="C724" t="s">
        <v>1447</v>
      </c>
      <c r="D724" t="s">
        <v>1442</v>
      </c>
      <c r="E724" t="s">
        <v>4187</v>
      </c>
      <c r="F724" t="s">
        <v>4187</v>
      </c>
      <c r="G724" t="s">
        <v>5342</v>
      </c>
      <c r="H724">
        <v>100000000</v>
      </c>
      <c r="I724">
        <v>468</v>
      </c>
      <c r="J724" t="s">
        <v>5379</v>
      </c>
      <c r="K724" s="163" t="str">
        <f>LEFT(L724,10)</f>
        <v>2030-12-28</v>
      </c>
      <c r="L724" t="s">
        <v>6614</v>
      </c>
      <c r="M724">
        <v>100000</v>
      </c>
      <c r="N724" t="s">
        <v>1557</v>
      </c>
      <c r="O724" t="s">
        <v>1435</v>
      </c>
      <c r="P724" t="s">
        <v>1449</v>
      </c>
      <c r="Q724" t="s">
        <v>5308</v>
      </c>
      <c r="R724" t="s">
        <v>1443</v>
      </c>
      <c r="S724" t="s">
        <v>5914</v>
      </c>
      <c r="U724" t="s">
        <v>1438</v>
      </c>
      <c r="W724" t="s">
        <v>292</v>
      </c>
      <c r="X724" t="s">
        <v>4188</v>
      </c>
      <c r="Y724" t="s">
        <v>1465</v>
      </c>
      <c r="Z724" t="s">
        <v>1466</v>
      </c>
      <c r="AA724" t="s">
        <v>1467</v>
      </c>
      <c r="AB724" t="s">
        <v>4182</v>
      </c>
      <c r="AC724" t="s">
        <v>1441</v>
      </c>
    </row>
    <row r="725" spans="1:29">
      <c r="A725" t="str">
        <f>+AA725</f>
        <v>BCP E</v>
      </c>
      <c r="B725" t="s">
        <v>4189</v>
      </c>
      <c r="C725" t="s">
        <v>1447</v>
      </c>
      <c r="D725" t="s">
        <v>1442</v>
      </c>
      <c r="E725" t="s">
        <v>4190</v>
      </c>
      <c r="F725" t="s">
        <v>4191</v>
      </c>
      <c r="G725" t="s">
        <v>5952</v>
      </c>
      <c r="H725">
        <v>100000000</v>
      </c>
      <c r="I725">
        <v>15000</v>
      </c>
      <c r="J725" t="s">
        <v>6618</v>
      </c>
      <c r="K725" s="163" t="str">
        <f>LEFT(L725,10)</f>
        <v>2030-12-30</v>
      </c>
      <c r="L725" t="s">
        <v>6619</v>
      </c>
      <c r="M725">
        <v>100000</v>
      </c>
      <c r="N725" t="s">
        <v>1557</v>
      </c>
      <c r="O725" t="s">
        <v>1435</v>
      </c>
      <c r="P725" t="s">
        <v>1436</v>
      </c>
      <c r="Q725" t="s">
        <v>5308</v>
      </c>
      <c r="R725" t="s">
        <v>1443</v>
      </c>
      <c r="S725" t="s">
        <v>6620</v>
      </c>
      <c r="T725" t="s">
        <v>6355</v>
      </c>
      <c r="U725" t="s">
        <v>1438</v>
      </c>
      <c r="W725" t="s">
        <v>292</v>
      </c>
      <c r="X725" t="s">
        <v>4192</v>
      </c>
      <c r="Y725" t="s">
        <v>2097</v>
      </c>
      <c r="Z725" t="s">
        <v>2098</v>
      </c>
      <c r="AA725" t="s">
        <v>2750</v>
      </c>
      <c r="AB725" t="s">
        <v>3857</v>
      </c>
      <c r="AC725" t="s">
        <v>1441</v>
      </c>
    </row>
    <row r="726" spans="1:29">
      <c r="A726" t="str">
        <f>+AA726</f>
        <v>RCI</v>
      </c>
      <c r="B726" t="s">
        <v>4193</v>
      </c>
      <c r="C726" t="s">
        <v>1447</v>
      </c>
      <c r="D726" t="s">
        <v>1442</v>
      </c>
      <c r="E726" t="s">
        <v>4194</v>
      </c>
      <c r="F726" t="s">
        <v>4195</v>
      </c>
      <c r="G726" t="s">
        <v>5426</v>
      </c>
      <c r="H726">
        <v>100000000</v>
      </c>
      <c r="I726">
        <v>680</v>
      </c>
      <c r="J726" t="s">
        <v>6618</v>
      </c>
      <c r="K726" s="163" t="str">
        <f>LEFT(L726,10)</f>
        <v>2030-12-30</v>
      </c>
      <c r="L726" t="s">
        <v>6619</v>
      </c>
      <c r="M726">
        <v>100000</v>
      </c>
      <c r="N726" t="s">
        <v>1557</v>
      </c>
      <c r="O726" t="s">
        <v>1435</v>
      </c>
      <c r="P726" t="s">
        <v>1436</v>
      </c>
      <c r="Q726" t="s">
        <v>5308</v>
      </c>
      <c r="R726" t="s">
        <v>1443</v>
      </c>
      <c r="S726" t="s">
        <v>5335</v>
      </c>
      <c r="T726" t="s">
        <v>6355</v>
      </c>
      <c r="U726" t="s">
        <v>1438</v>
      </c>
      <c r="W726" t="s">
        <v>292</v>
      </c>
      <c r="X726" t="s">
        <v>4196</v>
      </c>
      <c r="Y726" t="s">
        <v>1515</v>
      </c>
      <c r="Z726" t="s">
        <v>41</v>
      </c>
      <c r="AA726" t="s">
        <v>1601</v>
      </c>
      <c r="AB726" t="s">
        <v>3857</v>
      </c>
      <c r="AC726" t="s">
        <v>1441</v>
      </c>
    </row>
    <row r="727" spans="1:29">
      <c r="A727" t="str">
        <f>+AA727</f>
        <v>MAGHREB STEEL</v>
      </c>
      <c r="B727" t="s">
        <v>4197</v>
      </c>
      <c r="C727" t="s">
        <v>1433</v>
      </c>
      <c r="D727" t="s">
        <v>1473</v>
      </c>
      <c r="E727" t="s">
        <v>4198</v>
      </c>
      <c r="F727" t="s">
        <v>4199</v>
      </c>
      <c r="G727" t="s">
        <v>5950</v>
      </c>
      <c r="H727">
        <v>100000000</v>
      </c>
      <c r="I727">
        <v>3580</v>
      </c>
      <c r="J727" t="s">
        <v>5951</v>
      </c>
      <c r="K727" s="163" t="str">
        <f>LEFT(L727,10)</f>
        <v>2030-12-31</v>
      </c>
      <c r="L727" t="s">
        <v>6621</v>
      </c>
      <c r="M727">
        <v>100000</v>
      </c>
      <c r="N727" t="s">
        <v>1557</v>
      </c>
      <c r="O727" t="s">
        <v>1435</v>
      </c>
      <c r="P727" t="s">
        <v>1449</v>
      </c>
      <c r="Q727" t="s">
        <v>5308</v>
      </c>
      <c r="R727" t="s">
        <v>1451</v>
      </c>
      <c r="S727" t="s">
        <v>5866</v>
      </c>
      <c r="T727" t="s">
        <v>5951</v>
      </c>
      <c r="U727" t="s">
        <v>1438</v>
      </c>
      <c r="W727" t="s">
        <v>292</v>
      </c>
      <c r="X727" t="s">
        <v>4200</v>
      </c>
      <c r="Y727" t="s">
        <v>1457</v>
      </c>
      <c r="Z727" t="s">
        <v>39</v>
      </c>
      <c r="AA727" t="s">
        <v>2745</v>
      </c>
      <c r="AB727" t="s">
        <v>2746</v>
      </c>
      <c r="AC727" t="s">
        <v>1441</v>
      </c>
    </row>
    <row r="728" spans="1:29">
      <c r="A728" t="str">
        <f>+AA728</f>
        <v>CDG K E</v>
      </c>
      <c r="B728" t="s">
        <v>4201</v>
      </c>
      <c r="C728" t="s">
        <v>1433</v>
      </c>
      <c r="D728" t="s">
        <v>1442</v>
      </c>
      <c r="E728" t="s">
        <v>4202</v>
      </c>
      <c r="F728" t="s">
        <v>4202</v>
      </c>
      <c r="G728" t="s">
        <v>5431</v>
      </c>
      <c r="H728">
        <v>100000000</v>
      </c>
      <c r="I728">
        <v>5000</v>
      </c>
      <c r="J728" t="s">
        <v>6622</v>
      </c>
      <c r="K728" s="163" t="str">
        <f>LEFT(L728,10)</f>
        <v>2031-03-09</v>
      </c>
      <c r="L728" t="s">
        <v>6623</v>
      </c>
      <c r="M728">
        <v>100000</v>
      </c>
      <c r="N728" t="s">
        <v>1434</v>
      </c>
      <c r="O728" t="s">
        <v>1435</v>
      </c>
      <c r="P728" t="s">
        <v>1449</v>
      </c>
      <c r="Q728" t="s">
        <v>5308</v>
      </c>
      <c r="R728" t="s">
        <v>1443</v>
      </c>
      <c r="S728" t="s">
        <v>5919</v>
      </c>
      <c r="T728" t="s">
        <v>6622</v>
      </c>
      <c r="U728" t="s">
        <v>1438</v>
      </c>
      <c r="W728" t="s">
        <v>292</v>
      </c>
      <c r="X728" t="s">
        <v>4203</v>
      </c>
      <c r="Y728" t="s">
        <v>1455</v>
      </c>
      <c r="Z728" t="s">
        <v>1456</v>
      </c>
      <c r="AA728" t="s">
        <v>1606</v>
      </c>
      <c r="AB728" t="s">
        <v>4204</v>
      </c>
      <c r="AC728" t="s">
        <v>1441</v>
      </c>
    </row>
    <row r="729" spans="1:29">
      <c r="A729" t="str">
        <f>+AA729</f>
        <v>MGT III</v>
      </c>
      <c r="B729" t="s">
        <v>4205</v>
      </c>
      <c r="C729" t="s">
        <v>1433</v>
      </c>
      <c r="D729" t="s">
        <v>177</v>
      </c>
      <c r="E729" t="s">
        <v>4206</v>
      </c>
      <c r="F729" t="s">
        <v>4207</v>
      </c>
      <c r="G729" t="s">
        <v>6624</v>
      </c>
      <c r="H729">
        <v>100000000</v>
      </c>
      <c r="I729">
        <v>1500</v>
      </c>
      <c r="J729" t="s">
        <v>6625</v>
      </c>
      <c r="K729" s="163" t="str">
        <f>LEFT(L729,10)</f>
        <v>2031-03-14</v>
      </c>
      <c r="L729" t="s">
        <v>6626</v>
      </c>
      <c r="M729">
        <v>100000</v>
      </c>
      <c r="N729" t="s">
        <v>1434</v>
      </c>
      <c r="O729" t="s">
        <v>1745</v>
      </c>
      <c r="Q729" t="s">
        <v>5308</v>
      </c>
      <c r="R729" t="s">
        <v>1437</v>
      </c>
      <c r="S729" t="s">
        <v>6627</v>
      </c>
      <c r="U729" t="s">
        <v>1438</v>
      </c>
      <c r="W729" t="s">
        <v>292</v>
      </c>
      <c r="X729" t="s">
        <v>4208</v>
      </c>
      <c r="Y729" t="s">
        <v>1445</v>
      </c>
      <c r="Z729" t="s">
        <v>1243</v>
      </c>
      <c r="AA729" t="s">
        <v>4209</v>
      </c>
      <c r="AC729" t="s">
        <v>1441</v>
      </c>
    </row>
    <row r="730" spans="1:29">
      <c r="A730" t="str">
        <f>+AA730</f>
        <v>MGT III</v>
      </c>
      <c r="B730" t="s">
        <v>4210</v>
      </c>
      <c r="C730" t="s">
        <v>1433</v>
      </c>
      <c r="D730" t="s">
        <v>177</v>
      </c>
      <c r="E730" t="s">
        <v>4211</v>
      </c>
      <c r="F730" t="s">
        <v>4212</v>
      </c>
      <c r="G730" t="s">
        <v>6624</v>
      </c>
      <c r="H730">
        <v>100000000</v>
      </c>
      <c r="I730">
        <v>740</v>
      </c>
      <c r="J730" t="s">
        <v>6625</v>
      </c>
      <c r="K730" s="163" t="str">
        <f>LEFT(L730,10)</f>
        <v>2031-03-14</v>
      </c>
      <c r="L730" t="s">
        <v>6626</v>
      </c>
      <c r="M730">
        <v>70904.36</v>
      </c>
      <c r="N730" t="s">
        <v>1434</v>
      </c>
      <c r="O730" t="s">
        <v>1745</v>
      </c>
      <c r="P730" t="s">
        <v>1436</v>
      </c>
      <c r="Q730" t="s">
        <v>6628</v>
      </c>
      <c r="R730" t="s">
        <v>1437</v>
      </c>
      <c r="S730" t="s">
        <v>6629</v>
      </c>
      <c r="T730" t="s">
        <v>6625</v>
      </c>
      <c r="U730" t="s">
        <v>1477</v>
      </c>
      <c r="W730" t="s">
        <v>292</v>
      </c>
      <c r="X730" t="s">
        <v>4213</v>
      </c>
      <c r="Y730" t="s">
        <v>1445</v>
      </c>
      <c r="Z730" t="s">
        <v>1243</v>
      </c>
      <c r="AA730" t="s">
        <v>4209</v>
      </c>
      <c r="AB730" t="s">
        <v>1480</v>
      </c>
      <c r="AC730" t="s">
        <v>1441</v>
      </c>
    </row>
    <row r="731" spans="1:29">
      <c r="A731" t="str">
        <f>+AA731</f>
        <v>BEST FINANCIERE</v>
      </c>
      <c r="B731" t="s">
        <v>4214</v>
      </c>
      <c r="C731" t="s">
        <v>1534</v>
      </c>
      <c r="D731" t="s">
        <v>1473</v>
      </c>
      <c r="E731" t="s">
        <v>4215</v>
      </c>
      <c r="F731" t="s">
        <v>4215</v>
      </c>
      <c r="G731" t="s">
        <v>6290</v>
      </c>
      <c r="H731">
        <v>100000000</v>
      </c>
      <c r="I731">
        <v>2500</v>
      </c>
      <c r="J731" t="s">
        <v>6630</v>
      </c>
      <c r="K731" s="163" t="str">
        <f>LEFT(L731,10)</f>
        <v>2031-04-01</v>
      </c>
      <c r="L731" t="s">
        <v>6631</v>
      </c>
      <c r="M731">
        <v>100000</v>
      </c>
      <c r="N731" t="s">
        <v>1557</v>
      </c>
      <c r="O731" t="s">
        <v>1745</v>
      </c>
      <c r="P731" t="s">
        <v>1449</v>
      </c>
      <c r="Q731" t="s">
        <v>5308</v>
      </c>
      <c r="R731" t="s">
        <v>1443</v>
      </c>
      <c r="S731" t="s">
        <v>5580</v>
      </c>
      <c r="T731" t="s">
        <v>5921</v>
      </c>
      <c r="U731" t="s">
        <v>1536</v>
      </c>
      <c r="V731" t="s">
        <v>1443</v>
      </c>
      <c r="W731" t="s">
        <v>292</v>
      </c>
      <c r="X731" t="s">
        <v>4216</v>
      </c>
      <c r="Y731" t="s">
        <v>2049</v>
      </c>
      <c r="Z731" t="s">
        <v>2050</v>
      </c>
      <c r="AA731" t="s">
        <v>3451</v>
      </c>
      <c r="AB731" t="s">
        <v>1872</v>
      </c>
      <c r="AC731" t="s">
        <v>1441</v>
      </c>
    </row>
    <row r="732" spans="1:29">
      <c r="A732" t="str">
        <f>+AA732</f>
        <v>ADM</v>
      </c>
      <c r="B732" t="s">
        <v>4217</v>
      </c>
      <c r="C732" t="s">
        <v>1433</v>
      </c>
      <c r="D732" t="s">
        <v>1473</v>
      </c>
      <c r="E732" t="s">
        <v>4218</v>
      </c>
      <c r="F732" t="s">
        <v>4219</v>
      </c>
      <c r="G732" t="s">
        <v>5649</v>
      </c>
      <c r="H732">
        <v>100000000</v>
      </c>
      <c r="I732">
        <v>240</v>
      </c>
      <c r="J732" t="s">
        <v>6632</v>
      </c>
      <c r="K732" s="163" t="str">
        <f>LEFT(L732,10)</f>
        <v>2031-04-18</v>
      </c>
      <c r="L732" t="s">
        <v>6633</v>
      </c>
      <c r="M732">
        <v>100000</v>
      </c>
      <c r="N732" t="s">
        <v>1434</v>
      </c>
      <c r="O732" t="s">
        <v>1435</v>
      </c>
      <c r="Q732" t="s">
        <v>5308</v>
      </c>
      <c r="R732" t="s">
        <v>1443</v>
      </c>
      <c r="S732" t="s">
        <v>5641</v>
      </c>
      <c r="U732" t="s">
        <v>1438</v>
      </c>
      <c r="W732" t="s">
        <v>292</v>
      </c>
      <c r="X732" t="s">
        <v>4220</v>
      </c>
      <c r="Y732" t="s">
        <v>1465</v>
      </c>
      <c r="Z732" t="s">
        <v>1466</v>
      </c>
      <c r="AA732" t="s">
        <v>2114</v>
      </c>
      <c r="AC732" t="s">
        <v>1441</v>
      </c>
    </row>
    <row r="733" spans="1:29">
      <c r="A733" t="str">
        <f>+AA733</f>
        <v>ADM</v>
      </c>
      <c r="B733" t="s">
        <v>4221</v>
      </c>
      <c r="C733" t="s">
        <v>1433</v>
      </c>
      <c r="D733" t="s">
        <v>1473</v>
      </c>
      <c r="E733" t="s">
        <v>4222</v>
      </c>
      <c r="F733" t="s">
        <v>4223</v>
      </c>
      <c r="G733" t="s">
        <v>5649</v>
      </c>
      <c r="H733">
        <v>100000000</v>
      </c>
      <c r="I733">
        <v>9760</v>
      </c>
      <c r="J733" t="s">
        <v>6632</v>
      </c>
      <c r="K733" s="163" t="str">
        <f>LEFT(L733,10)</f>
        <v>2031-04-18</v>
      </c>
      <c r="L733" t="s">
        <v>6633</v>
      </c>
      <c r="M733">
        <v>100000</v>
      </c>
      <c r="N733" t="s">
        <v>1434</v>
      </c>
      <c r="O733" t="s">
        <v>1435</v>
      </c>
      <c r="Q733" t="s">
        <v>5308</v>
      </c>
      <c r="R733" t="s">
        <v>1443</v>
      </c>
      <c r="S733" t="s">
        <v>6634</v>
      </c>
      <c r="U733" t="s">
        <v>1438</v>
      </c>
      <c r="W733" t="s">
        <v>292</v>
      </c>
      <c r="X733" t="s">
        <v>4224</v>
      </c>
      <c r="Y733" t="s">
        <v>1465</v>
      </c>
      <c r="Z733" t="s">
        <v>1466</v>
      </c>
      <c r="AA733" t="s">
        <v>2114</v>
      </c>
      <c r="AC733" t="s">
        <v>1441</v>
      </c>
    </row>
    <row r="734" spans="1:29">
      <c r="A734" t="str">
        <f>+AA734</f>
        <v>TRESOR</v>
      </c>
      <c r="B734" t="s">
        <v>4225</v>
      </c>
      <c r="C734" t="s">
        <v>1433</v>
      </c>
      <c r="D734" t="s">
        <v>1218</v>
      </c>
      <c r="E734" t="s">
        <v>4226</v>
      </c>
      <c r="F734" t="s">
        <v>4226</v>
      </c>
      <c r="G734" t="s">
        <v>5306</v>
      </c>
      <c r="H734">
        <v>100000000</v>
      </c>
      <c r="I734">
        <v>10400</v>
      </c>
      <c r="J734" t="s">
        <v>5792</v>
      </c>
      <c r="K734" s="163" t="str">
        <f>LEFT(L734,10)</f>
        <v>2031-06-16</v>
      </c>
      <c r="L734" t="s">
        <v>6635</v>
      </c>
      <c r="M734">
        <v>100000</v>
      </c>
      <c r="N734" t="s">
        <v>1434</v>
      </c>
      <c r="O734" t="s">
        <v>1435</v>
      </c>
      <c r="P734" t="s">
        <v>1436</v>
      </c>
      <c r="Q734" t="s">
        <v>5308</v>
      </c>
      <c r="R734" t="s">
        <v>1443</v>
      </c>
      <c r="S734" t="s">
        <v>5541</v>
      </c>
      <c r="T734" t="s">
        <v>6636</v>
      </c>
      <c r="U734" t="s">
        <v>1438</v>
      </c>
      <c r="W734" t="s">
        <v>292</v>
      </c>
      <c r="X734" t="s">
        <v>4227</v>
      </c>
      <c r="Y734" t="s">
        <v>1439</v>
      </c>
      <c r="Z734" t="s">
        <v>1440</v>
      </c>
      <c r="AA734" t="s">
        <v>333</v>
      </c>
      <c r="AB734" t="s">
        <v>4228</v>
      </c>
      <c r="AC734" t="s">
        <v>1441</v>
      </c>
    </row>
    <row r="735" spans="1:29">
      <c r="A735" t="str">
        <f>+AA735</f>
        <v>CFG BANK</v>
      </c>
      <c r="B735" t="s">
        <v>4229</v>
      </c>
      <c r="C735" t="s">
        <v>1433</v>
      </c>
      <c r="D735" t="s">
        <v>111</v>
      </c>
      <c r="E735" t="s">
        <v>4230</v>
      </c>
      <c r="F735" t="s">
        <v>4230</v>
      </c>
      <c r="G735" t="s">
        <v>5314</v>
      </c>
      <c r="H735">
        <v>100000000</v>
      </c>
      <c r="I735">
        <v>500</v>
      </c>
      <c r="J735" t="s">
        <v>6637</v>
      </c>
      <c r="K735" s="163" t="str">
        <f>LEFT(L735,10)</f>
        <v>2031-06-23</v>
      </c>
      <c r="L735" t="s">
        <v>6638</v>
      </c>
      <c r="M735">
        <v>100000</v>
      </c>
      <c r="N735" t="s">
        <v>1434</v>
      </c>
      <c r="O735" t="s">
        <v>1435</v>
      </c>
      <c r="P735" t="s">
        <v>1449</v>
      </c>
      <c r="Q735" t="s">
        <v>5308</v>
      </c>
      <c r="R735" t="s">
        <v>1443</v>
      </c>
      <c r="S735" t="s">
        <v>6295</v>
      </c>
      <c r="T735" t="s">
        <v>5600</v>
      </c>
      <c r="U735" t="s">
        <v>1438</v>
      </c>
      <c r="W735" t="s">
        <v>292</v>
      </c>
      <c r="X735" t="s">
        <v>4231</v>
      </c>
      <c r="Y735" t="s">
        <v>1450</v>
      </c>
      <c r="Z735" t="s">
        <v>1249</v>
      </c>
      <c r="AA735" t="s">
        <v>1249</v>
      </c>
      <c r="AB735" t="s">
        <v>4232</v>
      </c>
      <c r="AC735" t="s">
        <v>1441</v>
      </c>
    </row>
    <row r="736" spans="1:29">
      <c r="A736" t="str">
        <f>+AA736</f>
        <v>COMPMIFT FON II</v>
      </c>
      <c r="B736" t="s">
        <v>4233</v>
      </c>
      <c r="C736" t="s">
        <v>1534</v>
      </c>
      <c r="D736" t="s">
        <v>177</v>
      </c>
      <c r="E736" t="s">
        <v>4234</v>
      </c>
      <c r="F736" t="s">
        <v>4235</v>
      </c>
      <c r="G736" t="s">
        <v>6639</v>
      </c>
      <c r="H736">
        <v>100000000</v>
      </c>
      <c r="I736">
        <v>7500</v>
      </c>
      <c r="J736" t="s">
        <v>6640</v>
      </c>
      <c r="K736" s="163" t="str">
        <f>LEFT(L736,10)</f>
        <v>2031-06-24</v>
      </c>
      <c r="L736" t="s">
        <v>6641</v>
      </c>
      <c r="M736">
        <v>100000</v>
      </c>
      <c r="N736" t="s">
        <v>1434</v>
      </c>
      <c r="O736" t="s">
        <v>1435</v>
      </c>
      <c r="P736" t="s">
        <v>1449</v>
      </c>
      <c r="Q736" t="s">
        <v>5308</v>
      </c>
      <c r="R736" t="s">
        <v>1437</v>
      </c>
      <c r="S736" t="s">
        <v>5752</v>
      </c>
      <c r="T736" t="s">
        <v>6640</v>
      </c>
      <c r="U736" t="s">
        <v>1536</v>
      </c>
      <c r="V736" t="s">
        <v>1437</v>
      </c>
      <c r="W736" t="s">
        <v>292</v>
      </c>
      <c r="X736" t="s">
        <v>4236</v>
      </c>
      <c r="Y736" t="s">
        <v>1465</v>
      </c>
      <c r="Z736" t="s">
        <v>1466</v>
      </c>
      <c r="AA736" t="s">
        <v>4237</v>
      </c>
      <c r="AB736" t="s">
        <v>1708</v>
      </c>
      <c r="AC736" t="s">
        <v>1441</v>
      </c>
    </row>
    <row r="737" spans="1:29">
      <c r="A737" t="str">
        <f>+AA737</f>
        <v>AL OMRANE</v>
      </c>
      <c r="B737" t="s">
        <v>4238</v>
      </c>
      <c r="C737" t="s">
        <v>1433</v>
      </c>
      <c r="D737" t="s">
        <v>1473</v>
      </c>
      <c r="E737" t="s">
        <v>4239</v>
      </c>
      <c r="F737" t="s">
        <v>4239</v>
      </c>
      <c r="G737" t="s">
        <v>6439</v>
      </c>
      <c r="H737">
        <v>100000000</v>
      </c>
      <c r="I737">
        <v>1200</v>
      </c>
      <c r="J737" t="s">
        <v>6642</v>
      </c>
      <c r="K737" s="163" t="str">
        <f>LEFT(L737,10)</f>
        <v>2031-06-26</v>
      </c>
      <c r="L737" t="s">
        <v>6643</v>
      </c>
      <c r="M737">
        <v>100000</v>
      </c>
      <c r="N737" t="s">
        <v>1434</v>
      </c>
      <c r="O737" t="s">
        <v>1745</v>
      </c>
      <c r="Q737" t="s">
        <v>5308</v>
      </c>
      <c r="R737" t="s">
        <v>1443</v>
      </c>
      <c r="S737" t="s">
        <v>6644</v>
      </c>
      <c r="U737" t="s">
        <v>1438</v>
      </c>
      <c r="W737" t="s">
        <v>292</v>
      </c>
      <c r="X737" t="s">
        <v>4240</v>
      </c>
      <c r="Y737" t="s">
        <v>2049</v>
      </c>
      <c r="Z737" t="s">
        <v>2050</v>
      </c>
      <c r="AA737" t="s">
        <v>3828</v>
      </c>
      <c r="AB737" t="s">
        <v>4241</v>
      </c>
      <c r="AC737" t="s">
        <v>1441</v>
      </c>
    </row>
    <row r="738" spans="1:29">
      <c r="A738" t="str">
        <f>+AA738</f>
        <v>ATW E</v>
      </c>
      <c r="B738" t="s">
        <v>4242</v>
      </c>
      <c r="C738" t="s">
        <v>1534</v>
      </c>
      <c r="D738" t="s">
        <v>1442</v>
      </c>
      <c r="E738" t="s">
        <v>4243</v>
      </c>
      <c r="F738" t="s">
        <v>4243</v>
      </c>
      <c r="G738" t="s">
        <v>5485</v>
      </c>
      <c r="H738">
        <v>100000000</v>
      </c>
      <c r="I738">
        <v>2772</v>
      </c>
      <c r="J738" t="s">
        <v>5341</v>
      </c>
      <c r="K738" s="163" t="str">
        <f>LEFT(L738,10)</f>
        <v>2031-06-28</v>
      </c>
      <c r="L738" t="s">
        <v>6645</v>
      </c>
      <c r="M738">
        <v>100000</v>
      </c>
      <c r="N738" t="s">
        <v>1434</v>
      </c>
      <c r="O738" t="s">
        <v>1435</v>
      </c>
      <c r="P738" t="s">
        <v>1449</v>
      </c>
      <c r="Q738" t="s">
        <v>5308</v>
      </c>
      <c r="R738" t="s">
        <v>1443</v>
      </c>
      <c r="S738" t="s">
        <v>5602</v>
      </c>
      <c r="T738" t="s">
        <v>6355</v>
      </c>
      <c r="U738" t="s">
        <v>1536</v>
      </c>
      <c r="V738" t="s">
        <v>1443</v>
      </c>
      <c r="W738" t="s">
        <v>292</v>
      </c>
      <c r="X738" t="s">
        <v>4244</v>
      </c>
      <c r="Y738" t="s">
        <v>1465</v>
      </c>
      <c r="Z738" t="s">
        <v>1466</v>
      </c>
      <c r="AA738" t="s">
        <v>1700</v>
      </c>
      <c r="AB738" t="s">
        <v>3023</v>
      </c>
      <c r="AC738" t="s">
        <v>1441</v>
      </c>
    </row>
    <row r="739" spans="1:29">
      <c r="A739" t="str">
        <f>+AA739</f>
        <v>ATW E</v>
      </c>
      <c r="B739" t="s">
        <v>4245</v>
      </c>
      <c r="C739" t="s">
        <v>1534</v>
      </c>
      <c r="D739" t="s">
        <v>1442</v>
      </c>
      <c r="E739" t="s">
        <v>4246</v>
      </c>
      <c r="F739" t="s">
        <v>4246</v>
      </c>
      <c r="G739" t="s">
        <v>5485</v>
      </c>
      <c r="H739">
        <v>100000000</v>
      </c>
      <c r="I739">
        <v>7228</v>
      </c>
      <c r="J739" t="s">
        <v>5341</v>
      </c>
      <c r="K739" s="163" t="str">
        <f>LEFT(L739,10)</f>
        <v>2031-06-28</v>
      </c>
      <c r="L739" t="s">
        <v>6645</v>
      </c>
      <c r="M739">
        <v>100000</v>
      </c>
      <c r="N739" t="s">
        <v>1557</v>
      </c>
      <c r="O739" t="s">
        <v>1435</v>
      </c>
      <c r="P739" t="s">
        <v>1449</v>
      </c>
      <c r="Q739" t="s">
        <v>5308</v>
      </c>
      <c r="R739" t="s">
        <v>1443</v>
      </c>
      <c r="S739" t="s">
        <v>6010</v>
      </c>
      <c r="U739" t="s">
        <v>1536</v>
      </c>
      <c r="V739" t="s">
        <v>1443</v>
      </c>
      <c r="W739" t="s">
        <v>292</v>
      </c>
      <c r="X739" t="s">
        <v>4247</v>
      </c>
      <c r="Y739" t="s">
        <v>1465</v>
      </c>
      <c r="Z739" t="s">
        <v>1466</v>
      </c>
      <c r="AA739" t="s">
        <v>1700</v>
      </c>
      <c r="AB739" t="s">
        <v>3023</v>
      </c>
      <c r="AC739" t="s">
        <v>1441</v>
      </c>
    </row>
    <row r="740" spans="1:29">
      <c r="A740" t="str">
        <f>+AA740</f>
        <v>HAYAN IMMO SA</v>
      </c>
      <c r="B740" t="s">
        <v>4248</v>
      </c>
      <c r="C740" t="s">
        <v>1534</v>
      </c>
      <c r="D740" t="s">
        <v>1473</v>
      </c>
      <c r="E740" t="s">
        <v>4249</v>
      </c>
      <c r="F740" t="s">
        <v>4249</v>
      </c>
      <c r="G740" t="s">
        <v>6646</v>
      </c>
      <c r="H740">
        <v>100000000</v>
      </c>
      <c r="I740">
        <v>510</v>
      </c>
      <c r="J740" t="s">
        <v>6412</v>
      </c>
      <c r="K740" s="163" t="str">
        <f>LEFT(L740,10)</f>
        <v>2031-07-11</v>
      </c>
      <c r="L740" t="s">
        <v>6647</v>
      </c>
      <c r="M740">
        <v>100000</v>
      </c>
      <c r="N740" t="s">
        <v>1434</v>
      </c>
      <c r="O740" t="s">
        <v>1435</v>
      </c>
      <c r="P740" t="s">
        <v>2443</v>
      </c>
      <c r="Q740" t="s">
        <v>5308</v>
      </c>
      <c r="R740" t="s">
        <v>1437</v>
      </c>
      <c r="S740" t="s">
        <v>6511</v>
      </c>
      <c r="T740" t="s">
        <v>6412</v>
      </c>
      <c r="U740" t="s">
        <v>1536</v>
      </c>
      <c r="V740" t="s">
        <v>1437</v>
      </c>
      <c r="W740" t="s">
        <v>292</v>
      </c>
      <c r="X740" t="s">
        <v>4251</v>
      </c>
      <c r="Y740" t="s">
        <v>1450</v>
      </c>
      <c r="Z740" t="s">
        <v>1249</v>
      </c>
      <c r="AA740" t="s">
        <v>4252</v>
      </c>
      <c r="AB740" t="s">
        <v>4250</v>
      </c>
      <c r="AC740" t="s">
        <v>1441</v>
      </c>
    </row>
    <row r="741" spans="1:29">
      <c r="A741" t="str">
        <f>+AA741</f>
        <v>HAYAN IMMO SA</v>
      </c>
      <c r="B741" t="s">
        <v>4253</v>
      </c>
      <c r="C741" t="s">
        <v>1534</v>
      </c>
      <c r="D741" t="s">
        <v>1473</v>
      </c>
      <c r="E741" t="s">
        <v>4254</v>
      </c>
      <c r="F741" t="s">
        <v>4254</v>
      </c>
      <c r="G741" t="s">
        <v>6646</v>
      </c>
      <c r="H741">
        <v>100000000</v>
      </c>
      <c r="I741">
        <v>590</v>
      </c>
      <c r="J741" t="s">
        <v>6412</v>
      </c>
      <c r="K741" s="163" t="str">
        <f>LEFT(L741,10)</f>
        <v>2031-07-11</v>
      </c>
      <c r="L741" t="s">
        <v>6647</v>
      </c>
      <c r="M741">
        <v>100000</v>
      </c>
      <c r="N741" t="s">
        <v>1557</v>
      </c>
      <c r="O741" t="s">
        <v>1435</v>
      </c>
      <c r="P741" t="s">
        <v>2443</v>
      </c>
      <c r="Q741" t="s">
        <v>5308</v>
      </c>
      <c r="R741" t="s">
        <v>1437</v>
      </c>
      <c r="S741" t="s">
        <v>6648</v>
      </c>
      <c r="T741" t="s">
        <v>6412</v>
      </c>
      <c r="U741" t="s">
        <v>1536</v>
      </c>
      <c r="V741" t="s">
        <v>1437</v>
      </c>
      <c r="W741" t="s">
        <v>292</v>
      </c>
      <c r="X741" t="s">
        <v>4255</v>
      </c>
      <c r="Y741" t="s">
        <v>1450</v>
      </c>
      <c r="Z741" t="s">
        <v>1249</v>
      </c>
      <c r="AA741" t="s">
        <v>4252</v>
      </c>
      <c r="AB741" t="s">
        <v>2507</v>
      </c>
      <c r="AC741" t="s">
        <v>1441</v>
      </c>
    </row>
    <row r="742" spans="1:29">
      <c r="A742" t="str">
        <f>+AA742</f>
        <v>TRESOR</v>
      </c>
      <c r="B742" t="s">
        <v>4256</v>
      </c>
      <c r="C742" t="s">
        <v>1433</v>
      </c>
      <c r="D742" t="s">
        <v>1218</v>
      </c>
      <c r="E742" t="s">
        <v>4257</v>
      </c>
      <c r="F742" t="s">
        <v>4257</v>
      </c>
      <c r="G742" t="s">
        <v>5306</v>
      </c>
      <c r="H742">
        <v>100000000</v>
      </c>
      <c r="I742">
        <v>3000</v>
      </c>
      <c r="J742" t="s">
        <v>6649</v>
      </c>
      <c r="K742" s="163" t="str">
        <f>LEFT(L742,10)</f>
        <v>2031-07-18</v>
      </c>
      <c r="L742" t="s">
        <v>6650</v>
      </c>
      <c r="M742">
        <v>100000</v>
      </c>
      <c r="N742" t="s">
        <v>1434</v>
      </c>
      <c r="O742" t="s">
        <v>1435</v>
      </c>
      <c r="P742" t="s">
        <v>1436</v>
      </c>
      <c r="Q742" t="s">
        <v>5308</v>
      </c>
      <c r="R742" t="s">
        <v>1443</v>
      </c>
      <c r="S742" t="s">
        <v>5378</v>
      </c>
      <c r="T742" t="s">
        <v>6651</v>
      </c>
      <c r="U742" t="s">
        <v>1438</v>
      </c>
      <c r="W742" t="s">
        <v>292</v>
      </c>
      <c r="X742" t="s">
        <v>4258</v>
      </c>
      <c r="Y742" t="s">
        <v>1439</v>
      </c>
      <c r="Z742" t="s">
        <v>1440</v>
      </c>
      <c r="AA742" t="s">
        <v>333</v>
      </c>
      <c r="AB742" t="s">
        <v>4259</v>
      </c>
      <c r="AC742" t="s">
        <v>1441</v>
      </c>
    </row>
    <row r="743" spans="1:29">
      <c r="A743" t="str">
        <f>+AA743</f>
        <v>FEC</v>
      </c>
      <c r="B743" t="s">
        <v>4260</v>
      </c>
      <c r="C743" t="s">
        <v>1447</v>
      </c>
      <c r="D743" t="s">
        <v>1473</v>
      </c>
      <c r="E743" t="s">
        <v>4261</v>
      </c>
      <c r="F743" t="s">
        <v>4261</v>
      </c>
      <c r="G743" t="s">
        <v>5700</v>
      </c>
      <c r="H743">
        <v>100000000</v>
      </c>
      <c r="I743">
        <v>4550</v>
      </c>
      <c r="J743" t="s">
        <v>5546</v>
      </c>
      <c r="K743" s="163" t="str">
        <f>LEFT(L743,10)</f>
        <v>2031-10-13</v>
      </c>
      <c r="L743" t="s">
        <v>6652</v>
      </c>
      <c r="M743">
        <v>100000</v>
      </c>
      <c r="N743" t="s">
        <v>1557</v>
      </c>
      <c r="O743" t="s">
        <v>1435</v>
      </c>
      <c r="P743" t="s">
        <v>1449</v>
      </c>
      <c r="Q743" t="s">
        <v>5308</v>
      </c>
      <c r="R743" t="s">
        <v>1443</v>
      </c>
      <c r="S743" t="s">
        <v>5337</v>
      </c>
      <c r="T743" t="s">
        <v>5546</v>
      </c>
      <c r="U743" t="s">
        <v>1536</v>
      </c>
      <c r="V743" t="s">
        <v>1443</v>
      </c>
      <c r="W743" t="s">
        <v>292</v>
      </c>
      <c r="X743" t="s">
        <v>4262</v>
      </c>
      <c r="Y743" t="s">
        <v>1515</v>
      </c>
      <c r="Z743" t="s">
        <v>41</v>
      </c>
      <c r="AA743" t="s">
        <v>2224</v>
      </c>
      <c r="AB743" t="s">
        <v>3153</v>
      </c>
      <c r="AC743" t="s">
        <v>1441</v>
      </c>
    </row>
    <row r="744" spans="1:29">
      <c r="A744" t="str">
        <f>+AA744</f>
        <v>FEC</v>
      </c>
      <c r="B744" t="s">
        <v>4263</v>
      </c>
      <c r="C744" t="s">
        <v>1433</v>
      </c>
      <c r="D744" t="s">
        <v>1473</v>
      </c>
      <c r="E744" t="s">
        <v>4264</v>
      </c>
      <c r="F744" t="s">
        <v>4264</v>
      </c>
      <c r="G744" t="s">
        <v>5700</v>
      </c>
      <c r="H744">
        <v>100000000</v>
      </c>
      <c r="I744">
        <v>3200</v>
      </c>
      <c r="J744" t="s">
        <v>5546</v>
      </c>
      <c r="K744" s="163" t="str">
        <f>LEFT(L744,10)</f>
        <v>2031-10-13</v>
      </c>
      <c r="L744" t="s">
        <v>6652</v>
      </c>
      <c r="M744">
        <v>100000</v>
      </c>
      <c r="N744" t="s">
        <v>1434</v>
      </c>
      <c r="O744" t="s">
        <v>1435</v>
      </c>
      <c r="P744" t="s">
        <v>1436</v>
      </c>
      <c r="Q744" t="s">
        <v>5308</v>
      </c>
      <c r="R744" t="s">
        <v>1443</v>
      </c>
      <c r="S744" t="s">
        <v>5848</v>
      </c>
      <c r="T744" t="s">
        <v>5546</v>
      </c>
      <c r="U744" t="s">
        <v>1536</v>
      </c>
      <c r="V744" t="s">
        <v>1443</v>
      </c>
      <c r="W744" t="s">
        <v>292</v>
      </c>
      <c r="X744" t="s">
        <v>4265</v>
      </c>
      <c r="Y744" t="s">
        <v>1515</v>
      </c>
      <c r="Z744" t="s">
        <v>41</v>
      </c>
      <c r="AA744" t="s">
        <v>2224</v>
      </c>
      <c r="AB744" t="s">
        <v>3153</v>
      </c>
      <c r="AC744" t="s">
        <v>1441</v>
      </c>
    </row>
    <row r="745" spans="1:29">
      <c r="A745" t="str">
        <f>+AA745</f>
        <v>ADM</v>
      </c>
      <c r="B745" t="s">
        <v>4266</v>
      </c>
      <c r="C745" t="s">
        <v>1433</v>
      </c>
      <c r="D745" t="s">
        <v>1473</v>
      </c>
      <c r="E745" t="s">
        <v>4267</v>
      </c>
      <c r="F745" t="s">
        <v>4268</v>
      </c>
      <c r="G745" t="s">
        <v>5649</v>
      </c>
      <c r="H745">
        <v>100000000</v>
      </c>
      <c r="I745">
        <v>4500</v>
      </c>
      <c r="J745" t="s">
        <v>6653</v>
      </c>
      <c r="K745" s="163" t="str">
        <f>LEFT(L745,10)</f>
        <v>2031-10-24</v>
      </c>
      <c r="L745" t="s">
        <v>6654</v>
      </c>
      <c r="M745">
        <v>100000</v>
      </c>
      <c r="N745" t="s">
        <v>1434</v>
      </c>
      <c r="O745" t="s">
        <v>1435</v>
      </c>
      <c r="Q745" t="s">
        <v>5308</v>
      </c>
      <c r="R745" t="s">
        <v>1443</v>
      </c>
      <c r="S745" t="s">
        <v>5961</v>
      </c>
      <c r="U745" t="s">
        <v>1438</v>
      </c>
      <c r="W745" t="s">
        <v>292</v>
      </c>
      <c r="X745" t="s">
        <v>4269</v>
      </c>
      <c r="Y745" t="s">
        <v>1611</v>
      </c>
      <c r="Z745" t="s">
        <v>1612</v>
      </c>
      <c r="AA745" t="s">
        <v>2114</v>
      </c>
      <c r="AC745" t="s">
        <v>1441</v>
      </c>
    </row>
    <row r="746" spans="1:29">
      <c r="A746" t="str">
        <f>+AA746</f>
        <v>ADM</v>
      </c>
      <c r="B746" t="s">
        <v>4270</v>
      </c>
      <c r="C746" t="s">
        <v>1433</v>
      </c>
      <c r="D746" t="s">
        <v>1473</v>
      </c>
      <c r="E746" t="s">
        <v>4271</v>
      </c>
      <c r="F746" t="s">
        <v>4272</v>
      </c>
      <c r="G746" t="s">
        <v>5649</v>
      </c>
      <c r="H746">
        <v>100000000</v>
      </c>
      <c r="I746">
        <v>2000</v>
      </c>
      <c r="J746" t="s">
        <v>6653</v>
      </c>
      <c r="K746" s="163" t="str">
        <f>LEFT(L746,10)</f>
        <v>2031-10-24</v>
      </c>
      <c r="L746" t="s">
        <v>6654</v>
      </c>
      <c r="M746">
        <v>100000</v>
      </c>
      <c r="N746" t="s">
        <v>1434</v>
      </c>
      <c r="O746" t="s">
        <v>1435</v>
      </c>
      <c r="Q746" t="s">
        <v>5308</v>
      </c>
      <c r="R746" t="s">
        <v>1443</v>
      </c>
      <c r="S746" t="s">
        <v>5723</v>
      </c>
      <c r="U746" t="s">
        <v>1438</v>
      </c>
      <c r="W746" t="s">
        <v>292</v>
      </c>
      <c r="X746" t="s">
        <v>4273</v>
      </c>
      <c r="Y746" t="s">
        <v>1611</v>
      </c>
      <c r="Z746" t="s">
        <v>1612</v>
      </c>
      <c r="AA746" t="s">
        <v>2114</v>
      </c>
      <c r="AC746" t="s">
        <v>1441</v>
      </c>
    </row>
    <row r="747" spans="1:29">
      <c r="A747" t="str">
        <f>+AA747</f>
        <v>ADM</v>
      </c>
      <c r="B747" t="s">
        <v>4274</v>
      </c>
      <c r="C747" t="s">
        <v>1433</v>
      </c>
      <c r="D747" t="s">
        <v>1473</v>
      </c>
      <c r="E747" t="s">
        <v>4275</v>
      </c>
      <c r="F747" t="s">
        <v>4276</v>
      </c>
      <c r="G747" t="s">
        <v>5649</v>
      </c>
      <c r="H747">
        <v>100000000</v>
      </c>
      <c r="I747">
        <v>400</v>
      </c>
      <c r="J747" t="s">
        <v>6655</v>
      </c>
      <c r="K747" s="163" t="str">
        <f>LEFT(L747,10)</f>
        <v>2031-10-24</v>
      </c>
      <c r="L747" t="s">
        <v>6654</v>
      </c>
      <c r="M747">
        <v>100000</v>
      </c>
      <c r="N747" t="s">
        <v>1434</v>
      </c>
      <c r="O747" t="s">
        <v>1435</v>
      </c>
      <c r="Q747" t="s">
        <v>5308</v>
      </c>
      <c r="R747" t="s">
        <v>1443</v>
      </c>
      <c r="S747" t="s">
        <v>6656</v>
      </c>
      <c r="U747" t="s">
        <v>1438</v>
      </c>
      <c r="W747" t="s">
        <v>292</v>
      </c>
      <c r="X747" t="s">
        <v>4277</v>
      </c>
      <c r="Y747" t="s">
        <v>1611</v>
      </c>
      <c r="Z747" t="s">
        <v>1612</v>
      </c>
      <c r="AA747" t="s">
        <v>2114</v>
      </c>
      <c r="AC747" t="s">
        <v>1441</v>
      </c>
    </row>
    <row r="748" spans="1:29">
      <c r="A748" t="str">
        <f>+AA748</f>
        <v>ADM</v>
      </c>
      <c r="B748" t="s">
        <v>4278</v>
      </c>
      <c r="C748" t="s">
        <v>1433</v>
      </c>
      <c r="D748" t="s">
        <v>1473</v>
      </c>
      <c r="E748" t="s">
        <v>4279</v>
      </c>
      <c r="F748" t="s">
        <v>4280</v>
      </c>
      <c r="G748" t="s">
        <v>5649</v>
      </c>
      <c r="H748">
        <v>100000000</v>
      </c>
      <c r="I748">
        <v>8100</v>
      </c>
      <c r="J748" t="s">
        <v>6653</v>
      </c>
      <c r="K748" s="163" t="str">
        <f>LEFT(L748,10)</f>
        <v>2031-10-24</v>
      </c>
      <c r="L748" t="s">
        <v>6654</v>
      </c>
      <c r="M748">
        <v>100000</v>
      </c>
      <c r="N748" t="s">
        <v>1434</v>
      </c>
      <c r="O748" t="s">
        <v>1435</v>
      </c>
      <c r="Q748" t="s">
        <v>5308</v>
      </c>
      <c r="R748" t="s">
        <v>1443</v>
      </c>
      <c r="S748" t="s">
        <v>6657</v>
      </c>
      <c r="U748" t="s">
        <v>1438</v>
      </c>
      <c r="W748" t="s">
        <v>292</v>
      </c>
      <c r="X748" t="s">
        <v>4281</v>
      </c>
      <c r="Y748" t="s">
        <v>1611</v>
      </c>
      <c r="Z748" t="s">
        <v>1612</v>
      </c>
      <c r="AA748" t="s">
        <v>2114</v>
      </c>
      <c r="AC748" t="s">
        <v>1441</v>
      </c>
    </row>
    <row r="749" spans="1:29">
      <c r="A749" t="str">
        <f>+AA749</f>
        <v>FT RELEVIUM I</v>
      </c>
      <c r="B749" t="s">
        <v>4282</v>
      </c>
      <c r="C749" t="s">
        <v>1447</v>
      </c>
      <c r="D749" t="s">
        <v>177</v>
      </c>
      <c r="E749" t="s">
        <v>4283</v>
      </c>
      <c r="F749" t="s">
        <v>4284</v>
      </c>
      <c r="G749" t="s">
        <v>6658</v>
      </c>
      <c r="H749">
        <v>100000000</v>
      </c>
      <c r="I749">
        <v>5580</v>
      </c>
      <c r="J749" t="s">
        <v>6036</v>
      </c>
      <c r="K749" s="163" t="str">
        <f>LEFT(L749,10)</f>
        <v>2031-12-02</v>
      </c>
      <c r="L749" t="s">
        <v>6659</v>
      </c>
      <c r="M749">
        <v>100000</v>
      </c>
      <c r="N749" t="s">
        <v>1557</v>
      </c>
      <c r="O749" t="s">
        <v>1435</v>
      </c>
      <c r="P749" t="s">
        <v>1449</v>
      </c>
      <c r="Q749" t="s">
        <v>5308</v>
      </c>
      <c r="R749" t="s">
        <v>1443</v>
      </c>
      <c r="S749" t="s">
        <v>5798</v>
      </c>
      <c r="T749" t="s">
        <v>6036</v>
      </c>
      <c r="U749" t="s">
        <v>1438</v>
      </c>
      <c r="W749" t="s">
        <v>292</v>
      </c>
      <c r="X749" t="s">
        <v>4285</v>
      </c>
      <c r="Y749" t="s">
        <v>1445</v>
      </c>
      <c r="Z749" t="s">
        <v>1243</v>
      </c>
      <c r="AA749" t="s">
        <v>4286</v>
      </c>
      <c r="AB749" t="s">
        <v>3567</v>
      </c>
      <c r="AC749" t="s">
        <v>1441</v>
      </c>
    </row>
    <row r="750" spans="1:29">
      <c r="A750" t="str">
        <f>+AA750</f>
        <v>FT RELEVIUM I</v>
      </c>
      <c r="B750" t="s">
        <v>4287</v>
      </c>
      <c r="C750" t="s">
        <v>1742</v>
      </c>
      <c r="D750" t="s">
        <v>177</v>
      </c>
      <c r="E750" t="s">
        <v>4288</v>
      </c>
      <c r="F750" t="s">
        <v>4289</v>
      </c>
      <c r="G750" t="s">
        <v>6658</v>
      </c>
      <c r="H750">
        <v>100000000</v>
      </c>
      <c r="I750">
        <v>2</v>
      </c>
      <c r="J750" t="s">
        <v>6036</v>
      </c>
      <c r="K750" s="163" t="str">
        <f>LEFT(L750,10)</f>
        <v>2031-12-02</v>
      </c>
      <c r="L750" t="s">
        <v>6659</v>
      </c>
      <c r="M750">
        <v>303067.78000000003</v>
      </c>
      <c r="N750" t="s">
        <v>1744</v>
      </c>
      <c r="O750" t="s">
        <v>1745</v>
      </c>
      <c r="P750" t="s">
        <v>1449</v>
      </c>
      <c r="Q750" t="s">
        <v>6660</v>
      </c>
      <c r="U750" t="s">
        <v>1438</v>
      </c>
      <c r="W750" t="s">
        <v>292</v>
      </c>
      <c r="X750" t="s">
        <v>4290</v>
      </c>
      <c r="Y750" t="s">
        <v>1445</v>
      </c>
      <c r="Z750" t="s">
        <v>1243</v>
      </c>
      <c r="AA750" t="s">
        <v>4286</v>
      </c>
      <c r="AC750" t="s">
        <v>1441</v>
      </c>
    </row>
    <row r="751" spans="1:29">
      <c r="A751" t="str">
        <f>+AA751</f>
        <v>FT IMMO LV II</v>
      </c>
      <c r="B751" t="s">
        <v>4291</v>
      </c>
      <c r="C751" t="s">
        <v>1433</v>
      </c>
      <c r="D751" t="s">
        <v>177</v>
      </c>
      <c r="E751" t="s">
        <v>4292</v>
      </c>
      <c r="F751" t="s">
        <v>4292</v>
      </c>
      <c r="G751" t="s">
        <v>5793</v>
      </c>
      <c r="H751">
        <v>100000000</v>
      </c>
      <c r="I751">
        <v>6211</v>
      </c>
      <c r="J751" t="s">
        <v>6034</v>
      </c>
      <c r="K751" s="163" t="str">
        <f>LEFT(L751,10)</f>
        <v>2031-12-02</v>
      </c>
      <c r="L751" t="s">
        <v>6659</v>
      </c>
      <c r="M751">
        <v>100000</v>
      </c>
      <c r="N751" t="s">
        <v>1434</v>
      </c>
      <c r="O751" t="s">
        <v>1435</v>
      </c>
      <c r="P751" t="s">
        <v>1449</v>
      </c>
      <c r="Q751" t="s">
        <v>5308</v>
      </c>
      <c r="R751" t="s">
        <v>1443</v>
      </c>
      <c r="S751" t="s">
        <v>6661</v>
      </c>
      <c r="T751" t="s">
        <v>5794</v>
      </c>
      <c r="U751" t="s">
        <v>1438</v>
      </c>
      <c r="W751" t="s">
        <v>292</v>
      </c>
      <c r="X751" t="s">
        <v>4293</v>
      </c>
      <c r="Y751" t="s">
        <v>1445</v>
      </c>
      <c r="Z751" t="s">
        <v>1243</v>
      </c>
      <c r="AA751" t="s">
        <v>2377</v>
      </c>
      <c r="AB751" t="s">
        <v>1453</v>
      </c>
      <c r="AC751" t="s">
        <v>1688</v>
      </c>
    </row>
    <row r="752" spans="1:29">
      <c r="A752" t="str">
        <f>+AA752</f>
        <v>FT SYNTHESIUM</v>
      </c>
      <c r="B752" t="s">
        <v>4294</v>
      </c>
      <c r="C752" t="s">
        <v>1447</v>
      </c>
      <c r="D752" t="s">
        <v>177</v>
      </c>
      <c r="E752" t="s">
        <v>4295</v>
      </c>
      <c r="F752" t="s">
        <v>4295</v>
      </c>
      <c r="G752" t="s">
        <v>6033</v>
      </c>
      <c r="H752">
        <v>100000000</v>
      </c>
      <c r="I752">
        <v>1</v>
      </c>
      <c r="J752" t="s">
        <v>6034</v>
      </c>
      <c r="K752" s="163" t="str">
        <f>LEFT(L752,10)</f>
        <v>2031-12-02</v>
      </c>
      <c r="L752" t="s">
        <v>6659</v>
      </c>
      <c r="M752">
        <v>4355529</v>
      </c>
      <c r="N752" t="s">
        <v>1557</v>
      </c>
      <c r="O752" t="s">
        <v>1745</v>
      </c>
      <c r="P752" t="s">
        <v>1449</v>
      </c>
      <c r="Q752" t="s">
        <v>6662</v>
      </c>
      <c r="R752" t="s">
        <v>1443</v>
      </c>
      <c r="S752" t="s">
        <v>5798</v>
      </c>
      <c r="T752" t="s">
        <v>6034</v>
      </c>
      <c r="U752" t="s">
        <v>1438</v>
      </c>
      <c r="W752" t="s">
        <v>292</v>
      </c>
      <c r="X752" t="s">
        <v>4296</v>
      </c>
      <c r="Y752" t="s">
        <v>1445</v>
      </c>
      <c r="Z752" t="s">
        <v>1243</v>
      </c>
      <c r="AA752" t="s">
        <v>2857</v>
      </c>
      <c r="AB752" t="s">
        <v>1881</v>
      </c>
      <c r="AC752" t="s">
        <v>1441</v>
      </c>
    </row>
    <row r="753" spans="1:29">
      <c r="A753" t="str">
        <f>+AA753</f>
        <v>FT SYNTHESIUM</v>
      </c>
      <c r="B753" t="s">
        <v>4297</v>
      </c>
      <c r="C753" t="s">
        <v>1447</v>
      </c>
      <c r="D753" t="s">
        <v>177</v>
      </c>
      <c r="E753" t="s">
        <v>4298</v>
      </c>
      <c r="F753" t="s">
        <v>4298</v>
      </c>
      <c r="G753" t="s">
        <v>6033</v>
      </c>
      <c r="H753">
        <v>100000000</v>
      </c>
      <c r="I753">
        <v>1</v>
      </c>
      <c r="J753" t="s">
        <v>6034</v>
      </c>
      <c r="K753" s="163" t="str">
        <f>LEFT(L753,10)</f>
        <v>2031-12-02</v>
      </c>
      <c r="L753" t="s">
        <v>6659</v>
      </c>
      <c r="M753">
        <v>4082067</v>
      </c>
      <c r="N753" t="s">
        <v>1557</v>
      </c>
      <c r="O753" t="s">
        <v>1745</v>
      </c>
      <c r="P753" t="s">
        <v>1449</v>
      </c>
      <c r="Q753" t="s">
        <v>6663</v>
      </c>
      <c r="R753" t="s">
        <v>1443</v>
      </c>
      <c r="S753" t="s">
        <v>5798</v>
      </c>
      <c r="T753" t="s">
        <v>6034</v>
      </c>
      <c r="U753" t="s">
        <v>1438</v>
      </c>
      <c r="W753" t="s">
        <v>292</v>
      </c>
      <c r="X753" t="s">
        <v>4299</v>
      </c>
      <c r="Y753" t="s">
        <v>1445</v>
      </c>
      <c r="Z753" t="s">
        <v>1243</v>
      </c>
      <c r="AA753" t="s">
        <v>2857</v>
      </c>
      <c r="AB753" t="s">
        <v>1881</v>
      </c>
      <c r="AC753" t="s">
        <v>1441</v>
      </c>
    </row>
    <row r="754" spans="1:29">
      <c r="A754" t="str">
        <f>+AA754</f>
        <v>FT SYNTHESIUM</v>
      </c>
      <c r="B754" t="s">
        <v>4300</v>
      </c>
      <c r="C754" t="s">
        <v>1447</v>
      </c>
      <c r="D754" t="s">
        <v>177</v>
      </c>
      <c r="E754" t="s">
        <v>4301</v>
      </c>
      <c r="F754" t="s">
        <v>4301</v>
      </c>
      <c r="G754" t="s">
        <v>6033</v>
      </c>
      <c r="H754">
        <v>100000000</v>
      </c>
      <c r="I754">
        <v>1</v>
      </c>
      <c r="J754" t="s">
        <v>6034</v>
      </c>
      <c r="K754" s="163" t="str">
        <f>LEFT(L754,10)</f>
        <v>2031-12-02</v>
      </c>
      <c r="L754" t="s">
        <v>6659</v>
      </c>
      <c r="M754">
        <v>6359257</v>
      </c>
      <c r="N754" t="s">
        <v>1557</v>
      </c>
      <c r="O754" t="s">
        <v>1745</v>
      </c>
      <c r="P754" t="s">
        <v>1449</v>
      </c>
      <c r="Q754" t="s">
        <v>6664</v>
      </c>
      <c r="R754" t="s">
        <v>1443</v>
      </c>
      <c r="S754" t="s">
        <v>5798</v>
      </c>
      <c r="U754" t="s">
        <v>1438</v>
      </c>
      <c r="W754" t="s">
        <v>292</v>
      </c>
      <c r="X754" t="s">
        <v>4302</v>
      </c>
      <c r="Y754" t="s">
        <v>1445</v>
      </c>
      <c r="Z754" t="s">
        <v>1243</v>
      </c>
      <c r="AA754" t="s">
        <v>2857</v>
      </c>
      <c r="AB754" t="s">
        <v>1453</v>
      </c>
      <c r="AC754" t="s">
        <v>1441</v>
      </c>
    </row>
    <row r="755" spans="1:29">
      <c r="A755" t="str">
        <f>+AA755</f>
        <v>FT SYNTHESIUM</v>
      </c>
      <c r="B755" t="s">
        <v>4303</v>
      </c>
      <c r="C755" t="s">
        <v>1433</v>
      </c>
      <c r="D755" t="s">
        <v>177</v>
      </c>
      <c r="E755" t="s">
        <v>4292</v>
      </c>
      <c r="F755" t="s">
        <v>4292</v>
      </c>
      <c r="G755" t="s">
        <v>6033</v>
      </c>
      <c r="H755">
        <v>100000000</v>
      </c>
      <c r="I755">
        <v>6211</v>
      </c>
      <c r="J755" t="s">
        <v>6034</v>
      </c>
      <c r="K755" s="163" t="str">
        <f>LEFT(L755,10)</f>
        <v>2031-12-02</v>
      </c>
      <c r="L755" t="s">
        <v>6659</v>
      </c>
      <c r="M755">
        <v>100000</v>
      </c>
      <c r="N755" t="s">
        <v>1434</v>
      </c>
      <c r="O755" t="s">
        <v>1435</v>
      </c>
      <c r="P755" t="s">
        <v>1449</v>
      </c>
      <c r="Q755" t="s">
        <v>5308</v>
      </c>
      <c r="R755" t="s">
        <v>1443</v>
      </c>
      <c r="S755" t="s">
        <v>6661</v>
      </c>
      <c r="T755" t="s">
        <v>5794</v>
      </c>
      <c r="U755" t="s">
        <v>1438</v>
      </c>
      <c r="W755" t="s">
        <v>292</v>
      </c>
      <c r="X755" t="s">
        <v>4304</v>
      </c>
      <c r="Y755" t="s">
        <v>1445</v>
      </c>
      <c r="Z755" t="s">
        <v>1243</v>
      </c>
      <c r="AA755" t="s">
        <v>2857</v>
      </c>
      <c r="AB755" t="s">
        <v>2378</v>
      </c>
      <c r="AC755" t="s">
        <v>1441</v>
      </c>
    </row>
    <row r="756" spans="1:29">
      <c r="A756" t="str">
        <f>+AA756</f>
        <v>CFG BANK</v>
      </c>
      <c r="B756" t="s">
        <v>4305</v>
      </c>
      <c r="C756" t="s">
        <v>1447</v>
      </c>
      <c r="D756" t="s">
        <v>1442</v>
      </c>
      <c r="E756" t="s">
        <v>4306</v>
      </c>
      <c r="F756" t="s">
        <v>4306</v>
      </c>
      <c r="G756" t="s">
        <v>5314</v>
      </c>
      <c r="H756">
        <v>100000000</v>
      </c>
      <c r="I756">
        <v>700</v>
      </c>
      <c r="J756" t="s">
        <v>6665</v>
      </c>
      <c r="K756" s="163" t="str">
        <f>LEFT(L756,10)</f>
        <v>2031-12-23</v>
      </c>
      <c r="L756" t="s">
        <v>6666</v>
      </c>
      <c r="M756">
        <v>100000</v>
      </c>
      <c r="N756" t="s">
        <v>1557</v>
      </c>
      <c r="O756" t="s">
        <v>1435</v>
      </c>
      <c r="Q756" t="s">
        <v>5308</v>
      </c>
      <c r="R756" t="s">
        <v>1443</v>
      </c>
      <c r="S756" t="s">
        <v>5623</v>
      </c>
      <c r="U756" t="s">
        <v>1438</v>
      </c>
      <c r="W756" t="s">
        <v>292</v>
      </c>
      <c r="X756" t="s">
        <v>4307</v>
      </c>
      <c r="Y756" t="s">
        <v>1450</v>
      </c>
      <c r="Z756" t="s">
        <v>1249</v>
      </c>
      <c r="AA756" t="s">
        <v>1249</v>
      </c>
      <c r="AB756" t="s">
        <v>4308</v>
      </c>
      <c r="AC756" t="s">
        <v>1441</v>
      </c>
    </row>
    <row r="757" spans="1:29">
      <c r="A757" t="str">
        <f>+AA757</f>
        <v>CFG BANK</v>
      </c>
      <c r="B757" t="s">
        <v>4309</v>
      </c>
      <c r="C757" t="s">
        <v>1433</v>
      </c>
      <c r="D757" t="s">
        <v>1442</v>
      </c>
      <c r="E757" t="s">
        <v>4310</v>
      </c>
      <c r="F757" t="s">
        <v>4310</v>
      </c>
      <c r="G757" t="s">
        <v>5314</v>
      </c>
      <c r="H757">
        <v>100000000</v>
      </c>
      <c r="I757">
        <v>500</v>
      </c>
      <c r="J757" t="s">
        <v>6665</v>
      </c>
      <c r="K757" s="163" t="str">
        <f>LEFT(L757,10)</f>
        <v>2031-12-23</v>
      </c>
      <c r="L757" t="s">
        <v>6666</v>
      </c>
      <c r="M757">
        <v>100000</v>
      </c>
      <c r="N757" t="s">
        <v>1434</v>
      </c>
      <c r="O757" t="s">
        <v>1435</v>
      </c>
      <c r="Q757" t="s">
        <v>5308</v>
      </c>
      <c r="R757" t="s">
        <v>1443</v>
      </c>
      <c r="S757" t="s">
        <v>6198</v>
      </c>
      <c r="U757" t="s">
        <v>1438</v>
      </c>
      <c r="W757" t="s">
        <v>292</v>
      </c>
      <c r="X757" t="s">
        <v>4311</v>
      </c>
      <c r="Y757" t="s">
        <v>1450</v>
      </c>
      <c r="Z757" t="s">
        <v>1249</v>
      </c>
      <c r="AA757" t="s">
        <v>1249</v>
      </c>
      <c r="AB757" t="s">
        <v>4308</v>
      </c>
      <c r="AC757" t="s">
        <v>1441</v>
      </c>
    </row>
    <row r="758" spans="1:29">
      <c r="A758" t="str">
        <f>+AA758</f>
        <v>MADAEF</v>
      </c>
      <c r="B758" t="s">
        <v>4312</v>
      </c>
      <c r="C758" t="s">
        <v>1534</v>
      </c>
      <c r="D758" t="s">
        <v>1473</v>
      </c>
      <c r="E758" t="s">
        <v>4313</v>
      </c>
      <c r="F758" t="s">
        <v>4313</v>
      </c>
      <c r="G758" t="s">
        <v>6667</v>
      </c>
      <c r="H758">
        <v>100000000</v>
      </c>
      <c r="I758">
        <v>900</v>
      </c>
      <c r="J758" t="s">
        <v>6668</v>
      </c>
      <c r="K758" s="163" t="str">
        <f>LEFT(L758,10)</f>
        <v>2031-12-24</v>
      </c>
      <c r="L758" t="s">
        <v>6669</v>
      </c>
      <c r="M758">
        <v>100000</v>
      </c>
      <c r="N758" t="s">
        <v>1557</v>
      </c>
      <c r="O758" t="s">
        <v>1745</v>
      </c>
      <c r="P758" t="s">
        <v>1449</v>
      </c>
      <c r="Q758" t="s">
        <v>5308</v>
      </c>
      <c r="R758" t="s">
        <v>1443</v>
      </c>
      <c r="S758" t="s">
        <v>6282</v>
      </c>
      <c r="T758" t="s">
        <v>6668</v>
      </c>
      <c r="U758" t="s">
        <v>1536</v>
      </c>
      <c r="V758" t="s">
        <v>1443</v>
      </c>
      <c r="W758" t="s">
        <v>292</v>
      </c>
      <c r="X758" t="s">
        <v>4315</v>
      </c>
      <c r="Y758" t="s">
        <v>1455</v>
      </c>
      <c r="Z758" t="s">
        <v>1456</v>
      </c>
      <c r="AA758" t="s">
        <v>4316</v>
      </c>
      <c r="AB758" t="s">
        <v>2728</v>
      </c>
      <c r="AC758" t="s">
        <v>1441</v>
      </c>
    </row>
    <row r="759" spans="1:29">
      <c r="A759" t="str">
        <f>+AA759</f>
        <v>MADAEF</v>
      </c>
      <c r="B759" t="s">
        <v>4317</v>
      </c>
      <c r="C759" t="s">
        <v>1534</v>
      </c>
      <c r="D759" t="s">
        <v>1473</v>
      </c>
      <c r="E759" t="s">
        <v>4318</v>
      </c>
      <c r="F759" t="s">
        <v>4318</v>
      </c>
      <c r="G759" t="s">
        <v>6667</v>
      </c>
      <c r="H759">
        <v>100000000</v>
      </c>
      <c r="I759">
        <v>1901</v>
      </c>
      <c r="J759" t="s">
        <v>6668</v>
      </c>
      <c r="K759" s="163" t="str">
        <f>LEFT(L759,10)</f>
        <v>2031-12-24</v>
      </c>
      <c r="L759" t="s">
        <v>6669</v>
      </c>
      <c r="M759">
        <v>100000</v>
      </c>
      <c r="N759" t="s">
        <v>1434</v>
      </c>
      <c r="O759" t="s">
        <v>1745</v>
      </c>
      <c r="P759" t="s">
        <v>1449</v>
      </c>
      <c r="Q759" t="s">
        <v>5308</v>
      </c>
      <c r="R759" t="s">
        <v>1443</v>
      </c>
      <c r="S759" t="s">
        <v>6331</v>
      </c>
      <c r="T759" t="s">
        <v>6545</v>
      </c>
      <c r="U759" t="s">
        <v>1536</v>
      </c>
      <c r="V759" t="s">
        <v>1443</v>
      </c>
      <c r="W759" t="s">
        <v>292</v>
      </c>
      <c r="X759" t="s">
        <v>4319</v>
      </c>
      <c r="Y759" t="s">
        <v>1455</v>
      </c>
      <c r="Z759" t="s">
        <v>1456</v>
      </c>
      <c r="AA759" t="s">
        <v>4316</v>
      </c>
      <c r="AB759" t="s">
        <v>2728</v>
      </c>
      <c r="AC759" t="s">
        <v>1441</v>
      </c>
    </row>
    <row r="760" spans="1:29">
      <c r="A760" t="str">
        <f>+AA760</f>
        <v>ATW E</v>
      </c>
      <c r="B760" t="s">
        <v>4320</v>
      </c>
      <c r="C760" t="s">
        <v>1534</v>
      </c>
      <c r="D760" t="s">
        <v>1442</v>
      </c>
      <c r="E760" t="s">
        <v>4321</v>
      </c>
      <c r="F760" t="s">
        <v>4321</v>
      </c>
      <c r="G760" t="s">
        <v>5485</v>
      </c>
      <c r="H760">
        <v>100000000</v>
      </c>
      <c r="I760">
        <v>9448</v>
      </c>
      <c r="J760" t="s">
        <v>6670</v>
      </c>
      <c r="K760" s="163" t="str">
        <f>LEFT(L760,10)</f>
        <v>2031-12-26</v>
      </c>
      <c r="L760" t="s">
        <v>6671</v>
      </c>
      <c r="M760">
        <v>100000</v>
      </c>
      <c r="N760" t="s">
        <v>1434</v>
      </c>
      <c r="O760" t="s">
        <v>1435</v>
      </c>
      <c r="P760" t="s">
        <v>1449</v>
      </c>
      <c r="Q760" t="s">
        <v>5308</v>
      </c>
      <c r="R760" t="s">
        <v>1443</v>
      </c>
      <c r="S760" t="s">
        <v>6672</v>
      </c>
      <c r="T760" t="s">
        <v>6355</v>
      </c>
      <c r="U760" t="s">
        <v>1536</v>
      </c>
      <c r="V760" t="s">
        <v>1443</v>
      </c>
      <c r="W760" t="s">
        <v>292</v>
      </c>
      <c r="X760" t="s">
        <v>4322</v>
      </c>
      <c r="Y760" t="s">
        <v>1465</v>
      </c>
      <c r="Z760" t="s">
        <v>1466</v>
      </c>
      <c r="AA760" t="s">
        <v>1700</v>
      </c>
      <c r="AB760" t="s">
        <v>4323</v>
      </c>
      <c r="AC760" t="s">
        <v>1441</v>
      </c>
    </row>
    <row r="761" spans="1:29">
      <c r="A761" t="str">
        <f>+AA761</f>
        <v>ATW E</v>
      </c>
      <c r="B761" t="s">
        <v>4324</v>
      </c>
      <c r="C761" t="s">
        <v>1534</v>
      </c>
      <c r="D761" t="s">
        <v>1442</v>
      </c>
      <c r="E761" t="s">
        <v>4325</v>
      </c>
      <c r="F761" t="s">
        <v>4325</v>
      </c>
      <c r="G761" t="s">
        <v>5485</v>
      </c>
      <c r="H761">
        <v>100000000</v>
      </c>
      <c r="I761">
        <v>5552</v>
      </c>
      <c r="J761" t="s">
        <v>6670</v>
      </c>
      <c r="K761" s="163" t="str">
        <f>LEFT(L761,10)</f>
        <v>2031-12-26</v>
      </c>
      <c r="L761" t="s">
        <v>6671</v>
      </c>
      <c r="M761">
        <v>100000</v>
      </c>
      <c r="N761" t="s">
        <v>1557</v>
      </c>
      <c r="O761" t="s">
        <v>1435</v>
      </c>
      <c r="P761" t="s">
        <v>1449</v>
      </c>
      <c r="Q761" t="s">
        <v>5308</v>
      </c>
      <c r="R761" t="s">
        <v>1443</v>
      </c>
      <c r="S761" t="s">
        <v>5703</v>
      </c>
      <c r="U761" t="s">
        <v>1536</v>
      </c>
      <c r="V761" t="s">
        <v>1443</v>
      </c>
      <c r="W761" t="s">
        <v>292</v>
      </c>
      <c r="X761" t="s">
        <v>4326</v>
      </c>
      <c r="Y761" t="s">
        <v>1465</v>
      </c>
      <c r="Z761" t="s">
        <v>1466</v>
      </c>
      <c r="AA761" t="s">
        <v>1700</v>
      </c>
      <c r="AB761" t="s">
        <v>4323</v>
      </c>
      <c r="AC761" t="s">
        <v>1441</v>
      </c>
    </row>
    <row r="762" spans="1:29">
      <c r="A762" t="str">
        <f>+AA762</f>
        <v>WAFASALAF</v>
      </c>
      <c r="B762" t="s">
        <v>4327</v>
      </c>
      <c r="C762" t="s">
        <v>1447</v>
      </c>
      <c r="D762" t="s">
        <v>1442</v>
      </c>
      <c r="E762" t="s">
        <v>4328</v>
      </c>
      <c r="F762" t="s">
        <v>4328</v>
      </c>
      <c r="G762" t="s">
        <v>5342</v>
      </c>
      <c r="H762">
        <v>100000000</v>
      </c>
      <c r="I762">
        <v>1523</v>
      </c>
      <c r="J762" t="s">
        <v>6670</v>
      </c>
      <c r="K762" s="163" t="str">
        <f>LEFT(L762,10)</f>
        <v>2031-12-26</v>
      </c>
      <c r="L762" t="s">
        <v>6671</v>
      </c>
      <c r="M762">
        <v>100000</v>
      </c>
      <c r="N762" t="s">
        <v>1557</v>
      </c>
      <c r="O762" t="s">
        <v>1435</v>
      </c>
      <c r="Q762" t="s">
        <v>5308</v>
      </c>
      <c r="R762" t="s">
        <v>1443</v>
      </c>
      <c r="S762" t="s">
        <v>5934</v>
      </c>
      <c r="T762" t="s">
        <v>6670</v>
      </c>
      <c r="U762" t="s">
        <v>1438</v>
      </c>
      <c r="W762" t="s">
        <v>292</v>
      </c>
      <c r="X762" t="s">
        <v>4329</v>
      </c>
      <c r="Y762" t="s">
        <v>1465</v>
      </c>
      <c r="Z762" t="s">
        <v>1466</v>
      </c>
      <c r="AA762" t="s">
        <v>1467</v>
      </c>
      <c r="AB762" t="s">
        <v>4323</v>
      </c>
      <c r="AC762" t="s">
        <v>1441</v>
      </c>
    </row>
    <row r="763" spans="1:29">
      <c r="A763" t="str">
        <f>+AA763</f>
        <v>WAFASALAF</v>
      </c>
      <c r="B763" t="s">
        <v>4330</v>
      </c>
      <c r="C763" t="s">
        <v>1433</v>
      </c>
      <c r="D763" t="s">
        <v>1442</v>
      </c>
      <c r="E763" t="s">
        <v>4331</v>
      </c>
      <c r="F763" t="s">
        <v>4331</v>
      </c>
      <c r="G763" t="s">
        <v>5342</v>
      </c>
      <c r="H763">
        <v>100000000</v>
      </c>
      <c r="I763">
        <v>477</v>
      </c>
      <c r="J763" t="s">
        <v>6670</v>
      </c>
      <c r="K763" s="163" t="str">
        <f>LEFT(L763,10)</f>
        <v>2031-12-26</v>
      </c>
      <c r="L763" t="s">
        <v>6671</v>
      </c>
      <c r="M763">
        <v>100000</v>
      </c>
      <c r="N763" t="s">
        <v>1434</v>
      </c>
      <c r="O763" t="s">
        <v>1435</v>
      </c>
      <c r="Q763" t="s">
        <v>5308</v>
      </c>
      <c r="R763" t="s">
        <v>1443</v>
      </c>
      <c r="S763" t="s">
        <v>5411</v>
      </c>
      <c r="T763" t="s">
        <v>6617</v>
      </c>
      <c r="U763" t="s">
        <v>1438</v>
      </c>
      <c r="W763" t="s">
        <v>292</v>
      </c>
      <c r="X763" t="s">
        <v>4332</v>
      </c>
      <c r="Y763" t="s">
        <v>1465</v>
      </c>
      <c r="Z763" t="s">
        <v>1466</v>
      </c>
      <c r="AA763" t="s">
        <v>1467</v>
      </c>
      <c r="AB763" t="s">
        <v>4323</v>
      </c>
      <c r="AC763" t="s">
        <v>1441</v>
      </c>
    </row>
    <row r="764" spans="1:29">
      <c r="A764" t="str">
        <f>+AA764</f>
        <v>VIVALIS SALAF</v>
      </c>
      <c r="B764" t="s">
        <v>4333</v>
      </c>
      <c r="C764" t="s">
        <v>1433</v>
      </c>
      <c r="D764" t="s">
        <v>1442</v>
      </c>
      <c r="E764" t="s">
        <v>4334</v>
      </c>
      <c r="F764" t="s">
        <v>4334</v>
      </c>
      <c r="G764" t="s">
        <v>6135</v>
      </c>
      <c r="H764">
        <v>100000000</v>
      </c>
      <c r="I764">
        <v>2000</v>
      </c>
      <c r="J764" t="s">
        <v>5359</v>
      </c>
      <c r="K764" s="163" t="str">
        <f>LEFT(L764,10)</f>
        <v>2031-12-27</v>
      </c>
      <c r="L764" t="s">
        <v>6673</v>
      </c>
      <c r="M764">
        <v>100000</v>
      </c>
      <c r="N764" t="s">
        <v>1434</v>
      </c>
      <c r="O764" t="s">
        <v>1745</v>
      </c>
      <c r="Q764" t="s">
        <v>5308</v>
      </c>
      <c r="R764" t="s">
        <v>1443</v>
      </c>
      <c r="S764" t="s">
        <v>6442</v>
      </c>
      <c r="T764" t="s">
        <v>5359</v>
      </c>
      <c r="U764" t="s">
        <v>1438</v>
      </c>
      <c r="W764" t="s">
        <v>292</v>
      </c>
      <c r="X764" t="s">
        <v>4335</v>
      </c>
      <c r="Y764" t="s">
        <v>2097</v>
      </c>
      <c r="Z764" t="s">
        <v>2098</v>
      </c>
      <c r="AA764" t="s">
        <v>3116</v>
      </c>
      <c r="AB764" t="s">
        <v>4336</v>
      </c>
      <c r="AC764" t="s">
        <v>1688</v>
      </c>
    </row>
    <row r="765" spans="1:29">
      <c r="A765" t="str">
        <f>+AA765</f>
        <v>LABEL VIE</v>
      </c>
      <c r="B765" t="s">
        <v>4337</v>
      </c>
      <c r="C765" t="s">
        <v>1534</v>
      </c>
      <c r="D765" t="s">
        <v>1473</v>
      </c>
      <c r="E765" t="s">
        <v>4338</v>
      </c>
      <c r="F765" t="s">
        <v>4338</v>
      </c>
      <c r="G765" t="s">
        <v>5323</v>
      </c>
      <c r="H765">
        <v>100000000</v>
      </c>
      <c r="I765">
        <v>400</v>
      </c>
      <c r="J765" t="s">
        <v>5955</v>
      </c>
      <c r="K765" s="163" t="str">
        <f>LEFT(L765,10)</f>
        <v>2031-12-30</v>
      </c>
      <c r="L765" t="s">
        <v>6674</v>
      </c>
      <c r="M765">
        <v>100000</v>
      </c>
      <c r="N765" t="s">
        <v>1557</v>
      </c>
      <c r="O765" t="s">
        <v>1745</v>
      </c>
      <c r="P765" t="s">
        <v>1449</v>
      </c>
      <c r="Q765" t="s">
        <v>5308</v>
      </c>
      <c r="R765" t="s">
        <v>1443</v>
      </c>
      <c r="S765" t="s">
        <v>6675</v>
      </c>
      <c r="U765" t="s">
        <v>1536</v>
      </c>
      <c r="V765" t="s">
        <v>1443</v>
      </c>
      <c r="W765" t="s">
        <v>292</v>
      </c>
      <c r="X765" t="s">
        <v>4339</v>
      </c>
      <c r="Y765" t="s">
        <v>2049</v>
      </c>
      <c r="Z765" t="s">
        <v>2050</v>
      </c>
      <c r="AA765" t="s">
        <v>52</v>
      </c>
      <c r="AB765" t="s">
        <v>2733</v>
      </c>
      <c r="AC765" t="s">
        <v>1441</v>
      </c>
    </row>
    <row r="766" spans="1:29">
      <c r="A766" t="str">
        <f>+AA766</f>
        <v>LABEL VIE</v>
      </c>
      <c r="B766" t="s">
        <v>4340</v>
      </c>
      <c r="C766" t="s">
        <v>1534</v>
      </c>
      <c r="D766" t="s">
        <v>1473</v>
      </c>
      <c r="E766" t="s">
        <v>4341</v>
      </c>
      <c r="F766" t="s">
        <v>4341</v>
      </c>
      <c r="G766" t="s">
        <v>5323</v>
      </c>
      <c r="H766">
        <v>100000000</v>
      </c>
      <c r="I766">
        <v>1000</v>
      </c>
      <c r="J766" t="s">
        <v>5955</v>
      </c>
      <c r="K766" s="163" t="str">
        <f>LEFT(L766,10)</f>
        <v>2031-12-30</v>
      </c>
      <c r="L766" t="s">
        <v>6674</v>
      </c>
      <c r="M766">
        <v>100000</v>
      </c>
      <c r="N766" t="s">
        <v>1434</v>
      </c>
      <c r="O766" t="s">
        <v>1745</v>
      </c>
      <c r="P766" t="s">
        <v>1449</v>
      </c>
      <c r="Q766" t="s">
        <v>5308</v>
      </c>
      <c r="R766" t="s">
        <v>1443</v>
      </c>
      <c r="S766" t="s">
        <v>5714</v>
      </c>
      <c r="T766" t="s">
        <v>6668</v>
      </c>
      <c r="U766" t="s">
        <v>1536</v>
      </c>
      <c r="V766" t="s">
        <v>1443</v>
      </c>
      <c r="W766" t="s">
        <v>292</v>
      </c>
      <c r="X766" t="s">
        <v>4342</v>
      </c>
      <c r="Y766" t="s">
        <v>2049</v>
      </c>
      <c r="Z766" t="s">
        <v>2050</v>
      </c>
      <c r="AA766" t="s">
        <v>52</v>
      </c>
      <c r="AB766" t="s">
        <v>2733</v>
      </c>
      <c r="AC766" t="s">
        <v>1441</v>
      </c>
    </row>
    <row r="767" spans="1:29">
      <c r="A767" t="str">
        <f>+AA767</f>
        <v>VIVALIS SALAF</v>
      </c>
      <c r="B767" t="s">
        <v>6676</v>
      </c>
      <c r="C767" t="s">
        <v>1433</v>
      </c>
      <c r="D767" t="s">
        <v>1442</v>
      </c>
      <c r="E767" t="s">
        <v>6677</v>
      </c>
      <c r="F767" t="s">
        <v>6677</v>
      </c>
      <c r="G767" t="s">
        <v>6135</v>
      </c>
      <c r="H767">
        <v>100000000</v>
      </c>
      <c r="I767">
        <v>2000</v>
      </c>
      <c r="J767" t="s">
        <v>6678</v>
      </c>
      <c r="K767" s="163" t="str">
        <f>LEFT(L767,10)</f>
        <v>2031-12-31</v>
      </c>
      <c r="L767" t="s">
        <v>6679</v>
      </c>
      <c r="M767">
        <v>100000</v>
      </c>
      <c r="N767" t="s">
        <v>1434</v>
      </c>
      <c r="O767" t="s">
        <v>1745</v>
      </c>
      <c r="Q767" t="s">
        <v>5308</v>
      </c>
      <c r="R767" t="s">
        <v>1443</v>
      </c>
      <c r="S767" t="s">
        <v>6442</v>
      </c>
      <c r="U767" t="s">
        <v>1438</v>
      </c>
      <c r="W767" t="s">
        <v>292</v>
      </c>
      <c r="X767" t="s">
        <v>6680</v>
      </c>
      <c r="Y767" t="s">
        <v>2097</v>
      </c>
      <c r="Z767" t="s">
        <v>2098</v>
      </c>
      <c r="AA767" t="s">
        <v>3116</v>
      </c>
      <c r="AB767" t="s">
        <v>2738</v>
      </c>
      <c r="AC767" t="s">
        <v>1441</v>
      </c>
    </row>
    <row r="768" spans="1:29">
      <c r="A768" t="str">
        <f>+AA768</f>
        <v>ADM</v>
      </c>
      <c r="B768" t="s">
        <v>4343</v>
      </c>
      <c r="C768" t="s">
        <v>1433</v>
      </c>
      <c r="D768" t="s">
        <v>1473</v>
      </c>
      <c r="E768" t="s">
        <v>4344</v>
      </c>
      <c r="F768" t="s">
        <v>4345</v>
      </c>
      <c r="G768" t="s">
        <v>5649</v>
      </c>
      <c r="H768">
        <v>100000000</v>
      </c>
      <c r="I768">
        <v>2000</v>
      </c>
      <c r="J768" t="s">
        <v>6681</v>
      </c>
      <c r="K768" s="163" t="str">
        <f>LEFT(L768,10)</f>
        <v>2032-04-16</v>
      </c>
      <c r="L768" t="s">
        <v>6682</v>
      </c>
      <c r="M768">
        <v>100000</v>
      </c>
      <c r="N768" t="s">
        <v>1434</v>
      </c>
      <c r="O768" t="s">
        <v>1435</v>
      </c>
      <c r="Q768" t="s">
        <v>5308</v>
      </c>
      <c r="R768" t="s">
        <v>1443</v>
      </c>
      <c r="S768" t="s">
        <v>6083</v>
      </c>
      <c r="U768" t="s">
        <v>1438</v>
      </c>
      <c r="W768" t="s">
        <v>292</v>
      </c>
      <c r="X768" t="s">
        <v>4346</v>
      </c>
      <c r="Y768" t="s">
        <v>1611</v>
      </c>
      <c r="Z768" t="s">
        <v>1612</v>
      </c>
      <c r="AA768" t="s">
        <v>2114</v>
      </c>
      <c r="AC768" t="s">
        <v>1441</v>
      </c>
    </row>
    <row r="769" spans="1:29">
      <c r="A769" t="str">
        <f>+AA769</f>
        <v>ADM</v>
      </c>
      <c r="B769" t="s">
        <v>4347</v>
      </c>
      <c r="C769" t="s">
        <v>1433</v>
      </c>
      <c r="D769" t="s">
        <v>1473</v>
      </c>
      <c r="E769" t="s">
        <v>4348</v>
      </c>
      <c r="F769" t="s">
        <v>4349</v>
      </c>
      <c r="G769" t="s">
        <v>5649</v>
      </c>
      <c r="H769">
        <v>100000000</v>
      </c>
      <c r="I769">
        <v>800</v>
      </c>
      <c r="J769" t="s">
        <v>6681</v>
      </c>
      <c r="K769" s="163" t="str">
        <f>LEFT(L769,10)</f>
        <v>2032-04-16</v>
      </c>
      <c r="L769" t="s">
        <v>6682</v>
      </c>
      <c r="M769">
        <v>100000</v>
      </c>
      <c r="N769" t="s">
        <v>1434</v>
      </c>
      <c r="O769" t="s">
        <v>1435</v>
      </c>
      <c r="Q769" t="s">
        <v>5308</v>
      </c>
      <c r="R769" t="s">
        <v>1443</v>
      </c>
      <c r="S769" t="s">
        <v>5654</v>
      </c>
      <c r="U769" t="s">
        <v>1438</v>
      </c>
      <c r="W769" t="s">
        <v>292</v>
      </c>
      <c r="X769" t="s">
        <v>4350</v>
      </c>
      <c r="Y769" t="s">
        <v>1611</v>
      </c>
      <c r="Z769" t="s">
        <v>1612</v>
      </c>
      <c r="AA769" t="s">
        <v>2114</v>
      </c>
      <c r="AC769" t="s">
        <v>1441</v>
      </c>
    </row>
    <row r="770" spans="1:29">
      <c r="A770" t="str">
        <f>+AA770</f>
        <v>ADM</v>
      </c>
      <c r="B770" t="s">
        <v>4351</v>
      </c>
      <c r="C770" t="s">
        <v>1433</v>
      </c>
      <c r="D770" t="s">
        <v>1473</v>
      </c>
      <c r="E770" t="s">
        <v>4352</v>
      </c>
      <c r="F770" t="s">
        <v>4353</v>
      </c>
      <c r="G770" t="s">
        <v>5649</v>
      </c>
      <c r="H770">
        <v>100000000</v>
      </c>
      <c r="I770">
        <v>400</v>
      </c>
      <c r="J770" t="s">
        <v>6681</v>
      </c>
      <c r="K770" s="163" t="str">
        <f>LEFT(L770,10)</f>
        <v>2032-04-16</v>
      </c>
      <c r="L770" t="s">
        <v>6682</v>
      </c>
      <c r="M770">
        <v>100000</v>
      </c>
      <c r="N770" t="s">
        <v>1434</v>
      </c>
      <c r="O770" t="s">
        <v>1435</v>
      </c>
      <c r="Q770" t="s">
        <v>5308</v>
      </c>
      <c r="R770" t="s">
        <v>1443</v>
      </c>
      <c r="S770" t="s">
        <v>5312</v>
      </c>
      <c r="U770" t="s">
        <v>1438</v>
      </c>
      <c r="W770" t="s">
        <v>292</v>
      </c>
      <c r="X770" t="s">
        <v>4354</v>
      </c>
      <c r="Y770" t="s">
        <v>1611</v>
      </c>
      <c r="Z770" t="s">
        <v>1612</v>
      </c>
      <c r="AA770" t="s">
        <v>2114</v>
      </c>
      <c r="AC770" t="s">
        <v>1441</v>
      </c>
    </row>
    <row r="771" spans="1:29">
      <c r="A771" t="str">
        <f>+AA771</f>
        <v>ADM</v>
      </c>
      <c r="B771" t="s">
        <v>4355</v>
      </c>
      <c r="C771" t="s">
        <v>1433</v>
      </c>
      <c r="D771" t="s">
        <v>1473</v>
      </c>
      <c r="E771" t="s">
        <v>4356</v>
      </c>
      <c r="F771" t="s">
        <v>4357</v>
      </c>
      <c r="G771" t="s">
        <v>5649</v>
      </c>
      <c r="H771">
        <v>100000000</v>
      </c>
      <c r="I771">
        <v>1000</v>
      </c>
      <c r="J771" t="s">
        <v>6681</v>
      </c>
      <c r="K771" s="163" t="str">
        <f>LEFT(L771,10)</f>
        <v>2032-04-16</v>
      </c>
      <c r="L771" t="s">
        <v>6682</v>
      </c>
      <c r="M771">
        <v>100000</v>
      </c>
      <c r="N771" t="s">
        <v>1434</v>
      </c>
      <c r="O771" t="s">
        <v>1435</v>
      </c>
      <c r="Q771" t="s">
        <v>5308</v>
      </c>
      <c r="R771" t="s">
        <v>1443</v>
      </c>
      <c r="S771" t="s">
        <v>5903</v>
      </c>
      <c r="U771" t="s">
        <v>1438</v>
      </c>
      <c r="W771" t="s">
        <v>292</v>
      </c>
      <c r="X771" t="s">
        <v>4358</v>
      </c>
      <c r="Y771" t="s">
        <v>1611</v>
      </c>
      <c r="Z771" t="s">
        <v>1612</v>
      </c>
      <c r="AA771" t="s">
        <v>2114</v>
      </c>
      <c r="AC771" t="s">
        <v>1441</v>
      </c>
    </row>
    <row r="772" spans="1:29">
      <c r="A772" t="str">
        <f>+AA772</f>
        <v>ADM</v>
      </c>
      <c r="B772" t="s">
        <v>4359</v>
      </c>
      <c r="C772" t="s">
        <v>1433</v>
      </c>
      <c r="D772" t="s">
        <v>1473</v>
      </c>
      <c r="E772" t="s">
        <v>4360</v>
      </c>
      <c r="F772" t="s">
        <v>4361</v>
      </c>
      <c r="G772" t="s">
        <v>5649</v>
      </c>
      <c r="H772">
        <v>100000000</v>
      </c>
      <c r="I772">
        <v>600</v>
      </c>
      <c r="J772" t="s">
        <v>6681</v>
      </c>
      <c r="K772" s="163" t="str">
        <f>LEFT(L772,10)</f>
        <v>2032-04-16</v>
      </c>
      <c r="L772" t="s">
        <v>6682</v>
      </c>
      <c r="M772">
        <v>100000</v>
      </c>
      <c r="N772" t="s">
        <v>1434</v>
      </c>
      <c r="O772" t="s">
        <v>1435</v>
      </c>
      <c r="Q772" t="s">
        <v>5308</v>
      </c>
      <c r="R772" t="s">
        <v>1443</v>
      </c>
      <c r="S772" t="s">
        <v>6615</v>
      </c>
      <c r="U772" t="s">
        <v>1438</v>
      </c>
      <c r="W772" t="s">
        <v>292</v>
      </c>
      <c r="X772" t="s">
        <v>4362</v>
      </c>
      <c r="Y772" t="s">
        <v>1611</v>
      </c>
      <c r="Z772" t="s">
        <v>1612</v>
      </c>
      <c r="AA772" t="s">
        <v>2114</v>
      </c>
      <c r="AC772" t="s">
        <v>1441</v>
      </c>
    </row>
    <row r="773" spans="1:29">
      <c r="A773" t="str">
        <f>+AA773</f>
        <v>ADM</v>
      </c>
      <c r="B773" t="s">
        <v>4363</v>
      </c>
      <c r="C773" t="s">
        <v>1433</v>
      </c>
      <c r="D773" t="s">
        <v>1473</v>
      </c>
      <c r="E773" t="s">
        <v>4364</v>
      </c>
      <c r="F773" t="s">
        <v>4365</v>
      </c>
      <c r="G773" t="s">
        <v>5649</v>
      </c>
      <c r="H773">
        <v>100000000</v>
      </c>
      <c r="I773">
        <v>3400</v>
      </c>
      <c r="J773" t="s">
        <v>6681</v>
      </c>
      <c r="K773" s="163" t="str">
        <f>LEFT(L773,10)</f>
        <v>2032-04-16</v>
      </c>
      <c r="L773" t="s">
        <v>6682</v>
      </c>
      <c r="M773">
        <v>100000</v>
      </c>
      <c r="N773" t="s">
        <v>1434</v>
      </c>
      <c r="O773" t="s">
        <v>1435</v>
      </c>
      <c r="Q773" t="s">
        <v>5308</v>
      </c>
      <c r="R773" t="s">
        <v>1443</v>
      </c>
      <c r="S773" t="s">
        <v>6683</v>
      </c>
      <c r="U773" t="s">
        <v>1438</v>
      </c>
      <c r="W773" t="s">
        <v>292</v>
      </c>
      <c r="X773" t="s">
        <v>4366</v>
      </c>
      <c r="Y773" t="s">
        <v>1611</v>
      </c>
      <c r="Z773" t="s">
        <v>1612</v>
      </c>
      <c r="AA773" t="s">
        <v>2114</v>
      </c>
      <c r="AC773" t="s">
        <v>1441</v>
      </c>
    </row>
    <row r="774" spans="1:29">
      <c r="A774" t="str">
        <f>+AA774</f>
        <v>ADM</v>
      </c>
      <c r="B774" t="s">
        <v>4367</v>
      </c>
      <c r="C774" t="s">
        <v>1433</v>
      </c>
      <c r="D774" t="s">
        <v>1473</v>
      </c>
      <c r="E774" t="s">
        <v>4368</v>
      </c>
      <c r="F774" t="s">
        <v>4369</v>
      </c>
      <c r="G774" t="s">
        <v>5649</v>
      </c>
      <c r="H774">
        <v>100000000</v>
      </c>
      <c r="I774">
        <v>2000</v>
      </c>
      <c r="J774" t="s">
        <v>6681</v>
      </c>
      <c r="K774" s="163" t="str">
        <f>LEFT(L774,10)</f>
        <v>2032-04-16</v>
      </c>
      <c r="L774" t="s">
        <v>6682</v>
      </c>
      <c r="M774">
        <v>100000</v>
      </c>
      <c r="N774" t="s">
        <v>1434</v>
      </c>
      <c r="O774" t="s">
        <v>1435</v>
      </c>
      <c r="Q774" t="s">
        <v>5308</v>
      </c>
      <c r="R774" t="s">
        <v>1443</v>
      </c>
      <c r="S774" t="s">
        <v>6684</v>
      </c>
      <c r="U774" t="s">
        <v>1438</v>
      </c>
      <c r="W774" t="s">
        <v>292</v>
      </c>
      <c r="X774" t="s">
        <v>4370</v>
      </c>
      <c r="Y774" t="s">
        <v>1611</v>
      </c>
      <c r="Z774" t="s">
        <v>1612</v>
      </c>
      <c r="AA774" t="s">
        <v>2114</v>
      </c>
      <c r="AC774" t="s">
        <v>1441</v>
      </c>
    </row>
    <row r="775" spans="1:29">
      <c r="A775" t="str">
        <f>+AA775</f>
        <v>ADM</v>
      </c>
      <c r="B775" t="s">
        <v>4371</v>
      </c>
      <c r="C775" t="s">
        <v>1433</v>
      </c>
      <c r="D775" t="s">
        <v>1473</v>
      </c>
      <c r="E775" t="s">
        <v>4372</v>
      </c>
      <c r="F775" t="s">
        <v>4373</v>
      </c>
      <c r="G775" t="s">
        <v>5649</v>
      </c>
      <c r="H775">
        <v>100000000</v>
      </c>
      <c r="I775">
        <v>600</v>
      </c>
      <c r="J775" t="s">
        <v>6681</v>
      </c>
      <c r="K775" s="163" t="str">
        <f>LEFT(L775,10)</f>
        <v>2032-04-16</v>
      </c>
      <c r="L775" t="s">
        <v>6682</v>
      </c>
      <c r="M775">
        <v>100000</v>
      </c>
      <c r="N775" t="s">
        <v>1434</v>
      </c>
      <c r="O775" t="s">
        <v>1435</v>
      </c>
      <c r="Q775" t="s">
        <v>5308</v>
      </c>
      <c r="R775" t="s">
        <v>1443</v>
      </c>
      <c r="S775" t="s">
        <v>6685</v>
      </c>
      <c r="U775" t="s">
        <v>1438</v>
      </c>
      <c r="W775" t="s">
        <v>292</v>
      </c>
      <c r="X775" t="s">
        <v>4374</v>
      </c>
      <c r="Y775" t="s">
        <v>1611</v>
      </c>
      <c r="Z775" t="s">
        <v>1612</v>
      </c>
      <c r="AA775" t="s">
        <v>2114</v>
      </c>
      <c r="AC775" t="s">
        <v>1441</v>
      </c>
    </row>
    <row r="776" spans="1:29">
      <c r="A776" t="str">
        <f>+AA776</f>
        <v>ADM</v>
      </c>
      <c r="B776" t="s">
        <v>4375</v>
      </c>
      <c r="C776" t="s">
        <v>1433</v>
      </c>
      <c r="D776" t="s">
        <v>1473</v>
      </c>
      <c r="E776" t="s">
        <v>4376</v>
      </c>
      <c r="F776" t="s">
        <v>4377</v>
      </c>
      <c r="G776" t="s">
        <v>5649</v>
      </c>
      <c r="H776">
        <v>100000000</v>
      </c>
      <c r="I776">
        <v>600</v>
      </c>
      <c r="J776" t="s">
        <v>6681</v>
      </c>
      <c r="K776" s="163" t="str">
        <f>LEFT(L776,10)</f>
        <v>2032-04-16</v>
      </c>
      <c r="L776" t="s">
        <v>6682</v>
      </c>
      <c r="M776">
        <v>100000</v>
      </c>
      <c r="N776" t="s">
        <v>1434</v>
      </c>
      <c r="O776" t="s">
        <v>1435</v>
      </c>
      <c r="Q776" t="s">
        <v>5308</v>
      </c>
      <c r="R776" t="s">
        <v>1443</v>
      </c>
      <c r="S776" t="s">
        <v>5808</v>
      </c>
      <c r="U776" t="s">
        <v>1438</v>
      </c>
      <c r="W776" t="s">
        <v>292</v>
      </c>
      <c r="X776" t="s">
        <v>4378</v>
      </c>
      <c r="Y776" t="s">
        <v>1611</v>
      </c>
      <c r="Z776" t="s">
        <v>1612</v>
      </c>
      <c r="AA776" t="s">
        <v>2114</v>
      </c>
      <c r="AC776" t="s">
        <v>1441</v>
      </c>
    </row>
    <row r="777" spans="1:29">
      <c r="A777" t="str">
        <f>+AA777</f>
        <v>TANGER MED  SA</v>
      </c>
      <c r="B777" t="s">
        <v>4379</v>
      </c>
      <c r="C777" t="s">
        <v>1433</v>
      </c>
      <c r="D777" t="s">
        <v>1473</v>
      </c>
      <c r="E777" t="s">
        <v>4380</v>
      </c>
      <c r="F777" t="s">
        <v>4381</v>
      </c>
      <c r="G777" t="s">
        <v>6256</v>
      </c>
      <c r="H777">
        <v>100000000</v>
      </c>
      <c r="I777">
        <v>4750</v>
      </c>
      <c r="J777" t="s">
        <v>6257</v>
      </c>
      <c r="K777" s="163" t="str">
        <f>LEFT(L777,10)</f>
        <v>2032-05-16</v>
      </c>
      <c r="L777" t="s">
        <v>6686</v>
      </c>
      <c r="M777">
        <v>100000</v>
      </c>
      <c r="N777" t="s">
        <v>1434</v>
      </c>
      <c r="O777" t="s">
        <v>1435</v>
      </c>
      <c r="Q777" t="s">
        <v>5308</v>
      </c>
      <c r="R777" t="s">
        <v>1443</v>
      </c>
      <c r="S777" t="s">
        <v>6595</v>
      </c>
      <c r="U777" t="s">
        <v>1438</v>
      </c>
      <c r="W777" t="s">
        <v>292</v>
      </c>
      <c r="X777" t="s">
        <v>4382</v>
      </c>
      <c r="Y777" t="s">
        <v>2097</v>
      </c>
      <c r="Z777" t="s">
        <v>2098</v>
      </c>
      <c r="AA777" t="s">
        <v>3370</v>
      </c>
      <c r="AC777" t="s">
        <v>1441</v>
      </c>
    </row>
    <row r="778" spans="1:29">
      <c r="A778" t="str">
        <f>+AA778</f>
        <v>ADM</v>
      </c>
      <c r="B778" t="s">
        <v>4383</v>
      </c>
      <c r="C778" t="s">
        <v>1433</v>
      </c>
      <c r="D778" t="s">
        <v>1473</v>
      </c>
      <c r="E778" t="s">
        <v>4384</v>
      </c>
      <c r="F778" t="s">
        <v>4384</v>
      </c>
      <c r="G778" t="s">
        <v>5649</v>
      </c>
      <c r="H778">
        <v>100000000</v>
      </c>
      <c r="I778">
        <v>1166</v>
      </c>
      <c r="J778" t="s">
        <v>6260</v>
      </c>
      <c r="K778" s="163" t="str">
        <f>LEFT(L778,10)</f>
        <v>2032-05-18</v>
      </c>
      <c r="L778" t="s">
        <v>6687</v>
      </c>
      <c r="M778">
        <v>100000</v>
      </c>
      <c r="N778" t="s">
        <v>1434</v>
      </c>
      <c r="O778" t="s">
        <v>1435</v>
      </c>
      <c r="P778" t="s">
        <v>1436</v>
      </c>
      <c r="Q778" t="s">
        <v>5308</v>
      </c>
      <c r="R778" t="s">
        <v>1443</v>
      </c>
      <c r="S778" t="s">
        <v>5573</v>
      </c>
      <c r="U778" t="s">
        <v>1536</v>
      </c>
      <c r="V778" t="s">
        <v>1443</v>
      </c>
      <c r="W778" t="s">
        <v>292</v>
      </c>
      <c r="X778" t="s">
        <v>4385</v>
      </c>
      <c r="Y778" t="s">
        <v>1465</v>
      </c>
      <c r="Z778" t="s">
        <v>1466</v>
      </c>
      <c r="AA778" t="s">
        <v>2114</v>
      </c>
      <c r="AB778" t="s">
        <v>3377</v>
      </c>
      <c r="AC778" t="s">
        <v>1441</v>
      </c>
    </row>
    <row r="779" spans="1:29">
      <c r="A779" t="str">
        <f>+AA779</f>
        <v>ADM</v>
      </c>
      <c r="B779" t="s">
        <v>4386</v>
      </c>
      <c r="C779" t="s">
        <v>1433</v>
      </c>
      <c r="D779" t="s">
        <v>1473</v>
      </c>
      <c r="E779" t="s">
        <v>4387</v>
      </c>
      <c r="F779" t="s">
        <v>4387</v>
      </c>
      <c r="G779" t="s">
        <v>5649</v>
      </c>
      <c r="H779">
        <v>100000000</v>
      </c>
      <c r="I779">
        <v>2500</v>
      </c>
      <c r="J779" t="s">
        <v>6260</v>
      </c>
      <c r="K779" s="163" t="str">
        <f>LEFT(L779,10)</f>
        <v>2032-05-18</v>
      </c>
      <c r="L779" t="s">
        <v>6687</v>
      </c>
      <c r="M779">
        <v>100000</v>
      </c>
      <c r="N779" t="s">
        <v>1434</v>
      </c>
      <c r="O779" t="s">
        <v>1435</v>
      </c>
      <c r="P779" t="s">
        <v>1436</v>
      </c>
      <c r="Q779" t="s">
        <v>5308</v>
      </c>
      <c r="R779" t="s">
        <v>1443</v>
      </c>
      <c r="S779" t="s">
        <v>6672</v>
      </c>
      <c r="U779" t="s">
        <v>1536</v>
      </c>
      <c r="V779" t="s">
        <v>1443</v>
      </c>
      <c r="W779" t="s">
        <v>292</v>
      </c>
      <c r="X779" t="s">
        <v>4388</v>
      </c>
      <c r="Y779" t="s">
        <v>1465</v>
      </c>
      <c r="Z779" t="s">
        <v>1466</v>
      </c>
      <c r="AA779" t="s">
        <v>2114</v>
      </c>
      <c r="AB779" t="s">
        <v>3377</v>
      </c>
      <c r="AC779" t="s">
        <v>1441</v>
      </c>
    </row>
    <row r="780" spans="1:29">
      <c r="A780" t="str">
        <f>+AA780</f>
        <v>TRESOR</v>
      </c>
      <c r="B780" t="s">
        <v>4389</v>
      </c>
      <c r="C780" t="s">
        <v>1433</v>
      </c>
      <c r="D780" t="s">
        <v>1218</v>
      </c>
      <c r="E780" t="s">
        <v>4390</v>
      </c>
      <c r="F780" t="s">
        <v>4390</v>
      </c>
      <c r="G780" t="s">
        <v>5306</v>
      </c>
      <c r="H780">
        <v>100000000</v>
      </c>
      <c r="I780">
        <v>35483</v>
      </c>
      <c r="J780" t="s">
        <v>6321</v>
      </c>
      <c r="K780" s="163" t="str">
        <f>LEFT(L780,10)</f>
        <v>2032-06-14</v>
      </c>
      <c r="L780" t="s">
        <v>6688</v>
      </c>
      <c r="M780">
        <v>100000</v>
      </c>
      <c r="N780" t="s">
        <v>1434</v>
      </c>
      <c r="O780" t="s">
        <v>1435</v>
      </c>
      <c r="P780" t="s">
        <v>1436</v>
      </c>
      <c r="Q780" t="s">
        <v>5308</v>
      </c>
      <c r="R780" t="s">
        <v>1443</v>
      </c>
      <c r="S780" t="s">
        <v>5767</v>
      </c>
      <c r="T780" t="s">
        <v>6321</v>
      </c>
      <c r="U780" t="s">
        <v>1438</v>
      </c>
      <c r="W780" t="s">
        <v>292</v>
      </c>
      <c r="X780" t="s">
        <v>4391</v>
      </c>
      <c r="Y780" t="s">
        <v>1439</v>
      </c>
      <c r="Z780" t="s">
        <v>1440</v>
      </c>
      <c r="AA780" t="s">
        <v>333</v>
      </c>
      <c r="AB780" t="s">
        <v>2964</v>
      </c>
      <c r="AC780" t="s">
        <v>1441</v>
      </c>
    </row>
    <row r="781" spans="1:29">
      <c r="A781" t="str">
        <f>+AA781</f>
        <v>BOA</v>
      </c>
      <c r="B781" t="s">
        <v>4392</v>
      </c>
      <c r="C781" t="s">
        <v>1447</v>
      </c>
      <c r="D781" t="s">
        <v>1442</v>
      </c>
      <c r="E781" t="s">
        <v>4393</v>
      </c>
      <c r="F781" t="s">
        <v>4393</v>
      </c>
      <c r="G781" t="s">
        <v>5327</v>
      </c>
      <c r="H781">
        <v>100000000</v>
      </c>
      <c r="I781">
        <v>10000</v>
      </c>
      <c r="J781" t="s">
        <v>6689</v>
      </c>
      <c r="K781" s="163" t="str">
        <f>LEFT(L781,10)</f>
        <v>2032-06-29</v>
      </c>
      <c r="L781" t="s">
        <v>6690</v>
      </c>
      <c r="M781">
        <v>100000</v>
      </c>
      <c r="N781" t="s">
        <v>1557</v>
      </c>
      <c r="O781" t="s">
        <v>1435</v>
      </c>
      <c r="P781" t="s">
        <v>1449</v>
      </c>
      <c r="Q781" t="s">
        <v>5308</v>
      </c>
      <c r="R781" t="s">
        <v>1443</v>
      </c>
      <c r="S781" t="s">
        <v>5361</v>
      </c>
      <c r="U781" t="s">
        <v>1438</v>
      </c>
      <c r="W781" t="s">
        <v>292</v>
      </c>
      <c r="X781" t="s">
        <v>4394</v>
      </c>
      <c r="Y781" t="s">
        <v>1457</v>
      </c>
      <c r="Z781" t="s">
        <v>39</v>
      </c>
      <c r="AA781" t="s">
        <v>1458</v>
      </c>
      <c r="AB781" t="s">
        <v>4395</v>
      </c>
      <c r="AC781" t="s">
        <v>1441</v>
      </c>
    </row>
    <row r="782" spans="1:29">
      <c r="A782" t="str">
        <f>+AA782</f>
        <v>OLEA CAPITAL</v>
      </c>
      <c r="B782" t="s">
        <v>4396</v>
      </c>
      <c r="C782" t="s">
        <v>1433</v>
      </c>
      <c r="D782" t="s">
        <v>4397</v>
      </c>
      <c r="E782" t="s">
        <v>4398</v>
      </c>
      <c r="F782" t="s">
        <v>4399</v>
      </c>
      <c r="G782" t="s">
        <v>6691</v>
      </c>
      <c r="H782">
        <v>100000000</v>
      </c>
      <c r="I782">
        <v>3137000</v>
      </c>
      <c r="J782" t="s">
        <v>6692</v>
      </c>
      <c r="K782" s="163" t="str">
        <f>LEFT(L782,10)</f>
        <v>2032-06-30</v>
      </c>
      <c r="L782" t="s">
        <v>6693</v>
      </c>
      <c r="M782">
        <v>100</v>
      </c>
      <c r="N782" t="s">
        <v>1434</v>
      </c>
      <c r="O782" t="s">
        <v>1745</v>
      </c>
      <c r="P782" t="s">
        <v>1449</v>
      </c>
      <c r="Q782" t="s">
        <v>5508</v>
      </c>
      <c r="R782" t="s">
        <v>1443</v>
      </c>
      <c r="S782" t="s">
        <v>6295</v>
      </c>
      <c r="U782" t="s">
        <v>1438</v>
      </c>
      <c r="W782" t="s">
        <v>292</v>
      </c>
      <c r="X782" t="s">
        <v>4400</v>
      </c>
      <c r="Y782" t="s">
        <v>2097</v>
      </c>
      <c r="Z782" t="s">
        <v>2098</v>
      </c>
      <c r="AA782" t="s">
        <v>4401</v>
      </c>
      <c r="AB782" t="s">
        <v>4402</v>
      </c>
      <c r="AC782" t="s">
        <v>1441</v>
      </c>
    </row>
    <row r="783" spans="1:29">
      <c r="A783" t="str">
        <f>+AA783</f>
        <v>CAM E</v>
      </c>
      <c r="B783" t="s">
        <v>4403</v>
      </c>
      <c r="C783" t="s">
        <v>1447</v>
      </c>
      <c r="D783" t="s">
        <v>1442</v>
      </c>
      <c r="E783" t="s">
        <v>4404</v>
      </c>
      <c r="F783" t="s">
        <v>4404</v>
      </c>
      <c r="G783" t="s">
        <v>5331</v>
      </c>
      <c r="H783">
        <v>100000000</v>
      </c>
      <c r="I783">
        <v>2500</v>
      </c>
      <c r="J783" t="s">
        <v>6694</v>
      </c>
      <c r="K783" s="163" t="str">
        <f>LEFT(L783,10)</f>
        <v>2032-07-20</v>
      </c>
      <c r="L783" t="s">
        <v>6695</v>
      </c>
      <c r="M783">
        <v>100000</v>
      </c>
      <c r="N783" t="s">
        <v>1557</v>
      </c>
      <c r="O783" t="s">
        <v>1435</v>
      </c>
      <c r="Q783" t="s">
        <v>5308</v>
      </c>
      <c r="R783" t="s">
        <v>1443</v>
      </c>
      <c r="S783" t="s">
        <v>6306</v>
      </c>
      <c r="U783" t="s">
        <v>1438</v>
      </c>
      <c r="W783" t="s">
        <v>292</v>
      </c>
      <c r="X783" t="s">
        <v>4405</v>
      </c>
      <c r="Y783" t="s">
        <v>2632</v>
      </c>
      <c r="Z783" t="s">
        <v>2633</v>
      </c>
      <c r="AA783" t="s">
        <v>1459</v>
      </c>
      <c r="AB783" t="s">
        <v>4406</v>
      </c>
      <c r="AC783" t="s">
        <v>1441</v>
      </c>
    </row>
    <row r="784" spans="1:29">
      <c r="A784" t="str">
        <f>+AA784</f>
        <v>CAM E</v>
      </c>
      <c r="B784" t="s">
        <v>4407</v>
      </c>
      <c r="C784" t="s">
        <v>1447</v>
      </c>
      <c r="D784" t="s">
        <v>1442</v>
      </c>
      <c r="E784" t="s">
        <v>4408</v>
      </c>
      <c r="F784" t="s">
        <v>4408</v>
      </c>
      <c r="G784" t="s">
        <v>5331</v>
      </c>
      <c r="H784">
        <v>100000000</v>
      </c>
      <c r="I784">
        <v>9500</v>
      </c>
      <c r="J784" t="s">
        <v>6694</v>
      </c>
      <c r="K784" s="163" t="str">
        <f>LEFT(L784,10)</f>
        <v>2032-07-20</v>
      </c>
      <c r="L784" t="s">
        <v>6695</v>
      </c>
      <c r="M784">
        <v>100000</v>
      </c>
      <c r="N784" t="s">
        <v>1557</v>
      </c>
      <c r="O784" t="s">
        <v>1435</v>
      </c>
      <c r="Q784" t="s">
        <v>5308</v>
      </c>
      <c r="R784" t="s">
        <v>1443</v>
      </c>
      <c r="S784" t="s">
        <v>5743</v>
      </c>
      <c r="U784" t="s">
        <v>1438</v>
      </c>
      <c r="W784" t="s">
        <v>292</v>
      </c>
      <c r="X784" t="s">
        <v>4409</v>
      </c>
      <c r="Y784" t="s">
        <v>2632</v>
      </c>
      <c r="Z784" t="s">
        <v>2633</v>
      </c>
      <c r="AA784" t="s">
        <v>1459</v>
      </c>
      <c r="AB784" t="s">
        <v>4406</v>
      </c>
      <c r="AC784" t="s">
        <v>1441</v>
      </c>
    </row>
    <row r="785" spans="1:29">
      <c r="A785" t="str">
        <f>+AA785</f>
        <v>ADM</v>
      </c>
      <c r="B785" t="s">
        <v>4410</v>
      </c>
      <c r="C785" t="s">
        <v>1433</v>
      </c>
      <c r="D785" t="s">
        <v>1473</v>
      </c>
      <c r="E785" t="s">
        <v>4411</v>
      </c>
      <c r="F785" t="s">
        <v>4411</v>
      </c>
      <c r="G785" t="s">
        <v>5649</v>
      </c>
      <c r="H785">
        <v>100000000</v>
      </c>
      <c r="I785">
        <v>5556</v>
      </c>
      <c r="J785" t="s">
        <v>6325</v>
      </c>
      <c r="K785" s="163" t="str">
        <f>LEFT(L785,10)</f>
        <v>2032-10-24</v>
      </c>
      <c r="L785" t="s">
        <v>6696</v>
      </c>
      <c r="M785">
        <v>100000</v>
      </c>
      <c r="N785" t="s">
        <v>1434</v>
      </c>
      <c r="O785" t="s">
        <v>1435</v>
      </c>
      <c r="P785" t="s">
        <v>1436</v>
      </c>
      <c r="Q785" t="s">
        <v>5308</v>
      </c>
      <c r="R785" t="s">
        <v>1443</v>
      </c>
      <c r="S785" t="s">
        <v>6697</v>
      </c>
      <c r="T785" t="s">
        <v>6260</v>
      </c>
      <c r="U785" t="s">
        <v>1438</v>
      </c>
      <c r="W785" t="s">
        <v>292</v>
      </c>
      <c r="X785" t="s">
        <v>4412</v>
      </c>
      <c r="Y785" t="s">
        <v>1455</v>
      </c>
      <c r="Z785" t="s">
        <v>1456</v>
      </c>
      <c r="AA785" t="s">
        <v>2114</v>
      </c>
      <c r="AB785" t="s">
        <v>3535</v>
      </c>
      <c r="AC785" t="s">
        <v>1441</v>
      </c>
    </row>
    <row r="786" spans="1:29">
      <c r="A786" t="str">
        <f>+AA786</f>
        <v>CFG BANK</v>
      </c>
      <c r="B786" t="s">
        <v>4413</v>
      </c>
      <c r="C786" t="s">
        <v>1447</v>
      </c>
      <c r="D786" t="s">
        <v>1442</v>
      </c>
      <c r="E786" t="s">
        <v>4414</v>
      </c>
      <c r="F786" t="s">
        <v>4414</v>
      </c>
      <c r="G786" t="s">
        <v>5314</v>
      </c>
      <c r="H786">
        <v>100000000</v>
      </c>
      <c r="I786">
        <v>1600</v>
      </c>
      <c r="J786" t="s">
        <v>6524</v>
      </c>
      <c r="K786" s="163" t="str">
        <f>LEFT(L786,10)</f>
        <v>2032-10-24</v>
      </c>
      <c r="L786" t="s">
        <v>6696</v>
      </c>
      <c r="M786">
        <v>100000</v>
      </c>
      <c r="N786" t="s">
        <v>1557</v>
      </c>
      <c r="O786" t="s">
        <v>1435</v>
      </c>
      <c r="Q786" t="s">
        <v>5308</v>
      </c>
      <c r="R786" t="s">
        <v>1443</v>
      </c>
      <c r="S786" t="s">
        <v>5474</v>
      </c>
      <c r="U786" t="s">
        <v>1438</v>
      </c>
      <c r="W786" t="s">
        <v>292</v>
      </c>
      <c r="X786" t="s">
        <v>4415</v>
      </c>
      <c r="Y786" t="s">
        <v>1450</v>
      </c>
      <c r="Z786" t="s">
        <v>1249</v>
      </c>
      <c r="AA786" t="s">
        <v>1249</v>
      </c>
      <c r="AB786" t="s">
        <v>2566</v>
      </c>
      <c r="AC786" t="s">
        <v>1441</v>
      </c>
    </row>
    <row r="787" spans="1:29">
      <c r="A787" t="str">
        <f>+AA787</f>
        <v>COMMUNE AGADIR</v>
      </c>
      <c r="B787" t="s">
        <v>4416</v>
      </c>
      <c r="C787" t="s">
        <v>1534</v>
      </c>
      <c r="D787" t="s">
        <v>1473</v>
      </c>
      <c r="E787" t="s">
        <v>4417</v>
      </c>
      <c r="F787" t="s">
        <v>4418</v>
      </c>
      <c r="G787" t="s">
        <v>6523</v>
      </c>
      <c r="H787">
        <v>100000000</v>
      </c>
      <c r="I787">
        <v>4000</v>
      </c>
      <c r="J787" t="s">
        <v>6524</v>
      </c>
      <c r="K787" s="163" t="str">
        <f>LEFT(L787,10)</f>
        <v>2032-10-24</v>
      </c>
      <c r="L787" t="s">
        <v>6696</v>
      </c>
      <c r="M787">
        <v>100000</v>
      </c>
      <c r="N787" t="s">
        <v>1434</v>
      </c>
      <c r="O787" t="s">
        <v>1435</v>
      </c>
      <c r="P787" t="s">
        <v>1449</v>
      </c>
      <c r="Q787" t="s">
        <v>5308</v>
      </c>
      <c r="R787" t="s">
        <v>1443</v>
      </c>
      <c r="S787" t="s">
        <v>6698</v>
      </c>
      <c r="T787" t="s">
        <v>6699</v>
      </c>
      <c r="U787" t="s">
        <v>1536</v>
      </c>
      <c r="V787" t="s">
        <v>1443</v>
      </c>
      <c r="W787" t="s">
        <v>292</v>
      </c>
      <c r="X787" t="s">
        <v>4419</v>
      </c>
      <c r="Y787" t="s">
        <v>1455</v>
      </c>
      <c r="Z787" t="s">
        <v>1456</v>
      </c>
      <c r="AA787" t="s">
        <v>3982</v>
      </c>
      <c r="AB787" t="s">
        <v>2566</v>
      </c>
      <c r="AC787" t="s">
        <v>1441</v>
      </c>
    </row>
    <row r="788" spans="1:29">
      <c r="A788" t="str">
        <f>+AA788</f>
        <v>FEC</v>
      </c>
      <c r="B788" t="s">
        <v>4420</v>
      </c>
      <c r="C788" t="s">
        <v>1534</v>
      </c>
      <c r="D788" t="s">
        <v>1473</v>
      </c>
      <c r="E788" t="s">
        <v>4421</v>
      </c>
      <c r="F788" t="s">
        <v>4421</v>
      </c>
      <c r="G788" t="s">
        <v>5700</v>
      </c>
      <c r="H788">
        <v>100000000</v>
      </c>
      <c r="I788">
        <v>8000</v>
      </c>
      <c r="J788" t="s">
        <v>6345</v>
      </c>
      <c r="K788" s="163" t="str">
        <f>LEFT(L788,10)</f>
        <v>2032-12-06</v>
      </c>
      <c r="L788" t="s">
        <v>6700</v>
      </c>
      <c r="M788">
        <v>100000</v>
      </c>
      <c r="N788" t="s">
        <v>1434</v>
      </c>
      <c r="O788" t="s">
        <v>1435</v>
      </c>
      <c r="P788" t="s">
        <v>1449</v>
      </c>
      <c r="Q788" t="s">
        <v>5308</v>
      </c>
      <c r="R788" t="s">
        <v>1443</v>
      </c>
      <c r="S788" t="s">
        <v>6138</v>
      </c>
      <c r="U788" t="s">
        <v>1536</v>
      </c>
      <c r="V788" t="s">
        <v>1443</v>
      </c>
      <c r="W788" t="s">
        <v>292</v>
      </c>
      <c r="X788" t="s">
        <v>4422</v>
      </c>
      <c r="Y788" t="s">
        <v>1515</v>
      </c>
      <c r="Z788" t="s">
        <v>41</v>
      </c>
      <c r="AA788" t="s">
        <v>2224</v>
      </c>
      <c r="AB788" t="s">
        <v>3579</v>
      </c>
      <c r="AC788" t="s">
        <v>1441</v>
      </c>
    </row>
    <row r="789" spans="1:29">
      <c r="A789" t="str">
        <f>+AA789</f>
        <v>FEC</v>
      </c>
      <c r="B789" t="s">
        <v>4423</v>
      </c>
      <c r="C789" t="s">
        <v>1534</v>
      </c>
      <c r="D789" t="s">
        <v>1473</v>
      </c>
      <c r="E789" t="s">
        <v>4424</v>
      </c>
      <c r="F789" t="s">
        <v>4424</v>
      </c>
      <c r="G789" t="s">
        <v>5700</v>
      </c>
      <c r="H789">
        <v>100000000</v>
      </c>
      <c r="I789">
        <v>10000</v>
      </c>
      <c r="J789" t="s">
        <v>6345</v>
      </c>
      <c r="K789" s="163" t="str">
        <f>LEFT(L789,10)</f>
        <v>2032-12-06</v>
      </c>
      <c r="L789" t="s">
        <v>6700</v>
      </c>
      <c r="M789">
        <v>100000</v>
      </c>
      <c r="N789" t="s">
        <v>1557</v>
      </c>
      <c r="O789" t="s">
        <v>1435</v>
      </c>
      <c r="P789" t="s">
        <v>1449</v>
      </c>
      <c r="Q789" t="s">
        <v>5308</v>
      </c>
      <c r="R789" t="s">
        <v>1443</v>
      </c>
      <c r="S789" t="s">
        <v>5866</v>
      </c>
      <c r="U789" t="s">
        <v>1536</v>
      </c>
      <c r="V789" t="s">
        <v>1443</v>
      </c>
      <c r="W789" t="s">
        <v>292</v>
      </c>
      <c r="X789" t="s">
        <v>4425</v>
      </c>
      <c r="Y789" t="s">
        <v>1515</v>
      </c>
      <c r="Z789" t="s">
        <v>41</v>
      </c>
      <c r="AA789" t="s">
        <v>2224</v>
      </c>
      <c r="AB789" t="s">
        <v>3579</v>
      </c>
      <c r="AC789" t="s">
        <v>1441</v>
      </c>
    </row>
    <row r="790" spans="1:29">
      <c r="A790" t="str">
        <f>+AA790</f>
        <v>ADM</v>
      </c>
      <c r="B790" t="s">
        <v>4426</v>
      </c>
      <c r="C790" t="s">
        <v>1433</v>
      </c>
      <c r="D790" t="s">
        <v>1473</v>
      </c>
      <c r="E790" t="s">
        <v>4427</v>
      </c>
      <c r="F790" t="s">
        <v>4428</v>
      </c>
      <c r="G790" t="s">
        <v>5649</v>
      </c>
      <c r="H790">
        <v>100000000</v>
      </c>
      <c r="I790">
        <v>2200</v>
      </c>
      <c r="J790" t="s">
        <v>6701</v>
      </c>
      <c r="K790" s="163" t="str">
        <f>LEFT(L790,10)</f>
        <v>2032-12-10</v>
      </c>
      <c r="L790" t="s">
        <v>6702</v>
      </c>
      <c r="M790">
        <v>100000</v>
      </c>
      <c r="N790" t="s">
        <v>1434</v>
      </c>
      <c r="O790" t="s">
        <v>1435</v>
      </c>
      <c r="Q790" t="s">
        <v>5308</v>
      </c>
      <c r="R790" t="s">
        <v>1443</v>
      </c>
      <c r="S790" t="s">
        <v>6703</v>
      </c>
      <c r="U790" t="s">
        <v>1438</v>
      </c>
      <c r="W790" t="s">
        <v>292</v>
      </c>
      <c r="X790" t="s">
        <v>4429</v>
      </c>
      <c r="Y790" t="s">
        <v>1611</v>
      </c>
      <c r="Z790" t="s">
        <v>1612</v>
      </c>
      <c r="AA790" t="s">
        <v>2114</v>
      </c>
      <c r="AC790" t="s">
        <v>1441</v>
      </c>
    </row>
    <row r="791" spans="1:29">
      <c r="A791" t="str">
        <f>+AA791</f>
        <v>BCP E</v>
      </c>
      <c r="B791" t="s">
        <v>4430</v>
      </c>
      <c r="C791" t="s">
        <v>1447</v>
      </c>
      <c r="D791" t="s">
        <v>1442</v>
      </c>
      <c r="E791" t="s">
        <v>4431</v>
      </c>
      <c r="F791" t="s">
        <v>4431</v>
      </c>
      <c r="G791" t="s">
        <v>5952</v>
      </c>
      <c r="H791">
        <v>100000000</v>
      </c>
      <c r="I791">
        <v>5000</v>
      </c>
      <c r="J791" t="s">
        <v>6553</v>
      </c>
      <c r="K791" s="163" t="str">
        <f>LEFT(L791,10)</f>
        <v>2032-12-28</v>
      </c>
      <c r="L791" t="s">
        <v>6704</v>
      </c>
      <c r="M791">
        <v>100000</v>
      </c>
      <c r="N791" t="s">
        <v>1557</v>
      </c>
      <c r="O791" t="s">
        <v>1435</v>
      </c>
      <c r="P791" t="s">
        <v>1449</v>
      </c>
      <c r="Q791" t="s">
        <v>5308</v>
      </c>
      <c r="R791" t="s">
        <v>1443</v>
      </c>
      <c r="S791" t="s">
        <v>5354</v>
      </c>
      <c r="T791" t="s">
        <v>6452</v>
      </c>
      <c r="U791" t="s">
        <v>1438</v>
      </c>
      <c r="W791" t="s">
        <v>292</v>
      </c>
      <c r="X791" t="s">
        <v>4432</v>
      </c>
      <c r="Y791" t="s">
        <v>2097</v>
      </c>
      <c r="Z791" t="s">
        <v>2098</v>
      </c>
      <c r="AA791" t="s">
        <v>2750</v>
      </c>
      <c r="AB791" t="s">
        <v>4180</v>
      </c>
      <c r="AC791" t="s">
        <v>1441</v>
      </c>
    </row>
    <row r="792" spans="1:29">
      <c r="A792" t="str">
        <f>+AA792</f>
        <v>VIVALIS SALAF</v>
      </c>
      <c r="B792" t="s">
        <v>4433</v>
      </c>
      <c r="C792" t="s">
        <v>1447</v>
      </c>
      <c r="D792" t="s">
        <v>1442</v>
      </c>
      <c r="E792" t="s">
        <v>4434</v>
      </c>
      <c r="F792" t="s">
        <v>4434</v>
      </c>
      <c r="G792" t="s">
        <v>6135</v>
      </c>
      <c r="H792">
        <v>100000000</v>
      </c>
      <c r="I792">
        <v>2000</v>
      </c>
      <c r="J792" t="s">
        <v>6553</v>
      </c>
      <c r="K792" s="163" t="str">
        <f>LEFT(L792,10)</f>
        <v>2032-12-28</v>
      </c>
      <c r="L792" t="s">
        <v>6704</v>
      </c>
      <c r="M792">
        <v>100000</v>
      </c>
      <c r="N792" t="s">
        <v>1557</v>
      </c>
      <c r="O792" t="s">
        <v>1435</v>
      </c>
      <c r="P792" t="s">
        <v>1449</v>
      </c>
      <c r="Q792" t="s">
        <v>5308</v>
      </c>
      <c r="R792" t="s">
        <v>1443</v>
      </c>
      <c r="S792" t="s">
        <v>6705</v>
      </c>
      <c r="T792" t="s">
        <v>6452</v>
      </c>
      <c r="U792" t="s">
        <v>1438</v>
      </c>
      <c r="W792" t="s">
        <v>292</v>
      </c>
      <c r="X792" t="s">
        <v>4435</v>
      </c>
      <c r="Y792" t="s">
        <v>2097</v>
      </c>
      <c r="Z792" t="s">
        <v>2098</v>
      </c>
      <c r="AA792" t="s">
        <v>3116</v>
      </c>
      <c r="AB792" t="s">
        <v>4180</v>
      </c>
      <c r="AC792" t="s">
        <v>1441</v>
      </c>
    </row>
    <row r="793" spans="1:29">
      <c r="A793" t="str">
        <f>+AA793</f>
        <v>CDG K E</v>
      </c>
      <c r="B793" t="s">
        <v>4436</v>
      </c>
      <c r="C793" t="s">
        <v>1447</v>
      </c>
      <c r="D793" t="s">
        <v>1442</v>
      </c>
      <c r="E793" t="s">
        <v>4437</v>
      </c>
      <c r="F793" t="s">
        <v>4437</v>
      </c>
      <c r="G793" t="s">
        <v>5431</v>
      </c>
      <c r="H793">
        <v>100000000</v>
      </c>
      <c r="I793">
        <v>1000</v>
      </c>
      <c r="J793" t="s">
        <v>6706</v>
      </c>
      <c r="K793" s="163" t="str">
        <f>LEFT(L793,10)</f>
        <v>2032-12-29</v>
      </c>
      <c r="L793" t="s">
        <v>6707</v>
      </c>
      <c r="M793">
        <v>100000</v>
      </c>
      <c r="N793" t="s">
        <v>1557</v>
      </c>
      <c r="O793" t="s">
        <v>1435</v>
      </c>
      <c r="P793" t="s">
        <v>1449</v>
      </c>
      <c r="Q793" t="s">
        <v>5308</v>
      </c>
      <c r="R793" t="s">
        <v>1443</v>
      </c>
      <c r="S793" t="s">
        <v>6708</v>
      </c>
      <c r="T793" t="s">
        <v>6709</v>
      </c>
      <c r="U793" t="s">
        <v>1438</v>
      </c>
      <c r="W793" t="s">
        <v>292</v>
      </c>
      <c r="X793" t="s">
        <v>4438</v>
      </c>
      <c r="Y793" t="s">
        <v>1455</v>
      </c>
      <c r="Z793" t="s">
        <v>1456</v>
      </c>
      <c r="AA793" t="s">
        <v>1606</v>
      </c>
      <c r="AB793" t="s">
        <v>4439</v>
      </c>
      <c r="AC793" t="s">
        <v>1441</v>
      </c>
    </row>
    <row r="794" spans="1:29">
      <c r="A794" t="str">
        <f>+AA794</f>
        <v>MGT III</v>
      </c>
      <c r="B794" t="s">
        <v>4440</v>
      </c>
      <c r="C794" t="s">
        <v>1742</v>
      </c>
      <c r="D794" t="s">
        <v>177</v>
      </c>
      <c r="E794" t="s">
        <v>4441</v>
      </c>
      <c r="F794" t="s">
        <v>4442</v>
      </c>
      <c r="G794" t="s">
        <v>6624</v>
      </c>
      <c r="H794">
        <v>100000000</v>
      </c>
      <c r="I794">
        <v>1</v>
      </c>
      <c r="J794" t="s">
        <v>6625</v>
      </c>
      <c r="K794" s="163" t="str">
        <f>LEFT(L794,10)</f>
        <v>2033-03-14</v>
      </c>
      <c r="L794" t="s">
        <v>6710</v>
      </c>
      <c r="M794">
        <v>1000888.46</v>
      </c>
      <c r="N794" t="s">
        <v>1744</v>
      </c>
      <c r="O794" t="s">
        <v>1745</v>
      </c>
      <c r="Q794" t="s">
        <v>6711</v>
      </c>
      <c r="U794" t="s">
        <v>1438</v>
      </c>
      <c r="W794" t="s">
        <v>292</v>
      </c>
      <c r="X794" t="s">
        <v>4443</v>
      </c>
      <c r="Y794" t="s">
        <v>1445</v>
      </c>
      <c r="Z794" t="s">
        <v>1243</v>
      </c>
      <c r="AA794" t="s">
        <v>4209</v>
      </c>
      <c r="AC794" t="s">
        <v>1441</v>
      </c>
    </row>
    <row r="795" spans="1:29">
      <c r="A795" t="str">
        <f>+AA795</f>
        <v>AL BARID BANK E</v>
      </c>
      <c r="B795" t="s">
        <v>4444</v>
      </c>
      <c r="C795" t="s">
        <v>1447</v>
      </c>
      <c r="D795" t="s">
        <v>1442</v>
      </c>
      <c r="E795" t="s">
        <v>4445</v>
      </c>
      <c r="F795" t="s">
        <v>4445</v>
      </c>
      <c r="G795" t="s">
        <v>5870</v>
      </c>
      <c r="H795">
        <v>100000000</v>
      </c>
      <c r="I795">
        <v>10000</v>
      </c>
      <c r="J795" t="s">
        <v>6712</v>
      </c>
      <c r="K795" s="163" t="str">
        <f>LEFT(L795,10)</f>
        <v>2033-03-17</v>
      </c>
      <c r="L795" t="s">
        <v>6713</v>
      </c>
      <c r="M795">
        <v>100000</v>
      </c>
      <c r="N795" t="s">
        <v>1557</v>
      </c>
      <c r="O795" t="s">
        <v>1435</v>
      </c>
      <c r="P795" t="s">
        <v>1449</v>
      </c>
      <c r="Q795" t="s">
        <v>5308</v>
      </c>
      <c r="R795" t="s">
        <v>1443</v>
      </c>
      <c r="S795" t="s">
        <v>6714</v>
      </c>
      <c r="T795" t="s">
        <v>6352</v>
      </c>
      <c r="U795" t="s">
        <v>1438</v>
      </c>
      <c r="W795" t="s">
        <v>292</v>
      </c>
      <c r="X795" t="s">
        <v>4446</v>
      </c>
      <c r="Y795" t="s">
        <v>1455</v>
      </c>
      <c r="Z795" t="s">
        <v>1456</v>
      </c>
      <c r="AA795" t="s">
        <v>2545</v>
      </c>
      <c r="AB795" t="s">
        <v>4447</v>
      </c>
      <c r="AC795" t="s">
        <v>1441</v>
      </c>
    </row>
    <row r="796" spans="1:29">
      <c r="A796" t="str">
        <f>+AA796</f>
        <v>FT HYPOTHECA</v>
      </c>
      <c r="B796" t="s">
        <v>4448</v>
      </c>
      <c r="C796" t="s">
        <v>1534</v>
      </c>
      <c r="D796" t="s">
        <v>177</v>
      </c>
      <c r="E796" t="s">
        <v>4449</v>
      </c>
      <c r="F796" t="s">
        <v>4449</v>
      </c>
      <c r="G796" t="s">
        <v>6715</v>
      </c>
      <c r="H796">
        <v>100000000</v>
      </c>
      <c r="I796">
        <v>4750</v>
      </c>
      <c r="J796" t="s">
        <v>6716</v>
      </c>
      <c r="K796" s="163" t="str">
        <f>LEFT(L796,10)</f>
        <v>2033-03-28</v>
      </c>
      <c r="L796" t="s">
        <v>6717</v>
      </c>
      <c r="M796">
        <v>100000</v>
      </c>
      <c r="N796" t="s">
        <v>1434</v>
      </c>
      <c r="O796" t="s">
        <v>1435</v>
      </c>
      <c r="P796" t="s">
        <v>1449</v>
      </c>
      <c r="Q796" t="s">
        <v>5308</v>
      </c>
      <c r="R796" t="s">
        <v>1437</v>
      </c>
      <c r="S796" t="s">
        <v>5453</v>
      </c>
      <c r="U796" t="s">
        <v>1536</v>
      </c>
      <c r="V796" t="s">
        <v>1437</v>
      </c>
      <c r="W796" t="s">
        <v>292</v>
      </c>
      <c r="X796" t="s">
        <v>4450</v>
      </c>
      <c r="Y796" t="s">
        <v>1457</v>
      </c>
      <c r="Z796" t="s">
        <v>39</v>
      </c>
      <c r="AA796" t="s">
        <v>4451</v>
      </c>
      <c r="AB796" t="s">
        <v>3591</v>
      </c>
      <c r="AC796" t="s">
        <v>1441</v>
      </c>
    </row>
    <row r="797" spans="1:29">
      <c r="A797" t="str">
        <f>+AA797</f>
        <v>ADM</v>
      </c>
      <c r="B797" t="s">
        <v>4452</v>
      </c>
      <c r="C797" t="s">
        <v>1433</v>
      </c>
      <c r="D797" t="s">
        <v>1473</v>
      </c>
      <c r="E797" t="s">
        <v>4453</v>
      </c>
      <c r="F797" t="s">
        <v>4454</v>
      </c>
      <c r="G797" t="s">
        <v>5649</v>
      </c>
      <c r="H797">
        <v>100000000</v>
      </c>
      <c r="I797">
        <v>5300</v>
      </c>
      <c r="J797" t="s">
        <v>6391</v>
      </c>
      <c r="K797" s="163" t="str">
        <f>LEFT(L797,10)</f>
        <v>2033-06-03</v>
      </c>
      <c r="L797" t="s">
        <v>6718</v>
      </c>
      <c r="M797">
        <v>100000</v>
      </c>
      <c r="N797" t="s">
        <v>1434</v>
      </c>
      <c r="O797" t="s">
        <v>1435</v>
      </c>
      <c r="Q797" t="s">
        <v>5308</v>
      </c>
      <c r="R797" t="s">
        <v>1443</v>
      </c>
      <c r="S797" t="s">
        <v>6719</v>
      </c>
      <c r="U797" t="s">
        <v>1438</v>
      </c>
      <c r="W797" t="s">
        <v>292</v>
      </c>
      <c r="X797" t="s">
        <v>4455</v>
      </c>
      <c r="Y797" t="s">
        <v>1611</v>
      </c>
      <c r="Z797" t="s">
        <v>1612</v>
      </c>
      <c r="AA797" t="s">
        <v>2114</v>
      </c>
      <c r="AC797" t="s">
        <v>1441</v>
      </c>
    </row>
    <row r="798" spans="1:29">
      <c r="A798" t="str">
        <f>+AA798</f>
        <v>TRESOR</v>
      </c>
      <c r="B798" t="s">
        <v>4456</v>
      </c>
      <c r="C798" t="s">
        <v>1433</v>
      </c>
      <c r="D798" t="s">
        <v>1218</v>
      </c>
      <c r="E798" t="s">
        <v>4457</v>
      </c>
      <c r="F798" t="s">
        <v>4457</v>
      </c>
      <c r="G798" t="s">
        <v>5306</v>
      </c>
      <c r="H798">
        <v>100000000</v>
      </c>
      <c r="I798">
        <v>2500</v>
      </c>
      <c r="J798" t="s">
        <v>5338</v>
      </c>
      <c r="K798" s="163" t="str">
        <f>LEFT(L798,10)</f>
        <v>2033-06-20</v>
      </c>
      <c r="L798" t="s">
        <v>6720</v>
      </c>
      <c r="M798">
        <v>100000</v>
      </c>
      <c r="N798" t="s">
        <v>1434</v>
      </c>
      <c r="O798" t="s">
        <v>1435</v>
      </c>
      <c r="P798" t="s">
        <v>1436</v>
      </c>
      <c r="Q798" t="s">
        <v>5308</v>
      </c>
      <c r="R798" t="s">
        <v>1443</v>
      </c>
      <c r="S798" t="s">
        <v>5455</v>
      </c>
      <c r="T798" t="s">
        <v>5338</v>
      </c>
      <c r="U798" t="s">
        <v>1438</v>
      </c>
      <c r="W798" t="s">
        <v>292</v>
      </c>
      <c r="X798" t="s">
        <v>4458</v>
      </c>
      <c r="Y798" t="s">
        <v>1439</v>
      </c>
      <c r="Z798" t="s">
        <v>1440</v>
      </c>
      <c r="AA798" t="s">
        <v>333</v>
      </c>
      <c r="AB798" t="s">
        <v>4459</v>
      </c>
      <c r="AC798" t="s">
        <v>1441</v>
      </c>
    </row>
    <row r="799" spans="1:29">
      <c r="A799" t="str">
        <f>+AA799</f>
        <v>FT SALAF INVEST</v>
      </c>
      <c r="B799" t="s">
        <v>4460</v>
      </c>
      <c r="C799" t="s">
        <v>1534</v>
      </c>
      <c r="D799" t="s">
        <v>177</v>
      </c>
      <c r="E799" t="s">
        <v>4461</v>
      </c>
      <c r="F799" t="s">
        <v>4462</v>
      </c>
      <c r="G799" t="s">
        <v>6199</v>
      </c>
      <c r="H799">
        <v>100000000</v>
      </c>
      <c r="I799">
        <v>7237</v>
      </c>
      <c r="J799" t="s">
        <v>5867</v>
      </c>
      <c r="K799" s="163" t="str">
        <f>LEFT(L799,10)</f>
        <v>2033-06-24</v>
      </c>
      <c r="L799" t="s">
        <v>6721</v>
      </c>
      <c r="M799">
        <v>100000</v>
      </c>
      <c r="N799" t="s">
        <v>1557</v>
      </c>
      <c r="O799" t="s">
        <v>1435</v>
      </c>
      <c r="P799" t="s">
        <v>1449</v>
      </c>
      <c r="Q799" t="s">
        <v>5308</v>
      </c>
      <c r="R799" t="s">
        <v>1437</v>
      </c>
      <c r="S799" t="s">
        <v>6722</v>
      </c>
      <c r="T799" t="s">
        <v>5867</v>
      </c>
      <c r="U799" t="s">
        <v>1536</v>
      </c>
      <c r="V799" t="s">
        <v>1437</v>
      </c>
      <c r="W799" t="s">
        <v>292</v>
      </c>
      <c r="X799" t="s">
        <v>4463</v>
      </c>
      <c r="Y799" t="s">
        <v>1465</v>
      </c>
      <c r="Z799" t="s">
        <v>1466</v>
      </c>
      <c r="AA799" t="s">
        <v>3266</v>
      </c>
      <c r="AB799" t="s">
        <v>2730</v>
      </c>
      <c r="AC799" t="s">
        <v>1441</v>
      </c>
    </row>
    <row r="800" spans="1:29">
      <c r="A800" t="str">
        <f>+AA800</f>
        <v>FT SALAF INVEST</v>
      </c>
      <c r="B800" t="s">
        <v>4464</v>
      </c>
      <c r="C800" t="s">
        <v>1534</v>
      </c>
      <c r="D800" t="s">
        <v>177</v>
      </c>
      <c r="E800" t="s">
        <v>4465</v>
      </c>
      <c r="F800" t="s">
        <v>4466</v>
      </c>
      <c r="G800" t="s">
        <v>6199</v>
      </c>
      <c r="H800">
        <v>100000000</v>
      </c>
      <c r="I800">
        <v>262</v>
      </c>
      <c r="J800" t="s">
        <v>5867</v>
      </c>
      <c r="K800" s="163" t="str">
        <f>LEFT(L800,10)</f>
        <v>2033-06-24</v>
      </c>
      <c r="L800" t="s">
        <v>6721</v>
      </c>
      <c r="M800">
        <v>100000</v>
      </c>
      <c r="N800" t="s">
        <v>1434</v>
      </c>
      <c r="O800" t="s">
        <v>1435</v>
      </c>
      <c r="P800" t="s">
        <v>1449</v>
      </c>
      <c r="Q800" t="s">
        <v>5308</v>
      </c>
      <c r="R800" t="s">
        <v>1437</v>
      </c>
      <c r="S800" t="s">
        <v>5332</v>
      </c>
      <c r="U800" t="s">
        <v>1536</v>
      </c>
      <c r="V800" t="s">
        <v>1437</v>
      </c>
      <c r="W800" t="s">
        <v>292</v>
      </c>
      <c r="X800" t="s">
        <v>4467</v>
      </c>
      <c r="Y800" t="s">
        <v>1465</v>
      </c>
      <c r="Z800" t="s">
        <v>1466</v>
      </c>
      <c r="AA800" t="s">
        <v>3266</v>
      </c>
      <c r="AB800" t="s">
        <v>2730</v>
      </c>
      <c r="AC800" t="s">
        <v>1441</v>
      </c>
    </row>
    <row r="801" spans="1:29">
      <c r="A801" t="str">
        <f>+AA801</f>
        <v>TRESOR</v>
      </c>
      <c r="B801" t="s">
        <v>4468</v>
      </c>
      <c r="C801" t="s">
        <v>1433</v>
      </c>
      <c r="D801" t="s">
        <v>1218</v>
      </c>
      <c r="E801" t="s">
        <v>4469</v>
      </c>
      <c r="F801" t="s">
        <v>4469</v>
      </c>
      <c r="G801" t="s">
        <v>5306</v>
      </c>
      <c r="H801">
        <v>100000000</v>
      </c>
      <c r="I801">
        <v>1500</v>
      </c>
      <c r="J801" t="s">
        <v>6399</v>
      </c>
      <c r="K801" s="163" t="str">
        <f>LEFT(L801,10)</f>
        <v>2033-07-18</v>
      </c>
      <c r="L801" t="s">
        <v>6723</v>
      </c>
      <c r="M801">
        <v>100000</v>
      </c>
      <c r="N801" t="s">
        <v>1434</v>
      </c>
      <c r="O801" t="s">
        <v>1435</v>
      </c>
      <c r="P801" t="s">
        <v>1436</v>
      </c>
      <c r="Q801" t="s">
        <v>5308</v>
      </c>
      <c r="R801" t="s">
        <v>1443</v>
      </c>
      <c r="S801" t="s">
        <v>5313</v>
      </c>
      <c r="T801" t="s">
        <v>6399</v>
      </c>
      <c r="U801" t="s">
        <v>1438</v>
      </c>
      <c r="W801" t="s">
        <v>292</v>
      </c>
      <c r="X801" t="s">
        <v>4471</v>
      </c>
      <c r="Y801" t="s">
        <v>1439</v>
      </c>
      <c r="Z801" t="s">
        <v>1440</v>
      </c>
      <c r="AA801" t="s">
        <v>333</v>
      </c>
      <c r="AB801" t="s">
        <v>4472</v>
      </c>
      <c r="AC801" t="s">
        <v>1441</v>
      </c>
    </row>
    <row r="802" spans="1:29">
      <c r="A802" t="str">
        <f>+AA802</f>
        <v>FEC</v>
      </c>
      <c r="B802" t="s">
        <v>4473</v>
      </c>
      <c r="C802" t="s">
        <v>1534</v>
      </c>
      <c r="D802" t="s">
        <v>1473</v>
      </c>
      <c r="E802" t="s">
        <v>4474</v>
      </c>
      <c r="F802" t="s">
        <v>4474</v>
      </c>
      <c r="G802" t="s">
        <v>5700</v>
      </c>
      <c r="H802">
        <v>100000000</v>
      </c>
      <c r="I802">
        <v>10000</v>
      </c>
      <c r="J802" t="s">
        <v>6405</v>
      </c>
      <c r="K802" s="163" t="str">
        <f>LEFT(L802,10)</f>
        <v>2033-07-19</v>
      </c>
      <c r="L802" t="s">
        <v>6724</v>
      </c>
      <c r="M802">
        <v>100000</v>
      </c>
      <c r="N802" t="s">
        <v>1557</v>
      </c>
      <c r="O802" t="s">
        <v>1435</v>
      </c>
      <c r="P802" t="s">
        <v>1449</v>
      </c>
      <c r="Q802" t="s">
        <v>5308</v>
      </c>
      <c r="R802" t="s">
        <v>1443</v>
      </c>
      <c r="S802" t="s">
        <v>5411</v>
      </c>
      <c r="U802" t="s">
        <v>1536</v>
      </c>
      <c r="V802" t="s">
        <v>1443</v>
      </c>
      <c r="W802" t="s">
        <v>292</v>
      </c>
      <c r="X802" t="s">
        <v>4475</v>
      </c>
      <c r="Y802" t="s">
        <v>1515</v>
      </c>
      <c r="Z802" t="s">
        <v>41</v>
      </c>
      <c r="AA802" t="s">
        <v>2224</v>
      </c>
      <c r="AB802" t="s">
        <v>3744</v>
      </c>
      <c r="AC802" t="s">
        <v>1441</v>
      </c>
    </row>
    <row r="803" spans="1:29">
      <c r="A803" t="str">
        <f>+AA803</f>
        <v>CFC</v>
      </c>
      <c r="B803" t="s">
        <v>4476</v>
      </c>
      <c r="C803" t="s">
        <v>1534</v>
      </c>
      <c r="D803" t="s">
        <v>1473</v>
      </c>
      <c r="E803" t="s">
        <v>4477</v>
      </c>
      <c r="F803" t="s">
        <v>4477</v>
      </c>
      <c r="G803" t="s">
        <v>6725</v>
      </c>
      <c r="H803">
        <v>100000000</v>
      </c>
      <c r="I803">
        <v>2047</v>
      </c>
      <c r="J803" t="s">
        <v>6726</v>
      </c>
      <c r="K803" s="163" t="str">
        <f>LEFT(L803,10)</f>
        <v>2033-09-17</v>
      </c>
      <c r="L803" t="s">
        <v>6727</v>
      </c>
      <c r="M803">
        <v>100000</v>
      </c>
      <c r="N803" t="s">
        <v>1434</v>
      </c>
      <c r="O803" t="s">
        <v>1435</v>
      </c>
      <c r="P803" t="s">
        <v>1449</v>
      </c>
      <c r="Q803" t="s">
        <v>5308</v>
      </c>
      <c r="R803" t="s">
        <v>1443</v>
      </c>
      <c r="S803" t="s">
        <v>5808</v>
      </c>
      <c r="U803" t="s">
        <v>1536</v>
      </c>
      <c r="V803" t="s">
        <v>1443</v>
      </c>
      <c r="W803" t="s">
        <v>292</v>
      </c>
      <c r="X803" t="s">
        <v>4478</v>
      </c>
      <c r="Y803" t="s">
        <v>2097</v>
      </c>
      <c r="Z803" t="s">
        <v>2098</v>
      </c>
      <c r="AA803" t="s">
        <v>4479</v>
      </c>
      <c r="AB803" t="s">
        <v>4480</v>
      </c>
      <c r="AC803" t="s">
        <v>1441</v>
      </c>
    </row>
    <row r="804" spans="1:29">
      <c r="A804" t="str">
        <f>+AA804</f>
        <v>RCI</v>
      </c>
      <c r="B804" t="s">
        <v>4481</v>
      </c>
      <c r="C804" t="s">
        <v>1447</v>
      </c>
      <c r="D804" t="s">
        <v>1442</v>
      </c>
      <c r="E804" t="s">
        <v>4482</v>
      </c>
      <c r="F804" t="s">
        <v>4482</v>
      </c>
      <c r="G804" t="s">
        <v>5426</v>
      </c>
      <c r="H804">
        <v>100000000</v>
      </c>
      <c r="I804">
        <v>1000</v>
      </c>
      <c r="J804" t="s">
        <v>5941</v>
      </c>
      <c r="K804" s="163" t="str">
        <f>LEFT(L804,10)</f>
        <v>2033-12-22</v>
      </c>
      <c r="L804" t="s">
        <v>6728</v>
      </c>
      <c r="M804">
        <v>100000</v>
      </c>
      <c r="N804" t="s">
        <v>1557</v>
      </c>
      <c r="O804" t="s">
        <v>1435</v>
      </c>
      <c r="P804" t="s">
        <v>1449</v>
      </c>
      <c r="Q804" t="s">
        <v>5308</v>
      </c>
      <c r="R804" t="s">
        <v>1443</v>
      </c>
      <c r="S804" t="s">
        <v>5674</v>
      </c>
      <c r="T804" t="s">
        <v>5941</v>
      </c>
      <c r="U804" t="s">
        <v>1438</v>
      </c>
      <c r="W804" t="s">
        <v>292</v>
      </c>
      <c r="X804" t="s">
        <v>4483</v>
      </c>
      <c r="Y804" t="s">
        <v>1515</v>
      </c>
      <c r="Z804" t="s">
        <v>41</v>
      </c>
      <c r="AA804" t="s">
        <v>1601</v>
      </c>
      <c r="AB804" t="s">
        <v>2725</v>
      </c>
      <c r="AC804" t="s">
        <v>1441</v>
      </c>
    </row>
    <row r="805" spans="1:29">
      <c r="A805" t="str">
        <f>+AA805</f>
        <v>COPMIFTFON III</v>
      </c>
      <c r="B805" t="s">
        <v>4484</v>
      </c>
      <c r="C805" t="s">
        <v>1534</v>
      </c>
      <c r="D805" t="s">
        <v>177</v>
      </c>
      <c r="E805" t="s">
        <v>4485</v>
      </c>
      <c r="F805" t="s">
        <v>4485</v>
      </c>
      <c r="G805" t="s">
        <v>6729</v>
      </c>
      <c r="H805">
        <v>100000000</v>
      </c>
      <c r="I805">
        <v>7250</v>
      </c>
      <c r="J805" t="s">
        <v>6730</v>
      </c>
      <c r="K805" s="163" t="str">
        <f>LEFT(L805,10)</f>
        <v>2033-12-24</v>
      </c>
      <c r="L805" t="s">
        <v>6731</v>
      </c>
      <c r="M805">
        <v>100000</v>
      </c>
      <c r="N805" t="s">
        <v>1434</v>
      </c>
      <c r="O805" t="s">
        <v>1435</v>
      </c>
      <c r="P805" t="s">
        <v>1449</v>
      </c>
      <c r="Q805" t="s">
        <v>5308</v>
      </c>
      <c r="R805" t="s">
        <v>1437</v>
      </c>
      <c r="S805" t="s">
        <v>5607</v>
      </c>
      <c r="T805" t="s">
        <v>6730</v>
      </c>
      <c r="U805" t="s">
        <v>1536</v>
      </c>
      <c r="V805" t="s">
        <v>1437</v>
      </c>
      <c r="W805" t="s">
        <v>292</v>
      </c>
      <c r="X805" t="s">
        <v>4486</v>
      </c>
      <c r="Y805" t="s">
        <v>1465</v>
      </c>
      <c r="Z805" t="s">
        <v>1466</v>
      </c>
      <c r="AA805" t="s">
        <v>4487</v>
      </c>
      <c r="AB805" t="s">
        <v>2430</v>
      </c>
      <c r="AC805" t="s">
        <v>1441</v>
      </c>
    </row>
    <row r="806" spans="1:29">
      <c r="A806" t="str">
        <f>+AA806</f>
        <v>BCP E</v>
      </c>
      <c r="B806" t="s">
        <v>4488</v>
      </c>
      <c r="C806" t="s">
        <v>1447</v>
      </c>
      <c r="D806" t="s">
        <v>1442</v>
      </c>
      <c r="E806" t="s">
        <v>4489</v>
      </c>
      <c r="F806" t="s">
        <v>4489</v>
      </c>
      <c r="G806" t="s">
        <v>5952</v>
      </c>
      <c r="H806">
        <v>100000000</v>
      </c>
      <c r="I806">
        <v>10000</v>
      </c>
      <c r="J806" t="s">
        <v>5595</v>
      </c>
      <c r="K806" s="163" t="str">
        <f>LEFT(L806,10)</f>
        <v>2033-12-29</v>
      </c>
      <c r="L806" t="s">
        <v>6732</v>
      </c>
      <c r="M806">
        <v>100000</v>
      </c>
      <c r="N806" t="s">
        <v>1557</v>
      </c>
      <c r="O806" t="s">
        <v>1435</v>
      </c>
      <c r="P806" t="s">
        <v>1449</v>
      </c>
      <c r="Q806" t="s">
        <v>5308</v>
      </c>
      <c r="R806" t="s">
        <v>1443</v>
      </c>
      <c r="S806" t="s">
        <v>6733</v>
      </c>
      <c r="T806" t="s">
        <v>6452</v>
      </c>
      <c r="U806" t="s">
        <v>1438</v>
      </c>
      <c r="W806" t="s">
        <v>292</v>
      </c>
      <c r="X806" t="s">
        <v>4490</v>
      </c>
      <c r="Y806" t="s">
        <v>2097</v>
      </c>
      <c r="Z806" t="s">
        <v>2098</v>
      </c>
      <c r="AA806" t="s">
        <v>2750</v>
      </c>
      <c r="AB806" t="s">
        <v>4491</v>
      </c>
      <c r="AC806" t="s">
        <v>2986</v>
      </c>
    </row>
    <row r="807" spans="1:29">
      <c r="A807" t="str">
        <f>+AA807</f>
        <v>BCP E</v>
      </c>
      <c r="B807" t="s">
        <v>4492</v>
      </c>
      <c r="C807" t="s">
        <v>1534</v>
      </c>
      <c r="D807" t="s">
        <v>1442</v>
      </c>
      <c r="E807" t="s">
        <v>4489</v>
      </c>
      <c r="F807" t="s">
        <v>4489</v>
      </c>
      <c r="G807" t="s">
        <v>5952</v>
      </c>
      <c r="H807">
        <v>100000000</v>
      </c>
      <c r="I807">
        <v>10000</v>
      </c>
      <c r="J807" t="s">
        <v>5595</v>
      </c>
      <c r="K807" s="163" t="str">
        <f>LEFT(L807,10)</f>
        <v>2033-12-29</v>
      </c>
      <c r="L807" t="s">
        <v>6732</v>
      </c>
      <c r="M807">
        <v>100000</v>
      </c>
      <c r="N807" t="s">
        <v>1557</v>
      </c>
      <c r="O807" t="s">
        <v>1435</v>
      </c>
      <c r="P807" t="s">
        <v>1449</v>
      </c>
      <c r="Q807" t="s">
        <v>5308</v>
      </c>
      <c r="R807" t="s">
        <v>1443</v>
      </c>
      <c r="S807" t="s">
        <v>6733</v>
      </c>
      <c r="U807" t="s">
        <v>1536</v>
      </c>
      <c r="V807" t="s">
        <v>1443</v>
      </c>
      <c r="W807" t="s">
        <v>292</v>
      </c>
      <c r="X807" t="s">
        <v>4493</v>
      </c>
      <c r="Y807" t="s">
        <v>2097</v>
      </c>
      <c r="Z807" t="s">
        <v>2098</v>
      </c>
      <c r="AA807" t="s">
        <v>2750</v>
      </c>
      <c r="AB807" t="s">
        <v>4491</v>
      </c>
      <c r="AC807" t="s">
        <v>1441</v>
      </c>
    </row>
    <row r="808" spans="1:29">
      <c r="A808" t="str">
        <f>+AA808</f>
        <v>ADM</v>
      </c>
      <c r="B808" t="s">
        <v>4494</v>
      </c>
      <c r="C808" t="s">
        <v>1433</v>
      </c>
      <c r="D808" t="s">
        <v>1473</v>
      </c>
      <c r="E808" t="s">
        <v>4495</v>
      </c>
      <c r="F808" t="s">
        <v>4496</v>
      </c>
      <c r="G808" t="s">
        <v>5649</v>
      </c>
      <c r="H808">
        <v>100000000</v>
      </c>
      <c r="I808">
        <v>500</v>
      </c>
      <c r="J808" t="s">
        <v>6465</v>
      </c>
      <c r="K808" s="163" t="str">
        <f>LEFT(L808,10)</f>
        <v>2034-02-10</v>
      </c>
      <c r="L808" t="s">
        <v>6734</v>
      </c>
      <c r="M808">
        <v>100000</v>
      </c>
      <c r="N808" t="s">
        <v>1434</v>
      </c>
      <c r="O808" t="s">
        <v>1435</v>
      </c>
      <c r="Q808" t="s">
        <v>5308</v>
      </c>
      <c r="R808" t="s">
        <v>1443</v>
      </c>
      <c r="S808" t="s">
        <v>6735</v>
      </c>
      <c r="U808" t="s">
        <v>1438</v>
      </c>
      <c r="W808" t="s">
        <v>292</v>
      </c>
      <c r="X808" t="s">
        <v>4497</v>
      </c>
      <c r="Y808" t="s">
        <v>1611</v>
      </c>
      <c r="Z808" t="s">
        <v>1612</v>
      </c>
      <c r="AA808" t="s">
        <v>2114</v>
      </c>
      <c r="AC808" t="s">
        <v>1441</v>
      </c>
    </row>
    <row r="809" spans="1:29">
      <c r="A809" t="str">
        <f>+AA809</f>
        <v>ADM</v>
      </c>
      <c r="B809" t="s">
        <v>4498</v>
      </c>
      <c r="C809" t="s">
        <v>1433</v>
      </c>
      <c r="D809" t="s">
        <v>1473</v>
      </c>
      <c r="E809" t="s">
        <v>4499</v>
      </c>
      <c r="F809" t="s">
        <v>4500</v>
      </c>
      <c r="G809" t="s">
        <v>5649</v>
      </c>
      <c r="H809">
        <v>100000000</v>
      </c>
      <c r="I809">
        <v>1000</v>
      </c>
      <c r="J809" t="s">
        <v>6465</v>
      </c>
      <c r="K809" s="163" t="str">
        <f>LEFT(L809,10)</f>
        <v>2034-02-10</v>
      </c>
      <c r="L809" t="s">
        <v>6734</v>
      </c>
      <c r="M809">
        <v>100000</v>
      </c>
      <c r="N809" t="s">
        <v>1434</v>
      </c>
      <c r="O809" t="s">
        <v>1435</v>
      </c>
      <c r="Q809" t="s">
        <v>5308</v>
      </c>
      <c r="R809" t="s">
        <v>1443</v>
      </c>
      <c r="S809" t="s">
        <v>6719</v>
      </c>
      <c r="U809" t="s">
        <v>1438</v>
      </c>
      <c r="W809" t="s">
        <v>292</v>
      </c>
      <c r="X809" t="s">
        <v>4501</v>
      </c>
      <c r="Y809" t="s">
        <v>1611</v>
      </c>
      <c r="Z809" t="s">
        <v>1612</v>
      </c>
      <c r="AA809" t="s">
        <v>2114</v>
      </c>
      <c r="AC809" t="s">
        <v>1441</v>
      </c>
    </row>
    <row r="810" spans="1:29">
      <c r="A810" t="str">
        <f>+AA810</f>
        <v>ADM</v>
      </c>
      <c r="B810" t="s">
        <v>4502</v>
      </c>
      <c r="C810" t="s">
        <v>1433</v>
      </c>
      <c r="D810" t="s">
        <v>1473</v>
      </c>
      <c r="E810" t="s">
        <v>4503</v>
      </c>
      <c r="F810" t="s">
        <v>4504</v>
      </c>
      <c r="G810" t="s">
        <v>5649</v>
      </c>
      <c r="H810">
        <v>100000000</v>
      </c>
      <c r="I810">
        <v>500</v>
      </c>
      <c r="J810" t="s">
        <v>6465</v>
      </c>
      <c r="K810" s="163" t="str">
        <f>LEFT(L810,10)</f>
        <v>2034-02-10</v>
      </c>
      <c r="L810" t="s">
        <v>6734</v>
      </c>
      <c r="M810">
        <v>100000</v>
      </c>
      <c r="N810" t="s">
        <v>1434</v>
      </c>
      <c r="O810" t="s">
        <v>1435</v>
      </c>
      <c r="Q810" t="s">
        <v>5308</v>
      </c>
      <c r="R810" t="s">
        <v>1443</v>
      </c>
      <c r="S810" t="s">
        <v>6736</v>
      </c>
      <c r="U810" t="s">
        <v>1438</v>
      </c>
      <c r="W810" t="s">
        <v>292</v>
      </c>
      <c r="X810" t="s">
        <v>4505</v>
      </c>
      <c r="Y810" t="s">
        <v>1611</v>
      </c>
      <c r="Z810" t="s">
        <v>1612</v>
      </c>
      <c r="AA810" t="s">
        <v>2114</v>
      </c>
      <c r="AC810" t="s">
        <v>1441</v>
      </c>
    </row>
    <row r="811" spans="1:29">
      <c r="A811" t="str">
        <f>+AA811</f>
        <v>ADM</v>
      </c>
      <c r="B811" t="s">
        <v>4506</v>
      </c>
      <c r="C811" t="s">
        <v>1433</v>
      </c>
      <c r="D811" t="s">
        <v>1473</v>
      </c>
      <c r="E811" t="s">
        <v>4507</v>
      </c>
      <c r="F811" t="s">
        <v>4508</v>
      </c>
      <c r="G811" t="s">
        <v>5649</v>
      </c>
      <c r="H811">
        <v>100000000</v>
      </c>
      <c r="I811">
        <v>3000</v>
      </c>
      <c r="J811" t="s">
        <v>6465</v>
      </c>
      <c r="K811" s="163" t="str">
        <f>LEFT(L811,10)</f>
        <v>2034-02-10</v>
      </c>
      <c r="L811" t="s">
        <v>6734</v>
      </c>
      <c r="M811">
        <v>100000</v>
      </c>
      <c r="N811" t="s">
        <v>1434</v>
      </c>
      <c r="O811" t="s">
        <v>1435</v>
      </c>
      <c r="Q811" t="s">
        <v>5308</v>
      </c>
      <c r="R811" t="s">
        <v>1443</v>
      </c>
      <c r="S811" t="s">
        <v>6737</v>
      </c>
      <c r="U811" t="s">
        <v>1438</v>
      </c>
      <c r="W811" t="s">
        <v>292</v>
      </c>
      <c r="X811" t="s">
        <v>4509</v>
      </c>
      <c r="Y811" t="s">
        <v>1611</v>
      </c>
      <c r="Z811" t="s">
        <v>1612</v>
      </c>
      <c r="AA811" t="s">
        <v>2114</v>
      </c>
      <c r="AC811" t="s">
        <v>1441</v>
      </c>
    </row>
    <row r="812" spans="1:29">
      <c r="A812" t="str">
        <f>+AA812</f>
        <v>FT SALAF INVEST</v>
      </c>
      <c r="B812" t="s">
        <v>4510</v>
      </c>
      <c r="C812" t="s">
        <v>1534</v>
      </c>
      <c r="D812" t="s">
        <v>177</v>
      </c>
      <c r="E812" t="s">
        <v>4511</v>
      </c>
      <c r="F812" t="s">
        <v>4511</v>
      </c>
      <c r="G812" t="s">
        <v>6199</v>
      </c>
      <c r="H812">
        <v>100000000</v>
      </c>
      <c r="I812">
        <v>2</v>
      </c>
      <c r="J812" t="s">
        <v>5867</v>
      </c>
      <c r="K812" s="163" t="str">
        <f>LEFT(L812,10)</f>
        <v>2034-03-24</v>
      </c>
      <c r="L812" t="s">
        <v>6738</v>
      </c>
      <c r="M812">
        <v>50000</v>
      </c>
      <c r="N812" t="s">
        <v>1557</v>
      </c>
      <c r="O812" t="s">
        <v>1435</v>
      </c>
      <c r="P812" t="s">
        <v>1449</v>
      </c>
      <c r="Q812" t="s">
        <v>6739</v>
      </c>
      <c r="R812" t="s">
        <v>1437</v>
      </c>
      <c r="S812" t="s">
        <v>5866</v>
      </c>
      <c r="U812" t="s">
        <v>1536</v>
      </c>
      <c r="V812" t="s">
        <v>1437</v>
      </c>
      <c r="W812" t="s">
        <v>292</v>
      </c>
      <c r="X812" t="s">
        <v>4512</v>
      </c>
      <c r="Y812" t="s">
        <v>1465</v>
      </c>
      <c r="Z812" t="s">
        <v>1466</v>
      </c>
      <c r="AA812" t="s">
        <v>3266</v>
      </c>
      <c r="AB812" t="s">
        <v>4513</v>
      </c>
      <c r="AC812" t="s">
        <v>1441</v>
      </c>
    </row>
    <row r="813" spans="1:29">
      <c r="A813" t="str">
        <f>+AA813</f>
        <v>TRESOR</v>
      </c>
      <c r="B813" t="s">
        <v>4514</v>
      </c>
      <c r="C813" t="s">
        <v>1433</v>
      </c>
      <c r="D813" t="s">
        <v>1218</v>
      </c>
      <c r="E813" t="s">
        <v>4515</v>
      </c>
      <c r="F813" t="s">
        <v>4516</v>
      </c>
      <c r="G813" t="s">
        <v>5306</v>
      </c>
      <c r="H813">
        <v>100000000</v>
      </c>
      <c r="I813">
        <v>111567</v>
      </c>
      <c r="J813" t="s">
        <v>6740</v>
      </c>
      <c r="K813" s="163" t="str">
        <f>LEFT(L813,10)</f>
        <v>2034-03-31</v>
      </c>
      <c r="L813" t="s">
        <v>6741</v>
      </c>
      <c r="M813">
        <v>100000</v>
      </c>
      <c r="N813" t="s">
        <v>1434</v>
      </c>
      <c r="O813" t="s">
        <v>1435</v>
      </c>
      <c r="Q813" t="s">
        <v>5308</v>
      </c>
      <c r="R813" t="s">
        <v>1443</v>
      </c>
      <c r="S813" t="s">
        <v>6742</v>
      </c>
      <c r="U813" t="s">
        <v>1438</v>
      </c>
      <c r="W813" t="s">
        <v>292</v>
      </c>
      <c r="X813" t="s">
        <v>4517</v>
      </c>
      <c r="Y813" t="s">
        <v>1439</v>
      </c>
      <c r="Z813" t="s">
        <v>1440</v>
      </c>
      <c r="AA813" t="s">
        <v>333</v>
      </c>
      <c r="AC813" t="s">
        <v>1441</v>
      </c>
    </row>
    <row r="814" spans="1:29">
      <c r="A814" t="str">
        <f>+AA814</f>
        <v>ANP</v>
      </c>
      <c r="B814" t="s">
        <v>4518</v>
      </c>
      <c r="C814" t="s">
        <v>1534</v>
      </c>
      <c r="D814" t="s">
        <v>1473</v>
      </c>
      <c r="E814" t="s">
        <v>4519</v>
      </c>
      <c r="F814" t="s">
        <v>4519</v>
      </c>
      <c r="G814" t="s">
        <v>6327</v>
      </c>
      <c r="H814">
        <v>100000000</v>
      </c>
      <c r="I814">
        <v>7000</v>
      </c>
      <c r="J814" t="s">
        <v>6491</v>
      </c>
      <c r="K814" s="163" t="str">
        <f>LEFT(L814,10)</f>
        <v>2034-06-04</v>
      </c>
      <c r="L814" t="s">
        <v>6743</v>
      </c>
      <c r="M814">
        <v>100000</v>
      </c>
      <c r="N814" t="s">
        <v>1434</v>
      </c>
      <c r="O814" t="s">
        <v>1435</v>
      </c>
      <c r="P814" t="s">
        <v>1449</v>
      </c>
      <c r="Q814" t="s">
        <v>5308</v>
      </c>
      <c r="R814" t="s">
        <v>1443</v>
      </c>
      <c r="S814" t="s">
        <v>5712</v>
      </c>
      <c r="T814" t="s">
        <v>6491</v>
      </c>
      <c r="U814" t="s">
        <v>1536</v>
      </c>
      <c r="V814" t="s">
        <v>1443</v>
      </c>
      <c r="W814" t="s">
        <v>292</v>
      </c>
      <c r="X814" t="s">
        <v>4520</v>
      </c>
      <c r="Y814" t="s">
        <v>1455</v>
      </c>
      <c r="Z814" t="s">
        <v>1456</v>
      </c>
      <c r="AA814" t="s">
        <v>3539</v>
      </c>
      <c r="AB814" t="s">
        <v>2095</v>
      </c>
      <c r="AC814" t="s">
        <v>1441</v>
      </c>
    </row>
    <row r="815" spans="1:29">
      <c r="A815" t="str">
        <f>+AA815</f>
        <v>CIH E</v>
      </c>
      <c r="B815" t="s">
        <v>4521</v>
      </c>
      <c r="C815" t="s">
        <v>1433</v>
      </c>
      <c r="D815" t="s">
        <v>1442</v>
      </c>
      <c r="E815" t="s">
        <v>4522</v>
      </c>
      <c r="F815" t="s">
        <v>4522</v>
      </c>
      <c r="G815" t="s">
        <v>5311</v>
      </c>
      <c r="H815">
        <v>100000000</v>
      </c>
      <c r="I815">
        <v>3500</v>
      </c>
      <c r="J815" t="s">
        <v>6557</v>
      </c>
      <c r="K815" s="163" t="str">
        <f>LEFT(L815,10)</f>
        <v>2034-06-07</v>
      </c>
      <c r="L815" t="s">
        <v>6744</v>
      </c>
      <c r="M815">
        <v>100000</v>
      </c>
      <c r="N815" t="s">
        <v>1434</v>
      </c>
      <c r="O815" t="s">
        <v>1435</v>
      </c>
      <c r="Q815" t="s">
        <v>5308</v>
      </c>
      <c r="R815" t="s">
        <v>1443</v>
      </c>
      <c r="S815" t="s">
        <v>6745</v>
      </c>
      <c r="T815" t="s">
        <v>6557</v>
      </c>
      <c r="U815" t="s">
        <v>1438</v>
      </c>
      <c r="W815" t="s">
        <v>292</v>
      </c>
      <c r="X815" t="s">
        <v>4523</v>
      </c>
      <c r="Y815" t="s">
        <v>1445</v>
      </c>
      <c r="Z815" t="s">
        <v>1243</v>
      </c>
      <c r="AA815" t="s">
        <v>1446</v>
      </c>
      <c r="AB815" t="s">
        <v>4524</v>
      </c>
      <c r="AC815" t="s">
        <v>1441</v>
      </c>
    </row>
    <row r="816" spans="1:29">
      <c r="A816" t="str">
        <f>+AA816</f>
        <v>CIH E</v>
      </c>
      <c r="B816" t="s">
        <v>4525</v>
      </c>
      <c r="C816" t="s">
        <v>1447</v>
      </c>
      <c r="D816" t="s">
        <v>1442</v>
      </c>
      <c r="E816" t="s">
        <v>4526</v>
      </c>
      <c r="F816" t="s">
        <v>4526</v>
      </c>
      <c r="G816" t="s">
        <v>5311</v>
      </c>
      <c r="H816">
        <v>100000000</v>
      </c>
      <c r="I816">
        <v>6500</v>
      </c>
      <c r="J816" t="s">
        <v>6557</v>
      </c>
      <c r="K816" s="163" t="str">
        <f>LEFT(L816,10)</f>
        <v>2034-06-07</v>
      </c>
      <c r="L816" t="s">
        <v>6744</v>
      </c>
      <c r="M816">
        <v>100000</v>
      </c>
      <c r="N816" t="s">
        <v>1557</v>
      </c>
      <c r="O816" t="s">
        <v>1435</v>
      </c>
      <c r="P816" t="s">
        <v>1449</v>
      </c>
      <c r="Q816" t="s">
        <v>5308</v>
      </c>
      <c r="R816" t="s">
        <v>1443</v>
      </c>
      <c r="S816" t="s">
        <v>5891</v>
      </c>
      <c r="T816" t="s">
        <v>6557</v>
      </c>
      <c r="U816" t="s">
        <v>1438</v>
      </c>
      <c r="W816" t="s">
        <v>292</v>
      </c>
      <c r="X816" t="s">
        <v>4527</v>
      </c>
      <c r="Y816" t="s">
        <v>1445</v>
      </c>
      <c r="Z816" t="s">
        <v>1243</v>
      </c>
      <c r="AA816" t="s">
        <v>1446</v>
      </c>
      <c r="AB816" t="s">
        <v>4528</v>
      </c>
      <c r="AC816" t="s">
        <v>1441</v>
      </c>
    </row>
    <row r="817" spans="1:29">
      <c r="A817" t="str">
        <f>+AA817</f>
        <v>RDS</v>
      </c>
      <c r="B817" t="s">
        <v>4529</v>
      </c>
      <c r="C817" t="s">
        <v>1534</v>
      </c>
      <c r="D817" t="s">
        <v>1473</v>
      </c>
      <c r="E817" t="s">
        <v>4530</v>
      </c>
      <c r="F817" t="s">
        <v>4530</v>
      </c>
      <c r="G817" t="s">
        <v>5804</v>
      </c>
      <c r="H817">
        <v>100000000</v>
      </c>
      <c r="I817">
        <v>1200</v>
      </c>
      <c r="J817" t="s">
        <v>6746</v>
      </c>
      <c r="K817" s="163" t="str">
        <f>LEFT(L817,10)</f>
        <v>2034-06-10</v>
      </c>
      <c r="L817" t="s">
        <v>6747</v>
      </c>
      <c r="M817">
        <v>100000</v>
      </c>
      <c r="N817" t="s">
        <v>1557</v>
      </c>
      <c r="O817" t="s">
        <v>1745</v>
      </c>
      <c r="P817" t="s">
        <v>1449</v>
      </c>
      <c r="Q817" t="s">
        <v>5308</v>
      </c>
      <c r="R817" t="s">
        <v>1443</v>
      </c>
      <c r="S817" t="s">
        <v>6422</v>
      </c>
      <c r="T817" t="s">
        <v>6746</v>
      </c>
      <c r="U817" t="s">
        <v>1536</v>
      </c>
      <c r="V817" t="s">
        <v>1443</v>
      </c>
      <c r="W817" t="s">
        <v>292</v>
      </c>
      <c r="X817" t="s">
        <v>4531</v>
      </c>
      <c r="Y817" t="s">
        <v>2049</v>
      </c>
      <c r="Z817" t="s">
        <v>2050</v>
      </c>
      <c r="AA817" t="s">
        <v>2406</v>
      </c>
      <c r="AB817" t="s">
        <v>2112</v>
      </c>
      <c r="AC817" t="s">
        <v>1441</v>
      </c>
    </row>
    <row r="818" spans="1:29">
      <c r="A818" t="str">
        <f>+AA818</f>
        <v>TRESOR</v>
      </c>
      <c r="B818" t="s">
        <v>4532</v>
      </c>
      <c r="C818" t="s">
        <v>1433</v>
      </c>
      <c r="D818" t="s">
        <v>1218</v>
      </c>
      <c r="E818" t="s">
        <v>4533</v>
      </c>
      <c r="F818" t="s">
        <v>4533</v>
      </c>
      <c r="G818" t="s">
        <v>5306</v>
      </c>
      <c r="H818">
        <v>100000000</v>
      </c>
      <c r="I818">
        <v>31617</v>
      </c>
      <c r="J818" t="s">
        <v>5669</v>
      </c>
      <c r="K818" s="163" t="str">
        <f>LEFT(L818,10)</f>
        <v>2034-06-19</v>
      </c>
      <c r="L818" t="s">
        <v>6748</v>
      </c>
      <c r="M818">
        <v>100000</v>
      </c>
      <c r="N818" t="s">
        <v>1434</v>
      </c>
      <c r="O818" t="s">
        <v>1435</v>
      </c>
      <c r="P818" t="s">
        <v>1436</v>
      </c>
      <c r="Q818" t="s">
        <v>5308</v>
      </c>
      <c r="R818" t="s">
        <v>1443</v>
      </c>
      <c r="S818" t="s">
        <v>5671</v>
      </c>
      <c r="T818" t="s">
        <v>5669</v>
      </c>
      <c r="U818" t="s">
        <v>1438</v>
      </c>
      <c r="W818" t="s">
        <v>292</v>
      </c>
      <c r="X818" t="s">
        <v>4534</v>
      </c>
      <c r="Y818" t="s">
        <v>1439</v>
      </c>
      <c r="Z818" t="s">
        <v>1440</v>
      </c>
      <c r="AA818" t="s">
        <v>333</v>
      </c>
      <c r="AB818" t="s">
        <v>4535</v>
      </c>
      <c r="AC818" t="s">
        <v>1441</v>
      </c>
    </row>
    <row r="819" spans="1:29">
      <c r="A819" t="str">
        <f>+AA819</f>
        <v>BCP E</v>
      </c>
      <c r="B819" t="s">
        <v>4536</v>
      </c>
      <c r="C819" t="s">
        <v>1534</v>
      </c>
      <c r="D819" t="s">
        <v>1473</v>
      </c>
      <c r="E819" t="s">
        <v>4537</v>
      </c>
      <c r="F819" t="s">
        <v>4537</v>
      </c>
      <c r="G819" t="s">
        <v>5952</v>
      </c>
      <c r="H819">
        <v>100000000</v>
      </c>
      <c r="I819">
        <v>10000</v>
      </c>
      <c r="J819" t="s">
        <v>5502</v>
      </c>
      <c r="K819" s="163" t="str">
        <f>LEFT(L819,10)</f>
        <v>2034-06-25</v>
      </c>
      <c r="L819" t="s">
        <v>6749</v>
      </c>
      <c r="M819">
        <v>100000</v>
      </c>
      <c r="N819" t="s">
        <v>1557</v>
      </c>
      <c r="O819" t="s">
        <v>1435</v>
      </c>
      <c r="P819" t="s">
        <v>1449</v>
      </c>
      <c r="Q819" t="s">
        <v>5308</v>
      </c>
      <c r="R819" t="s">
        <v>1443</v>
      </c>
      <c r="S819" t="s">
        <v>5676</v>
      </c>
      <c r="T819" t="s">
        <v>5502</v>
      </c>
      <c r="U819" t="s">
        <v>1536</v>
      </c>
      <c r="V819" t="s">
        <v>1443</v>
      </c>
      <c r="W819" t="s">
        <v>292</v>
      </c>
      <c r="X819" t="s">
        <v>4538</v>
      </c>
      <c r="Y819" t="s">
        <v>2097</v>
      </c>
      <c r="Z819" t="s">
        <v>2098</v>
      </c>
      <c r="AA819" t="s">
        <v>2750</v>
      </c>
      <c r="AB819" t="s">
        <v>4539</v>
      </c>
      <c r="AC819" t="s">
        <v>1441</v>
      </c>
    </row>
    <row r="820" spans="1:29">
      <c r="A820" t="str">
        <f>+AA820</f>
        <v>AL OMRANE</v>
      </c>
      <c r="B820" t="s">
        <v>4540</v>
      </c>
      <c r="C820" t="s">
        <v>1534</v>
      </c>
      <c r="D820" t="s">
        <v>1473</v>
      </c>
      <c r="E820" t="s">
        <v>4541</v>
      </c>
      <c r="F820" t="s">
        <v>4541</v>
      </c>
      <c r="G820" t="s">
        <v>6439</v>
      </c>
      <c r="H820">
        <v>100000000</v>
      </c>
      <c r="I820">
        <v>5000</v>
      </c>
      <c r="J820" t="s">
        <v>6642</v>
      </c>
      <c r="K820" s="163" t="str">
        <f>LEFT(L820,10)</f>
        <v>2034-06-26</v>
      </c>
      <c r="L820" t="s">
        <v>6750</v>
      </c>
      <c r="M820">
        <v>100000</v>
      </c>
      <c r="N820" t="s">
        <v>1557</v>
      </c>
      <c r="O820" t="s">
        <v>1745</v>
      </c>
      <c r="Q820" t="s">
        <v>5308</v>
      </c>
      <c r="R820" t="s">
        <v>1443</v>
      </c>
      <c r="S820" t="s">
        <v>6385</v>
      </c>
      <c r="T820" t="s">
        <v>6642</v>
      </c>
      <c r="U820" t="s">
        <v>1536</v>
      </c>
      <c r="V820" t="s">
        <v>1443</v>
      </c>
      <c r="W820" t="s">
        <v>292</v>
      </c>
      <c r="X820" t="s">
        <v>4542</v>
      </c>
      <c r="Y820" t="s">
        <v>2049</v>
      </c>
      <c r="Z820" t="s">
        <v>2050</v>
      </c>
      <c r="AA820" t="s">
        <v>3828</v>
      </c>
      <c r="AB820" t="s">
        <v>4241</v>
      </c>
      <c r="AC820" t="s">
        <v>1441</v>
      </c>
    </row>
    <row r="821" spans="1:29">
      <c r="A821" t="str">
        <f>+AA821</f>
        <v>AL OMRANE</v>
      </c>
      <c r="B821" t="s">
        <v>4543</v>
      </c>
      <c r="C821" t="s">
        <v>1534</v>
      </c>
      <c r="D821" t="s">
        <v>1473</v>
      </c>
      <c r="E821" t="s">
        <v>4544</v>
      </c>
      <c r="F821" t="s">
        <v>4544</v>
      </c>
      <c r="G821" t="s">
        <v>6439</v>
      </c>
      <c r="H821">
        <v>100000000</v>
      </c>
      <c r="I821">
        <v>2800</v>
      </c>
      <c r="J821" t="s">
        <v>6642</v>
      </c>
      <c r="K821" s="163" t="str">
        <f>LEFT(L821,10)</f>
        <v>2034-06-26</v>
      </c>
      <c r="L821" t="s">
        <v>6750</v>
      </c>
      <c r="M821">
        <v>100000</v>
      </c>
      <c r="N821" t="s">
        <v>1434</v>
      </c>
      <c r="O821" t="s">
        <v>1745</v>
      </c>
      <c r="P821" t="s">
        <v>1449</v>
      </c>
      <c r="Q821" t="s">
        <v>5308</v>
      </c>
      <c r="R821" t="s">
        <v>1443</v>
      </c>
      <c r="S821" t="s">
        <v>5312</v>
      </c>
      <c r="T821" t="s">
        <v>6642</v>
      </c>
      <c r="U821" t="s">
        <v>1536</v>
      </c>
      <c r="V821" t="s">
        <v>1443</v>
      </c>
      <c r="W821" t="s">
        <v>292</v>
      </c>
      <c r="X821" t="s">
        <v>4545</v>
      </c>
      <c r="Y821" t="s">
        <v>2049</v>
      </c>
      <c r="Z821" t="s">
        <v>2050</v>
      </c>
      <c r="AA821" t="s">
        <v>3828</v>
      </c>
      <c r="AB821" t="s">
        <v>4241</v>
      </c>
      <c r="AC821" t="s">
        <v>1441</v>
      </c>
    </row>
    <row r="822" spans="1:29">
      <c r="A822" t="str">
        <f>+AA822</f>
        <v>FEC</v>
      </c>
      <c r="B822" t="s">
        <v>4546</v>
      </c>
      <c r="C822" t="s">
        <v>1534</v>
      </c>
      <c r="D822" t="s">
        <v>1473</v>
      </c>
      <c r="E822" t="s">
        <v>4547</v>
      </c>
      <c r="F822" t="s">
        <v>4547</v>
      </c>
      <c r="G822" t="s">
        <v>5700</v>
      </c>
      <c r="H822">
        <v>100000000</v>
      </c>
      <c r="I822">
        <v>5000</v>
      </c>
      <c r="J822" t="s">
        <v>6751</v>
      </c>
      <c r="K822" s="163" t="str">
        <f>LEFT(L822,10)</f>
        <v>2034-07-12</v>
      </c>
      <c r="L822" t="s">
        <v>6752</v>
      </c>
      <c r="M822">
        <v>100000</v>
      </c>
      <c r="N822" t="s">
        <v>1434</v>
      </c>
      <c r="O822" t="s">
        <v>1435</v>
      </c>
      <c r="Q822" t="s">
        <v>5308</v>
      </c>
      <c r="R822" t="s">
        <v>1443</v>
      </c>
      <c r="S822" t="s">
        <v>5659</v>
      </c>
      <c r="U822" t="s">
        <v>1536</v>
      </c>
      <c r="V822" t="s">
        <v>1443</v>
      </c>
      <c r="W822" t="s">
        <v>292</v>
      </c>
      <c r="X822" t="s">
        <v>4548</v>
      </c>
      <c r="Y822" t="s">
        <v>1515</v>
      </c>
      <c r="Z822" t="s">
        <v>41</v>
      </c>
      <c r="AA822" t="s">
        <v>2224</v>
      </c>
      <c r="AB822" t="s">
        <v>4549</v>
      </c>
      <c r="AC822" t="s">
        <v>1441</v>
      </c>
    </row>
    <row r="823" spans="1:29">
      <c r="A823" t="str">
        <f>+AA823</f>
        <v>FEC</v>
      </c>
      <c r="B823" t="s">
        <v>4550</v>
      </c>
      <c r="C823" t="s">
        <v>1534</v>
      </c>
      <c r="D823" t="s">
        <v>1473</v>
      </c>
      <c r="E823" t="s">
        <v>4551</v>
      </c>
      <c r="F823" t="s">
        <v>4551</v>
      </c>
      <c r="G823" t="s">
        <v>5700</v>
      </c>
      <c r="H823">
        <v>100000000</v>
      </c>
      <c r="I823">
        <v>15000</v>
      </c>
      <c r="J823" t="s">
        <v>6751</v>
      </c>
      <c r="K823" s="163" t="str">
        <f>LEFT(L823,10)</f>
        <v>2034-07-12</v>
      </c>
      <c r="L823" t="s">
        <v>6752</v>
      </c>
      <c r="M823">
        <v>100000</v>
      </c>
      <c r="N823" t="s">
        <v>1557</v>
      </c>
      <c r="O823" t="s">
        <v>1435</v>
      </c>
      <c r="P823" t="s">
        <v>1449</v>
      </c>
      <c r="Q823" t="s">
        <v>5308</v>
      </c>
      <c r="R823" t="s">
        <v>1443</v>
      </c>
      <c r="S823" t="s">
        <v>5433</v>
      </c>
      <c r="U823" t="s">
        <v>1536</v>
      </c>
      <c r="V823" t="s">
        <v>1443</v>
      </c>
      <c r="W823" t="s">
        <v>292</v>
      </c>
      <c r="X823" t="s">
        <v>4552</v>
      </c>
      <c r="Y823" t="s">
        <v>1515</v>
      </c>
      <c r="Z823" t="s">
        <v>41</v>
      </c>
      <c r="AA823" t="s">
        <v>2224</v>
      </c>
      <c r="AB823" t="s">
        <v>4549</v>
      </c>
      <c r="AC823" t="s">
        <v>1441</v>
      </c>
    </row>
    <row r="824" spans="1:29">
      <c r="A824" t="str">
        <f>+AA824</f>
        <v>TRESOR</v>
      </c>
      <c r="B824" t="s">
        <v>4553</v>
      </c>
      <c r="C824" t="s">
        <v>1433</v>
      </c>
      <c r="D824" t="s">
        <v>1218</v>
      </c>
      <c r="E824" t="s">
        <v>4554</v>
      </c>
      <c r="F824" t="s">
        <v>4554</v>
      </c>
      <c r="G824" t="s">
        <v>5306</v>
      </c>
      <c r="H824">
        <v>100000000</v>
      </c>
      <c r="I824">
        <v>11039</v>
      </c>
      <c r="J824" t="s">
        <v>6753</v>
      </c>
      <c r="K824" s="163" t="str">
        <f>LEFT(L824,10)</f>
        <v>2034-07-17</v>
      </c>
      <c r="L824" t="s">
        <v>6754</v>
      </c>
      <c r="M824">
        <v>100000</v>
      </c>
      <c r="N824" t="s">
        <v>1434</v>
      </c>
      <c r="O824" t="s">
        <v>1435</v>
      </c>
      <c r="P824" t="s">
        <v>1436</v>
      </c>
      <c r="Q824" t="s">
        <v>5308</v>
      </c>
      <c r="R824" t="s">
        <v>1443</v>
      </c>
      <c r="S824" t="s">
        <v>5573</v>
      </c>
      <c r="T824" t="s">
        <v>6755</v>
      </c>
      <c r="U824" t="s">
        <v>1438</v>
      </c>
      <c r="W824" t="s">
        <v>292</v>
      </c>
      <c r="X824" t="s">
        <v>4555</v>
      </c>
      <c r="Y824" t="s">
        <v>1439</v>
      </c>
      <c r="Z824" t="s">
        <v>1440</v>
      </c>
      <c r="AA824" t="s">
        <v>333</v>
      </c>
      <c r="AB824" t="s">
        <v>4556</v>
      </c>
      <c r="AC824" t="s">
        <v>1441</v>
      </c>
    </row>
    <row r="825" spans="1:29">
      <c r="A825" t="str">
        <f>+AA825</f>
        <v>CFC</v>
      </c>
      <c r="B825" t="s">
        <v>4557</v>
      </c>
      <c r="C825" t="s">
        <v>1534</v>
      </c>
      <c r="D825" t="s">
        <v>1473</v>
      </c>
      <c r="E825" t="s">
        <v>4558</v>
      </c>
      <c r="F825" t="s">
        <v>4558</v>
      </c>
      <c r="G825" t="s">
        <v>6725</v>
      </c>
      <c r="H825">
        <v>100000000</v>
      </c>
      <c r="I825">
        <v>3550</v>
      </c>
      <c r="J825" t="s">
        <v>6756</v>
      </c>
      <c r="K825" s="163" t="str">
        <f>LEFT(L825,10)</f>
        <v>2034-09-17</v>
      </c>
      <c r="L825" t="s">
        <v>6757</v>
      </c>
      <c r="M825">
        <v>100000</v>
      </c>
      <c r="N825" t="s">
        <v>1434</v>
      </c>
      <c r="O825" t="s">
        <v>1745</v>
      </c>
      <c r="P825" t="s">
        <v>2443</v>
      </c>
      <c r="Q825" t="s">
        <v>5308</v>
      </c>
      <c r="R825" t="s">
        <v>1443</v>
      </c>
      <c r="S825" t="s">
        <v>5808</v>
      </c>
      <c r="U825" t="s">
        <v>1536</v>
      </c>
      <c r="V825" t="s">
        <v>1443</v>
      </c>
      <c r="W825" t="s">
        <v>292</v>
      </c>
      <c r="X825" t="s">
        <v>4559</v>
      </c>
      <c r="Y825" t="s">
        <v>2097</v>
      </c>
      <c r="Z825" t="s">
        <v>2098</v>
      </c>
      <c r="AA825" t="s">
        <v>4479</v>
      </c>
      <c r="AB825" t="s">
        <v>4560</v>
      </c>
      <c r="AC825" t="s">
        <v>1441</v>
      </c>
    </row>
    <row r="826" spans="1:29">
      <c r="A826" t="str">
        <f>+AA826</f>
        <v>TRESOR</v>
      </c>
      <c r="B826" t="s">
        <v>4561</v>
      </c>
      <c r="C826" t="s">
        <v>1433</v>
      </c>
      <c r="D826" t="s">
        <v>1218</v>
      </c>
      <c r="E826" t="s">
        <v>4562</v>
      </c>
      <c r="F826" t="s">
        <v>4562</v>
      </c>
      <c r="G826" t="s">
        <v>5306</v>
      </c>
      <c r="H826">
        <v>100000000</v>
      </c>
      <c r="I826">
        <v>45000</v>
      </c>
      <c r="J826" t="s">
        <v>6758</v>
      </c>
      <c r="K826" s="163" t="str">
        <f>LEFT(L826,10)</f>
        <v>2034-09-18</v>
      </c>
      <c r="L826" t="s">
        <v>6759</v>
      </c>
      <c r="M826">
        <v>100000</v>
      </c>
      <c r="N826" t="s">
        <v>1434</v>
      </c>
      <c r="O826" t="s">
        <v>1435</v>
      </c>
      <c r="P826" t="s">
        <v>1436</v>
      </c>
      <c r="Q826" t="s">
        <v>5308</v>
      </c>
      <c r="R826" t="s">
        <v>1443</v>
      </c>
      <c r="S826" t="s">
        <v>5483</v>
      </c>
      <c r="T826" t="s">
        <v>6020</v>
      </c>
      <c r="U826" t="s">
        <v>1438</v>
      </c>
      <c r="W826" t="s">
        <v>292</v>
      </c>
      <c r="X826" t="s">
        <v>4563</v>
      </c>
      <c r="Y826" t="s">
        <v>1439</v>
      </c>
      <c r="Z826" t="s">
        <v>1440</v>
      </c>
      <c r="AA826" t="s">
        <v>333</v>
      </c>
      <c r="AB826" t="s">
        <v>4564</v>
      </c>
      <c r="AC826" t="s">
        <v>1441</v>
      </c>
    </row>
    <row r="827" spans="1:29">
      <c r="A827" t="str">
        <f>+AA827</f>
        <v>BMCI</v>
      </c>
      <c r="B827" t="s">
        <v>4565</v>
      </c>
      <c r="C827" t="s">
        <v>1447</v>
      </c>
      <c r="D827" t="s">
        <v>1442</v>
      </c>
      <c r="E827" t="s">
        <v>4566</v>
      </c>
      <c r="F827" t="s">
        <v>4566</v>
      </c>
      <c r="G827" t="s">
        <v>5375</v>
      </c>
      <c r="H827">
        <v>100000000</v>
      </c>
      <c r="I827">
        <v>7655</v>
      </c>
      <c r="J827" t="s">
        <v>6760</v>
      </c>
      <c r="K827" s="163" t="str">
        <f>LEFT(L827,10)</f>
        <v>2034-09-24</v>
      </c>
      <c r="L827" t="s">
        <v>6761</v>
      </c>
      <c r="M827">
        <v>100000</v>
      </c>
      <c r="N827" t="s">
        <v>1557</v>
      </c>
      <c r="O827" t="s">
        <v>1435</v>
      </c>
      <c r="P827" t="s">
        <v>1449</v>
      </c>
      <c r="Q827" t="s">
        <v>5308</v>
      </c>
      <c r="R827" t="s">
        <v>1443</v>
      </c>
      <c r="S827" t="s">
        <v>5316</v>
      </c>
      <c r="T827" t="s">
        <v>6760</v>
      </c>
      <c r="U827" t="s">
        <v>1438</v>
      </c>
      <c r="W827" t="s">
        <v>292</v>
      </c>
      <c r="X827" t="s">
        <v>4567</v>
      </c>
      <c r="Y827" t="s">
        <v>1515</v>
      </c>
      <c r="Z827" t="s">
        <v>41</v>
      </c>
      <c r="AA827" t="s">
        <v>41</v>
      </c>
      <c r="AB827" t="s">
        <v>2428</v>
      </c>
      <c r="AC827" t="s">
        <v>1441</v>
      </c>
    </row>
    <row r="828" spans="1:29">
      <c r="A828" t="str">
        <f>+AA828</f>
        <v>BMCI</v>
      </c>
      <c r="B828" t="s">
        <v>4568</v>
      </c>
      <c r="C828" t="s">
        <v>1433</v>
      </c>
      <c r="D828" t="s">
        <v>1442</v>
      </c>
      <c r="E828" t="s">
        <v>4569</v>
      </c>
      <c r="F828" t="s">
        <v>4569</v>
      </c>
      <c r="G828" t="s">
        <v>5375</v>
      </c>
      <c r="H828">
        <v>100000000</v>
      </c>
      <c r="I828">
        <v>7345</v>
      </c>
      <c r="J828" t="s">
        <v>6760</v>
      </c>
      <c r="K828" s="163" t="str">
        <f>LEFT(L828,10)</f>
        <v>2034-09-24</v>
      </c>
      <c r="L828" t="s">
        <v>6761</v>
      </c>
      <c r="M828">
        <v>100000</v>
      </c>
      <c r="N828" t="s">
        <v>1434</v>
      </c>
      <c r="O828" t="s">
        <v>1435</v>
      </c>
      <c r="P828" t="s">
        <v>1449</v>
      </c>
      <c r="Q828" t="s">
        <v>5308</v>
      </c>
      <c r="R828" t="s">
        <v>1443</v>
      </c>
      <c r="S828" t="s">
        <v>6442</v>
      </c>
      <c r="T828" t="s">
        <v>6534</v>
      </c>
      <c r="U828" t="s">
        <v>1438</v>
      </c>
      <c r="W828" t="s">
        <v>292</v>
      </c>
      <c r="X828" t="s">
        <v>4570</v>
      </c>
      <c r="Y828" t="s">
        <v>1515</v>
      </c>
      <c r="Z828" t="s">
        <v>41</v>
      </c>
      <c r="AA828" t="s">
        <v>41</v>
      </c>
      <c r="AB828" t="s">
        <v>2428</v>
      </c>
      <c r="AC828" t="s">
        <v>1441</v>
      </c>
    </row>
    <row r="829" spans="1:29">
      <c r="A829" t="str">
        <f>+AA829</f>
        <v>AL OMRANE</v>
      </c>
      <c r="B829" t="s">
        <v>4571</v>
      </c>
      <c r="C829" t="s">
        <v>1534</v>
      </c>
      <c r="D829" t="s">
        <v>1473</v>
      </c>
      <c r="E829" t="s">
        <v>4572</v>
      </c>
      <c r="F829" t="s">
        <v>4572</v>
      </c>
      <c r="G829" t="s">
        <v>6439</v>
      </c>
      <c r="H829">
        <v>100000000</v>
      </c>
      <c r="I829">
        <v>3000</v>
      </c>
      <c r="J829" t="s">
        <v>6762</v>
      </c>
      <c r="K829" s="163" t="str">
        <f>LEFT(L829,10)</f>
        <v>2034-11-12</v>
      </c>
      <c r="L829" t="s">
        <v>6763</v>
      </c>
      <c r="M829">
        <v>100000</v>
      </c>
      <c r="N829" t="s">
        <v>1557</v>
      </c>
      <c r="O829" t="s">
        <v>1745</v>
      </c>
      <c r="P829" t="s">
        <v>1449</v>
      </c>
      <c r="Q829" t="s">
        <v>5308</v>
      </c>
      <c r="R829" t="s">
        <v>1443</v>
      </c>
      <c r="S829" t="s">
        <v>5785</v>
      </c>
      <c r="T829" t="s">
        <v>6762</v>
      </c>
      <c r="U829" t="s">
        <v>1536</v>
      </c>
      <c r="V829" t="s">
        <v>1443</v>
      </c>
      <c r="W829" t="s">
        <v>292</v>
      </c>
      <c r="X829" t="s">
        <v>4573</v>
      </c>
      <c r="Y829" t="s">
        <v>2049</v>
      </c>
      <c r="Z829" t="s">
        <v>2050</v>
      </c>
      <c r="AA829" t="s">
        <v>3828</v>
      </c>
      <c r="AB829" t="s">
        <v>2600</v>
      </c>
      <c r="AC829" t="s">
        <v>1441</v>
      </c>
    </row>
    <row r="830" spans="1:29">
      <c r="A830" t="str">
        <f>+AA830</f>
        <v>OCP SA</v>
      </c>
      <c r="B830" t="s">
        <v>4574</v>
      </c>
      <c r="C830" t="s">
        <v>1447</v>
      </c>
      <c r="D830" t="s">
        <v>1473</v>
      </c>
      <c r="E830" t="s">
        <v>4575</v>
      </c>
      <c r="F830" t="s">
        <v>4575</v>
      </c>
      <c r="G830" t="s">
        <v>5356</v>
      </c>
      <c r="H830">
        <v>100000000</v>
      </c>
      <c r="I830">
        <v>5000</v>
      </c>
      <c r="J830" t="s">
        <v>5927</v>
      </c>
      <c r="K830" s="163" t="str">
        <f>LEFT(L830,10)</f>
        <v>2034-12-16</v>
      </c>
      <c r="L830" t="s">
        <v>6764</v>
      </c>
      <c r="M830">
        <v>100000</v>
      </c>
      <c r="N830" t="s">
        <v>1557</v>
      </c>
      <c r="O830" t="s">
        <v>1435</v>
      </c>
      <c r="P830" t="s">
        <v>1449</v>
      </c>
      <c r="Q830" t="s">
        <v>5308</v>
      </c>
      <c r="R830" t="s">
        <v>1443</v>
      </c>
      <c r="S830" t="s">
        <v>5318</v>
      </c>
      <c r="T830" t="s">
        <v>5927</v>
      </c>
      <c r="U830" t="s">
        <v>1438</v>
      </c>
      <c r="W830" t="s">
        <v>292</v>
      </c>
      <c r="X830" t="s">
        <v>4576</v>
      </c>
      <c r="Y830" t="s">
        <v>1455</v>
      </c>
      <c r="Z830" t="s">
        <v>1456</v>
      </c>
      <c r="AA830" t="s">
        <v>1487</v>
      </c>
      <c r="AB830" t="s">
        <v>2692</v>
      </c>
      <c r="AC830" t="s">
        <v>1441</v>
      </c>
    </row>
    <row r="831" spans="1:29">
      <c r="A831" t="str">
        <f>+AA831</f>
        <v>OCP SA</v>
      </c>
      <c r="B831" t="s">
        <v>4577</v>
      </c>
      <c r="C831" t="s">
        <v>1433</v>
      </c>
      <c r="D831" t="s">
        <v>1473</v>
      </c>
      <c r="E831" t="s">
        <v>4578</v>
      </c>
      <c r="F831" t="s">
        <v>4578</v>
      </c>
      <c r="G831" t="s">
        <v>5356</v>
      </c>
      <c r="H831">
        <v>100000000</v>
      </c>
      <c r="I831">
        <v>11588</v>
      </c>
      <c r="J831" t="s">
        <v>5927</v>
      </c>
      <c r="K831" s="163" t="str">
        <f>LEFT(L831,10)</f>
        <v>2034-12-16</v>
      </c>
      <c r="L831" t="s">
        <v>6764</v>
      </c>
      <c r="M831">
        <v>100000</v>
      </c>
      <c r="N831" t="s">
        <v>1434</v>
      </c>
      <c r="O831" t="s">
        <v>1435</v>
      </c>
      <c r="P831" t="s">
        <v>1449</v>
      </c>
      <c r="Q831" t="s">
        <v>5308</v>
      </c>
      <c r="R831" t="s">
        <v>1443</v>
      </c>
      <c r="S831" t="s">
        <v>5857</v>
      </c>
      <c r="U831" t="s">
        <v>1438</v>
      </c>
      <c r="W831" t="s">
        <v>292</v>
      </c>
      <c r="X831" t="s">
        <v>4579</v>
      </c>
      <c r="Y831" t="s">
        <v>1455</v>
      </c>
      <c r="Z831" t="s">
        <v>1456</v>
      </c>
      <c r="AA831" t="s">
        <v>1487</v>
      </c>
      <c r="AB831" t="s">
        <v>2692</v>
      </c>
      <c r="AC831" t="s">
        <v>1441</v>
      </c>
    </row>
    <row r="832" spans="1:29">
      <c r="A832" t="str">
        <f>+AA832</f>
        <v>MADAEF</v>
      </c>
      <c r="B832" t="s">
        <v>4580</v>
      </c>
      <c r="C832" t="s">
        <v>1534</v>
      </c>
      <c r="D832" t="s">
        <v>1473</v>
      </c>
      <c r="E832" t="s">
        <v>4581</v>
      </c>
      <c r="F832" t="s">
        <v>4581</v>
      </c>
      <c r="G832" t="s">
        <v>6667</v>
      </c>
      <c r="H832">
        <v>100000000</v>
      </c>
      <c r="I832">
        <v>1199</v>
      </c>
      <c r="J832" t="s">
        <v>6668</v>
      </c>
      <c r="K832" s="163" t="str">
        <f>LEFT(L832,10)</f>
        <v>2034-12-24</v>
      </c>
      <c r="L832" t="s">
        <v>6765</v>
      </c>
      <c r="M832">
        <v>100000</v>
      </c>
      <c r="N832" t="s">
        <v>1434</v>
      </c>
      <c r="O832" t="s">
        <v>1745</v>
      </c>
      <c r="P832" t="s">
        <v>1449</v>
      </c>
      <c r="Q832" t="s">
        <v>5308</v>
      </c>
      <c r="R832" t="s">
        <v>1443</v>
      </c>
      <c r="S832" t="s">
        <v>5681</v>
      </c>
      <c r="T832" t="s">
        <v>6668</v>
      </c>
      <c r="U832" t="s">
        <v>1536</v>
      </c>
      <c r="V832" t="s">
        <v>1443</v>
      </c>
      <c r="W832" t="s">
        <v>292</v>
      </c>
      <c r="X832" t="s">
        <v>4582</v>
      </c>
      <c r="Y832" t="s">
        <v>1455</v>
      </c>
      <c r="Z832" t="s">
        <v>1456</v>
      </c>
      <c r="AA832" t="s">
        <v>4316</v>
      </c>
      <c r="AB832" t="s">
        <v>2728</v>
      </c>
      <c r="AC832" t="s">
        <v>1441</v>
      </c>
    </row>
    <row r="833" spans="1:29">
      <c r="A833" t="str">
        <f>+AA833</f>
        <v>CAM E</v>
      </c>
      <c r="B833" t="s">
        <v>6766</v>
      </c>
      <c r="C833" t="s">
        <v>1447</v>
      </c>
      <c r="D833" t="s">
        <v>1442</v>
      </c>
      <c r="E833" t="s">
        <v>6767</v>
      </c>
      <c r="F833" t="s">
        <v>6767</v>
      </c>
      <c r="G833" t="s">
        <v>5331</v>
      </c>
      <c r="H833">
        <v>100000000</v>
      </c>
      <c r="I833">
        <v>5000</v>
      </c>
      <c r="J833" t="s">
        <v>6678</v>
      </c>
      <c r="K833" s="163" t="str">
        <f>LEFT(L833,10)</f>
        <v>2034-12-31</v>
      </c>
      <c r="L833" t="s">
        <v>6768</v>
      </c>
      <c r="M833">
        <v>100000</v>
      </c>
      <c r="N833" t="s">
        <v>1557</v>
      </c>
      <c r="O833" t="s">
        <v>1435</v>
      </c>
      <c r="P833" t="s">
        <v>1449</v>
      </c>
      <c r="Q833" t="s">
        <v>5308</v>
      </c>
      <c r="R833" t="s">
        <v>1443</v>
      </c>
      <c r="S833" t="s">
        <v>5914</v>
      </c>
      <c r="T833" t="s">
        <v>6760</v>
      </c>
      <c r="U833" t="s">
        <v>1438</v>
      </c>
      <c r="W833" t="s">
        <v>292</v>
      </c>
      <c r="X833" t="s">
        <v>6769</v>
      </c>
      <c r="Y833" t="s">
        <v>2632</v>
      </c>
      <c r="Z833" t="s">
        <v>2633</v>
      </c>
      <c r="AA833" t="s">
        <v>1459</v>
      </c>
      <c r="AB833" t="s">
        <v>2738</v>
      </c>
      <c r="AC833" t="s">
        <v>1688</v>
      </c>
    </row>
    <row r="834" spans="1:29">
      <c r="A834" t="str">
        <f>+AA834</f>
        <v>CAM E</v>
      </c>
      <c r="B834" t="s">
        <v>6770</v>
      </c>
      <c r="C834" t="s">
        <v>1433</v>
      </c>
      <c r="D834" t="s">
        <v>1442</v>
      </c>
      <c r="E834" t="s">
        <v>6771</v>
      </c>
      <c r="F834" t="s">
        <v>6771</v>
      </c>
      <c r="G834" t="s">
        <v>5331</v>
      </c>
      <c r="H834">
        <v>100000000</v>
      </c>
      <c r="I834">
        <v>5000</v>
      </c>
      <c r="J834" t="s">
        <v>6678</v>
      </c>
      <c r="K834" s="163" t="str">
        <f>LEFT(L834,10)</f>
        <v>2034-12-31</v>
      </c>
      <c r="L834" t="s">
        <v>6768</v>
      </c>
      <c r="M834">
        <v>100000</v>
      </c>
      <c r="N834" t="s">
        <v>1434</v>
      </c>
      <c r="O834" t="s">
        <v>1435</v>
      </c>
      <c r="Q834" t="s">
        <v>5308</v>
      </c>
      <c r="R834" t="s">
        <v>1443</v>
      </c>
      <c r="S834" t="s">
        <v>6772</v>
      </c>
      <c r="T834" t="s">
        <v>6678</v>
      </c>
      <c r="U834" t="s">
        <v>1438</v>
      </c>
      <c r="W834" t="s">
        <v>292</v>
      </c>
      <c r="X834" t="s">
        <v>6773</v>
      </c>
      <c r="Y834" t="s">
        <v>2632</v>
      </c>
      <c r="Z834" t="s">
        <v>2633</v>
      </c>
      <c r="AA834" t="s">
        <v>1459</v>
      </c>
      <c r="AB834" t="s">
        <v>2738</v>
      </c>
      <c r="AC834" t="s">
        <v>1688</v>
      </c>
    </row>
    <row r="835" spans="1:29">
      <c r="A835" t="str">
        <f>+AA835</f>
        <v>CAM E</v>
      </c>
      <c r="B835" t="s">
        <v>6774</v>
      </c>
      <c r="C835" t="s">
        <v>1447</v>
      </c>
      <c r="D835" t="s">
        <v>1442</v>
      </c>
      <c r="E835" t="s">
        <v>6767</v>
      </c>
      <c r="F835" t="s">
        <v>6767</v>
      </c>
      <c r="G835" t="s">
        <v>5331</v>
      </c>
      <c r="H835">
        <v>100000000</v>
      </c>
      <c r="I835">
        <v>5000</v>
      </c>
      <c r="J835" t="s">
        <v>6678</v>
      </c>
      <c r="K835" s="163" t="str">
        <f>LEFT(L835,10)</f>
        <v>2034-12-31</v>
      </c>
      <c r="L835" t="s">
        <v>6768</v>
      </c>
      <c r="M835">
        <v>100000</v>
      </c>
      <c r="N835" t="s">
        <v>1557</v>
      </c>
      <c r="O835" t="s">
        <v>1745</v>
      </c>
      <c r="P835" t="s">
        <v>1449</v>
      </c>
      <c r="Q835" t="s">
        <v>5308</v>
      </c>
      <c r="R835" t="s">
        <v>1443</v>
      </c>
      <c r="S835" t="s">
        <v>5914</v>
      </c>
      <c r="T835" t="s">
        <v>6760</v>
      </c>
      <c r="U835" t="s">
        <v>1438</v>
      </c>
      <c r="W835" t="s">
        <v>292</v>
      </c>
      <c r="X835" t="s">
        <v>6775</v>
      </c>
      <c r="Y835" t="s">
        <v>2632</v>
      </c>
      <c r="Z835" t="s">
        <v>2633</v>
      </c>
      <c r="AA835" t="s">
        <v>1459</v>
      </c>
      <c r="AB835" t="s">
        <v>2428</v>
      </c>
      <c r="AC835" t="s">
        <v>1441</v>
      </c>
    </row>
    <row r="836" spans="1:29">
      <c r="A836" t="str">
        <f>+AA836</f>
        <v>CAM E</v>
      </c>
      <c r="B836" t="s">
        <v>6776</v>
      </c>
      <c r="C836" t="s">
        <v>1433</v>
      </c>
      <c r="D836" t="s">
        <v>1442</v>
      </c>
      <c r="E836" t="s">
        <v>6771</v>
      </c>
      <c r="F836" t="s">
        <v>6771</v>
      </c>
      <c r="G836" t="s">
        <v>5331</v>
      </c>
      <c r="H836">
        <v>100000000</v>
      </c>
      <c r="I836">
        <v>5000</v>
      </c>
      <c r="J836" t="s">
        <v>6678</v>
      </c>
      <c r="K836" s="163" t="str">
        <f>LEFT(L836,10)</f>
        <v>2034-12-31</v>
      </c>
      <c r="L836" t="s">
        <v>6768</v>
      </c>
      <c r="M836">
        <v>100000</v>
      </c>
      <c r="N836" t="s">
        <v>1434</v>
      </c>
      <c r="O836" t="s">
        <v>1745</v>
      </c>
      <c r="Q836" t="s">
        <v>5308</v>
      </c>
      <c r="R836" t="s">
        <v>1443</v>
      </c>
      <c r="S836" t="s">
        <v>6772</v>
      </c>
      <c r="T836" t="s">
        <v>6678</v>
      </c>
      <c r="U836" t="s">
        <v>1438</v>
      </c>
      <c r="W836" t="s">
        <v>292</v>
      </c>
      <c r="X836" t="s">
        <v>6777</v>
      </c>
      <c r="Y836" t="s">
        <v>2632</v>
      </c>
      <c r="Z836" t="s">
        <v>2633</v>
      </c>
      <c r="AA836" t="s">
        <v>1459</v>
      </c>
      <c r="AB836" t="s">
        <v>2738</v>
      </c>
      <c r="AC836" t="s">
        <v>1441</v>
      </c>
    </row>
    <row r="837" spans="1:29">
      <c r="A837" t="str">
        <f>+AA837</f>
        <v>MASEN</v>
      </c>
      <c r="B837" t="s">
        <v>4583</v>
      </c>
      <c r="C837" t="s">
        <v>1433</v>
      </c>
      <c r="D837" t="s">
        <v>1473</v>
      </c>
      <c r="E837" t="s">
        <v>4584</v>
      </c>
      <c r="F837" t="s">
        <v>4585</v>
      </c>
      <c r="G837" t="s">
        <v>6778</v>
      </c>
      <c r="H837">
        <v>100000000</v>
      </c>
      <c r="I837">
        <v>11500000</v>
      </c>
      <c r="J837" t="s">
        <v>6779</v>
      </c>
      <c r="K837" s="163" t="str">
        <f>LEFT(L837,10)</f>
        <v>2035-01-15</v>
      </c>
      <c r="L837" t="s">
        <v>6780</v>
      </c>
      <c r="M837">
        <v>100</v>
      </c>
      <c r="N837" t="s">
        <v>1434</v>
      </c>
      <c r="O837" t="s">
        <v>1435</v>
      </c>
      <c r="P837" t="s">
        <v>1436</v>
      </c>
      <c r="Q837" t="s">
        <v>5508</v>
      </c>
      <c r="R837" t="s">
        <v>1443</v>
      </c>
      <c r="S837" t="s">
        <v>5923</v>
      </c>
      <c r="T837" t="s">
        <v>6779</v>
      </c>
      <c r="U837" t="s">
        <v>1438</v>
      </c>
      <c r="V837" t="s">
        <v>1443</v>
      </c>
      <c r="W837" t="s">
        <v>292</v>
      </c>
      <c r="X837" t="s">
        <v>4586</v>
      </c>
      <c r="Y837" t="s">
        <v>1465</v>
      </c>
      <c r="Z837" t="s">
        <v>1466</v>
      </c>
      <c r="AA837" t="s">
        <v>4587</v>
      </c>
      <c r="AB837" t="s">
        <v>4470</v>
      </c>
      <c r="AC837" t="s">
        <v>1441</v>
      </c>
    </row>
    <row r="838" spans="1:29">
      <c r="A838" t="str">
        <f>+AA838</f>
        <v>MAGHREB OXYGENE</v>
      </c>
      <c r="B838" t="s">
        <v>6781</v>
      </c>
      <c r="C838" t="s">
        <v>1433</v>
      </c>
      <c r="D838" t="s">
        <v>1473</v>
      </c>
      <c r="E838" t="s">
        <v>6782</v>
      </c>
      <c r="F838" t="s">
        <v>6782</v>
      </c>
      <c r="G838" t="s">
        <v>5646</v>
      </c>
      <c r="H838">
        <v>100000000</v>
      </c>
      <c r="I838">
        <v>4500</v>
      </c>
      <c r="J838" t="s">
        <v>6565</v>
      </c>
      <c r="K838" s="163" t="str">
        <f>LEFT(L838,10)</f>
        <v>2035-01-23</v>
      </c>
      <c r="L838" t="s">
        <v>6783</v>
      </c>
      <c r="M838">
        <v>100000</v>
      </c>
      <c r="N838" t="s">
        <v>1434</v>
      </c>
      <c r="O838" t="s">
        <v>1745</v>
      </c>
      <c r="P838" t="s">
        <v>1449</v>
      </c>
      <c r="Q838" t="s">
        <v>5308</v>
      </c>
      <c r="R838" t="s">
        <v>1443</v>
      </c>
      <c r="S838" t="s">
        <v>5387</v>
      </c>
      <c r="U838" t="s">
        <v>1438</v>
      </c>
      <c r="W838" t="s">
        <v>292</v>
      </c>
      <c r="X838" t="s">
        <v>6784</v>
      </c>
      <c r="Y838" t="s">
        <v>2097</v>
      </c>
      <c r="Z838" t="s">
        <v>2098</v>
      </c>
      <c r="AA838" t="s">
        <v>2104</v>
      </c>
      <c r="AB838" t="s">
        <v>6563</v>
      </c>
      <c r="AC838" t="s">
        <v>1441</v>
      </c>
    </row>
    <row r="839" spans="1:29">
      <c r="A839" t="str">
        <f>+AA839</f>
        <v>TRESOR</v>
      </c>
      <c r="B839" t="s">
        <v>4588</v>
      </c>
      <c r="C839" t="s">
        <v>1433</v>
      </c>
      <c r="D839" t="s">
        <v>1218</v>
      </c>
      <c r="E839" t="s">
        <v>4589</v>
      </c>
      <c r="F839" t="s">
        <v>4590</v>
      </c>
      <c r="G839" t="s">
        <v>5306</v>
      </c>
      <c r="H839">
        <v>100000000</v>
      </c>
      <c r="I839">
        <v>130312</v>
      </c>
      <c r="J839" t="s">
        <v>6785</v>
      </c>
      <c r="K839" s="163" t="str">
        <f>LEFT(L839,10)</f>
        <v>2035-02-19</v>
      </c>
      <c r="L839" t="s">
        <v>6786</v>
      </c>
      <c r="M839">
        <v>100000</v>
      </c>
      <c r="N839" t="s">
        <v>1434</v>
      </c>
      <c r="O839" t="s">
        <v>1435</v>
      </c>
      <c r="Q839" t="s">
        <v>5308</v>
      </c>
      <c r="R839" t="s">
        <v>1443</v>
      </c>
      <c r="S839" t="s">
        <v>6787</v>
      </c>
      <c r="U839" t="s">
        <v>1438</v>
      </c>
      <c r="W839" t="s">
        <v>292</v>
      </c>
      <c r="X839" t="s">
        <v>4591</v>
      </c>
      <c r="Y839" t="s">
        <v>1439</v>
      </c>
      <c r="Z839" t="s">
        <v>1440</v>
      </c>
      <c r="AA839" t="s">
        <v>333</v>
      </c>
      <c r="AC839" t="s">
        <v>1441</v>
      </c>
    </row>
    <row r="840" spans="1:29">
      <c r="A840" t="str">
        <f>+AA840</f>
        <v>OCP SA</v>
      </c>
      <c r="B840" t="s">
        <v>4592</v>
      </c>
      <c r="C840" t="s">
        <v>1447</v>
      </c>
      <c r="D840" t="s">
        <v>1442</v>
      </c>
      <c r="E840" t="s">
        <v>4593</v>
      </c>
      <c r="F840" t="s">
        <v>4593</v>
      </c>
      <c r="G840" t="s">
        <v>5356</v>
      </c>
      <c r="H840">
        <v>100000000</v>
      </c>
      <c r="I840">
        <v>1830</v>
      </c>
      <c r="J840" t="s">
        <v>6788</v>
      </c>
      <c r="K840" s="163" t="str">
        <f>LEFT(L840,10)</f>
        <v>2035-05-14</v>
      </c>
      <c r="L840" t="s">
        <v>6789</v>
      </c>
      <c r="M840">
        <v>100000</v>
      </c>
      <c r="N840" t="s">
        <v>1557</v>
      </c>
      <c r="O840" t="s">
        <v>1435</v>
      </c>
      <c r="P840" t="s">
        <v>1449</v>
      </c>
      <c r="Q840" t="s">
        <v>5308</v>
      </c>
      <c r="R840" t="s">
        <v>1443</v>
      </c>
      <c r="S840" t="s">
        <v>6459</v>
      </c>
      <c r="U840" t="s">
        <v>1438</v>
      </c>
      <c r="W840" t="s">
        <v>1444</v>
      </c>
      <c r="X840" t="s">
        <v>4594</v>
      </c>
      <c r="Y840" t="s">
        <v>1465</v>
      </c>
      <c r="Z840" t="s">
        <v>1466</v>
      </c>
      <c r="AA840" t="s">
        <v>1487</v>
      </c>
      <c r="AB840" t="s">
        <v>4595</v>
      </c>
      <c r="AC840" t="s">
        <v>1441</v>
      </c>
    </row>
    <row r="841" spans="1:29">
      <c r="A841" t="str">
        <f>+AA841</f>
        <v>OCP SA</v>
      </c>
      <c r="B841" t="s">
        <v>4596</v>
      </c>
      <c r="C841" t="s">
        <v>1447</v>
      </c>
      <c r="D841" t="s">
        <v>1442</v>
      </c>
      <c r="E841" t="s">
        <v>4597</v>
      </c>
      <c r="F841" t="s">
        <v>4597</v>
      </c>
      <c r="G841" t="s">
        <v>5356</v>
      </c>
      <c r="H841">
        <v>100000000</v>
      </c>
      <c r="I841">
        <v>8750</v>
      </c>
      <c r="J841" t="s">
        <v>6788</v>
      </c>
      <c r="K841" s="163" t="str">
        <f>LEFT(L841,10)</f>
        <v>2035-05-14</v>
      </c>
      <c r="L841" t="s">
        <v>6789</v>
      </c>
      <c r="M841">
        <v>100000</v>
      </c>
      <c r="N841" t="s">
        <v>1557</v>
      </c>
      <c r="O841" t="s">
        <v>1435</v>
      </c>
      <c r="P841" t="s">
        <v>1449</v>
      </c>
      <c r="Q841" t="s">
        <v>5308</v>
      </c>
      <c r="R841" t="s">
        <v>1443</v>
      </c>
      <c r="S841" t="s">
        <v>6459</v>
      </c>
      <c r="T841" t="s">
        <v>6788</v>
      </c>
      <c r="U841" t="s">
        <v>1438</v>
      </c>
      <c r="W841" t="s">
        <v>292</v>
      </c>
      <c r="X841" t="s">
        <v>4598</v>
      </c>
      <c r="Y841" t="s">
        <v>1465</v>
      </c>
      <c r="Z841" t="s">
        <v>1466</v>
      </c>
      <c r="AA841" t="s">
        <v>1487</v>
      </c>
      <c r="AB841" t="s">
        <v>4595</v>
      </c>
      <c r="AC841" t="s">
        <v>1441</v>
      </c>
    </row>
    <row r="842" spans="1:29">
      <c r="A842" t="str">
        <f>+AA842</f>
        <v>OCP SA</v>
      </c>
      <c r="B842" t="s">
        <v>4599</v>
      </c>
      <c r="C842" t="s">
        <v>1447</v>
      </c>
      <c r="D842" t="s">
        <v>1442</v>
      </c>
      <c r="E842" t="s">
        <v>4600</v>
      </c>
      <c r="F842" t="s">
        <v>4600</v>
      </c>
      <c r="G842" t="s">
        <v>5356</v>
      </c>
      <c r="H842">
        <v>100000000</v>
      </c>
      <c r="I842">
        <v>1090</v>
      </c>
      <c r="J842" t="s">
        <v>6788</v>
      </c>
      <c r="K842" s="163" t="str">
        <f>LEFT(L842,10)</f>
        <v>2035-05-14</v>
      </c>
      <c r="L842" t="s">
        <v>6789</v>
      </c>
      <c r="M842">
        <v>100000</v>
      </c>
      <c r="N842" t="s">
        <v>1557</v>
      </c>
      <c r="O842" t="s">
        <v>1435</v>
      </c>
      <c r="P842" t="s">
        <v>1449</v>
      </c>
      <c r="Q842" t="s">
        <v>5308</v>
      </c>
      <c r="R842" t="s">
        <v>1443</v>
      </c>
      <c r="S842" t="s">
        <v>5407</v>
      </c>
      <c r="T842" t="s">
        <v>6788</v>
      </c>
      <c r="U842" t="s">
        <v>1438</v>
      </c>
      <c r="W842" t="s">
        <v>292</v>
      </c>
      <c r="X842" t="s">
        <v>4601</v>
      </c>
      <c r="Y842" t="s">
        <v>1465</v>
      </c>
      <c r="Z842" t="s">
        <v>1466</v>
      </c>
      <c r="AA842" t="s">
        <v>1487</v>
      </c>
      <c r="AB842" t="s">
        <v>4595</v>
      </c>
      <c r="AC842" t="s">
        <v>1441</v>
      </c>
    </row>
    <row r="843" spans="1:29">
      <c r="A843" t="str">
        <f>+AA843</f>
        <v>OCP SA</v>
      </c>
      <c r="B843" t="s">
        <v>4602</v>
      </c>
      <c r="C843" t="s">
        <v>1447</v>
      </c>
      <c r="D843" t="s">
        <v>1442</v>
      </c>
      <c r="E843" t="s">
        <v>4603</v>
      </c>
      <c r="F843" t="s">
        <v>4603</v>
      </c>
      <c r="G843" t="s">
        <v>5356</v>
      </c>
      <c r="H843">
        <v>100000000</v>
      </c>
      <c r="I843">
        <v>27080</v>
      </c>
      <c r="J843" t="s">
        <v>6788</v>
      </c>
      <c r="K843" s="163" t="str">
        <f>LEFT(L843,10)</f>
        <v>2035-05-14</v>
      </c>
      <c r="L843" t="s">
        <v>6789</v>
      </c>
      <c r="M843">
        <v>100000</v>
      </c>
      <c r="N843" t="s">
        <v>1557</v>
      </c>
      <c r="O843" t="s">
        <v>1435</v>
      </c>
      <c r="P843" t="s">
        <v>1449</v>
      </c>
      <c r="Q843" t="s">
        <v>5308</v>
      </c>
      <c r="R843" t="s">
        <v>1443</v>
      </c>
      <c r="S843" t="s">
        <v>6790</v>
      </c>
      <c r="U843" t="s">
        <v>1438</v>
      </c>
      <c r="W843" t="s">
        <v>292</v>
      </c>
      <c r="X843" t="s">
        <v>4604</v>
      </c>
      <c r="Y843" t="s">
        <v>1465</v>
      </c>
      <c r="Z843" t="s">
        <v>1466</v>
      </c>
      <c r="AA843" t="s">
        <v>1487</v>
      </c>
      <c r="AB843" t="s">
        <v>4595</v>
      </c>
      <c r="AC843" t="s">
        <v>1441</v>
      </c>
    </row>
    <row r="844" spans="1:29">
      <c r="A844" t="str">
        <f>+AA844</f>
        <v>OCP SA</v>
      </c>
      <c r="B844" t="s">
        <v>4605</v>
      </c>
      <c r="C844" t="s">
        <v>1447</v>
      </c>
      <c r="D844" t="s">
        <v>1442</v>
      </c>
      <c r="E844" t="s">
        <v>4606</v>
      </c>
      <c r="F844" t="s">
        <v>4606</v>
      </c>
      <c r="G844" t="s">
        <v>5356</v>
      </c>
      <c r="H844">
        <v>100000000</v>
      </c>
      <c r="I844">
        <v>11250</v>
      </c>
      <c r="J844" t="s">
        <v>6788</v>
      </c>
      <c r="K844" s="163" t="str">
        <f>LEFT(L844,10)</f>
        <v>2035-05-14</v>
      </c>
      <c r="L844" t="s">
        <v>6789</v>
      </c>
      <c r="M844">
        <v>100000</v>
      </c>
      <c r="N844" t="s">
        <v>1557</v>
      </c>
      <c r="O844" t="s">
        <v>1435</v>
      </c>
      <c r="P844" t="s">
        <v>1449</v>
      </c>
      <c r="Q844" t="s">
        <v>5308</v>
      </c>
      <c r="R844" t="s">
        <v>1443</v>
      </c>
      <c r="S844" t="s">
        <v>6791</v>
      </c>
      <c r="U844" t="s">
        <v>1438</v>
      </c>
      <c r="W844" t="s">
        <v>292</v>
      </c>
      <c r="X844" t="s">
        <v>4607</v>
      </c>
      <c r="Y844" t="s">
        <v>1465</v>
      </c>
      <c r="Z844" t="s">
        <v>1466</v>
      </c>
      <c r="AA844" t="s">
        <v>1487</v>
      </c>
      <c r="AB844" t="s">
        <v>4595</v>
      </c>
      <c r="AC844" t="s">
        <v>1441</v>
      </c>
    </row>
    <row r="845" spans="1:29">
      <c r="A845" t="str">
        <f>+AA845</f>
        <v>ONDA</v>
      </c>
      <c r="B845" t="s">
        <v>4608</v>
      </c>
      <c r="C845" t="s">
        <v>1534</v>
      </c>
      <c r="D845" t="s">
        <v>1473</v>
      </c>
      <c r="E845" t="s">
        <v>4609</v>
      </c>
      <c r="F845" t="s">
        <v>4609</v>
      </c>
      <c r="G845" t="s">
        <v>6584</v>
      </c>
      <c r="H845">
        <v>100000000</v>
      </c>
      <c r="I845">
        <v>1500</v>
      </c>
      <c r="J845" t="s">
        <v>6585</v>
      </c>
      <c r="K845" s="163" t="str">
        <f>LEFT(L845,10)</f>
        <v>2035-06-09</v>
      </c>
      <c r="L845" t="s">
        <v>6792</v>
      </c>
      <c r="M845">
        <v>100000</v>
      </c>
      <c r="N845" t="s">
        <v>1434</v>
      </c>
      <c r="O845" t="s">
        <v>1745</v>
      </c>
      <c r="P845" t="s">
        <v>1449</v>
      </c>
      <c r="Q845" t="s">
        <v>5308</v>
      </c>
      <c r="R845" t="s">
        <v>1443</v>
      </c>
      <c r="S845" t="s">
        <v>5712</v>
      </c>
      <c r="T845" t="s">
        <v>6491</v>
      </c>
      <c r="U845" t="s">
        <v>1536</v>
      </c>
      <c r="V845" t="s">
        <v>1443</v>
      </c>
      <c r="W845" t="s">
        <v>292</v>
      </c>
      <c r="X845" t="s">
        <v>4610</v>
      </c>
      <c r="Y845" t="s">
        <v>1445</v>
      </c>
      <c r="Z845" t="s">
        <v>1243</v>
      </c>
      <c r="AA845" t="s">
        <v>4099</v>
      </c>
      <c r="AB845" t="s">
        <v>4100</v>
      </c>
      <c r="AC845" t="s">
        <v>1441</v>
      </c>
    </row>
    <row r="846" spans="1:29">
      <c r="A846" t="str">
        <f>+AA846</f>
        <v>ADM</v>
      </c>
      <c r="B846" t="s">
        <v>4611</v>
      </c>
      <c r="C846" t="s">
        <v>1433</v>
      </c>
      <c r="D846" t="s">
        <v>1473</v>
      </c>
      <c r="E846" t="s">
        <v>4612</v>
      </c>
      <c r="F846" t="s">
        <v>4613</v>
      </c>
      <c r="G846" t="s">
        <v>5649</v>
      </c>
      <c r="H846">
        <v>100000000</v>
      </c>
      <c r="I846">
        <v>3230</v>
      </c>
      <c r="J846" t="s">
        <v>5650</v>
      </c>
      <c r="K846" s="163" t="str">
        <f>LEFT(L846,10)</f>
        <v>2035-06-10</v>
      </c>
      <c r="L846" t="s">
        <v>6793</v>
      </c>
      <c r="M846">
        <v>100000</v>
      </c>
      <c r="N846" t="s">
        <v>1434</v>
      </c>
      <c r="O846" t="s">
        <v>1435</v>
      </c>
      <c r="Q846" t="s">
        <v>5308</v>
      </c>
      <c r="R846" t="s">
        <v>1443</v>
      </c>
      <c r="S846" t="s">
        <v>5903</v>
      </c>
      <c r="U846" t="s">
        <v>1438</v>
      </c>
      <c r="W846" t="s">
        <v>292</v>
      </c>
      <c r="X846" t="s">
        <v>4614</v>
      </c>
      <c r="Y846" t="s">
        <v>1611</v>
      </c>
      <c r="Z846" t="s">
        <v>1612</v>
      </c>
      <c r="AA846" t="s">
        <v>2114</v>
      </c>
      <c r="AC846" t="s">
        <v>1441</v>
      </c>
    </row>
    <row r="847" spans="1:29">
      <c r="A847" t="str">
        <f>+AA847</f>
        <v>TRESOR</v>
      </c>
      <c r="B847" t="s">
        <v>4615</v>
      </c>
      <c r="C847" t="s">
        <v>1433</v>
      </c>
      <c r="D847" t="s">
        <v>1218</v>
      </c>
      <c r="E847" t="s">
        <v>4616</v>
      </c>
      <c r="F847" t="s">
        <v>4616</v>
      </c>
      <c r="G847" t="s">
        <v>5306</v>
      </c>
      <c r="H847">
        <v>100000000</v>
      </c>
      <c r="I847">
        <v>14165</v>
      </c>
      <c r="J847" t="s">
        <v>5371</v>
      </c>
      <c r="K847" s="163" t="str">
        <f>LEFT(L847,10)</f>
        <v>2035-06-18</v>
      </c>
      <c r="L847" t="s">
        <v>6794</v>
      </c>
      <c r="M847">
        <v>100000</v>
      </c>
      <c r="N847" t="s">
        <v>1434</v>
      </c>
      <c r="O847" t="s">
        <v>1435</v>
      </c>
      <c r="P847" t="s">
        <v>1436</v>
      </c>
      <c r="Q847" t="s">
        <v>5308</v>
      </c>
      <c r="R847" t="s">
        <v>1443</v>
      </c>
      <c r="S847" t="s">
        <v>6029</v>
      </c>
      <c r="T847" t="s">
        <v>5371</v>
      </c>
      <c r="U847" t="s">
        <v>1438</v>
      </c>
      <c r="W847" t="s">
        <v>292</v>
      </c>
      <c r="X847" t="s">
        <v>4617</v>
      </c>
      <c r="Y847" t="s">
        <v>1439</v>
      </c>
      <c r="Z847" t="s">
        <v>1440</v>
      </c>
      <c r="AA847" t="s">
        <v>333</v>
      </c>
      <c r="AB847" t="s">
        <v>4618</v>
      </c>
      <c r="AC847" t="s">
        <v>1441</v>
      </c>
    </row>
    <row r="848" spans="1:29">
      <c r="A848" t="str">
        <f>+AA848</f>
        <v>TRESOR</v>
      </c>
      <c r="B848" t="s">
        <v>4619</v>
      </c>
      <c r="C848" t="s">
        <v>1433</v>
      </c>
      <c r="D848" t="s">
        <v>1218</v>
      </c>
      <c r="E848" t="s">
        <v>4620</v>
      </c>
      <c r="F848" t="s">
        <v>4620</v>
      </c>
      <c r="G848" t="s">
        <v>5306</v>
      </c>
      <c r="H848">
        <v>100000000</v>
      </c>
      <c r="I848">
        <v>80209</v>
      </c>
      <c r="J848" t="s">
        <v>6795</v>
      </c>
      <c r="K848" s="163" t="str">
        <f>LEFT(L848,10)</f>
        <v>2035-07-16</v>
      </c>
      <c r="L848" t="s">
        <v>6796</v>
      </c>
      <c r="M848">
        <v>100000</v>
      </c>
      <c r="N848" t="s">
        <v>1434</v>
      </c>
      <c r="O848" t="s">
        <v>1435</v>
      </c>
      <c r="P848" t="s">
        <v>1436</v>
      </c>
      <c r="Q848" t="s">
        <v>5308</v>
      </c>
      <c r="R848" t="s">
        <v>1443</v>
      </c>
      <c r="S848" t="s">
        <v>5407</v>
      </c>
      <c r="T848" t="s">
        <v>6755</v>
      </c>
      <c r="U848" t="s">
        <v>1438</v>
      </c>
      <c r="W848" t="s">
        <v>292</v>
      </c>
      <c r="X848" t="s">
        <v>4621</v>
      </c>
      <c r="Y848" t="s">
        <v>1439</v>
      </c>
      <c r="Z848" t="s">
        <v>1440</v>
      </c>
      <c r="AA848" t="s">
        <v>333</v>
      </c>
      <c r="AB848" t="s">
        <v>4622</v>
      </c>
      <c r="AC848" t="s">
        <v>1441</v>
      </c>
    </row>
    <row r="849" spans="1:29">
      <c r="A849" t="str">
        <f>+AA849</f>
        <v>ONCF</v>
      </c>
      <c r="B849" t="s">
        <v>4623</v>
      </c>
      <c r="C849" t="s">
        <v>1433</v>
      </c>
      <c r="D849" t="s">
        <v>1473</v>
      </c>
      <c r="E849" t="s">
        <v>4624</v>
      </c>
      <c r="F849" t="s">
        <v>4625</v>
      </c>
      <c r="G849" t="s">
        <v>5350</v>
      </c>
      <c r="H849">
        <v>100000000</v>
      </c>
      <c r="I849">
        <v>4830</v>
      </c>
      <c r="J849" t="s">
        <v>5738</v>
      </c>
      <c r="K849" s="163" t="str">
        <f>LEFT(L849,10)</f>
        <v>2035-07-28</v>
      </c>
      <c r="L849" t="s">
        <v>6797</v>
      </c>
      <c r="M849">
        <v>100000</v>
      </c>
      <c r="N849" t="s">
        <v>1434</v>
      </c>
      <c r="O849" t="s">
        <v>1435</v>
      </c>
      <c r="Q849" t="s">
        <v>5308</v>
      </c>
      <c r="R849" t="s">
        <v>1443</v>
      </c>
      <c r="S849" t="s">
        <v>6798</v>
      </c>
      <c r="U849" t="s">
        <v>1438</v>
      </c>
      <c r="W849" t="s">
        <v>292</v>
      </c>
      <c r="X849" t="s">
        <v>4626</v>
      </c>
      <c r="Y849" t="s">
        <v>1455</v>
      </c>
      <c r="Z849" t="s">
        <v>1456</v>
      </c>
      <c r="AA849" t="s">
        <v>1479</v>
      </c>
      <c r="AC849" t="s">
        <v>1441</v>
      </c>
    </row>
    <row r="850" spans="1:29">
      <c r="A850" t="str">
        <f>+AA850</f>
        <v>FT WATER</v>
      </c>
      <c r="B850" t="s">
        <v>4627</v>
      </c>
      <c r="C850" t="s">
        <v>1534</v>
      </c>
      <c r="D850" t="s">
        <v>177</v>
      </c>
      <c r="E850" t="s">
        <v>4628</v>
      </c>
      <c r="F850" t="s">
        <v>4628</v>
      </c>
      <c r="G850" t="s">
        <v>6799</v>
      </c>
      <c r="H850">
        <v>100000000</v>
      </c>
      <c r="I850">
        <v>4575</v>
      </c>
      <c r="J850" t="s">
        <v>6800</v>
      </c>
      <c r="K850" s="163" t="str">
        <f>LEFT(L850,10)</f>
        <v>2035-11-09</v>
      </c>
      <c r="L850" t="s">
        <v>6801</v>
      </c>
      <c r="M850">
        <v>100000</v>
      </c>
      <c r="N850" t="s">
        <v>1434</v>
      </c>
      <c r="O850" t="s">
        <v>1435</v>
      </c>
      <c r="P850" t="s">
        <v>1436</v>
      </c>
      <c r="Q850" t="s">
        <v>5308</v>
      </c>
      <c r="R850" t="s">
        <v>1443</v>
      </c>
      <c r="S850" t="s">
        <v>5329</v>
      </c>
      <c r="T850" t="s">
        <v>6800</v>
      </c>
      <c r="U850" t="s">
        <v>1536</v>
      </c>
      <c r="V850" t="s">
        <v>1443</v>
      </c>
      <c r="W850" t="s">
        <v>292</v>
      </c>
      <c r="X850" t="s">
        <v>4630</v>
      </c>
      <c r="Y850" t="s">
        <v>1455</v>
      </c>
      <c r="Z850" t="s">
        <v>1456</v>
      </c>
      <c r="AA850" t="s">
        <v>4631</v>
      </c>
      <c r="AB850" t="s">
        <v>4632</v>
      </c>
      <c r="AC850" t="s">
        <v>1441</v>
      </c>
    </row>
    <row r="851" spans="1:29">
      <c r="A851" t="str">
        <f>+AA851</f>
        <v>FT WATER</v>
      </c>
      <c r="B851" t="s">
        <v>4633</v>
      </c>
      <c r="C851" t="s">
        <v>1433</v>
      </c>
      <c r="D851" t="s">
        <v>177</v>
      </c>
      <c r="E851" t="s">
        <v>4634</v>
      </c>
      <c r="F851" t="s">
        <v>4634</v>
      </c>
      <c r="G851" t="s">
        <v>6799</v>
      </c>
      <c r="H851">
        <v>100000000</v>
      </c>
      <c r="I851">
        <v>2</v>
      </c>
      <c r="J851" t="s">
        <v>6800</v>
      </c>
      <c r="K851" s="163" t="str">
        <f>LEFT(L851,10)</f>
        <v>2035-11-09</v>
      </c>
      <c r="L851" t="s">
        <v>6801</v>
      </c>
      <c r="M851">
        <v>10000</v>
      </c>
      <c r="N851" t="s">
        <v>1434</v>
      </c>
      <c r="O851" t="s">
        <v>1745</v>
      </c>
      <c r="P851" t="s">
        <v>1449</v>
      </c>
      <c r="Q851" t="s">
        <v>5511</v>
      </c>
      <c r="R851" t="s">
        <v>1443</v>
      </c>
      <c r="S851" t="s">
        <v>5509</v>
      </c>
      <c r="U851" t="s">
        <v>1438</v>
      </c>
      <c r="W851" t="s">
        <v>292</v>
      </c>
      <c r="X851" t="s">
        <v>4635</v>
      </c>
      <c r="Y851" t="s">
        <v>1455</v>
      </c>
      <c r="Z851" t="s">
        <v>1456</v>
      </c>
      <c r="AA851" t="s">
        <v>4631</v>
      </c>
      <c r="AB851" t="s">
        <v>4629</v>
      </c>
      <c r="AC851" t="s">
        <v>1441</v>
      </c>
    </row>
    <row r="852" spans="1:29">
      <c r="A852" t="str">
        <f>+AA852</f>
        <v>ATT TITRI MFT</v>
      </c>
      <c r="B852" t="s">
        <v>4636</v>
      </c>
      <c r="C852" t="s">
        <v>1534</v>
      </c>
      <c r="D852" t="s">
        <v>177</v>
      </c>
      <c r="E852" t="s">
        <v>4637</v>
      </c>
      <c r="F852" t="s">
        <v>4638</v>
      </c>
      <c r="G852" t="s">
        <v>6195</v>
      </c>
      <c r="H852">
        <v>100000000</v>
      </c>
      <c r="I852">
        <v>4500</v>
      </c>
      <c r="J852" t="s">
        <v>6196</v>
      </c>
      <c r="K852" s="163" t="str">
        <f>LEFT(L852,10)</f>
        <v>2035-12-24</v>
      </c>
      <c r="L852" t="s">
        <v>6802</v>
      </c>
      <c r="M852">
        <v>100000</v>
      </c>
      <c r="N852" t="s">
        <v>1434</v>
      </c>
      <c r="O852" t="s">
        <v>1435</v>
      </c>
      <c r="P852" t="s">
        <v>1449</v>
      </c>
      <c r="Q852" t="s">
        <v>5308</v>
      </c>
      <c r="R852" t="s">
        <v>1437</v>
      </c>
      <c r="S852" t="s">
        <v>6459</v>
      </c>
      <c r="U852" t="s">
        <v>1536</v>
      </c>
      <c r="V852" t="s">
        <v>1437</v>
      </c>
      <c r="W852" t="s">
        <v>292</v>
      </c>
      <c r="X852" t="s">
        <v>4639</v>
      </c>
      <c r="Y852" t="s">
        <v>1465</v>
      </c>
      <c r="Z852" t="s">
        <v>1466</v>
      </c>
      <c r="AA852" t="s">
        <v>3260</v>
      </c>
      <c r="AB852" t="s">
        <v>3261</v>
      </c>
      <c r="AC852" t="s">
        <v>1441</v>
      </c>
    </row>
    <row r="853" spans="1:29">
      <c r="A853" t="str">
        <f>+AA853</f>
        <v>ATT TITRI MFT</v>
      </c>
      <c r="B853" t="s">
        <v>4640</v>
      </c>
      <c r="C853" t="s">
        <v>1742</v>
      </c>
      <c r="D853" t="s">
        <v>177</v>
      </c>
      <c r="E853" t="s">
        <v>4641</v>
      </c>
      <c r="F853" t="s">
        <v>4641</v>
      </c>
      <c r="G853" t="s">
        <v>6195</v>
      </c>
      <c r="H853">
        <v>100000000</v>
      </c>
      <c r="I853">
        <v>501</v>
      </c>
      <c r="J853" t="s">
        <v>6196</v>
      </c>
      <c r="K853" s="163" t="str">
        <f>LEFT(L853,10)</f>
        <v>2035-12-24</v>
      </c>
      <c r="L853" t="s">
        <v>6802</v>
      </c>
      <c r="M853">
        <v>100000</v>
      </c>
      <c r="N853" t="s">
        <v>1744</v>
      </c>
      <c r="O853" t="s">
        <v>1745</v>
      </c>
      <c r="P853" t="s">
        <v>1449</v>
      </c>
      <c r="Q853" t="s">
        <v>5308</v>
      </c>
      <c r="U853" t="s">
        <v>1438</v>
      </c>
      <c r="W853" t="s">
        <v>292</v>
      </c>
      <c r="X853" t="s">
        <v>4642</v>
      </c>
      <c r="Y853" t="s">
        <v>1465</v>
      </c>
      <c r="Z853" t="s">
        <v>1466</v>
      </c>
      <c r="AA853" t="s">
        <v>3260</v>
      </c>
      <c r="AC853" t="s">
        <v>1441</v>
      </c>
    </row>
    <row r="854" spans="1:29">
      <c r="A854" t="str">
        <f>+AA854</f>
        <v>COMPMIFT FON II</v>
      </c>
      <c r="B854" t="s">
        <v>4643</v>
      </c>
      <c r="C854" t="s">
        <v>1534</v>
      </c>
      <c r="D854" t="s">
        <v>177</v>
      </c>
      <c r="E854" t="s">
        <v>4644</v>
      </c>
      <c r="F854" t="s">
        <v>4645</v>
      </c>
      <c r="G854" t="s">
        <v>6639</v>
      </c>
      <c r="H854">
        <v>100000000</v>
      </c>
      <c r="I854">
        <v>2000</v>
      </c>
      <c r="J854" t="s">
        <v>6640</v>
      </c>
      <c r="K854" s="163" t="str">
        <f>LEFT(L854,10)</f>
        <v>2035-12-24</v>
      </c>
      <c r="L854" t="s">
        <v>6802</v>
      </c>
      <c r="M854">
        <v>100000</v>
      </c>
      <c r="N854" t="s">
        <v>1434</v>
      </c>
      <c r="O854" t="s">
        <v>1435</v>
      </c>
      <c r="P854" t="s">
        <v>1449</v>
      </c>
      <c r="Q854" t="s">
        <v>5308</v>
      </c>
      <c r="R854" t="s">
        <v>1437</v>
      </c>
      <c r="S854" t="s">
        <v>5677</v>
      </c>
      <c r="T854" t="s">
        <v>6640</v>
      </c>
      <c r="U854" t="s">
        <v>1536</v>
      </c>
      <c r="V854" t="s">
        <v>1437</v>
      </c>
      <c r="W854" t="s">
        <v>292</v>
      </c>
      <c r="X854" t="s">
        <v>4646</v>
      </c>
      <c r="Y854" t="s">
        <v>1465</v>
      </c>
      <c r="Z854" t="s">
        <v>1466</v>
      </c>
      <c r="AA854" t="s">
        <v>4237</v>
      </c>
      <c r="AB854" t="s">
        <v>1708</v>
      </c>
      <c r="AC854" t="s">
        <v>1441</v>
      </c>
    </row>
    <row r="855" spans="1:29">
      <c r="A855" t="str">
        <f>+AA855</f>
        <v>BOA</v>
      </c>
      <c r="B855" t="s">
        <v>4647</v>
      </c>
      <c r="C855" t="s">
        <v>1447</v>
      </c>
      <c r="D855" t="s">
        <v>1442</v>
      </c>
      <c r="E855" t="s">
        <v>4648</v>
      </c>
      <c r="F855" t="s">
        <v>4648</v>
      </c>
      <c r="G855" t="s">
        <v>5327</v>
      </c>
      <c r="H855">
        <v>100000000</v>
      </c>
      <c r="I855">
        <v>5000</v>
      </c>
      <c r="J855" t="s">
        <v>6803</v>
      </c>
      <c r="K855" s="163" t="str">
        <f>LEFT(L855,10)</f>
        <v>2035-12-26</v>
      </c>
      <c r="L855" t="s">
        <v>6804</v>
      </c>
      <c r="M855">
        <v>100000</v>
      </c>
      <c r="N855" t="s">
        <v>1557</v>
      </c>
      <c r="O855" t="s">
        <v>1435</v>
      </c>
      <c r="P855" t="s">
        <v>1449</v>
      </c>
      <c r="Q855" t="s">
        <v>5308</v>
      </c>
      <c r="R855" t="s">
        <v>1443</v>
      </c>
      <c r="S855" t="s">
        <v>6805</v>
      </c>
      <c r="T855" t="s">
        <v>6803</v>
      </c>
      <c r="U855" t="s">
        <v>1438</v>
      </c>
      <c r="W855" t="s">
        <v>292</v>
      </c>
      <c r="X855" t="s">
        <v>4649</v>
      </c>
      <c r="Y855" t="s">
        <v>1457</v>
      </c>
      <c r="Z855" t="s">
        <v>39</v>
      </c>
      <c r="AA855" t="s">
        <v>1458</v>
      </c>
      <c r="AB855" t="s">
        <v>4650</v>
      </c>
      <c r="AC855" t="s">
        <v>1441</v>
      </c>
    </row>
    <row r="856" spans="1:29">
      <c r="A856" t="str">
        <f>+AA856</f>
        <v>BCP E</v>
      </c>
      <c r="B856" t="s">
        <v>4651</v>
      </c>
      <c r="C856" t="s">
        <v>1447</v>
      </c>
      <c r="D856" t="s">
        <v>1442</v>
      </c>
      <c r="E856" t="s">
        <v>4652</v>
      </c>
      <c r="F856" t="s">
        <v>4652</v>
      </c>
      <c r="G856" t="s">
        <v>5952</v>
      </c>
      <c r="H856">
        <v>100000000</v>
      </c>
      <c r="I856">
        <v>12000</v>
      </c>
      <c r="J856" t="s">
        <v>5955</v>
      </c>
      <c r="K856" s="163" t="str">
        <f>LEFT(L856,10)</f>
        <v>2035-12-30</v>
      </c>
      <c r="L856" t="s">
        <v>6806</v>
      </c>
      <c r="M856">
        <v>100000</v>
      </c>
      <c r="N856" t="s">
        <v>1557</v>
      </c>
      <c r="O856" t="s">
        <v>1435</v>
      </c>
      <c r="P856" t="s">
        <v>1449</v>
      </c>
      <c r="Q856" t="s">
        <v>5308</v>
      </c>
      <c r="R856" t="s">
        <v>1443</v>
      </c>
      <c r="S856" t="s">
        <v>6300</v>
      </c>
      <c r="T856" t="s">
        <v>6807</v>
      </c>
      <c r="U856" t="s">
        <v>1438</v>
      </c>
      <c r="W856" t="s">
        <v>292</v>
      </c>
      <c r="X856" t="s">
        <v>4653</v>
      </c>
      <c r="Y856" t="s">
        <v>2097</v>
      </c>
      <c r="Z856" t="s">
        <v>2098</v>
      </c>
      <c r="AA856" t="s">
        <v>2750</v>
      </c>
      <c r="AB856" t="s">
        <v>2754</v>
      </c>
      <c r="AC856" t="s">
        <v>1441</v>
      </c>
    </row>
    <row r="857" spans="1:29">
      <c r="A857" t="str">
        <f>+AA857</f>
        <v>TRESOR</v>
      </c>
      <c r="B857" t="s">
        <v>4654</v>
      </c>
      <c r="C857" t="s">
        <v>1433</v>
      </c>
      <c r="D857" t="s">
        <v>1218</v>
      </c>
      <c r="E857" t="s">
        <v>4655</v>
      </c>
      <c r="F857" t="s">
        <v>4656</v>
      </c>
      <c r="G857" t="s">
        <v>5306</v>
      </c>
      <c r="H857">
        <v>100000000</v>
      </c>
      <c r="I857">
        <v>28825</v>
      </c>
      <c r="J857" t="s">
        <v>6808</v>
      </c>
      <c r="K857" s="163" t="str">
        <f>LEFT(L857,10)</f>
        <v>2036-02-04</v>
      </c>
      <c r="L857" t="s">
        <v>6809</v>
      </c>
      <c r="M857">
        <v>100000</v>
      </c>
      <c r="N857" t="s">
        <v>1434</v>
      </c>
      <c r="O857" t="s">
        <v>1435</v>
      </c>
      <c r="P857" t="s">
        <v>1436</v>
      </c>
      <c r="Q857" t="s">
        <v>5308</v>
      </c>
      <c r="R857" t="s">
        <v>1443</v>
      </c>
      <c r="S857" t="s">
        <v>6244</v>
      </c>
      <c r="T857" t="s">
        <v>6495</v>
      </c>
      <c r="U857" t="s">
        <v>1438</v>
      </c>
      <c r="W857" t="s">
        <v>292</v>
      </c>
      <c r="X857" t="s">
        <v>4657</v>
      </c>
      <c r="Y857" t="s">
        <v>1439</v>
      </c>
      <c r="Z857" t="s">
        <v>1440</v>
      </c>
      <c r="AA857" t="s">
        <v>333</v>
      </c>
      <c r="AB857" t="s">
        <v>4658</v>
      </c>
      <c r="AC857" t="s">
        <v>1441</v>
      </c>
    </row>
    <row r="858" spans="1:29">
      <c r="A858" t="str">
        <f>+AA858</f>
        <v>FT HYPOTHECA</v>
      </c>
      <c r="B858" t="s">
        <v>4659</v>
      </c>
      <c r="C858" t="s">
        <v>1534</v>
      </c>
      <c r="D858" t="s">
        <v>177</v>
      </c>
      <c r="E858" t="s">
        <v>4660</v>
      </c>
      <c r="F858" t="s">
        <v>4660</v>
      </c>
      <c r="G858" t="s">
        <v>6715</v>
      </c>
      <c r="H858">
        <v>100000000</v>
      </c>
      <c r="I858">
        <v>251</v>
      </c>
      <c r="J858" t="s">
        <v>6716</v>
      </c>
      <c r="K858" s="163" t="str">
        <f>LEFT(L858,10)</f>
        <v>2036-03-26</v>
      </c>
      <c r="L858" t="s">
        <v>6810</v>
      </c>
      <c r="M858">
        <v>100000</v>
      </c>
      <c r="N858" t="s">
        <v>1557</v>
      </c>
      <c r="O858" t="s">
        <v>1745</v>
      </c>
      <c r="P858" t="s">
        <v>1449</v>
      </c>
      <c r="Q858" t="s">
        <v>5308</v>
      </c>
      <c r="R858" t="s">
        <v>4662</v>
      </c>
      <c r="S858" t="s">
        <v>5509</v>
      </c>
      <c r="T858" t="s">
        <v>6640</v>
      </c>
      <c r="U858" t="s">
        <v>1536</v>
      </c>
      <c r="V858" t="s">
        <v>1437</v>
      </c>
      <c r="W858" t="s">
        <v>292</v>
      </c>
      <c r="X858" t="s">
        <v>4663</v>
      </c>
      <c r="Y858" t="s">
        <v>1457</v>
      </c>
      <c r="Z858" t="s">
        <v>39</v>
      </c>
      <c r="AA858" t="s">
        <v>4451</v>
      </c>
      <c r="AB858" t="s">
        <v>4661</v>
      </c>
      <c r="AC858" t="s">
        <v>1441</v>
      </c>
    </row>
    <row r="859" spans="1:29">
      <c r="A859" t="str">
        <f>+AA859</f>
        <v>FEC</v>
      </c>
      <c r="B859" t="s">
        <v>4664</v>
      </c>
      <c r="C859" t="s">
        <v>1534</v>
      </c>
      <c r="D859" t="s">
        <v>1473</v>
      </c>
      <c r="E859" t="s">
        <v>4665</v>
      </c>
      <c r="F859" t="s">
        <v>4665</v>
      </c>
      <c r="G859" t="s">
        <v>5700</v>
      </c>
      <c r="H859">
        <v>100000000</v>
      </c>
      <c r="I859">
        <v>20000</v>
      </c>
      <c r="J859" t="s">
        <v>6811</v>
      </c>
      <c r="K859" s="163" t="str">
        <f>LEFT(L859,10)</f>
        <v>2036-03-31</v>
      </c>
      <c r="L859" t="s">
        <v>6812</v>
      </c>
      <c r="M859">
        <v>100000</v>
      </c>
      <c r="N859" t="s">
        <v>1557</v>
      </c>
      <c r="O859" t="s">
        <v>1435</v>
      </c>
      <c r="P859" t="s">
        <v>1449</v>
      </c>
      <c r="Q859" t="s">
        <v>5308</v>
      </c>
      <c r="R859" t="s">
        <v>1443</v>
      </c>
      <c r="S859" t="s">
        <v>5451</v>
      </c>
      <c r="T859" t="s">
        <v>6811</v>
      </c>
      <c r="U859" t="s">
        <v>1536</v>
      </c>
      <c r="V859" t="s">
        <v>1443</v>
      </c>
      <c r="W859" t="s">
        <v>292</v>
      </c>
      <c r="X859" t="s">
        <v>4666</v>
      </c>
      <c r="Y859" t="s">
        <v>1515</v>
      </c>
      <c r="Z859" t="s">
        <v>41</v>
      </c>
      <c r="AA859" t="s">
        <v>2224</v>
      </c>
      <c r="AB859" t="s">
        <v>3835</v>
      </c>
      <c r="AC859" t="s">
        <v>1441</v>
      </c>
    </row>
    <row r="860" spans="1:29">
      <c r="A860" t="str">
        <f>+AA860</f>
        <v>TRESOR</v>
      </c>
      <c r="B860" t="s">
        <v>4667</v>
      </c>
      <c r="C860" t="s">
        <v>1433</v>
      </c>
      <c r="D860" t="s">
        <v>1218</v>
      </c>
      <c r="E860" t="s">
        <v>4668</v>
      </c>
      <c r="F860" t="s">
        <v>4668</v>
      </c>
      <c r="G860" t="s">
        <v>5306</v>
      </c>
      <c r="H860">
        <v>100000000</v>
      </c>
      <c r="I860">
        <v>4300</v>
      </c>
      <c r="J860" t="s">
        <v>5970</v>
      </c>
      <c r="K860" s="163" t="str">
        <f>LEFT(L860,10)</f>
        <v>2036-07-14</v>
      </c>
      <c r="L860" t="s">
        <v>6813</v>
      </c>
      <c r="M860">
        <v>100000</v>
      </c>
      <c r="N860" t="s">
        <v>1434</v>
      </c>
      <c r="O860" t="s">
        <v>1435</v>
      </c>
      <c r="P860" t="s">
        <v>1436</v>
      </c>
      <c r="Q860" t="s">
        <v>5308</v>
      </c>
      <c r="R860" t="s">
        <v>1443</v>
      </c>
      <c r="S860" t="s">
        <v>5321</v>
      </c>
      <c r="T860" t="s">
        <v>5970</v>
      </c>
      <c r="U860" t="s">
        <v>1438</v>
      </c>
      <c r="W860" t="s">
        <v>292</v>
      </c>
      <c r="X860" t="s">
        <v>4669</v>
      </c>
      <c r="Y860" t="s">
        <v>1439</v>
      </c>
      <c r="Z860" t="s">
        <v>1440</v>
      </c>
      <c r="AA860" t="s">
        <v>333</v>
      </c>
      <c r="AB860" t="s">
        <v>4670</v>
      </c>
      <c r="AC860" t="s">
        <v>1441</v>
      </c>
    </row>
    <row r="861" spans="1:29">
      <c r="A861" t="str">
        <f>+AA861</f>
        <v>TRESOR</v>
      </c>
      <c r="B861" t="s">
        <v>4671</v>
      </c>
      <c r="C861" t="s">
        <v>1433</v>
      </c>
      <c r="D861" t="s">
        <v>1218</v>
      </c>
      <c r="E861" t="s">
        <v>4672</v>
      </c>
      <c r="F861" t="s">
        <v>4672</v>
      </c>
      <c r="G861" t="s">
        <v>5306</v>
      </c>
      <c r="H861">
        <v>100000000</v>
      </c>
      <c r="I861">
        <v>10870</v>
      </c>
      <c r="J861" t="s">
        <v>6814</v>
      </c>
      <c r="K861" s="163" t="str">
        <f>LEFT(L861,10)</f>
        <v>2036-08-18</v>
      </c>
      <c r="L861" t="s">
        <v>6815</v>
      </c>
      <c r="M861">
        <v>100000</v>
      </c>
      <c r="N861" t="s">
        <v>1434</v>
      </c>
      <c r="O861" t="s">
        <v>1435</v>
      </c>
      <c r="P861" t="s">
        <v>1436</v>
      </c>
      <c r="Q861" t="s">
        <v>5308</v>
      </c>
      <c r="R861" t="s">
        <v>1443</v>
      </c>
      <c r="S861" t="s">
        <v>6029</v>
      </c>
      <c r="T861" t="s">
        <v>6816</v>
      </c>
      <c r="U861" t="s">
        <v>1438</v>
      </c>
      <c r="W861" t="s">
        <v>292</v>
      </c>
      <c r="X861" t="s">
        <v>4673</v>
      </c>
      <c r="Y861" t="s">
        <v>1439</v>
      </c>
      <c r="Z861" t="s">
        <v>1440</v>
      </c>
      <c r="AA861" t="s">
        <v>333</v>
      </c>
      <c r="AB861" t="s">
        <v>4674</v>
      </c>
      <c r="AC861" t="s">
        <v>1441</v>
      </c>
    </row>
    <row r="862" spans="1:29">
      <c r="A862" t="str">
        <f>+AA862</f>
        <v>ANP</v>
      </c>
      <c r="B862" t="s">
        <v>4675</v>
      </c>
      <c r="C862" t="s">
        <v>1534</v>
      </c>
      <c r="D862" t="s">
        <v>1473</v>
      </c>
      <c r="E862" t="s">
        <v>4676</v>
      </c>
      <c r="F862" t="s">
        <v>4676</v>
      </c>
      <c r="G862" t="s">
        <v>6327</v>
      </c>
      <c r="H862">
        <v>100000000</v>
      </c>
      <c r="I862">
        <v>5000</v>
      </c>
      <c r="J862" t="s">
        <v>5860</v>
      </c>
      <c r="K862" s="163" t="str">
        <f>LEFT(L862,10)</f>
        <v>2036-10-13</v>
      </c>
      <c r="L862" t="s">
        <v>6817</v>
      </c>
      <c r="M862">
        <v>100000</v>
      </c>
      <c r="N862" t="s">
        <v>1434</v>
      </c>
      <c r="O862" t="s">
        <v>1745</v>
      </c>
      <c r="P862" t="s">
        <v>1449</v>
      </c>
      <c r="Q862" t="s">
        <v>5308</v>
      </c>
      <c r="R862" t="s">
        <v>1443</v>
      </c>
      <c r="S862" t="s">
        <v>5626</v>
      </c>
      <c r="T862" t="s">
        <v>6491</v>
      </c>
      <c r="U862" t="s">
        <v>1536</v>
      </c>
      <c r="V862" t="s">
        <v>1443</v>
      </c>
      <c r="W862" t="s">
        <v>292</v>
      </c>
      <c r="X862" t="s">
        <v>4677</v>
      </c>
      <c r="Y862" t="s">
        <v>2049</v>
      </c>
      <c r="Z862" t="s">
        <v>2050</v>
      </c>
      <c r="AA862" t="s">
        <v>3539</v>
      </c>
      <c r="AB862" t="s">
        <v>2516</v>
      </c>
      <c r="AC862" t="s">
        <v>1441</v>
      </c>
    </row>
    <row r="863" spans="1:29">
      <c r="A863" t="str">
        <f>+AA863</f>
        <v>TRESOR</v>
      </c>
      <c r="B863" t="s">
        <v>4678</v>
      </c>
      <c r="C863" t="s">
        <v>1433</v>
      </c>
      <c r="D863" t="s">
        <v>1218</v>
      </c>
      <c r="E863" t="s">
        <v>4679</v>
      </c>
      <c r="F863" t="s">
        <v>4680</v>
      </c>
      <c r="G863" t="s">
        <v>5306</v>
      </c>
      <c r="H863">
        <v>100000000</v>
      </c>
      <c r="I863">
        <v>27750</v>
      </c>
      <c r="J863" t="s">
        <v>6818</v>
      </c>
      <c r="K863" s="163" t="str">
        <f>LEFT(L863,10)</f>
        <v>2036-12-04</v>
      </c>
      <c r="L863" t="s">
        <v>6819</v>
      </c>
      <c r="M863">
        <v>100000</v>
      </c>
      <c r="N863" t="s">
        <v>1434</v>
      </c>
      <c r="O863" t="s">
        <v>1435</v>
      </c>
      <c r="Q863" t="s">
        <v>5308</v>
      </c>
      <c r="R863" t="s">
        <v>1443</v>
      </c>
      <c r="S863" t="s">
        <v>6295</v>
      </c>
      <c r="U863" t="s">
        <v>1438</v>
      </c>
      <c r="W863" t="s">
        <v>292</v>
      </c>
      <c r="X863" t="s">
        <v>4681</v>
      </c>
      <c r="Y863" t="s">
        <v>1439</v>
      </c>
      <c r="Z863" t="s">
        <v>1440</v>
      </c>
      <c r="AA863" t="s">
        <v>333</v>
      </c>
      <c r="AC863" t="s">
        <v>1441</v>
      </c>
    </row>
    <row r="864" spans="1:29">
      <c r="A864" t="str">
        <f>+AA864</f>
        <v>ATW E</v>
      </c>
      <c r="B864" t="s">
        <v>4682</v>
      </c>
      <c r="C864" t="s">
        <v>1433</v>
      </c>
      <c r="D864" t="s">
        <v>1442</v>
      </c>
      <c r="E864" t="s">
        <v>4683</v>
      </c>
      <c r="F864" t="s">
        <v>4683</v>
      </c>
      <c r="G864" t="s">
        <v>5485</v>
      </c>
      <c r="H864">
        <v>100000000</v>
      </c>
      <c r="I864">
        <v>500</v>
      </c>
      <c r="J864" t="s">
        <v>6820</v>
      </c>
      <c r="K864" s="163" t="str">
        <f>LEFT(L864,10)</f>
        <v>2036-12-23</v>
      </c>
      <c r="L864" t="s">
        <v>6821</v>
      </c>
      <c r="M864">
        <v>100000</v>
      </c>
      <c r="N864" t="s">
        <v>1434</v>
      </c>
      <c r="O864" t="s">
        <v>1435</v>
      </c>
      <c r="P864" t="s">
        <v>1436</v>
      </c>
      <c r="Q864" t="s">
        <v>5308</v>
      </c>
      <c r="R864" t="s">
        <v>1443</v>
      </c>
      <c r="S864" t="s">
        <v>6822</v>
      </c>
      <c r="T864" t="s">
        <v>6820</v>
      </c>
      <c r="U864" t="s">
        <v>1438</v>
      </c>
      <c r="W864" t="s">
        <v>292</v>
      </c>
      <c r="X864" t="s">
        <v>4684</v>
      </c>
      <c r="Y864" t="s">
        <v>1465</v>
      </c>
      <c r="Z864" t="s">
        <v>1466</v>
      </c>
      <c r="AA864" t="s">
        <v>1700</v>
      </c>
      <c r="AB864" t="s">
        <v>4685</v>
      </c>
      <c r="AC864" t="s">
        <v>1441</v>
      </c>
    </row>
    <row r="865" spans="1:29">
      <c r="A865" t="str">
        <f>+AA865</f>
        <v>ATW E</v>
      </c>
      <c r="B865" t="s">
        <v>4686</v>
      </c>
      <c r="C865" t="s">
        <v>1433</v>
      </c>
      <c r="D865" t="s">
        <v>1442</v>
      </c>
      <c r="E865" t="s">
        <v>4687</v>
      </c>
      <c r="F865" t="s">
        <v>4687</v>
      </c>
      <c r="G865" t="s">
        <v>5485</v>
      </c>
      <c r="H865">
        <v>100000000</v>
      </c>
      <c r="I865">
        <v>4500</v>
      </c>
      <c r="J865" t="s">
        <v>6820</v>
      </c>
      <c r="K865" s="163" t="str">
        <f>LEFT(L865,10)</f>
        <v>2036-12-23</v>
      </c>
      <c r="L865" t="s">
        <v>6821</v>
      </c>
      <c r="M865">
        <v>100000</v>
      </c>
      <c r="N865" t="s">
        <v>1434</v>
      </c>
      <c r="O865" t="s">
        <v>1435</v>
      </c>
      <c r="P865" t="s">
        <v>1436</v>
      </c>
      <c r="Q865" t="s">
        <v>5308</v>
      </c>
      <c r="R865" t="s">
        <v>1443</v>
      </c>
      <c r="S865" t="s">
        <v>5602</v>
      </c>
      <c r="T865" t="s">
        <v>6820</v>
      </c>
      <c r="U865" t="s">
        <v>1438</v>
      </c>
      <c r="W865" t="s">
        <v>292</v>
      </c>
      <c r="X865" t="s">
        <v>4688</v>
      </c>
      <c r="Y865" t="s">
        <v>1465</v>
      </c>
      <c r="Z865" t="s">
        <v>1466</v>
      </c>
      <c r="AA865" t="s">
        <v>1700</v>
      </c>
      <c r="AB865" t="s">
        <v>4685</v>
      </c>
      <c r="AC865" t="s">
        <v>1441</v>
      </c>
    </row>
    <row r="866" spans="1:29">
      <c r="A866" t="str">
        <f>+AA866</f>
        <v>SALAF INVEST</v>
      </c>
      <c r="B866" t="s">
        <v>4689</v>
      </c>
      <c r="C866" t="s">
        <v>1534</v>
      </c>
      <c r="D866" t="s">
        <v>177</v>
      </c>
      <c r="E866" t="s">
        <v>4690</v>
      </c>
      <c r="F866" t="s">
        <v>4690</v>
      </c>
      <c r="G866" t="s">
        <v>6823</v>
      </c>
      <c r="H866">
        <v>100000000</v>
      </c>
      <c r="I866">
        <v>9650</v>
      </c>
      <c r="J866" t="s">
        <v>5550</v>
      </c>
      <c r="K866" s="163" t="str">
        <f>LEFT(L866,10)</f>
        <v>2036-12-24</v>
      </c>
      <c r="L866" t="s">
        <v>6824</v>
      </c>
      <c r="M866">
        <v>100000</v>
      </c>
      <c r="N866" t="s">
        <v>1557</v>
      </c>
      <c r="O866" t="s">
        <v>1435</v>
      </c>
      <c r="P866" t="s">
        <v>1449</v>
      </c>
      <c r="Q866" t="s">
        <v>5308</v>
      </c>
      <c r="R866" t="s">
        <v>1437</v>
      </c>
      <c r="S866" t="s">
        <v>5316</v>
      </c>
      <c r="T866" t="s">
        <v>5550</v>
      </c>
      <c r="U866" t="s">
        <v>1536</v>
      </c>
      <c r="V866" t="s">
        <v>1437</v>
      </c>
      <c r="W866" t="s">
        <v>292</v>
      </c>
      <c r="X866" t="s">
        <v>4691</v>
      </c>
      <c r="Y866" t="s">
        <v>1465</v>
      </c>
      <c r="Z866" t="s">
        <v>1466</v>
      </c>
      <c r="AA866" t="s">
        <v>4692</v>
      </c>
      <c r="AB866" t="s">
        <v>4314</v>
      </c>
      <c r="AC866" t="s">
        <v>1441</v>
      </c>
    </row>
    <row r="867" spans="1:29">
      <c r="A867" t="str">
        <f>+AA867</f>
        <v>SALAF INVEST</v>
      </c>
      <c r="B867" t="s">
        <v>4693</v>
      </c>
      <c r="C867" t="s">
        <v>1534</v>
      </c>
      <c r="D867" t="s">
        <v>177</v>
      </c>
      <c r="E867" t="s">
        <v>4694</v>
      </c>
      <c r="F867" t="s">
        <v>4694</v>
      </c>
      <c r="G867" t="s">
        <v>6823</v>
      </c>
      <c r="H867">
        <v>100000000</v>
      </c>
      <c r="I867">
        <v>349</v>
      </c>
      <c r="J867" t="s">
        <v>5550</v>
      </c>
      <c r="K867" s="163" t="str">
        <f>LEFT(L867,10)</f>
        <v>2036-12-24</v>
      </c>
      <c r="L867" t="s">
        <v>6824</v>
      </c>
      <c r="M867">
        <v>100000</v>
      </c>
      <c r="N867" t="s">
        <v>1434</v>
      </c>
      <c r="O867" t="s">
        <v>1435</v>
      </c>
      <c r="P867" t="s">
        <v>1449</v>
      </c>
      <c r="Q867" t="s">
        <v>5308</v>
      </c>
      <c r="R867" t="s">
        <v>1437</v>
      </c>
      <c r="S867" t="s">
        <v>5602</v>
      </c>
      <c r="T867" t="s">
        <v>5550</v>
      </c>
      <c r="U867" t="s">
        <v>1536</v>
      </c>
      <c r="V867" t="s">
        <v>1437</v>
      </c>
      <c r="W867" t="s">
        <v>292</v>
      </c>
      <c r="X867" t="s">
        <v>4695</v>
      </c>
      <c r="Y867" t="s">
        <v>1465</v>
      </c>
      <c r="Z867" t="s">
        <v>1466</v>
      </c>
      <c r="AA867" t="s">
        <v>4692</v>
      </c>
      <c r="AB867" t="s">
        <v>4314</v>
      </c>
      <c r="AC867" t="s">
        <v>1441</v>
      </c>
    </row>
    <row r="868" spans="1:29">
      <c r="A868" t="str">
        <f>+AA868</f>
        <v>FEC</v>
      </c>
      <c r="B868" t="s">
        <v>4696</v>
      </c>
      <c r="C868" t="s">
        <v>1534</v>
      </c>
      <c r="D868" t="s">
        <v>1473</v>
      </c>
      <c r="E868" t="s">
        <v>4697</v>
      </c>
      <c r="F868" t="s">
        <v>4697</v>
      </c>
      <c r="G868" t="s">
        <v>5700</v>
      </c>
      <c r="H868">
        <v>100000000</v>
      </c>
      <c r="I868">
        <v>10000</v>
      </c>
      <c r="J868" t="s">
        <v>6825</v>
      </c>
      <c r="K868" s="163" t="str">
        <f>LEFT(L868,10)</f>
        <v>2037-01-12</v>
      </c>
      <c r="L868" t="s">
        <v>6826</v>
      </c>
      <c r="M868">
        <v>100000</v>
      </c>
      <c r="N868" t="s">
        <v>1557</v>
      </c>
      <c r="O868" t="s">
        <v>1435</v>
      </c>
      <c r="P868" t="s">
        <v>1449</v>
      </c>
      <c r="Q868" t="s">
        <v>5308</v>
      </c>
      <c r="R868" t="s">
        <v>1443</v>
      </c>
      <c r="S868" t="s">
        <v>6827</v>
      </c>
      <c r="U868" t="s">
        <v>1536</v>
      </c>
      <c r="V868" t="s">
        <v>1443</v>
      </c>
      <c r="W868" t="s">
        <v>292</v>
      </c>
      <c r="X868" t="s">
        <v>4698</v>
      </c>
      <c r="Y868" t="s">
        <v>1515</v>
      </c>
      <c r="Z868" t="s">
        <v>41</v>
      </c>
      <c r="AA868" t="s">
        <v>2224</v>
      </c>
      <c r="AB868" t="s">
        <v>4699</v>
      </c>
      <c r="AC868" t="s">
        <v>1441</v>
      </c>
    </row>
    <row r="869" spans="1:29">
      <c r="A869" t="str">
        <f>+AA869</f>
        <v>TMSA</v>
      </c>
      <c r="B869" t="s">
        <v>4700</v>
      </c>
      <c r="C869" t="s">
        <v>1433</v>
      </c>
      <c r="D869" t="s">
        <v>1473</v>
      </c>
      <c r="E869" t="s">
        <v>4701</v>
      </c>
      <c r="F869" t="s">
        <v>4702</v>
      </c>
      <c r="G869" t="s">
        <v>6828</v>
      </c>
      <c r="H869">
        <v>100000000</v>
      </c>
      <c r="I869">
        <v>48150</v>
      </c>
      <c r="J869" t="s">
        <v>6229</v>
      </c>
      <c r="K869" s="163" t="str">
        <f>LEFT(L869,10)</f>
        <v>2037-03-15</v>
      </c>
      <c r="L869" t="s">
        <v>6829</v>
      </c>
      <c r="M869">
        <v>100000</v>
      </c>
      <c r="N869" t="s">
        <v>1434</v>
      </c>
      <c r="O869" t="s">
        <v>1435</v>
      </c>
      <c r="P869" t="s">
        <v>1449</v>
      </c>
      <c r="Q869" t="s">
        <v>5308</v>
      </c>
      <c r="R869" t="s">
        <v>1443</v>
      </c>
      <c r="S869" t="s">
        <v>5313</v>
      </c>
      <c r="T869" t="s">
        <v>6476</v>
      </c>
      <c r="U869" t="s">
        <v>1438</v>
      </c>
      <c r="W869" t="s">
        <v>292</v>
      </c>
      <c r="X869" t="s">
        <v>4703</v>
      </c>
      <c r="Y869" t="s">
        <v>2097</v>
      </c>
      <c r="Z869" t="s">
        <v>2098</v>
      </c>
      <c r="AA869" t="s">
        <v>4704</v>
      </c>
      <c r="AB869" t="s">
        <v>3318</v>
      </c>
      <c r="AC869" t="s">
        <v>1441</v>
      </c>
    </row>
    <row r="870" spans="1:29">
      <c r="A870" t="str">
        <f>+AA870</f>
        <v>TANGER MED  SA</v>
      </c>
      <c r="B870" t="s">
        <v>4705</v>
      </c>
      <c r="C870" t="s">
        <v>1433</v>
      </c>
      <c r="D870" t="s">
        <v>1473</v>
      </c>
      <c r="E870" t="s">
        <v>4706</v>
      </c>
      <c r="F870" t="s">
        <v>4707</v>
      </c>
      <c r="G870" t="s">
        <v>6256</v>
      </c>
      <c r="H870">
        <v>100000000</v>
      </c>
      <c r="I870">
        <v>14000</v>
      </c>
      <c r="J870" t="s">
        <v>6830</v>
      </c>
      <c r="K870" s="163" t="str">
        <f>LEFT(L870,10)</f>
        <v>2037-03-23</v>
      </c>
      <c r="L870" t="s">
        <v>6831</v>
      </c>
      <c r="M870">
        <v>100000</v>
      </c>
      <c r="N870" t="s">
        <v>1434</v>
      </c>
      <c r="O870" t="s">
        <v>1435</v>
      </c>
      <c r="P870" t="s">
        <v>1436</v>
      </c>
      <c r="Q870" t="s">
        <v>5308</v>
      </c>
      <c r="R870" t="s">
        <v>1443</v>
      </c>
      <c r="S870" t="s">
        <v>5580</v>
      </c>
      <c r="U870" t="s">
        <v>1438</v>
      </c>
      <c r="W870" t="s">
        <v>292</v>
      </c>
      <c r="X870" t="s">
        <v>4708</v>
      </c>
      <c r="Y870" t="s">
        <v>1455</v>
      </c>
      <c r="Z870" t="s">
        <v>1456</v>
      </c>
      <c r="AA870" t="s">
        <v>3370</v>
      </c>
      <c r="AB870" t="s">
        <v>4709</v>
      </c>
      <c r="AC870" t="s">
        <v>1441</v>
      </c>
    </row>
    <row r="871" spans="1:29">
      <c r="A871" t="str">
        <f>+AA871</f>
        <v>TANGER MED  SA</v>
      </c>
      <c r="B871" t="s">
        <v>4710</v>
      </c>
      <c r="C871" t="s">
        <v>1433</v>
      </c>
      <c r="D871" t="s">
        <v>1473</v>
      </c>
      <c r="E871" t="s">
        <v>4711</v>
      </c>
      <c r="F871" t="s">
        <v>4712</v>
      </c>
      <c r="G871" t="s">
        <v>6256</v>
      </c>
      <c r="H871">
        <v>100000000</v>
      </c>
      <c r="I871">
        <v>6000</v>
      </c>
      <c r="J871" t="s">
        <v>6830</v>
      </c>
      <c r="K871" s="163" t="str">
        <f>LEFT(L871,10)</f>
        <v>2037-03-23</v>
      </c>
      <c r="L871" t="s">
        <v>6831</v>
      </c>
      <c r="M871">
        <v>100000</v>
      </c>
      <c r="N871" t="s">
        <v>1434</v>
      </c>
      <c r="O871" t="s">
        <v>1435</v>
      </c>
      <c r="P871" t="s">
        <v>1436</v>
      </c>
      <c r="Q871" t="s">
        <v>5308</v>
      </c>
      <c r="R871" t="s">
        <v>1443</v>
      </c>
      <c r="S871" t="s">
        <v>6616</v>
      </c>
      <c r="U871" t="s">
        <v>1438</v>
      </c>
      <c r="W871" t="s">
        <v>292</v>
      </c>
      <c r="X871" t="s">
        <v>4713</v>
      </c>
      <c r="Y871" t="s">
        <v>1455</v>
      </c>
      <c r="Z871" t="s">
        <v>1456</v>
      </c>
      <c r="AA871" t="s">
        <v>3370</v>
      </c>
      <c r="AB871" t="s">
        <v>4709</v>
      </c>
      <c r="AC871" t="s">
        <v>1441</v>
      </c>
    </row>
    <row r="872" spans="1:29">
      <c r="A872" t="str">
        <f>+AA872</f>
        <v>TANGER MED  SA</v>
      </c>
      <c r="B872" t="s">
        <v>4714</v>
      </c>
      <c r="C872" t="s">
        <v>1433</v>
      </c>
      <c r="D872" t="s">
        <v>1473</v>
      </c>
      <c r="E872" t="s">
        <v>4715</v>
      </c>
      <c r="F872" t="s">
        <v>4716</v>
      </c>
      <c r="G872" t="s">
        <v>6256</v>
      </c>
      <c r="H872">
        <v>100000000</v>
      </c>
      <c r="I872">
        <v>2750</v>
      </c>
      <c r="J872" t="s">
        <v>6830</v>
      </c>
      <c r="K872" s="163" t="str">
        <f>LEFT(L872,10)</f>
        <v>2037-03-23</v>
      </c>
      <c r="L872" t="s">
        <v>6831</v>
      </c>
      <c r="M872">
        <v>100000</v>
      </c>
      <c r="N872" t="s">
        <v>1434</v>
      </c>
      <c r="O872" t="s">
        <v>1435</v>
      </c>
      <c r="P872" t="s">
        <v>1436</v>
      </c>
      <c r="Q872" t="s">
        <v>5308</v>
      </c>
      <c r="R872" t="s">
        <v>1443</v>
      </c>
      <c r="S872" t="s">
        <v>6832</v>
      </c>
      <c r="T872" t="s">
        <v>6830</v>
      </c>
      <c r="U872" t="s">
        <v>1438</v>
      </c>
      <c r="W872" t="s">
        <v>292</v>
      </c>
      <c r="X872" t="s">
        <v>4717</v>
      </c>
      <c r="Y872" t="s">
        <v>1455</v>
      </c>
      <c r="Z872" t="s">
        <v>1456</v>
      </c>
      <c r="AA872" t="s">
        <v>3370</v>
      </c>
      <c r="AB872" t="s">
        <v>4709</v>
      </c>
      <c r="AC872" t="s">
        <v>1441</v>
      </c>
    </row>
    <row r="873" spans="1:29">
      <c r="A873" t="str">
        <f>+AA873</f>
        <v>ONCF</v>
      </c>
      <c r="B873" t="s">
        <v>4718</v>
      </c>
      <c r="C873" t="s">
        <v>1534</v>
      </c>
      <c r="D873" t="s">
        <v>1473</v>
      </c>
      <c r="E873" t="s">
        <v>4719</v>
      </c>
      <c r="F873" t="s">
        <v>4720</v>
      </c>
      <c r="G873" t="s">
        <v>5350</v>
      </c>
      <c r="H873">
        <v>100000000</v>
      </c>
      <c r="I873">
        <v>2000</v>
      </c>
      <c r="J873" t="s">
        <v>6833</v>
      </c>
      <c r="K873" s="163" t="str">
        <f>LEFT(L873,10)</f>
        <v>2037-07-29</v>
      </c>
      <c r="L873" t="s">
        <v>6834</v>
      </c>
      <c r="M873">
        <v>100000</v>
      </c>
      <c r="N873" t="s">
        <v>1434</v>
      </c>
      <c r="O873" t="s">
        <v>1435</v>
      </c>
      <c r="P873" t="s">
        <v>1436</v>
      </c>
      <c r="Q873" t="s">
        <v>5308</v>
      </c>
      <c r="R873" t="s">
        <v>1443</v>
      </c>
      <c r="S873" t="s">
        <v>5582</v>
      </c>
      <c r="T873" t="s">
        <v>6833</v>
      </c>
      <c r="U873" t="s">
        <v>1536</v>
      </c>
      <c r="V873" t="s">
        <v>1443</v>
      </c>
      <c r="W873" t="s">
        <v>292</v>
      </c>
      <c r="X873" t="s">
        <v>4721</v>
      </c>
      <c r="Y873" t="s">
        <v>1455</v>
      </c>
      <c r="Z873" t="s">
        <v>1456</v>
      </c>
      <c r="AA873" t="s">
        <v>1479</v>
      </c>
      <c r="AB873" t="s">
        <v>4722</v>
      </c>
      <c r="AC873" t="s">
        <v>1441</v>
      </c>
    </row>
    <row r="874" spans="1:29">
      <c r="A874" t="str">
        <f>+AA874</f>
        <v>COPMIFTFON III</v>
      </c>
      <c r="B874" t="s">
        <v>4723</v>
      </c>
      <c r="C874" t="s">
        <v>1534</v>
      </c>
      <c r="D874" t="s">
        <v>177</v>
      </c>
      <c r="E874" t="s">
        <v>4724</v>
      </c>
      <c r="F874" t="s">
        <v>4724</v>
      </c>
      <c r="G874" t="s">
        <v>6729</v>
      </c>
      <c r="H874">
        <v>100000000</v>
      </c>
      <c r="I874">
        <v>2400</v>
      </c>
      <c r="J874" t="s">
        <v>6730</v>
      </c>
      <c r="K874" s="163" t="str">
        <f>LEFT(L874,10)</f>
        <v>2037-09-24</v>
      </c>
      <c r="L874" t="s">
        <v>6835</v>
      </c>
      <c r="M874">
        <v>100000</v>
      </c>
      <c r="N874" t="s">
        <v>1434</v>
      </c>
      <c r="O874" t="s">
        <v>1435</v>
      </c>
      <c r="P874" t="s">
        <v>1449</v>
      </c>
      <c r="Q874" t="s">
        <v>5308</v>
      </c>
      <c r="R874" t="s">
        <v>1437</v>
      </c>
      <c r="S874" t="s">
        <v>5315</v>
      </c>
      <c r="T874" t="s">
        <v>6730</v>
      </c>
      <c r="U874" t="s">
        <v>1536</v>
      </c>
      <c r="V874" t="s">
        <v>1437</v>
      </c>
      <c r="W874" t="s">
        <v>292</v>
      </c>
      <c r="X874" t="s">
        <v>4725</v>
      </c>
      <c r="Y874" t="s">
        <v>1465</v>
      </c>
      <c r="Z874" t="s">
        <v>1466</v>
      </c>
      <c r="AA874" t="s">
        <v>4487</v>
      </c>
      <c r="AB874" t="s">
        <v>4726</v>
      </c>
      <c r="AC874" t="s">
        <v>1441</v>
      </c>
    </row>
    <row r="875" spans="1:29">
      <c r="A875" t="str">
        <f>+AA875</f>
        <v>SALAF INVEST</v>
      </c>
      <c r="B875" t="s">
        <v>4727</v>
      </c>
      <c r="C875" t="s">
        <v>1742</v>
      </c>
      <c r="D875" t="s">
        <v>177</v>
      </c>
      <c r="E875" t="s">
        <v>4728</v>
      </c>
      <c r="F875" t="s">
        <v>4728</v>
      </c>
      <c r="G875" t="s">
        <v>6823</v>
      </c>
      <c r="H875">
        <v>100000000</v>
      </c>
      <c r="I875">
        <v>2</v>
      </c>
      <c r="J875" t="s">
        <v>5550</v>
      </c>
      <c r="K875" s="163" t="str">
        <f>LEFT(L875,10)</f>
        <v>2037-09-24</v>
      </c>
      <c r="L875" t="s">
        <v>6835</v>
      </c>
      <c r="M875">
        <v>50000</v>
      </c>
      <c r="N875" t="s">
        <v>1744</v>
      </c>
      <c r="O875" t="s">
        <v>1745</v>
      </c>
      <c r="P875" t="s">
        <v>1449</v>
      </c>
      <c r="Q875" t="s">
        <v>6739</v>
      </c>
      <c r="U875" t="s">
        <v>1438</v>
      </c>
      <c r="W875" t="s">
        <v>292</v>
      </c>
      <c r="X875" t="s">
        <v>4729</v>
      </c>
      <c r="Y875" t="s">
        <v>1465</v>
      </c>
      <c r="Z875" t="s">
        <v>1466</v>
      </c>
      <c r="AA875" t="s">
        <v>4692</v>
      </c>
      <c r="AC875" t="s">
        <v>1441</v>
      </c>
    </row>
    <row r="876" spans="1:29">
      <c r="A876" t="str">
        <f>+AA876</f>
        <v>COPMIFTFON III</v>
      </c>
      <c r="B876" t="s">
        <v>4730</v>
      </c>
      <c r="C876" t="s">
        <v>1742</v>
      </c>
      <c r="D876" t="s">
        <v>177</v>
      </c>
      <c r="E876" t="s">
        <v>4731</v>
      </c>
      <c r="F876" t="s">
        <v>4731</v>
      </c>
      <c r="G876" t="s">
        <v>6729</v>
      </c>
      <c r="H876">
        <v>100000000</v>
      </c>
      <c r="I876">
        <v>350</v>
      </c>
      <c r="J876" t="s">
        <v>6730</v>
      </c>
      <c r="K876" s="163" t="str">
        <f>LEFT(L876,10)</f>
        <v>2037-12-24</v>
      </c>
      <c r="L876" t="s">
        <v>6836</v>
      </c>
      <c r="M876">
        <v>100000</v>
      </c>
      <c r="N876" t="s">
        <v>1744</v>
      </c>
      <c r="O876" t="s">
        <v>1745</v>
      </c>
      <c r="P876" t="s">
        <v>1449</v>
      </c>
      <c r="Q876" t="s">
        <v>5308</v>
      </c>
      <c r="U876" t="s">
        <v>1438</v>
      </c>
      <c r="W876" t="s">
        <v>292</v>
      </c>
      <c r="X876" t="s">
        <v>4732</v>
      </c>
      <c r="Y876" t="s">
        <v>1465</v>
      </c>
      <c r="Z876" t="s">
        <v>1466</v>
      </c>
      <c r="AA876" t="s">
        <v>4487</v>
      </c>
      <c r="AC876" t="s">
        <v>1441</v>
      </c>
    </row>
    <row r="877" spans="1:29">
      <c r="A877" t="str">
        <f>+AA877</f>
        <v>TAQA MOROCCO</v>
      </c>
      <c r="B877" t="s">
        <v>4733</v>
      </c>
      <c r="C877" t="s">
        <v>1534</v>
      </c>
      <c r="D877" t="s">
        <v>1473</v>
      </c>
      <c r="E877" t="s">
        <v>4734</v>
      </c>
      <c r="F877" t="s">
        <v>4734</v>
      </c>
      <c r="G877" t="s">
        <v>6837</v>
      </c>
      <c r="H877">
        <v>100000000</v>
      </c>
      <c r="I877">
        <v>27000</v>
      </c>
      <c r="J877" t="s">
        <v>6838</v>
      </c>
      <c r="K877" s="163" t="str">
        <f>LEFT(L877,10)</f>
        <v>2038-03-31</v>
      </c>
      <c r="L877" t="s">
        <v>6839</v>
      </c>
      <c r="M877">
        <v>100000</v>
      </c>
      <c r="N877" t="s">
        <v>1434</v>
      </c>
      <c r="O877" t="s">
        <v>1435</v>
      </c>
      <c r="P877" t="s">
        <v>1449</v>
      </c>
      <c r="Q877" t="s">
        <v>5308</v>
      </c>
      <c r="R877" t="s">
        <v>1451</v>
      </c>
      <c r="S877" t="s">
        <v>5321</v>
      </c>
      <c r="T877" t="s">
        <v>6838</v>
      </c>
      <c r="U877" t="s">
        <v>1536</v>
      </c>
      <c r="V877" t="s">
        <v>1443</v>
      </c>
      <c r="W877" t="s">
        <v>292</v>
      </c>
      <c r="X877" t="s">
        <v>4735</v>
      </c>
      <c r="Y877" t="s">
        <v>2097</v>
      </c>
      <c r="Z877" t="s">
        <v>2098</v>
      </c>
      <c r="AA877" t="s">
        <v>60</v>
      </c>
      <c r="AB877" t="s">
        <v>4736</v>
      </c>
      <c r="AC877" t="s">
        <v>1441</v>
      </c>
    </row>
    <row r="878" spans="1:29">
      <c r="A878" t="str">
        <f>+AA878</f>
        <v>AUTO MOBILITY</v>
      </c>
      <c r="B878" t="s">
        <v>4737</v>
      </c>
      <c r="C878" t="s">
        <v>1742</v>
      </c>
      <c r="D878" t="s">
        <v>177</v>
      </c>
      <c r="E878" t="s">
        <v>4738</v>
      </c>
      <c r="F878" t="s">
        <v>4738</v>
      </c>
      <c r="G878" t="s">
        <v>6234</v>
      </c>
      <c r="H878">
        <v>100000000</v>
      </c>
      <c r="I878">
        <v>3934</v>
      </c>
      <c r="J878" t="s">
        <v>5357</v>
      </c>
      <c r="K878" s="163" t="str">
        <f>LEFT(L878,10)</f>
        <v>2038-06-20</v>
      </c>
      <c r="L878" t="s">
        <v>6840</v>
      </c>
      <c r="M878">
        <v>5000</v>
      </c>
      <c r="N878" t="s">
        <v>1744</v>
      </c>
      <c r="O878" t="s">
        <v>1745</v>
      </c>
      <c r="P878" t="s">
        <v>1449</v>
      </c>
      <c r="Q878" t="s">
        <v>6237</v>
      </c>
      <c r="U878" t="s">
        <v>1438</v>
      </c>
      <c r="W878" t="s">
        <v>292</v>
      </c>
      <c r="X878" t="s">
        <v>4739</v>
      </c>
      <c r="Y878" t="s">
        <v>1455</v>
      </c>
      <c r="Z878" t="s">
        <v>1456</v>
      </c>
      <c r="AA878" t="s">
        <v>3323</v>
      </c>
      <c r="AC878" t="s">
        <v>1441</v>
      </c>
    </row>
    <row r="879" spans="1:29">
      <c r="A879" t="str">
        <f>+AA879</f>
        <v>TRESOR</v>
      </c>
      <c r="B879" t="s">
        <v>4740</v>
      </c>
      <c r="C879" t="s">
        <v>1433</v>
      </c>
      <c r="D879" t="s">
        <v>1218</v>
      </c>
      <c r="E879" t="s">
        <v>4741</v>
      </c>
      <c r="F879" t="s">
        <v>4741</v>
      </c>
      <c r="G879" t="s">
        <v>5306</v>
      </c>
      <c r="H879">
        <v>100000000</v>
      </c>
      <c r="I879">
        <v>15750</v>
      </c>
      <c r="J879" t="s">
        <v>6841</v>
      </c>
      <c r="K879" s="163" t="str">
        <f>LEFT(L879,10)</f>
        <v>2038-07-19</v>
      </c>
      <c r="L879" t="s">
        <v>6842</v>
      </c>
      <c r="M879">
        <v>100000</v>
      </c>
      <c r="N879" t="s">
        <v>1434</v>
      </c>
      <c r="O879" t="s">
        <v>1435</v>
      </c>
      <c r="P879" t="s">
        <v>1436</v>
      </c>
      <c r="Q879" t="s">
        <v>5308</v>
      </c>
      <c r="R879" t="s">
        <v>1443</v>
      </c>
      <c r="S879" t="s">
        <v>6683</v>
      </c>
      <c r="T879" t="s">
        <v>5715</v>
      </c>
      <c r="U879" t="s">
        <v>1438</v>
      </c>
      <c r="W879" t="s">
        <v>292</v>
      </c>
      <c r="X879" t="s">
        <v>4742</v>
      </c>
      <c r="Y879" t="s">
        <v>1439</v>
      </c>
      <c r="Z879" t="s">
        <v>1440</v>
      </c>
      <c r="AA879" t="s">
        <v>333</v>
      </c>
      <c r="AB879" t="s">
        <v>1460</v>
      </c>
      <c r="AC879" t="s">
        <v>1441</v>
      </c>
    </row>
    <row r="880" spans="1:29">
      <c r="A880" t="str">
        <f>+AA880</f>
        <v>TRESOR</v>
      </c>
      <c r="B880" t="s">
        <v>4743</v>
      </c>
      <c r="C880" t="s">
        <v>1433</v>
      </c>
      <c r="D880" t="s">
        <v>1218</v>
      </c>
      <c r="E880" t="s">
        <v>4744</v>
      </c>
      <c r="F880" t="s">
        <v>4744</v>
      </c>
      <c r="G880" t="s">
        <v>5306</v>
      </c>
      <c r="H880">
        <v>100000000</v>
      </c>
      <c r="I880">
        <v>1000</v>
      </c>
      <c r="J880" t="s">
        <v>6843</v>
      </c>
      <c r="K880" s="163" t="str">
        <f>LEFT(L880,10)</f>
        <v>2038-08-16</v>
      </c>
      <c r="L880" t="s">
        <v>6844</v>
      </c>
      <c r="M880">
        <v>100000</v>
      </c>
      <c r="N880" t="s">
        <v>1434</v>
      </c>
      <c r="O880" t="s">
        <v>1435</v>
      </c>
      <c r="P880" t="s">
        <v>1436</v>
      </c>
      <c r="Q880" t="s">
        <v>5308</v>
      </c>
      <c r="R880" t="s">
        <v>1443</v>
      </c>
      <c r="S880" t="s">
        <v>6555</v>
      </c>
      <c r="T880" t="s">
        <v>6843</v>
      </c>
      <c r="U880" t="s">
        <v>1438</v>
      </c>
      <c r="W880" t="s">
        <v>292</v>
      </c>
      <c r="X880" t="s">
        <v>4745</v>
      </c>
      <c r="Y880" t="s">
        <v>1439</v>
      </c>
      <c r="Z880" t="s">
        <v>1440</v>
      </c>
      <c r="AA880" t="s">
        <v>333</v>
      </c>
      <c r="AB880" t="s">
        <v>4746</v>
      </c>
      <c r="AC880" t="s">
        <v>1441</v>
      </c>
    </row>
    <row r="881" spans="1:29">
      <c r="A881" t="str">
        <f>+AA881</f>
        <v>COMPMIFT FON II</v>
      </c>
      <c r="B881" t="s">
        <v>4747</v>
      </c>
      <c r="C881" t="s">
        <v>1534</v>
      </c>
      <c r="D881" t="s">
        <v>177</v>
      </c>
      <c r="E881" t="s">
        <v>4748</v>
      </c>
      <c r="F881" t="s">
        <v>4749</v>
      </c>
      <c r="G881" t="s">
        <v>6639</v>
      </c>
      <c r="H881">
        <v>100000000</v>
      </c>
      <c r="I881">
        <v>501</v>
      </c>
      <c r="J881" t="s">
        <v>6640</v>
      </c>
      <c r="K881" s="163" t="str">
        <f>LEFT(L881,10)</f>
        <v>2038-09-24</v>
      </c>
      <c r="L881" t="s">
        <v>6845</v>
      </c>
      <c r="M881">
        <v>100000</v>
      </c>
      <c r="N881" t="s">
        <v>1557</v>
      </c>
      <c r="O881" t="s">
        <v>1745</v>
      </c>
      <c r="P881" t="s">
        <v>1449</v>
      </c>
      <c r="Q881" t="s">
        <v>5308</v>
      </c>
      <c r="R881" t="s">
        <v>1437</v>
      </c>
      <c r="S881" t="s">
        <v>5509</v>
      </c>
      <c r="T881" t="s">
        <v>6640</v>
      </c>
      <c r="U881" t="s">
        <v>1536</v>
      </c>
      <c r="V881" t="s">
        <v>1437</v>
      </c>
      <c r="W881" t="s">
        <v>292</v>
      </c>
      <c r="X881" t="s">
        <v>4750</v>
      </c>
      <c r="Y881" t="s">
        <v>1465</v>
      </c>
      <c r="Z881" t="s">
        <v>1466</v>
      </c>
      <c r="AA881" t="s">
        <v>4237</v>
      </c>
      <c r="AB881" t="s">
        <v>1712</v>
      </c>
      <c r="AC881" t="s">
        <v>1441</v>
      </c>
    </row>
    <row r="882" spans="1:29">
      <c r="A882" t="str">
        <f>+AA882</f>
        <v>TRESOR</v>
      </c>
      <c r="B882" t="s">
        <v>4751</v>
      </c>
      <c r="C882" t="s">
        <v>1433</v>
      </c>
      <c r="D882" t="s">
        <v>1218</v>
      </c>
      <c r="E882" t="s">
        <v>4752</v>
      </c>
      <c r="F882" t="s">
        <v>4752</v>
      </c>
      <c r="G882" t="s">
        <v>5306</v>
      </c>
      <c r="H882">
        <v>100000000</v>
      </c>
      <c r="I882">
        <v>42775</v>
      </c>
      <c r="J882" t="s">
        <v>5669</v>
      </c>
      <c r="K882" s="163" t="str">
        <f>LEFT(L882,10)</f>
        <v>2039-03-14</v>
      </c>
      <c r="L882" t="s">
        <v>6846</v>
      </c>
      <c r="M882">
        <v>100000</v>
      </c>
      <c r="N882" t="s">
        <v>1434</v>
      </c>
      <c r="O882" t="s">
        <v>1435</v>
      </c>
      <c r="P882" t="s">
        <v>1436</v>
      </c>
      <c r="Q882" t="s">
        <v>5308</v>
      </c>
      <c r="R882" t="s">
        <v>1443</v>
      </c>
      <c r="S882" t="s">
        <v>5312</v>
      </c>
      <c r="T882" t="s">
        <v>5669</v>
      </c>
      <c r="U882" t="s">
        <v>1438</v>
      </c>
      <c r="W882" t="s">
        <v>292</v>
      </c>
      <c r="X882" t="s">
        <v>4753</v>
      </c>
      <c r="Y882" t="s">
        <v>1439</v>
      </c>
      <c r="Z882" t="s">
        <v>1440</v>
      </c>
      <c r="AA882" t="s">
        <v>333</v>
      </c>
      <c r="AB882" t="s">
        <v>1665</v>
      </c>
      <c r="AC882" t="s">
        <v>1441</v>
      </c>
    </row>
    <row r="883" spans="1:29">
      <c r="A883" t="str">
        <f>+AA883</f>
        <v>ATW E</v>
      </c>
      <c r="B883" t="s">
        <v>4754</v>
      </c>
      <c r="C883" t="s">
        <v>1447</v>
      </c>
      <c r="D883" t="s">
        <v>1442</v>
      </c>
      <c r="E883" t="s">
        <v>4755</v>
      </c>
      <c r="F883" t="s">
        <v>4755</v>
      </c>
      <c r="G883" t="s">
        <v>5485</v>
      </c>
      <c r="H883">
        <v>100000000</v>
      </c>
      <c r="I883">
        <v>1510</v>
      </c>
      <c r="J883" t="s">
        <v>6103</v>
      </c>
      <c r="K883" s="163" t="str">
        <f>LEFT(L883,10)</f>
        <v>2039-06-28</v>
      </c>
      <c r="L883" t="s">
        <v>6847</v>
      </c>
      <c r="M883">
        <v>100000</v>
      </c>
      <c r="N883" t="s">
        <v>1557</v>
      </c>
      <c r="O883" t="s">
        <v>1435</v>
      </c>
      <c r="P883" t="s">
        <v>1449</v>
      </c>
      <c r="Q883" t="s">
        <v>5308</v>
      </c>
      <c r="R883" t="s">
        <v>1443</v>
      </c>
      <c r="S883" t="s">
        <v>6848</v>
      </c>
      <c r="T883" t="s">
        <v>6103</v>
      </c>
      <c r="U883" t="s">
        <v>1438</v>
      </c>
      <c r="W883" t="s">
        <v>292</v>
      </c>
      <c r="X883" t="s">
        <v>4756</v>
      </c>
      <c r="Y883" t="s">
        <v>1465</v>
      </c>
      <c r="Z883" t="s">
        <v>1466</v>
      </c>
      <c r="AA883" t="s">
        <v>1700</v>
      </c>
      <c r="AB883" t="s">
        <v>3733</v>
      </c>
      <c r="AC883" t="s">
        <v>1441</v>
      </c>
    </row>
    <row r="884" spans="1:29">
      <c r="A884" t="str">
        <f>+AA884</f>
        <v>ATW E</v>
      </c>
      <c r="B884" t="s">
        <v>4757</v>
      </c>
      <c r="C884" t="s">
        <v>1447</v>
      </c>
      <c r="D884" t="s">
        <v>1442</v>
      </c>
      <c r="E884" t="s">
        <v>4758</v>
      </c>
      <c r="F884" t="s">
        <v>4758</v>
      </c>
      <c r="G884" t="s">
        <v>5485</v>
      </c>
      <c r="H884">
        <v>100000000</v>
      </c>
      <c r="I884">
        <v>8490</v>
      </c>
      <c r="J884" t="s">
        <v>6103</v>
      </c>
      <c r="K884" s="163" t="str">
        <f>LEFT(L884,10)</f>
        <v>2039-06-28</v>
      </c>
      <c r="L884" t="s">
        <v>6847</v>
      </c>
      <c r="M884">
        <v>100000</v>
      </c>
      <c r="N884" t="s">
        <v>1557</v>
      </c>
      <c r="O884" t="s">
        <v>1435</v>
      </c>
      <c r="P884" t="s">
        <v>1449</v>
      </c>
      <c r="Q884" t="s">
        <v>5308</v>
      </c>
      <c r="R884" t="s">
        <v>1443</v>
      </c>
      <c r="S884" t="s">
        <v>5723</v>
      </c>
      <c r="T884" t="s">
        <v>6103</v>
      </c>
      <c r="U884" t="s">
        <v>1438</v>
      </c>
      <c r="W884" t="s">
        <v>292</v>
      </c>
      <c r="X884" t="s">
        <v>4759</v>
      </c>
      <c r="Y884" t="s">
        <v>1465</v>
      </c>
      <c r="Z884" t="s">
        <v>1466</v>
      </c>
      <c r="AA884" t="s">
        <v>1700</v>
      </c>
      <c r="AB884" t="s">
        <v>3006</v>
      </c>
      <c r="AC884" t="s">
        <v>1441</v>
      </c>
    </row>
    <row r="885" spans="1:29">
      <c r="A885" t="str">
        <f>+AA885</f>
        <v>TRESOR</v>
      </c>
      <c r="B885" t="s">
        <v>4760</v>
      </c>
      <c r="C885" t="s">
        <v>1433</v>
      </c>
      <c r="D885" t="s">
        <v>1218</v>
      </c>
      <c r="E885" t="s">
        <v>4761</v>
      </c>
      <c r="F885" t="s">
        <v>4761</v>
      </c>
      <c r="G885" t="s">
        <v>5306</v>
      </c>
      <c r="H885">
        <v>100000000</v>
      </c>
      <c r="I885">
        <v>45200</v>
      </c>
      <c r="J885" t="s">
        <v>5322</v>
      </c>
      <c r="K885" s="163" t="str">
        <f>LEFT(L885,10)</f>
        <v>2039-07-18</v>
      </c>
      <c r="L885" t="s">
        <v>6849</v>
      </c>
      <c r="M885">
        <v>100000</v>
      </c>
      <c r="N885" t="s">
        <v>1434</v>
      </c>
      <c r="O885" t="s">
        <v>1435</v>
      </c>
      <c r="P885" t="s">
        <v>1436</v>
      </c>
      <c r="Q885" t="s">
        <v>5308</v>
      </c>
      <c r="R885" t="s">
        <v>1443</v>
      </c>
      <c r="S885" t="s">
        <v>6499</v>
      </c>
      <c r="T885" t="s">
        <v>6020</v>
      </c>
      <c r="U885" t="s">
        <v>1438</v>
      </c>
      <c r="W885" t="s">
        <v>292</v>
      </c>
      <c r="X885" t="s">
        <v>4762</v>
      </c>
      <c r="Y885" t="s">
        <v>1439</v>
      </c>
      <c r="Z885" t="s">
        <v>1440</v>
      </c>
      <c r="AA885" t="s">
        <v>333</v>
      </c>
      <c r="AB885" t="s">
        <v>3061</v>
      </c>
      <c r="AC885" t="s">
        <v>1441</v>
      </c>
    </row>
    <row r="886" spans="1:29">
      <c r="A886" t="str">
        <f>+AA886</f>
        <v>NADOR WEST MED</v>
      </c>
      <c r="B886" t="s">
        <v>4763</v>
      </c>
      <c r="C886" t="s">
        <v>1433</v>
      </c>
      <c r="D886" t="s">
        <v>1473</v>
      </c>
      <c r="E886" t="s">
        <v>4764</v>
      </c>
      <c r="F886" t="s">
        <v>4764</v>
      </c>
      <c r="G886" t="s">
        <v>6850</v>
      </c>
      <c r="H886">
        <v>100000000</v>
      </c>
      <c r="I886">
        <v>6000</v>
      </c>
      <c r="J886" t="s">
        <v>5432</v>
      </c>
      <c r="K886" s="163" t="str">
        <f>LEFT(L886,10)</f>
        <v>2039-07-26</v>
      </c>
      <c r="L886" t="s">
        <v>6851</v>
      </c>
      <c r="M886">
        <v>100000</v>
      </c>
      <c r="N886" t="s">
        <v>1434</v>
      </c>
      <c r="O886" t="s">
        <v>1435</v>
      </c>
      <c r="P886" t="s">
        <v>1449</v>
      </c>
      <c r="Q886" t="s">
        <v>5308</v>
      </c>
      <c r="R886" t="s">
        <v>1443</v>
      </c>
      <c r="S886" t="s">
        <v>6648</v>
      </c>
      <c r="T886" t="s">
        <v>5432</v>
      </c>
      <c r="U886" t="s">
        <v>1438</v>
      </c>
      <c r="W886" t="s">
        <v>292</v>
      </c>
      <c r="X886" t="s">
        <v>4765</v>
      </c>
      <c r="Y886" t="s">
        <v>1445</v>
      </c>
      <c r="Z886" t="s">
        <v>1243</v>
      </c>
      <c r="AA886" t="s">
        <v>4766</v>
      </c>
      <c r="AB886" t="s">
        <v>4767</v>
      </c>
      <c r="AC886" t="s">
        <v>1441</v>
      </c>
    </row>
    <row r="887" spans="1:29">
      <c r="A887" t="str">
        <f>+AA887</f>
        <v>NADOR WEST MED</v>
      </c>
      <c r="B887" t="s">
        <v>4768</v>
      </c>
      <c r="C887" t="s">
        <v>1447</v>
      </c>
      <c r="D887" t="s">
        <v>1473</v>
      </c>
      <c r="E887" t="s">
        <v>4769</v>
      </c>
      <c r="F887" t="s">
        <v>4769</v>
      </c>
      <c r="G887" t="s">
        <v>6850</v>
      </c>
      <c r="H887">
        <v>100000000</v>
      </c>
      <c r="I887">
        <v>6000</v>
      </c>
      <c r="J887" t="s">
        <v>5432</v>
      </c>
      <c r="K887" s="163" t="str">
        <f>LEFT(L887,10)</f>
        <v>2039-07-26</v>
      </c>
      <c r="L887" t="s">
        <v>6851</v>
      </c>
      <c r="M887">
        <v>100000</v>
      </c>
      <c r="N887" t="s">
        <v>1557</v>
      </c>
      <c r="O887" t="s">
        <v>1435</v>
      </c>
      <c r="P887" t="s">
        <v>1449</v>
      </c>
      <c r="Q887" t="s">
        <v>5308</v>
      </c>
      <c r="R887" t="s">
        <v>1443</v>
      </c>
      <c r="S887" t="s">
        <v>6138</v>
      </c>
      <c r="T887" t="s">
        <v>5432</v>
      </c>
      <c r="U887" t="s">
        <v>1438</v>
      </c>
      <c r="W887" t="s">
        <v>292</v>
      </c>
      <c r="X887" t="s">
        <v>4770</v>
      </c>
      <c r="Y887" t="s">
        <v>1445</v>
      </c>
      <c r="Z887" t="s">
        <v>1243</v>
      </c>
      <c r="AA887" t="s">
        <v>4766</v>
      </c>
      <c r="AB887" t="s">
        <v>4767</v>
      </c>
      <c r="AC887" t="s">
        <v>1441</v>
      </c>
    </row>
    <row r="888" spans="1:29">
      <c r="A888" t="str">
        <f>+AA888</f>
        <v>ONCF</v>
      </c>
      <c r="B888" t="s">
        <v>4771</v>
      </c>
      <c r="C888" t="s">
        <v>1534</v>
      </c>
      <c r="D888" t="s">
        <v>1473</v>
      </c>
      <c r="E888" t="s">
        <v>4772</v>
      </c>
      <c r="F888" t="s">
        <v>4772</v>
      </c>
      <c r="G888" t="s">
        <v>5350</v>
      </c>
      <c r="H888">
        <v>100000000</v>
      </c>
      <c r="I888">
        <v>1508</v>
      </c>
      <c r="J888" t="s">
        <v>6699</v>
      </c>
      <c r="K888" s="163" t="str">
        <f>LEFT(L888,10)</f>
        <v>2039-10-31</v>
      </c>
      <c r="L888" t="s">
        <v>6852</v>
      </c>
      <c r="M888">
        <v>100000</v>
      </c>
      <c r="N888" t="s">
        <v>1434</v>
      </c>
      <c r="O888" t="s">
        <v>1435</v>
      </c>
      <c r="P888" t="s">
        <v>1436</v>
      </c>
      <c r="Q888" t="s">
        <v>5308</v>
      </c>
      <c r="R888" t="s">
        <v>1443</v>
      </c>
      <c r="S888" t="s">
        <v>6853</v>
      </c>
      <c r="U888" t="s">
        <v>1536</v>
      </c>
      <c r="V888" t="s">
        <v>1443</v>
      </c>
      <c r="W888" t="s">
        <v>292</v>
      </c>
      <c r="X888" t="s">
        <v>4773</v>
      </c>
      <c r="Y888" t="s">
        <v>1455</v>
      </c>
      <c r="Z888" t="s">
        <v>1456</v>
      </c>
      <c r="AA888" t="s">
        <v>1479</v>
      </c>
      <c r="AB888" t="s">
        <v>4774</v>
      </c>
      <c r="AC888" t="s">
        <v>1441</v>
      </c>
    </row>
    <row r="889" spans="1:29">
      <c r="A889" t="str">
        <f>+AA889</f>
        <v>OCP SA</v>
      </c>
      <c r="B889" t="s">
        <v>4775</v>
      </c>
      <c r="C889" t="s">
        <v>1433</v>
      </c>
      <c r="D889" t="s">
        <v>1473</v>
      </c>
      <c r="E889" t="s">
        <v>4776</v>
      </c>
      <c r="F889" t="s">
        <v>4776</v>
      </c>
      <c r="G889" t="s">
        <v>5356</v>
      </c>
      <c r="H889">
        <v>100000000</v>
      </c>
      <c r="I889">
        <v>1436</v>
      </c>
      <c r="J889" t="s">
        <v>5927</v>
      </c>
      <c r="K889" s="163" t="str">
        <f>LEFT(L889,10)</f>
        <v>2039-12-16</v>
      </c>
      <c r="L889" t="s">
        <v>6854</v>
      </c>
      <c r="M889">
        <v>100000</v>
      </c>
      <c r="N889" t="s">
        <v>1434</v>
      </c>
      <c r="O889" t="s">
        <v>1435</v>
      </c>
      <c r="P889" t="s">
        <v>1449</v>
      </c>
      <c r="Q889" t="s">
        <v>5308</v>
      </c>
      <c r="R889" t="s">
        <v>1443</v>
      </c>
      <c r="S889" t="s">
        <v>6371</v>
      </c>
      <c r="T889" t="s">
        <v>5432</v>
      </c>
      <c r="U889" t="s">
        <v>1438</v>
      </c>
      <c r="W889" t="s">
        <v>292</v>
      </c>
      <c r="X889" t="s">
        <v>4777</v>
      </c>
      <c r="Y889" t="s">
        <v>1455</v>
      </c>
      <c r="Z889" t="s">
        <v>1456</v>
      </c>
      <c r="AA889" t="s">
        <v>1487</v>
      </c>
      <c r="AB889" t="s">
        <v>4778</v>
      </c>
      <c r="AC889" t="s">
        <v>1441</v>
      </c>
    </row>
    <row r="890" spans="1:29">
      <c r="A890" t="str">
        <f>+AA890</f>
        <v>MA LEASING</v>
      </c>
      <c r="B890" t="s">
        <v>4779</v>
      </c>
      <c r="C890" t="s">
        <v>1447</v>
      </c>
      <c r="D890" t="s">
        <v>1442</v>
      </c>
      <c r="E890" t="s">
        <v>4780</v>
      </c>
      <c r="F890" t="s">
        <v>4780</v>
      </c>
      <c r="G890" t="s">
        <v>6303</v>
      </c>
      <c r="H890">
        <v>100000000</v>
      </c>
      <c r="I890">
        <v>500</v>
      </c>
      <c r="J890" t="s">
        <v>6709</v>
      </c>
      <c r="K890" s="163" t="str">
        <f>LEFT(L890,10)</f>
        <v>2039-12-27</v>
      </c>
      <c r="L890" t="s">
        <v>6855</v>
      </c>
      <c r="M890">
        <v>100000</v>
      </c>
      <c r="N890" t="s">
        <v>1557</v>
      </c>
      <c r="O890" t="s">
        <v>1435</v>
      </c>
      <c r="P890" t="s">
        <v>1449</v>
      </c>
      <c r="Q890" t="s">
        <v>5308</v>
      </c>
      <c r="R890" t="s">
        <v>1443</v>
      </c>
      <c r="S890" t="s">
        <v>6856</v>
      </c>
      <c r="T890" t="s">
        <v>6103</v>
      </c>
      <c r="U890" t="s">
        <v>1438</v>
      </c>
      <c r="W890" t="s">
        <v>292</v>
      </c>
      <c r="X890" t="s">
        <v>4782</v>
      </c>
      <c r="Y890" t="s">
        <v>2097</v>
      </c>
      <c r="Z890" t="s">
        <v>2098</v>
      </c>
      <c r="AA890" t="s">
        <v>3482</v>
      </c>
      <c r="AB890" t="s">
        <v>4783</v>
      </c>
      <c r="AC890" t="s">
        <v>1441</v>
      </c>
    </row>
    <row r="891" spans="1:29">
      <c r="A891" t="str">
        <f>+AA891</f>
        <v>ATW E</v>
      </c>
      <c r="B891" t="s">
        <v>4784</v>
      </c>
      <c r="C891" t="s">
        <v>1447</v>
      </c>
      <c r="D891" t="s">
        <v>1442</v>
      </c>
      <c r="E891" t="s">
        <v>4785</v>
      </c>
      <c r="F891" t="s">
        <v>4785</v>
      </c>
      <c r="G891" t="s">
        <v>5485</v>
      </c>
      <c r="H891">
        <v>100000000</v>
      </c>
      <c r="I891">
        <v>3501</v>
      </c>
      <c r="J891" t="s">
        <v>6709</v>
      </c>
      <c r="K891" s="163" t="str">
        <f>LEFT(L891,10)</f>
        <v>2039-12-27</v>
      </c>
      <c r="L891" t="s">
        <v>6855</v>
      </c>
      <c r="M891">
        <v>100000</v>
      </c>
      <c r="N891" t="s">
        <v>1557</v>
      </c>
      <c r="O891" t="s">
        <v>1435</v>
      </c>
      <c r="P891" t="s">
        <v>1449</v>
      </c>
      <c r="Q891" t="s">
        <v>5308</v>
      </c>
      <c r="R891" t="s">
        <v>1443</v>
      </c>
      <c r="S891" t="s">
        <v>6857</v>
      </c>
      <c r="T891" t="s">
        <v>6103</v>
      </c>
      <c r="U891" t="s">
        <v>1438</v>
      </c>
      <c r="W891" t="s">
        <v>292</v>
      </c>
      <c r="X891" t="s">
        <v>4786</v>
      </c>
      <c r="Y891" t="s">
        <v>1465</v>
      </c>
      <c r="Z891" t="s">
        <v>1466</v>
      </c>
      <c r="AA891" t="s">
        <v>1700</v>
      </c>
      <c r="AB891" t="s">
        <v>4783</v>
      </c>
      <c r="AC891" t="s">
        <v>1441</v>
      </c>
    </row>
    <row r="892" spans="1:29">
      <c r="A892" t="str">
        <f>+AA892</f>
        <v>ATW E</v>
      </c>
      <c r="B892" t="s">
        <v>4787</v>
      </c>
      <c r="C892" t="s">
        <v>1447</v>
      </c>
      <c r="D892" t="s">
        <v>1442</v>
      </c>
      <c r="E892" t="s">
        <v>4788</v>
      </c>
      <c r="F892" t="s">
        <v>4788</v>
      </c>
      <c r="G892" t="s">
        <v>5485</v>
      </c>
      <c r="H892">
        <v>100000000</v>
      </c>
      <c r="I892">
        <v>6499</v>
      </c>
      <c r="J892" t="s">
        <v>6709</v>
      </c>
      <c r="K892" s="163" t="str">
        <f>LEFT(L892,10)</f>
        <v>2039-12-27</v>
      </c>
      <c r="L892" t="s">
        <v>6855</v>
      </c>
      <c r="M892">
        <v>100000</v>
      </c>
      <c r="N892" t="s">
        <v>1557</v>
      </c>
      <c r="O892" t="s">
        <v>1435</v>
      </c>
      <c r="P892" t="s">
        <v>1449</v>
      </c>
      <c r="Q892" t="s">
        <v>5308</v>
      </c>
      <c r="R892" t="s">
        <v>1443</v>
      </c>
      <c r="S892" t="s">
        <v>6656</v>
      </c>
      <c r="T892" t="s">
        <v>6709</v>
      </c>
      <c r="U892" t="s">
        <v>1438</v>
      </c>
      <c r="W892" t="s">
        <v>292</v>
      </c>
      <c r="X892" t="s">
        <v>4789</v>
      </c>
      <c r="Y892" t="s">
        <v>1465</v>
      </c>
      <c r="Z892" t="s">
        <v>1466</v>
      </c>
      <c r="AA892" t="s">
        <v>1700</v>
      </c>
      <c r="AB892" t="s">
        <v>4783</v>
      </c>
      <c r="AC892" t="s">
        <v>1441</v>
      </c>
    </row>
    <row r="893" spans="1:29">
      <c r="A893" t="str">
        <f>+AA893</f>
        <v>ADM</v>
      </c>
      <c r="B893" t="s">
        <v>4790</v>
      </c>
      <c r="C893" t="s">
        <v>1433</v>
      </c>
      <c r="D893" t="s">
        <v>1473</v>
      </c>
      <c r="E893" t="s">
        <v>4791</v>
      </c>
      <c r="F893" t="s">
        <v>4792</v>
      </c>
      <c r="G893" t="s">
        <v>5649</v>
      </c>
      <c r="H893">
        <v>100000000</v>
      </c>
      <c r="I893">
        <v>6000</v>
      </c>
      <c r="J893" t="s">
        <v>6858</v>
      </c>
      <c r="K893" s="163" t="str">
        <f>LEFT(L893,10)</f>
        <v>2040-03-30</v>
      </c>
      <c r="L893" t="s">
        <v>6859</v>
      </c>
      <c r="M893">
        <v>100000</v>
      </c>
      <c r="N893" t="s">
        <v>1434</v>
      </c>
      <c r="O893" t="s">
        <v>1435</v>
      </c>
      <c r="Q893" t="s">
        <v>5308</v>
      </c>
      <c r="R893" t="s">
        <v>1443</v>
      </c>
      <c r="S893" t="s">
        <v>6615</v>
      </c>
      <c r="U893" t="s">
        <v>1438</v>
      </c>
      <c r="W893" t="s">
        <v>292</v>
      </c>
      <c r="X893" t="s">
        <v>4793</v>
      </c>
      <c r="Y893" t="s">
        <v>1611</v>
      </c>
      <c r="Z893" t="s">
        <v>1612</v>
      </c>
      <c r="AA893" t="s">
        <v>2114</v>
      </c>
      <c r="AC893" t="s">
        <v>1441</v>
      </c>
    </row>
    <row r="894" spans="1:29">
      <c r="A894" t="str">
        <f>+AA894</f>
        <v>TRESOR</v>
      </c>
      <c r="B894" t="s">
        <v>4794</v>
      </c>
      <c r="C894" t="s">
        <v>1433</v>
      </c>
      <c r="D894" t="s">
        <v>1218</v>
      </c>
      <c r="E894" t="s">
        <v>4795</v>
      </c>
      <c r="F894" t="s">
        <v>4795</v>
      </c>
      <c r="G894" t="s">
        <v>5306</v>
      </c>
      <c r="H894">
        <v>100000000</v>
      </c>
      <c r="I894">
        <v>17215</v>
      </c>
      <c r="J894" t="s">
        <v>6589</v>
      </c>
      <c r="K894" s="163" t="str">
        <f>LEFT(L894,10)</f>
        <v>2040-04-16</v>
      </c>
      <c r="L894" t="s">
        <v>6860</v>
      </c>
      <c r="M894">
        <v>100000</v>
      </c>
      <c r="N894" t="s">
        <v>1434</v>
      </c>
      <c r="O894" t="s">
        <v>1435</v>
      </c>
      <c r="P894" t="s">
        <v>1436</v>
      </c>
      <c r="Q894" t="s">
        <v>5308</v>
      </c>
      <c r="R894" t="s">
        <v>1443</v>
      </c>
      <c r="S894" t="s">
        <v>5416</v>
      </c>
      <c r="T894" t="s">
        <v>6399</v>
      </c>
      <c r="U894" t="s">
        <v>1438</v>
      </c>
      <c r="W894" t="s">
        <v>292</v>
      </c>
      <c r="X894" t="s">
        <v>4796</v>
      </c>
      <c r="Y894" t="s">
        <v>1439</v>
      </c>
      <c r="Z894" t="s">
        <v>1440</v>
      </c>
      <c r="AA894" t="s">
        <v>333</v>
      </c>
      <c r="AB894" t="s">
        <v>4797</v>
      </c>
      <c r="AC894" t="s">
        <v>1441</v>
      </c>
    </row>
    <row r="895" spans="1:29">
      <c r="A895" t="str">
        <f>+AA895</f>
        <v>ADM</v>
      </c>
      <c r="B895" t="s">
        <v>4798</v>
      </c>
      <c r="C895" t="s">
        <v>1433</v>
      </c>
      <c r="D895" t="s">
        <v>1473</v>
      </c>
      <c r="E895" t="s">
        <v>4799</v>
      </c>
      <c r="F895" t="s">
        <v>4800</v>
      </c>
      <c r="G895" t="s">
        <v>5649</v>
      </c>
      <c r="H895">
        <v>100000000</v>
      </c>
      <c r="I895">
        <v>5500</v>
      </c>
      <c r="J895" t="s">
        <v>5650</v>
      </c>
      <c r="K895" s="163" t="str">
        <f>LEFT(L895,10)</f>
        <v>2040-06-10</v>
      </c>
      <c r="L895" t="s">
        <v>6861</v>
      </c>
      <c r="M895">
        <v>100000</v>
      </c>
      <c r="N895" t="s">
        <v>1434</v>
      </c>
      <c r="O895" t="s">
        <v>1435</v>
      </c>
      <c r="Q895" t="s">
        <v>5308</v>
      </c>
      <c r="R895" t="s">
        <v>1443</v>
      </c>
      <c r="S895" t="s">
        <v>6685</v>
      </c>
      <c r="U895" t="s">
        <v>1438</v>
      </c>
      <c r="W895" t="s">
        <v>292</v>
      </c>
      <c r="X895" t="s">
        <v>4801</v>
      </c>
      <c r="Y895" t="s">
        <v>1611</v>
      </c>
      <c r="Z895" t="s">
        <v>1612</v>
      </c>
      <c r="AA895" t="s">
        <v>2114</v>
      </c>
      <c r="AC895" t="s">
        <v>1441</v>
      </c>
    </row>
    <row r="896" spans="1:29">
      <c r="A896" t="str">
        <f>+AA896</f>
        <v>TRESOR</v>
      </c>
      <c r="B896" t="s">
        <v>4802</v>
      </c>
      <c r="C896" t="s">
        <v>1433</v>
      </c>
      <c r="D896" t="s">
        <v>1218</v>
      </c>
      <c r="E896" t="s">
        <v>4803</v>
      </c>
      <c r="F896" t="s">
        <v>4803</v>
      </c>
      <c r="G896" t="s">
        <v>5306</v>
      </c>
      <c r="H896">
        <v>100000000</v>
      </c>
      <c r="I896">
        <v>22100</v>
      </c>
      <c r="J896" t="s">
        <v>6862</v>
      </c>
      <c r="K896" s="163" t="str">
        <f>LEFT(L896,10)</f>
        <v>2040-07-16</v>
      </c>
      <c r="L896" t="s">
        <v>6863</v>
      </c>
      <c r="M896">
        <v>100000</v>
      </c>
      <c r="N896" t="s">
        <v>1434</v>
      </c>
      <c r="O896" t="s">
        <v>1435</v>
      </c>
      <c r="P896" t="s">
        <v>1436</v>
      </c>
      <c r="Q896" t="s">
        <v>5308</v>
      </c>
      <c r="R896" t="s">
        <v>1443</v>
      </c>
      <c r="S896" t="s">
        <v>6052</v>
      </c>
      <c r="T896" t="s">
        <v>6862</v>
      </c>
      <c r="U896" t="s">
        <v>1438</v>
      </c>
      <c r="W896" t="s">
        <v>292</v>
      </c>
      <c r="X896" t="s">
        <v>4804</v>
      </c>
      <c r="Y896" t="s">
        <v>1439</v>
      </c>
      <c r="Z896" t="s">
        <v>1440</v>
      </c>
      <c r="AA896" t="s">
        <v>333</v>
      </c>
      <c r="AB896" t="s">
        <v>2269</v>
      </c>
      <c r="AC896" t="s">
        <v>1441</v>
      </c>
    </row>
    <row r="897" spans="1:29">
      <c r="A897" t="str">
        <f>+AA897</f>
        <v>CDM</v>
      </c>
      <c r="B897" t="s">
        <v>4805</v>
      </c>
      <c r="C897" t="s">
        <v>1447</v>
      </c>
      <c r="D897" t="s">
        <v>1442</v>
      </c>
      <c r="E897" t="s">
        <v>4806</v>
      </c>
      <c r="F897" t="s">
        <v>4806</v>
      </c>
      <c r="G897" t="s">
        <v>5373</v>
      </c>
      <c r="H897">
        <v>100000000</v>
      </c>
      <c r="I897">
        <v>5000</v>
      </c>
      <c r="J897" t="s">
        <v>6807</v>
      </c>
      <c r="K897" s="163" t="str">
        <f>LEFT(L897,10)</f>
        <v>2040-07-20</v>
      </c>
      <c r="L897" t="s">
        <v>6864</v>
      </c>
      <c r="M897">
        <v>100000</v>
      </c>
      <c r="N897" t="s">
        <v>1557</v>
      </c>
      <c r="O897" t="s">
        <v>1435</v>
      </c>
      <c r="P897" t="s">
        <v>1449</v>
      </c>
      <c r="Q897" t="s">
        <v>5308</v>
      </c>
      <c r="R897" t="s">
        <v>1443</v>
      </c>
      <c r="S897" t="s">
        <v>6511</v>
      </c>
      <c r="T897" t="s">
        <v>6807</v>
      </c>
      <c r="U897" t="s">
        <v>1438</v>
      </c>
      <c r="W897" t="s">
        <v>292</v>
      </c>
      <c r="X897" t="s">
        <v>4807</v>
      </c>
      <c r="Y897" t="s">
        <v>1510</v>
      </c>
      <c r="Z897" t="s">
        <v>42</v>
      </c>
      <c r="AA897" t="s">
        <v>42</v>
      </c>
      <c r="AB897" t="s">
        <v>4808</v>
      </c>
      <c r="AC897" t="s">
        <v>1441</v>
      </c>
    </row>
    <row r="898" spans="1:29">
      <c r="A898" t="str">
        <f>+AA898</f>
        <v>TRESOR</v>
      </c>
      <c r="B898" t="s">
        <v>4809</v>
      </c>
      <c r="C898" t="s">
        <v>1433</v>
      </c>
      <c r="D898" t="s">
        <v>1218</v>
      </c>
      <c r="E898" t="s">
        <v>4810</v>
      </c>
      <c r="F898" t="s">
        <v>4810</v>
      </c>
      <c r="G898" t="s">
        <v>5306</v>
      </c>
      <c r="H898">
        <v>100000000</v>
      </c>
      <c r="I898">
        <v>3000</v>
      </c>
      <c r="J898" t="s">
        <v>6865</v>
      </c>
      <c r="K898" s="163" t="str">
        <f>LEFT(L898,10)</f>
        <v>2041-08-19</v>
      </c>
      <c r="L898" t="s">
        <v>6866</v>
      </c>
      <c r="M898">
        <v>100000</v>
      </c>
      <c r="N898" t="s">
        <v>1434</v>
      </c>
      <c r="O898" t="s">
        <v>1435</v>
      </c>
      <c r="P898" t="s">
        <v>1436</v>
      </c>
      <c r="Q898" t="s">
        <v>5308</v>
      </c>
      <c r="R898" t="s">
        <v>1443</v>
      </c>
      <c r="S898" t="s">
        <v>5920</v>
      </c>
      <c r="T898" t="s">
        <v>6865</v>
      </c>
      <c r="U898" t="s">
        <v>1438</v>
      </c>
      <c r="W898" t="s">
        <v>292</v>
      </c>
      <c r="X898" t="s">
        <v>4811</v>
      </c>
      <c r="Y898" t="s">
        <v>1439</v>
      </c>
      <c r="Z898" t="s">
        <v>1440</v>
      </c>
      <c r="AA898" t="s">
        <v>333</v>
      </c>
      <c r="AB898" t="s">
        <v>4812</v>
      </c>
      <c r="AC898" t="s">
        <v>1441</v>
      </c>
    </row>
    <row r="899" spans="1:29">
      <c r="A899" t="str">
        <f>+AA899</f>
        <v>BOA</v>
      </c>
      <c r="B899" t="s">
        <v>4813</v>
      </c>
      <c r="C899" t="s">
        <v>1447</v>
      </c>
      <c r="D899" t="s">
        <v>1442</v>
      </c>
      <c r="E899" t="s">
        <v>4814</v>
      </c>
      <c r="F899" t="s">
        <v>4814</v>
      </c>
      <c r="G899" t="s">
        <v>5327</v>
      </c>
      <c r="H899">
        <v>100000000</v>
      </c>
      <c r="I899">
        <v>9100</v>
      </c>
      <c r="J899" t="s">
        <v>6867</v>
      </c>
      <c r="K899" s="163" t="str">
        <f>LEFT(L899,10)</f>
        <v>2041-09-13</v>
      </c>
      <c r="L899" t="s">
        <v>6868</v>
      </c>
      <c r="M899">
        <v>100000</v>
      </c>
      <c r="N899" t="s">
        <v>1557</v>
      </c>
      <c r="O899" t="s">
        <v>1435</v>
      </c>
      <c r="P899" t="s">
        <v>1449</v>
      </c>
      <c r="Q899" t="s">
        <v>5308</v>
      </c>
      <c r="R899" t="s">
        <v>1443</v>
      </c>
      <c r="S899" t="s">
        <v>5602</v>
      </c>
      <c r="U899" t="s">
        <v>1438</v>
      </c>
      <c r="W899" t="s">
        <v>292</v>
      </c>
      <c r="X899" t="s">
        <v>4815</v>
      </c>
      <c r="Y899" t="s">
        <v>1457</v>
      </c>
      <c r="Z899" t="s">
        <v>39</v>
      </c>
      <c r="AA899" t="s">
        <v>1458</v>
      </c>
      <c r="AB899" t="s">
        <v>4816</v>
      </c>
      <c r="AC899" t="s">
        <v>1441</v>
      </c>
    </row>
    <row r="900" spans="1:29">
      <c r="A900" t="str">
        <f>+AA900</f>
        <v>BOA</v>
      </c>
      <c r="B900" t="s">
        <v>4817</v>
      </c>
      <c r="C900" t="s">
        <v>1447</v>
      </c>
      <c r="D900" t="s">
        <v>1442</v>
      </c>
      <c r="E900" t="s">
        <v>4818</v>
      </c>
      <c r="F900" t="s">
        <v>4818</v>
      </c>
      <c r="G900" t="s">
        <v>5327</v>
      </c>
      <c r="H900">
        <v>100000000</v>
      </c>
      <c r="I900">
        <v>900</v>
      </c>
      <c r="J900" t="s">
        <v>6867</v>
      </c>
      <c r="K900" s="163" t="str">
        <f>LEFT(L900,10)</f>
        <v>2041-09-13</v>
      </c>
      <c r="L900" t="s">
        <v>6868</v>
      </c>
      <c r="M900">
        <v>100000</v>
      </c>
      <c r="N900" t="s">
        <v>1557</v>
      </c>
      <c r="O900" t="s">
        <v>1435</v>
      </c>
      <c r="P900" t="s">
        <v>1449</v>
      </c>
      <c r="Q900" t="s">
        <v>5308</v>
      </c>
      <c r="R900" t="s">
        <v>1443</v>
      </c>
      <c r="S900" t="s">
        <v>6869</v>
      </c>
      <c r="U900" t="s">
        <v>1438</v>
      </c>
      <c r="W900" t="s">
        <v>292</v>
      </c>
      <c r="X900" t="s">
        <v>4819</v>
      </c>
      <c r="Y900" t="s">
        <v>1457</v>
      </c>
      <c r="Z900" t="s">
        <v>39</v>
      </c>
      <c r="AA900" t="s">
        <v>1458</v>
      </c>
      <c r="AB900" t="s">
        <v>4816</v>
      </c>
      <c r="AC900" t="s">
        <v>1441</v>
      </c>
    </row>
    <row r="901" spans="1:29">
      <c r="A901" t="str">
        <f>+AA901</f>
        <v>ADM</v>
      </c>
      <c r="B901" t="s">
        <v>4820</v>
      </c>
      <c r="C901" t="s">
        <v>1433</v>
      </c>
      <c r="D901" t="s">
        <v>1473</v>
      </c>
      <c r="E901" t="s">
        <v>4821</v>
      </c>
      <c r="F901" t="s">
        <v>4821</v>
      </c>
      <c r="G901" t="s">
        <v>5649</v>
      </c>
      <c r="H901">
        <v>100000000</v>
      </c>
      <c r="I901">
        <v>1935</v>
      </c>
      <c r="J901" t="s">
        <v>6260</v>
      </c>
      <c r="K901" s="163" t="str">
        <f>LEFT(L901,10)</f>
        <v>2042-05-18</v>
      </c>
      <c r="L901" t="s">
        <v>6870</v>
      </c>
      <c r="M901">
        <v>100000</v>
      </c>
      <c r="N901" t="s">
        <v>1434</v>
      </c>
      <c r="O901" t="s">
        <v>1435</v>
      </c>
      <c r="P901" t="s">
        <v>1436</v>
      </c>
      <c r="Q901" t="s">
        <v>5308</v>
      </c>
      <c r="R901" t="s">
        <v>1443</v>
      </c>
      <c r="S901" t="s">
        <v>5831</v>
      </c>
      <c r="U901" t="s">
        <v>1536</v>
      </c>
      <c r="V901" t="s">
        <v>1443</v>
      </c>
      <c r="W901" t="s">
        <v>292</v>
      </c>
      <c r="X901" t="s">
        <v>4822</v>
      </c>
      <c r="Y901" t="s">
        <v>1465</v>
      </c>
      <c r="Z901" t="s">
        <v>1466</v>
      </c>
      <c r="AA901" t="s">
        <v>2114</v>
      </c>
      <c r="AB901" t="s">
        <v>3377</v>
      </c>
      <c r="AC901" t="s">
        <v>1441</v>
      </c>
    </row>
    <row r="902" spans="1:29">
      <c r="A902" t="str">
        <f>+AA902</f>
        <v>ADM</v>
      </c>
      <c r="B902" t="s">
        <v>4823</v>
      </c>
      <c r="C902" t="s">
        <v>1433</v>
      </c>
      <c r="D902" t="s">
        <v>1473</v>
      </c>
      <c r="E902" t="s">
        <v>4824</v>
      </c>
      <c r="F902" t="s">
        <v>4824</v>
      </c>
      <c r="G902" t="s">
        <v>5649</v>
      </c>
      <c r="H902">
        <v>100000000</v>
      </c>
      <c r="I902">
        <v>899</v>
      </c>
      <c r="J902" t="s">
        <v>6260</v>
      </c>
      <c r="K902" s="163" t="str">
        <f>LEFT(L902,10)</f>
        <v>2042-05-18</v>
      </c>
      <c r="L902" t="s">
        <v>6870</v>
      </c>
      <c r="M902">
        <v>100000</v>
      </c>
      <c r="N902" t="s">
        <v>1434</v>
      </c>
      <c r="O902" t="s">
        <v>1435</v>
      </c>
      <c r="P902" t="s">
        <v>1436</v>
      </c>
      <c r="Q902" t="s">
        <v>5308</v>
      </c>
      <c r="R902" t="s">
        <v>1443</v>
      </c>
      <c r="S902" t="s">
        <v>5387</v>
      </c>
      <c r="U902" t="s">
        <v>1536</v>
      </c>
      <c r="V902" t="s">
        <v>1443</v>
      </c>
      <c r="W902" t="s">
        <v>292</v>
      </c>
      <c r="X902" t="s">
        <v>4825</v>
      </c>
      <c r="Y902" t="s">
        <v>1465</v>
      </c>
      <c r="Z902" t="s">
        <v>1466</v>
      </c>
      <c r="AA902" t="s">
        <v>2114</v>
      </c>
      <c r="AB902" t="s">
        <v>3377</v>
      </c>
      <c r="AC902" t="s">
        <v>1441</v>
      </c>
    </row>
    <row r="903" spans="1:29">
      <c r="A903" t="str">
        <f>+AA903</f>
        <v>CAM E</v>
      </c>
      <c r="B903" t="s">
        <v>4826</v>
      </c>
      <c r="C903" t="s">
        <v>1447</v>
      </c>
      <c r="D903" t="s">
        <v>1442</v>
      </c>
      <c r="E903" t="s">
        <v>4827</v>
      </c>
      <c r="F903" t="s">
        <v>4827</v>
      </c>
      <c r="G903" t="s">
        <v>5331</v>
      </c>
      <c r="H903">
        <v>100000000</v>
      </c>
      <c r="I903">
        <v>3000</v>
      </c>
      <c r="J903" t="s">
        <v>6694</v>
      </c>
      <c r="K903" s="163" t="str">
        <f>LEFT(L903,10)</f>
        <v>2042-07-20</v>
      </c>
      <c r="L903" t="s">
        <v>6871</v>
      </c>
      <c r="M903">
        <v>100000</v>
      </c>
      <c r="N903" t="s">
        <v>1557</v>
      </c>
      <c r="O903" t="s">
        <v>1435</v>
      </c>
      <c r="P903" t="s">
        <v>1449</v>
      </c>
      <c r="Q903" t="s">
        <v>5308</v>
      </c>
      <c r="R903" t="s">
        <v>1443</v>
      </c>
      <c r="S903" t="s">
        <v>6302</v>
      </c>
      <c r="T903" t="s">
        <v>6709</v>
      </c>
      <c r="U903" t="s">
        <v>1438</v>
      </c>
      <c r="W903" t="s">
        <v>292</v>
      </c>
      <c r="X903" t="s">
        <v>4828</v>
      </c>
      <c r="Y903" t="s">
        <v>2632</v>
      </c>
      <c r="Z903" t="s">
        <v>2633</v>
      </c>
      <c r="AA903" t="s">
        <v>1459</v>
      </c>
      <c r="AB903" t="s">
        <v>4406</v>
      </c>
      <c r="AC903" t="s">
        <v>1441</v>
      </c>
    </row>
    <row r="904" spans="1:29">
      <c r="A904" t="str">
        <f>+AA904</f>
        <v>TRESOR</v>
      </c>
      <c r="B904" t="s">
        <v>4829</v>
      </c>
      <c r="C904" t="s">
        <v>1433</v>
      </c>
      <c r="D904" t="s">
        <v>1218</v>
      </c>
      <c r="E904" t="s">
        <v>4830</v>
      </c>
      <c r="F904" t="s">
        <v>4830</v>
      </c>
      <c r="G904" t="s">
        <v>5306</v>
      </c>
      <c r="H904">
        <v>100000000</v>
      </c>
      <c r="I904">
        <v>300</v>
      </c>
      <c r="J904" t="s">
        <v>5338</v>
      </c>
      <c r="K904" s="163" t="str">
        <f>LEFT(L904,10)</f>
        <v>2043-08-17</v>
      </c>
      <c r="L904" t="s">
        <v>6872</v>
      </c>
      <c r="M904">
        <v>100000</v>
      </c>
      <c r="N904" t="s">
        <v>1434</v>
      </c>
      <c r="O904" t="s">
        <v>1435</v>
      </c>
      <c r="P904" t="s">
        <v>1436</v>
      </c>
      <c r="Q904" t="s">
        <v>5308</v>
      </c>
      <c r="R904" t="s">
        <v>1443</v>
      </c>
      <c r="S904" t="s">
        <v>5312</v>
      </c>
      <c r="T904" t="s">
        <v>5338</v>
      </c>
      <c r="U904" t="s">
        <v>1438</v>
      </c>
      <c r="W904" t="s">
        <v>292</v>
      </c>
      <c r="X904" t="s">
        <v>4831</v>
      </c>
      <c r="Y904" t="s">
        <v>1439</v>
      </c>
      <c r="Z904" t="s">
        <v>1440</v>
      </c>
      <c r="AA904" t="s">
        <v>333</v>
      </c>
      <c r="AB904" t="s">
        <v>4832</v>
      </c>
      <c r="AC904" t="s">
        <v>1441</v>
      </c>
    </row>
    <row r="905" spans="1:29">
      <c r="A905" t="str">
        <f>+AA905</f>
        <v>FT ATLAS Comp I</v>
      </c>
      <c r="B905" t="s">
        <v>4833</v>
      </c>
      <c r="C905" t="s">
        <v>1534</v>
      </c>
      <c r="D905" t="s">
        <v>177</v>
      </c>
      <c r="E905" t="s">
        <v>4834</v>
      </c>
      <c r="F905" t="s">
        <v>4834</v>
      </c>
      <c r="G905" t="s">
        <v>6873</v>
      </c>
      <c r="H905">
        <v>100000000</v>
      </c>
      <c r="I905">
        <v>812</v>
      </c>
      <c r="J905" t="s">
        <v>6874</v>
      </c>
      <c r="K905" s="163" t="str">
        <f>LEFT(L905,10)</f>
        <v>2044-01-15</v>
      </c>
      <c r="L905" t="s">
        <v>6875</v>
      </c>
      <c r="M905">
        <v>100000</v>
      </c>
      <c r="N905" t="s">
        <v>1557</v>
      </c>
      <c r="O905" t="s">
        <v>1745</v>
      </c>
      <c r="P905" t="s">
        <v>1449</v>
      </c>
      <c r="Q905" t="s">
        <v>5308</v>
      </c>
      <c r="R905" t="s">
        <v>1437</v>
      </c>
      <c r="S905" t="s">
        <v>5798</v>
      </c>
      <c r="U905" t="s">
        <v>1536</v>
      </c>
      <c r="V905" t="s">
        <v>1437</v>
      </c>
      <c r="W905" t="s">
        <v>292</v>
      </c>
      <c r="X905" t="s">
        <v>4835</v>
      </c>
      <c r="Y905" t="s">
        <v>1457</v>
      </c>
      <c r="Z905" t="s">
        <v>39</v>
      </c>
      <c r="AA905" t="s">
        <v>4836</v>
      </c>
      <c r="AB905" t="s">
        <v>1452</v>
      </c>
      <c r="AC905" t="s">
        <v>1441</v>
      </c>
    </row>
    <row r="906" spans="1:29">
      <c r="A906" t="str">
        <f>+AA906</f>
        <v>TRESOR</v>
      </c>
      <c r="B906" t="s">
        <v>4837</v>
      </c>
      <c r="C906" t="s">
        <v>1433</v>
      </c>
      <c r="D906" t="s">
        <v>1218</v>
      </c>
      <c r="E906" t="s">
        <v>4838</v>
      </c>
      <c r="F906" t="s">
        <v>4838</v>
      </c>
      <c r="G906" t="s">
        <v>5306</v>
      </c>
      <c r="H906">
        <v>100000000</v>
      </c>
      <c r="I906">
        <v>9650</v>
      </c>
      <c r="J906" t="s">
        <v>6758</v>
      </c>
      <c r="K906" s="163" t="str">
        <f>LEFT(L906,10)</f>
        <v>2044-08-15</v>
      </c>
      <c r="L906" t="s">
        <v>6876</v>
      </c>
      <c r="M906">
        <v>100000</v>
      </c>
      <c r="N906" t="s">
        <v>1434</v>
      </c>
      <c r="O906" t="s">
        <v>1435</v>
      </c>
      <c r="P906" t="s">
        <v>1436</v>
      </c>
      <c r="Q906" t="s">
        <v>5308</v>
      </c>
      <c r="R906" t="s">
        <v>1443</v>
      </c>
      <c r="S906" t="s">
        <v>5723</v>
      </c>
      <c r="T906" t="s">
        <v>6020</v>
      </c>
      <c r="U906" t="s">
        <v>1438</v>
      </c>
      <c r="W906" t="s">
        <v>292</v>
      </c>
      <c r="X906" t="s">
        <v>4839</v>
      </c>
      <c r="Y906" t="s">
        <v>1439</v>
      </c>
      <c r="Z906" t="s">
        <v>1440</v>
      </c>
      <c r="AA906" t="s">
        <v>333</v>
      </c>
      <c r="AB906" t="s">
        <v>4840</v>
      </c>
      <c r="AC906" t="s">
        <v>1441</v>
      </c>
    </row>
    <row r="907" spans="1:29">
      <c r="A907" t="str">
        <f>+AA907</f>
        <v>ANP</v>
      </c>
      <c r="B907" t="s">
        <v>4841</v>
      </c>
      <c r="C907" t="s">
        <v>1534</v>
      </c>
      <c r="D907" t="s">
        <v>1473</v>
      </c>
      <c r="E907" t="s">
        <v>4842</v>
      </c>
      <c r="F907" t="s">
        <v>4842</v>
      </c>
      <c r="G907" t="s">
        <v>6327</v>
      </c>
      <c r="H907">
        <v>100000000</v>
      </c>
      <c r="I907">
        <v>24000</v>
      </c>
      <c r="J907" t="s">
        <v>6877</v>
      </c>
      <c r="K907" s="163" t="str">
        <f>LEFT(L907,10)</f>
        <v>2044-12-16</v>
      </c>
      <c r="L907" t="s">
        <v>6878</v>
      </c>
      <c r="M907">
        <v>100000</v>
      </c>
      <c r="N907" t="s">
        <v>1434</v>
      </c>
      <c r="O907" t="s">
        <v>1435</v>
      </c>
      <c r="P907" t="s">
        <v>1449</v>
      </c>
      <c r="Q907" t="s">
        <v>5308</v>
      </c>
      <c r="R907" t="s">
        <v>1443</v>
      </c>
      <c r="S907" t="s">
        <v>6442</v>
      </c>
      <c r="T907" t="s">
        <v>6491</v>
      </c>
      <c r="U907" t="s">
        <v>1536</v>
      </c>
      <c r="V907" t="s">
        <v>1443</v>
      </c>
      <c r="W907" t="s">
        <v>292</v>
      </c>
      <c r="X907" t="s">
        <v>4843</v>
      </c>
      <c r="Y907" t="s">
        <v>2097</v>
      </c>
      <c r="Z907" t="s">
        <v>2098</v>
      </c>
      <c r="AA907" t="s">
        <v>3539</v>
      </c>
      <c r="AB907" t="s">
        <v>4844</v>
      </c>
      <c r="AC907" t="s">
        <v>1441</v>
      </c>
    </row>
    <row r="908" spans="1:29">
      <c r="A908" t="str">
        <f>+AA908</f>
        <v>OCP SA</v>
      </c>
      <c r="B908" t="s">
        <v>4845</v>
      </c>
      <c r="C908" t="s">
        <v>1433</v>
      </c>
      <c r="D908" t="s">
        <v>1473</v>
      </c>
      <c r="E908" t="s">
        <v>4846</v>
      </c>
      <c r="F908" t="s">
        <v>4846</v>
      </c>
      <c r="G908" t="s">
        <v>5356</v>
      </c>
      <c r="H908">
        <v>100000000</v>
      </c>
      <c r="I908">
        <v>7395</v>
      </c>
      <c r="J908" t="s">
        <v>5927</v>
      </c>
      <c r="K908" s="163" t="str">
        <f>LEFT(L908,10)</f>
        <v>2044-12-16</v>
      </c>
      <c r="L908" t="s">
        <v>6878</v>
      </c>
      <c r="M908">
        <v>100000</v>
      </c>
      <c r="N908" t="s">
        <v>1434</v>
      </c>
      <c r="O908" t="s">
        <v>1435</v>
      </c>
      <c r="P908" t="s">
        <v>1449</v>
      </c>
      <c r="Q908" t="s">
        <v>5308</v>
      </c>
      <c r="R908" t="s">
        <v>1443</v>
      </c>
      <c r="S908" t="s">
        <v>6745</v>
      </c>
      <c r="T908" t="s">
        <v>5432</v>
      </c>
      <c r="U908" t="s">
        <v>1438</v>
      </c>
      <c r="W908" t="s">
        <v>292</v>
      </c>
      <c r="X908" t="s">
        <v>4847</v>
      </c>
      <c r="Y908" t="s">
        <v>1455</v>
      </c>
      <c r="Z908" t="s">
        <v>1456</v>
      </c>
      <c r="AA908" t="s">
        <v>1487</v>
      </c>
      <c r="AB908" t="s">
        <v>2692</v>
      </c>
      <c r="AC908" t="s">
        <v>1441</v>
      </c>
    </row>
    <row r="909" spans="1:29">
      <c r="A909" t="str">
        <f>+AA909</f>
        <v>TRESOR</v>
      </c>
      <c r="B909" t="s">
        <v>4848</v>
      </c>
      <c r="C909" t="s">
        <v>1433</v>
      </c>
      <c r="D909" t="s">
        <v>1218</v>
      </c>
      <c r="E909" t="s">
        <v>4849</v>
      </c>
      <c r="F909" t="s">
        <v>4850</v>
      </c>
      <c r="G909" t="s">
        <v>5306</v>
      </c>
      <c r="H909">
        <v>100000000</v>
      </c>
      <c r="I909">
        <v>95871</v>
      </c>
      <c r="J909" t="s">
        <v>6879</v>
      </c>
      <c r="K909" s="163" t="str">
        <f>LEFT(L909,10)</f>
        <v>2045-02-06</v>
      </c>
      <c r="L909" t="s">
        <v>6880</v>
      </c>
      <c r="M909">
        <v>100000</v>
      </c>
      <c r="N909" t="s">
        <v>1434</v>
      </c>
      <c r="O909" t="s">
        <v>1435</v>
      </c>
      <c r="P909" t="s">
        <v>1436</v>
      </c>
      <c r="Q909" t="s">
        <v>5308</v>
      </c>
      <c r="R909" t="s">
        <v>1443</v>
      </c>
      <c r="S909" t="s">
        <v>6881</v>
      </c>
      <c r="T909" t="s">
        <v>6879</v>
      </c>
      <c r="U909" t="s">
        <v>1438</v>
      </c>
      <c r="W909" t="s">
        <v>292</v>
      </c>
      <c r="X909" t="s">
        <v>4851</v>
      </c>
      <c r="Y909" t="s">
        <v>1439</v>
      </c>
      <c r="Z909" t="s">
        <v>1440</v>
      </c>
      <c r="AA909" t="s">
        <v>333</v>
      </c>
      <c r="AB909" t="s">
        <v>2087</v>
      </c>
      <c r="AC909" t="s">
        <v>1441</v>
      </c>
    </row>
    <row r="910" spans="1:29">
      <c r="A910" t="str">
        <f>+AA910</f>
        <v>TRESOR</v>
      </c>
      <c r="B910" t="s">
        <v>4852</v>
      </c>
      <c r="C910" t="s">
        <v>1433</v>
      </c>
      <c r="D910" t="s">
        <v>1218</v>
      </c>
      <c r="E910" t="s">
        <v>4853</v>
      </c>
      <c r="F910" t="s">
        <v>4853</v>
      </c>
      <c r="G910" t="s">
        <v>5306</v>
      </c>
      <c r="H910">
        <v>100000000</v>
      </c>
      <c r="I910">
        <v>5000</v>
      </c>
      <c r="J910" t="s">
        <v>5529</v>
      </c>
      <c r="K910" s="163" t="str">
        <f>LEFT(L910,10)</f>
        <v>2045-08-14</v>
      </c>
      <c r="L910" t="s">
        <v>6882</v>
      </c>
      <c r="M910">
        <v>100000</v>
      </c>
      <c r="N910" t="s">
        <v>1434</v>
      </c>
      <c r="O910" t="s">
        <v>1435</v>
      </c>
      <c r="P910" t="s">
        <v>1436</v>
      </c>
      <c r="Q910" t="s">
        <v>5308</v>
      </c>
      <c r="R910" t="s">
        <v>1443</v>
      </c>
      <c r="S910" t="s">
        <v>5483</v>
      </c>
      <c r="T910" t="s">
        <v>5529</v>
      </c>
      <c r="U910" t="s">
        <v>1438</v>
      </c>
      <c r="W910" t="s">
        <v>292</v>
      </c>
      <c r="X910" t="s">
        <v>4854</v>
      </c>
      <c r="Y910" t="s">
        <v>1439</v>
      </c>
      <c r="Z910" t="s">
        <v>1440</v>
      </c>
      <c r="AA910" t="s">
        <v>333</v>
      </c>
      <c r="AB910" t="s">
        <v>4855</v>
      </c>
      <c r="AC910" t="s">
        <v>1441</v>
      </c>
    </row>
    <row r="911" spans="1:29">
      <c r="A911" t="str">
        <f>+AA911</f>
        <v>TRESOR</v>
      </c>
      <c r="B911" t="s">
        <v>4856</v>
      </c>
      <c r="C911" t="s">
        <v>1433</v>
      </c>
      <c r="D911" t="s">
        <v>1218</v>
      </c>
      <c r="E911" t="s">
        <v>4857</v>
      </c>
      <c r="F911" t="s">
        <v>4857</v>
      </c>
      <c r="G911" t="s">
        <v>5306</v>
      </c>
      <c r="H911">
        <v>100000000</v>
      </c>
      <c r="I911">
        <v>10000</v>
      </c>
      <c r="J911" t="s">
        <v>6086</v>
      </c>
      <c r="K911" s="163" t="str">
        <f>LEFT(L911,10)</f>
        <v>2046-02-19</v>
      </c>
      <c r="L911" t="s">
        <v>6883</v>
      </c>
      <c r="M911">
        <v>100000</v>
      </c>
      <c r="N911" t="s">
        <v>1434</v>
      </c>
      <c r="O911" t="s">
        <v>1435</v>
      </c>
      <c r="P911" t="s">
        <v>1436</v>
      </c>
      <c r="Q911" t="s">
        <v>5308</v>
      </c>
      <c r="R911" t="s">
        <v>1443</v>
      </c>
      <c r="S911" t="s">
        <v>6602</v>
      </c>
      <c r="T911" t="s">
        <v>6884</v>
      </c>
      <c r="U911" t="s">
        <v>1438</v>
      </c>
      <c r="W911" t="s">
        <v>292</v>
      </c>
      <c r="X911" t="s">
        <v>4858</v>
      </c>
      <c r="Y911" t="s">
        <v>1439</v>
      </c>
      <c r="Z911" t="s">
        <v>1440</v>
      </c>
      <c r="AA911" t="s">
        <v>333</v>
      </c>
      <c r="AB911" t="s">
        <v>4859</v>
      </c>
      <c r="AC911" t="s">
        <v>1441</v>
      </c>
    </row>
    <row r="912" spans="1:29">
      <c r="A912" t="str">
        <f>+AA912</f>
        <v>ADM</v>
      </c>
      <c r="B912" t="s">
        <v>4860</v>
      </c>
      <c r="C912" t="s">
        <v>1534</v>
      </c>
      <c r="D912" t="s">
        <v>1473</v>
      </c>
      <c r="E912" t="s">
        <v>4861</v>
      </c>
      <c r="F912" t="s">
        <v>4861</v>
      </c>
      <c r="G912" t="s">
        <v>5649</v>
      </c>
      <c r="H912">
        <v>100000000</v>
      </c>
      <c r="I912">
        <v>2500</v>
      </c>
      <c r="J912" t="s">
        <v>6260</v>
      </c>
      <c r="K912" s="163" t="str">
        <f>LEFT(L912,10)</f>
        <v>2047-05-18</v>
      </c>
      <c r="L912" t="s">
        <v>6885</v>
      </c>
      <c r="M912">
        <v>100000</v>
      </c>
      <c r="N912" t="s">
        <v>1434</v>
      </c>
      <c r="O912" t="s">
        <v>1435</v>
      </c>
      <c r="P912" t="s">
        <v>1436</v>
      </c>
      <c r="Q912" t="s">
        <v>5308</v>
      </c>
      <c r="R912" t="s">
        <v>1443</v>
      </c>
      <c r="S912" t="s">
        <v>6886</v>
      </c>
      <c r="U912" t="s">
        <v>1536</v>
      </c>
      <c r="V912" t="s">
        <v>1443</v>
      </c>
      <c r="W912" t="s">
        <v>292</v>
      </c>
      <c r="X912" t="s">
        <v>4862</v>
      </c>
      <c r="Y912" t="s">
        <v>1465</v>
      </c>
      <c r="Z912" t="s">
        <v>1466</v>
      </c>
      <c r="AA912" t="s">
        <v>2114</v>
      </c>
      <c r="AB912" t="s">
        <v>3377</v>
      </c>
      <c r="AC912" t="s">
        <v>1441</v>
      </c>
    </row>
    <row r="913" spans="1:29">
      <c r="A913" t="str">
        <f>+AA913</f>
        <v>ADM</v>
      </c>
      <c r="B913" t="s">
        <v>4863</v>
      </c>
      <c r="C913" t="s">
        <v>1433</v>
      </c>
      <c r="D913" t="s">
        <v>1473</v>
      </c>
      <c r="E913" t="s">
        <v>4864</v>
      </c>
      <c r="F913" t="s">
        <v>4864</v>
      </c>
      <c r="G913" t="s">
        <v>5649</v>
      </c>
      <c r="H913">
        <v>100000000</v>
      </c>
      <c r="I913">
        <v>12764</v>
      </c>
      <c r="J913" t="s">
        <v>6260</v>
      </c>
      <c r="K913" s="163" t="str">
        <f>LEFT(L913,10)</f>
        <v>2047-05-18</v>
      </c>
      <c r="L913" t="s">
        <v>6885</v>
      </c>
      <c r="M913">
        <v>100000</v>
      </c>
      <c r="N913" t="s">
        <v>1434</v>
      </c>
      <c r="O913" t="s">
        <v>1435</v>
      </c>
      <c r="P913" t="s">
        <v>1436</v>
      </c>
      <c r="Q913" t="s">
        <v>5308</v>
      </c>
      <c r="R913" t="s">
        <v>1443</v>
      </c>
      <c r="S913" t="s">
        <v>6869</v>
      </c>
      <c r="U913" t="s">
        <v>1536</v>
      </c>
      <c r="V913" t="s">
        <v>1443</v>
      </c>
      <c r="W913" t="s">
        <v>292</v>
      </c>
      <c r="X913" t="s">
        <v>4865</v>
      </c>
      <c r="Y913" t="s">
        <v>1465</v>
      </c>
      <c r="Z913" t="s">
        <v>1466</v>
      </c>
      <c r="AA913" t="s">
        <v>2114</v>
      </c>
      <c r="AB913" t="s">
        <v>3377</v>
      </c>
      <c r="AC913" t="s">
        <v>1441</v>
      </c>
    </row>
    <row r="914" spans="1:29">
      <c r="A914" t="str">
        <f>+AA914</f>
        <v>BOA</v>
      </c>
      <c r="B914" t="s">
        <v>4866</v>
      </c>
      <c r="C914" t="s">
        <v>1447</v>
      </c>
      <c r="D914" t="s">
        <v>1442</v>
      </c>
      <c r="E914" t="s">
        <v>4867</v>
      </c>
      <c r="F914" t="s">
        <v>4868</v>
      </c>
      <c r="G914" t="s">
        <v>5327</v>
      </c>
      <c r="H914">
        <v>100000000</v>
      </c>
      <c r="I914">
        <v>2000</v>
      </c>
      <c r="J914" t="s">
        <v>6040</v>
      </c>
      <c r="K914" s="163" t="str">
        <f>LEFT(L914,10)</f>
        <v>2047-06-23</v>
      </c>
      <c r="L914" t="s">
        <v>6887</v>
      </c>
      <c r="M914">
        <v>100000</v>
      </c>
      <c r="N914" t="s">
        <v>1557</v>
      </c>
      <c r="O914" t="s">
        <v>1435</v>
      </c>
      <c r="P914" t="s">
        <v>1436</v>
      </c>
      <c r="Q914" t="s">
        <v>5308</v>
      </c>
      <c r="R914" t="s">
        <v>1443</v>
      </c>
      <c r="S914" t="s">
        <v>6888</v>
      </c>
      <c r="U914" t="s">
        <v>1438</v>
      </c>
      <c r="W914" t="s">
        <v>292</v>
      </c>
      <c r="X914" t="s">
        <v>4869</v>
      </c>
      <c r="Y914" t="s">
        <v>1457</v>
      </c>
      <c r="Z914" t="s">
        <v>39</v>
      </c>
      <c r="AA914" t="s">
        <v>1458</v>
      </c>
      <c r="AB914" t="s">
        <v>4870</v>
      </c>
      <c r="AC914" t="s">
        <v>1441</v>
      </c>
    </row>
    <row r="915" spans="1:29">
      <c r="A915" t="str">
        <f>+AA915</f>
        <v>BOA</v>
      </c>
      <c r="B915" t="s">
        <v>4871</v>
      </c>
      <c r="C915" t="s">
        <v>1433</v>
      </c>
      <c r="D915" t="s">
        <v>1442</v>
      </c>
      <c r="E915" t="s">
        <v>4872</v>
      </c>
      <c r="F915" t="s">
        <v>4873</v>
      </c>
      <c r="G915" t="s">
        <v>5327</v>
      </c>
      <c r="H915">
        <v>100000000</v>
      </c>
      <c r="I915">
        <v>8000</v>
      </c>
      <c r="J915" t="s">
        <v>6040</v>
      </c>
      <c r="K915" s="163" t="str">
        <f>LEFT(L915,10)</f>
        <v>2047-06-23</v>
      </c>
      <c r="L915" t="s">
        <v>6887</v>
      </c>
      <c r="M915">
        <v>100000</v>
      </c>
      <c r="N915" t="s">
        <v>1434</v>
      </c>
      <c r="O915" t="s">
        <v>1435</v>
      </c>
      <c r="P915" t="s">
        <v>1436</v>
      </c>
      <c r="Q915" t="s">
        <v>5308</v>
      </c>
      <c r="R915" t="s">
        <v>1443</v>
      </c>
      <c r="S915" t="s">
        <v>5855</v>
      </c>
      <c r="U915" t="s">
        <v>1438</v>
      </c>
      <c r="W915" t="s">
        <v>292</v>
      </c>
      <c r="X915" t="s">
        <v>4874</v>
      </c>
      <c r="Y915" t="s">
        <v>1457</v>
      </c>
      <c r="Z915" t="s">
        <v>39</v>
      </c>
      <c r="AA915" t="s">
        <v>1458</v>
      </c>
      <c r="AB915" t="s">
        <v>4870</v>
      </c>
      <c r="AC915" t="s">
        <v>1441</v>
      </c>
    </row>
    <row r="916" spans="1:29">
      <c r="A916" t="str">
        <f>+AA916</f>
        <v>ADM</v>
      </c>
      <c r="B916" t="s">
        <v>4875</v>
      </c>
      <c r="C916" t="s">
        <v>1534</v>
      </c>
      <c r="D916" t="s">
        <v>1473</v>
      </c>
      <c r="E916" t="s">
        <v>4876</v>
      </c>
      <c r="F916" t="s">
        <v>4876</v>
      </c>
      <c r="G916" t="s">
        <v>5649</v>
      </c>
      <c r="H916">
        <v>100000000</v>
      </c>
      <c r="I916">
        <v>2047</v>
      </c>
      <c r="J916" t="s">
        <v>6325</v>
      </c>
      <c r="K916" s="163" t="str">
        <f>LEFT(L916,10)</f>
        <v>2047-10-24</v>
      </c>
      <c r="L916" t="s">
        <v>6889</v>
      </c>
      <c r="M916">
        <v>100000</v>
      </c>
      <c r="N916" t="s">
        <v>1434</v>
      </c>
      <c r="O916" t="s">
        <v>1435</v>
      </c>
      <c r="P916" t="s">
        <v>1436</v>
      </c>
      <c r="Q916" t="s">
        <v>5308</v>
      </c>
      <c r="R916" t="s">
        <v>1443</v>
      </c>
      <c r="S916" t="s">
        <v>6683</v>
      </c>
      <c r="U916" t="s">
        <v>1536</v>
      </c>
      <c r="V916" t="s">
        <v>1443</v>
      </c>
      <c r="W916" t="s">
        <v>292</v>
      </c>
      <c r="X916" t="s">
        <v>4877</v>
      </c>
      <c r="Y916" t="s">
        <v>1455</v>
      </c>
      <c r="Z916" t="s">
        <v>1456</v>
      </c>
      <c r="AA916" t="s">
        <v>2114</v>
      </c>
      <c r="AB916" t="s">
        <v>3535</v>
      </c>
      <c r="AC916" t="s">
        <v>1441</v>
      </c>
    </row>
    <row r="917" spans="1:29">
      <c r="A917" t="str">
        <f>+AA917</f>
        <v>MA LEASING</v>
      </c>
      <c r="B917" t="s">
        <v>4878</v>
      </c>
      <c r="C917" t="s">
        <v>1447</v>
      </c>
      <c r="D917" t="s">
        <v>1442</v>
      </c>
      <c r="E917" t="s">
        <v>4879</v>
      </c>
      <c r="F917" t="s">
        <v>4879</v>
      </c>
      <c r="G917" t="s">
        <v>6303</v>
      </c>
      <c r="H917">
        <v>100000000</v>
      </c>
      <c r="I917">
        <v>700</v>
      </c>
      <c r="J917" t="s">
        <v>6352</v>
      </c>
      <c r="K917" s="163" t="str">
        <f>LEFT(L917,10)</f>
        <v>2047-12-29</v>
      </c>
      <c r="L917" t="s">
        <v>6890</v>
      </c>
      <c r="M917">
        <v>100000</v>
      </c>
      <c r="N917" t="s">
        <v>1557</v>
      </c>
      <c r="O917" t="s">
        <v>1435</v>
      </c>
      <c r="P917" t="s">
        <v>1449</v>
      </c>
      <c r="Q917" t="s">
        <v>5308</v>
      </c>
      <c r="R917" t="s">
        <v>1443</v>
      </c>
      <c r="S917" t="s">
        <v>6891</v>
      </c>
      <c r="T917" t="s">
        <v>6352</v>
      </c>
      <c r="U917" t="s">
        <v>1438</v>
      </c>
      <c r="W917" t="s">
        <v>292</v>
      </c>
      <c r="X917" t="s">
        <v>4880</v>
      </c>
      <c r="Y917" t="s">
        <v>2097</v>
      </c>
      <c r="Z917" t="s">
        <v>2098</v>
      </c>
      <c r="AA917" t="s">
        <v>3482</v>
      </c>
      <c r="AB917" t="s">
        <v>3597</v>
      </c>
      <c r="AC917" t="s">
        <v>1441</v>
      </c>
    </row>
    <row r="918" spans="1:29">
      <c r="A918" t="str">
        <f>+AA918</f>
        <v>ONCF</v>
      </c>
      <c r="B918" t="s">
        <v>4881</v>
      </c>
      <c r="C918" t="s">
        <v>1534</v>
      </c>
      <c r="D918" t="s">
        <v>1473</v>
      </c>
      <c r="E918" t="s">
        <v>4882</v>
      </c>
      <c r="F918" t="s">
        <v>4882</v>
      </c>
      <c r="G918" t="s">
        <v>5350</v>
      </c>
      <c r="H918">
        <v>100000000</v>
      </c>
      <c r="I918">
        <v>20000</v>
      </c>
      <c r="J918" t="s">
        <v>6892</v>
      </c>
      <c r="K918" s="163" t="str">
        <f>LEFT(L918,10)</f>
        <v>2048-06-14</v>
      </c>
      <c r="L918" t="s">
        <v>6893</v>
      </c>
      <c r="M918">
        <v>100000</v>
      </c>
      <c r="N918" t="s">
        <v>1434</v>
      </c>
      <c r="O918" t="s">
        <v>1435</v>
      </c>
      <c r="P918" t="s">
        <v>1436</v>
      </c>
      <c r="Q918" t="s">
        <v>5308</v>
      </c>
      <c r="R918" t="s">
        <v>1443</v>
      </c>
      <c r="S918" t="s">
        <v>6295</v>
      </c>
      <c r="U918" t="s">
        <v>1536</v>
      </c>
      <c r="V918" t="s">
        <v>1443</v>
      </c>
      <c r="W918" t="s">
        <v>292</v>
      </c>
      <c r="X918" t="s">
        <v>4883</v>
      </c>
      <c r="Y918" t="s">
        <v>1455</v>
      </c>
      <c r="Z918" t="s">
        <v>1456</v>
      </c>
      <c r="AA918" t="s">
        <v>1479</v>
      </c>
      <c r="AB918" t="s">
        <v>4884</v>
      </c>
      <c r="AC918" t="s">
        <v>1441</v>
      </c>
    </row>
    <row r="919" spans="1:29">
      <c r="A919" t="str">
        <f>+AA919</f>
        <v>BOA</v>
      </c>
      <c r="B919" t="s">
        <v>4885</v>
      </c>
      <c r="C919" t="s">
        <v>1433</v>
      </c>
      <c r="D919" t="s">
        <v>1442</v>
      </c>
      <c r="E919" t="s">
        <v>4886</v>
      </c>
      <c r="F919" t="s">
        <v>6894</v>
      </c>
      <c r="G919" t="s">
        <v>5327</v>
      </c>
      <c r="H919">
        <v>100000000</v>
      </c>
      <c r="I919">
        <v>1000</v>
      </c>
      <c r="J919" t="s">
        <v>6895</v>
      </c>
      <c r="K919" s="163" t="str">
        <f>LEFT(L919,10)</f>
        <v>2048-10-15</v>
      </c>
      <c r="L919" t="s">
        <v>6896</v>
      </c>
      <c r="M919">
        <v>100000</v>
      </c>
      <c r="N919" t="s">
        <v>1434</v>
      </c>
      <c r="O919" t="s">
        <v>1435</v>
      </c>
      <c r="Q919" t="s">
        <v>5308</v>
      </c>
      <c r="R919" t="s">
        <v>1443</v>
      </c>
      <c r="S919" t="s">
        <v>5840</v>
      </c>
      <c r="U919" t="s">
        <v>1438</v>
      </c>
      <c r="W919" t="s">
        <v>1444</v>
      </c>
      <c r="X919" t="s">
        <v>4887</v>
      </c>
      <c r="Y919" t="s">
        <v>1457</v>
      </c>
      <c r="Z919" t="s">
        <v>39</v>
      </c>
      <c r="AA919" t="s">
        <v>1458</v>
      </c>
      <c r="AC919" t="s">
        <v>4888</v>
      </c>
    </row>
    <row r="920" spans="1:29">
      <c r="A920" t="str">
        <f>+AA920</f>
        <v>BOA</v>
      </c>
      <c r="B920" t="s">
        <v>4889</v>
      </c>
      <c r="C920" t="s">
        <v>1447</v>
      </c>
      <c r="D920" t="s">
        <v>1442</v>
      </c>
      <c r="E920" t="s">
        <v>4890</v>
      </c>
      <c r="F920" t="s">
        <v>4891</v>
      </c>
      <c r="G920" t="s">
        <v>5327</v>
      </c>
      <c r="H920">
        <v>100000000</v>
      </c>
      <c r="I920">
        <v>500</v>
      </c>
      <c r="J920" t="s">
        <v>6895</v>
      </c>
      <c r="K920" s="163" t="str">
        <f>LEFT(L920,10)</f>
        <v>2048-10-15</v>
      </c>
      <c r="L920" t="s">
        <v>6896</v>
      </c>
      <c r="M920">
        <v>100000</v>
      </c>
      <c r="N920" t="s">
        <v>1448</v>
      </c>
      <c r="O920" t="s">
        <v>1435</v>
      </c>
      <c r="Q920" t="s">
        <v>5308</v>
      </c>
      <c r="R920" t="s">
        <v>1443</v>
      </c>
      <c r="S920" t="s">
        <v>6579</v>
      </c>
      <c r="U920" t="s">
        <v>1438</v>
      </c>
      <c r="W920" t="s">
        <v>1444</v>
      </c>
      <c r="X920" t="s">
        <v>4892</v>
      </c>
      <c r="Y920" t="s">
        <v>1457</v>
      </c>
      <c r="Z920" t="s">
        <v>39</v>
      </c>
      <c r="AA920" t="s">
        <v>1458</v>
      </c>
      <c r="AC920" t="s">
        <v>4888</v>
      </c>
    </row>
    <row r="921" spans="1:29">
      <c r="A921" t="str">
        <f>+AA921</f>
        <v>BOA</v>
      </c>
      <c r="B921" t="s">
        <v>4893</v>
      </c>
      <c r="C921" t="s">
        <v>1433</v>
      </c>
      <c r="D921" t="s">
        <v>1442</v>
      </c>
      <c r="E921" t="s">
        <v>4894</v>
      </c>
      <c r="F921" t="s">
        <v>4894</v>
      </c>
      <c r="G921" t="s">
        <v>5327</v>
      </c>
      <c r="H921">
        <v>100000000</v>
      </c>
      <c r="I921">
        <v>1000</v>
      </c>
      <c r="J921" t="s">
        <v>6895</v>
      </c>
      <c r="K921" s="163" t="str">
        <f>LEFT(L921,10)</f>
        <v>2048-10-15</v>
      </c>
      <c r="L921" t="s">
        <v>6896</v>
      </c>
      <c r="M921">
        <v>100000</v>
      </c>
      <c r="N921" t="s">
        <v>1434</v>
      </c>
      <c r="O921" t="s">
        <v>1435</v>
      </c>
      <c r="P921" t="s">
        <v>1449</v>
      </c>
      <c r="Q921" t="s">
        <v>5308</v>
      </c>
      <c r="R921" t="s">
        <v>1443</v>
      </c>
      <c r="S921" t="s">
        <v>6897</v>
      </c>
      <c r="T921" t="s">
        <v>6895</v>
      </c>
      <c r="U921" t="s">
        <v>1438</v>
      </c>
      <c r="W921" t="s">
        <v>1444</v>
      </c>
      <c r="X921" t="s">
        <v>4895</v>
      </c>
      <c r="Y921" t="s">
        <v>1457</v>
      </c>
      <c r="Z921" t="s">
        <v>39</v>
      </c>
      <c r="AA921" t="s">
        <v>1458</v>
      </c>
      <c r="AB921" t="s">
        <v>4896</v>
      </c>
      <c r="AC921" t="s">
        <v>1441</v>
      </c>
    </row>
    <row r="922" spans="1:29">
      <c r="A922" t="str">
        <f>+AA922</f>
        <v>BOA</v>
      </c>
      <c r="B922" t="s">
        <v>4897</v>
      </c>
      <c r="C922" t="s">
        <v>1447</v>
      </c>
      <c r="D922" t="s">
        <v>1442</v>
      </c>
      <c r="E922" t="s">
        <v>4898</v>
      </c>
      <c r="F922" t="s">
        <v>4898</v>
      </c>
      <c r="G922" t="s">
        <v>5327</v>
      </c>
      <c r="H922">
        <v>100000000</v>
      </c>
      <c r="I922">
        <v>500</v>
      </c>
      <c r="J922" t="s">
        <v>6895</v>
      </c>
      <c r="K922" s="163" t="str">
        <f>LEFT(L922,10)</f>
        <v>2048-10-15</v>
      </c>
      <c r="L922" t="s">
        <v>6896</v>
      </c>
      <c r="M922">
        <v>100000</v>
      </c>
      <c r="N922" t="s">
        <v>1557</v>
      </c>
      <c r="O922" t="s">
        <v>1435</v>
      </c>
      <c r="P922" t="s">
        <v>1449</v>
      </c>
      <c r="Q922" t="s">
        <v>5308</v>
      </c>
      <c r="R922" t="s">
        <v>1443</v>
      </c>
      <c r="S922" t="s">
        <v>6302</v>
      </c>
      <c r="T922" t="s">
        <v>6898</v>
      </c>
      <c r="U922" t="s">
        <v>1438</v>
      </c>
      <c r="W922" t="s">
        <v>1444</v>
      </c>
      <c r="X922" t="s">
        <v>4899</v>
      </c>
      <c r="Y922" t="s">
        <v>1457</v>
      </c>
      <c r="Z922" t="s">
        <v>39</v>
      </c>
      <c r="AA922" t="s">
        <v>1458</v>
      </c>
      <c r="AB922" t="s">
        <v>4896</v>
      </c>
      <c r="AC922" t="s">
        <v>1441</v>
      </c>
    </row>
    <row r="923" spans="1:29">
      <c r="A923" t="str">
        <f>+AA923</f>
        <v>BOA</v>
      </c>
      <c r="B923" t="s">
        <v>4900</v>
      </c>
      <c r="C923" t="s">
        <v>1433</v>
      </c>
      <c r="D923" t="s">
        <v>1442</v>
      </c>
      <c r="E923" t="s">
        <v>4901</v>
      </c>
      <c r="F923" t="s">
        <v>4902</v>
      </c>
      <c r="G923" t="s">
        <v>5327</v>
      </c>
      <c r="H923">
        <v>100000000</v>
      </c>
      <c r="I923">
        <v>500</v>
      </c>
      <c r="J923" t="s">
        <v>6895</v>
      </c>
      <c r="K923" s="163" t="str">
        <f>LEFT(L923,10)</f>
        <v>2048-10-15</v>
      </c>
      <c r="L923" t="s">
        <v>6896</v>
      </c>
      <c r="M923">
        <v>100000</v>
      </c>
      <c r="N923" t="s">
        <v>1434</v>
      </c>
      <c r="O923" t="s">
        <v>1435</v>
      </c>
      <c r="Q923" t="s">
        <v>5308</v>
      </c>
      <c r="R923" t="s">
        <v>1443</v>
      </c>
      <c r="S923" t="s">
        <v>5840</v>
      </c>
      <c r="U923" t="s">
        <v>1438</v>
      </c>
      <c r="W923" t="s">
        <v>292</v>
      </c>
      <c r="X923" t="s">
        <v>4903</v>
      </c>
      <c r="Y923" t="s">
        <v>1457</v>
      </c>
      <c r="Z923" t="s">
        <v>39</v>
      </c>
      <c r="AA923" t="s">
        <v>1458</v>
      </c>
      <c r="AC923" t="s">
        <v>1441</v>
      </c>
    </row>
    <row r="924" spans="1:29">
      <c r="A924" t="str">
        <f>+AA924</f>
        <v>BOA</v>
      </c>
      <c r="B924" t="s">
        <v>4904</v>
      </c>
      <c r="C924" t="s">
        <v>1447</v>
      </c>
      <c r="D924" t="s">
        <v>1442</v>
      </c>
      <c r="E924" t="s">
        <v>4905</v>
      </c>
      <c r="F924" t="s">
        <v>4906</v>
      </c>
      <c r="G924" t="s">
        <v>5327</v>
      </c>
      <c r="H924">
        <v>100000000</v>
      </c>
      <c r="I924">
        <v>8000</v>
      </c>
      <c r="J924" t="s">
        <v>6895</v>
      </c>
      <c r="K924" s="163" t="str">
        <f>LEFT(L924,10)</f>
        <v>2048-10-15</v>
      </c>
      <c r="L924" t="s">
        <v>6896</v>
      </c>
      <c r="M924">
        <v>100000</v>
      </c>
      <c r="N924" t="s">
        <v>1448</v>
      </c>
      <c r="O924" t="s">
        <v>1435</v>
      </c>
      <c r="Q924" t="s">
        <v>5308</v>
      </c>
      <c r="R924" t="s">
        <v>1443</v>
      </c>
      <c r="S924" t="s">
        <v>6579</v>
      </c>
      <c r="U924" t="s">
        <v>1438</v>
      </c>
      <c r="W924" t="s">
        <v>292</v>
      </c>
      <c r="X924" t="s">
        <v>4907</v>
      </c>
      <c r="Y924" t="s">
        <v>1457</v>
      </c>
      <c r="Z924" t="s">
        <v>39</v>
      </c>
      <c r="AA924" t="s">
        <v>1458</v>
      </c>
      <c r="AC924" t="s">
        <v>1441</v>
      </c>
    </row>
    <row r="925" spans="1:29">
      <c r="A925" t="str">
        <f>+AA925</f>
        <v>ADM</v>
      </c>
      <c r="B925" t="s">
        <v>4908</v>
      </c>
      <c r="C925" t="s">
        <v>1534</v>
      </c>
      <c r="D925" t="s">
        <v>1473</v>
      </c>
      <c r="E925" t="s">
        <v>4909</v>
      </c>
      <c r="F925" t="s">
        <v>4909</v>
      </c>
      <c r="G925" t="s">
        <v>5649</v>
      </c>
      <c r="H925">
        <v>100000000</v>
      </c>
      <c r="I925">
        <v>20000</v>
      </c>
      <c r="J925" t="s">
        <v>6899</v>
      </c>
      <c r="K925" s="163" t="str">
        <f>LEFT(L925,10)</f>
        <v>2049-04-29</v>
      </c>
      <c r="L925" t="s">
        <v>6900</v>
      </c>
      <c r="M925">
        <v>100000</v>
      </c>
      <c r="N925" t="s">
        <v>1434</v>
      </c>
      <c r="O925" t="s">
        <v>1435</v>
      </c>
      <c r="P925" t="s">
        <v>1436</v>
      </c>
      <c r="Q925" t="s">
        <v>5308</v>
      </c>
      <c r="R925" t="s">
        <v>1443</v>
      </c>
      <c r="S925" t="s">
        <v>6901</v>
      </c>
      <c r="U925" t="s">
        <v>1536</v>
      </c>
      <c r="V925" t="s">
        <v>1443</v>
      </c>
      <c r="W925" t="s">
        <v>292</v>
      </c>
      <c r="X925" t="s">
        <v>4910</v>
      </c>
      <c r="Y925" t="s">
        <v>1465</v>
      </c>
      <c r="Z925" t="s">
        <v>1466</v>
      </c>
      <c r="AA925" t="s">
        <v>2114</v>
      </c>
      <c r="AB925" t="s">
        <v>4911</v>
      </c>
      <c r="AC925" t="s">
        <v>1441</v>
      </c>
    </row>
    <row r="926" spans="1:29">
      <c r="A926" t="str">
        <f>+AA926</f>
        <v>ONCF</v>
      </c>
      <c r="B926" t="s">
        <v>4912</v>
      </c>
      <c r="C926" t="s">
        <v>1534</v>
      </c>
      <c r="D926" t="s">
        <v>1473</v>
      </c>
      <c r="E926" t="s">
        <v>4913</v>
      </c>
      <c r="F926" t="s">
        <v>4913</v>
      </c>
      <c r="G926" t="s">
        <v>5350</v>
      </c>
      <c r="H926">
        <v>100000000</v>
      </c>
      <c r="I926">
        <v>4584</v>
      </c>
      <c r="J926" t="s">
        <v>6699</v>
      </c>
      <c r="K926" s="163" t="str">
        <f>LEFT(L926,10)</f>
        <v>2049-10-31</v>
      </c>
      <c r="L926" t="s">
        <v>6902</v>
      </c>
      <c r="M926">
        <v>100000</v>
      </c>
      <c r="N926" t="s">
        <v>1434</v>
      </c>
      <c r="O926" t="s">
        <v>1435</v>
      </c>
      <c r="P926" t="s">
        <v>1436</v>
      </c>
      <c r="Q926" t="s">
        <v>5308</v>
      </c>
      <c r="R926" t="s">
        <v>1443</v>
      </c>
      <c r="S926" t="s">
        <v>6124</v>
      </c>
      <c r="T926" t="s">
        <v>6699</v>
      </c>
      <c r="U926" t="s">
        <v>1536</v>
      </c>
      <c r="V926" t="s">
        <v>1443</v>
      </c>
      <c r="W926" t="s">
        <v>292</v>
      </c>
      <c r="X926" t="s">
        <v>4914</v>
      </c>
      <c r="Y926" t="s">
        <v>1455</v>
      </c>
      <c r="Z926" t="s">
        <v>1456</v>
      </c>
      <c r="AA926" t="s">
        <v>1479</v>
      </c>
      <c r="AB926" t="s">
        <v>4774</v>
      </c>
      <c r="AC926" t="s">
        <v>1441</v>
      </c>
    </row>
    <row r="927" spans="1:29">
      <c r="A927" t="str">
        <f>+AA927</f>
        <v>ONCF</v>
      </c>
      <c r="B927" t="s">
        <v>4915</v>
      </c>
      <c r="C927" t="s">
        <v>1534</v>
      </c>
      <c r="D927" t="s">
        <v>1473</v>
      </c>
      <c r="E927" t="s">
        <v>4916</v>
      </c>
      <c r="F927" t="s">
        <v>4916</v>
      </c>
      <c r="G927" t="s">
        <v>5350</v>
      </c>
      <c r="H927">
        <v>100000000</v>
      </c>
      <c r="I927">
        <v>23908</v>
      </c>
      <c r="J927" t="s">
        <v>6699</v>
      </c>
      <c r="K927" s="163" t="str">
        <f>LEFT(L927,10)</f>
        <v>2049-10-31</v>
      </c>
      <c r="L927" t="s">
        <v>6902</v>
      </c>
      <c r="M927">
        <v>100000</v>
      </c>
      <c r="N927" t="s">
        <v>1434</v>
      </c>
      <c r="O927" t="s">
        <v>1435</v>
      </c>
      <c r="P927" t="s">
        <v>1436</v>
      </c>
      <c r="Q927" t="s">
        <v>5308</v>
      </c>
      <c r="R927" t="s">
        <v>1443</v>
      </c>
      <c r="S927" t="s">
        <v>6324</v>
      </c>
      <c r="T927" t="s">
        <v>6699</v>
      </c>
      <c r="U927" t="s">
        <v>1536</v>
      </c>
      <c r="V927" t="s">
        <v>1443</v>
      </c>
      <c r="W927" t="s">
        <v>292</v>
      </c>
      <c r="X927" t="s">
        <v>4917</v>
      </c>
      <c r="Y927" t="s">
        <v>1455</v>
      </c>
      <c r="Z927" t="s">
        <v>1456</v>
      </c>
      <c r="AA927" t="s">
        <v>1479</v>
      </c>
      <c r="AB927" t="s">
        <v>4774</v>
      </c>
      <c r="AC927" t="s">
        <v>1441</v>
      </c>
    </row>
    <row r="928" spans="1:29">
      <c r="A928" t="str">
        <f>+AA928</f>
        <v>TRESOR</v>
      </c>
      <c r="B928" t="s">
        <v>4918</v>
      </c>
      <c r="C928" t="s">
        <v>1433</v>
      </c>
      <c r="D928" t="s">
        <v>1218</v>
      </c>
      <c r="E928" t="s">
        <v>4919</v>
      </c>
      <c r="F928" t="s">
        <v>4919</v>
      </c>
      <c r="G928" t="s">
        <v>5306</v>
      </c>
      <c r="H928">
        <v>100000000</v>
      </c>
      <c r="I928">
        <v>17188</v>
      </c>
      <c r="J928" t="s">
        <v>6589</v>
      </c>
      <c r="K928" s="163" t="str">
        <f>LEFT(L928,10)</f>
        <v>2050-02-14</v>
      </c>
      <c r="L928" t="s">
        <v>6903</v>
      </c>
      <c r="M928">
        <v>100000</v>
      </c>
      <c r="N928" t="s">
        <v>1434</v>
      </c>
      <c r="O928" t="s">
        <v>1435</v>
      </c>
      <c r="P928" t="s">
        <v>1436</v>
      </c>
      <c r="Q928" t="s">
        <v>5308</v>
      </c>
      <c r="R928" t="s">
        <v>1443</v>
      </c>
      <c r="S928" t="s">
        <v>5483</v>
      </c>
      <c r="T928" t="s">
        <v>6589</v>
      </c>
      <c r="U928" t="s">
        <v>1438</v>
      </c>
      <c r="W928" t="s">
        <v>292</v>
      </c>
      <c r="X928" t="s">
        <v>4920</v>
      </c>
      <c r="Y928" t="s">
        <v>1439</v>
      </c>
      <c r="Z928" t="s">
        <v>1440</v>
      </c>
      <c r="AA928" t="s">
        <v>333</v>
      </c>
      <c r="AB928" t="s">
        <v>4921</v>
      </c>
      <c r="AC928" t="s">
        <v>1441</v>
      </c>
    </row>
    <row r="929" spans="1:29">
      <c r="A929" t="str">
        <f>+AA929</f>
        <v>ADM</v>
      </c>
      <c r="B929" t="s">
        <v>4922</v>
      </c>
      <c r="C929" t="s">
        <v>1534</v>
      </c>
      <c r="D929" t="s">
        <v>1473</v>
      </c>
      <c r="E929" t="s">
        <v>4923</v>
      </c>
      <c r="F929" t="s">
        <v>4923</v>
      </c>
      <c r="G929" t="s">
        <v>5649</v>
      </c>
      <c r="H929">
        <v>100000000</v>
      </c>
      <c r="I929">
        <v>2980</v>
      </c>
      <c r="J929" t="s">
        <v>6904</v>
      </c>
      <c r="K929" s="163" t="str">
        <f>LEFT(L929,10)</f>
        <v>2050-02-25</v>
      </c>
      <c r="L929" t="s">
        <v>6905</v>
      </c>
      <c r="M929">
        <v>100000</v>
      </c>
      <c r="N929" t="s">
        <v>1434</v>
      </c>
      <c r="O929" t="s">
        <v>1435</v>
      </c>
      <c r="P929" t="s">
        <v>1436</v>
      </c>
      <c r="Q929" t="s">
        <v>5308</v>
      </c>
      <c r="R929" t="s">
        <v>1443</v>
      </c>
      <c r="S929" t="s">
        <v>6331</v>
      </c>
      <c r="T929" t="s">
        <v>6904</v>
      </c>
      <c r="U929" t="s">
        <v>1536</v>
      </c>
      <c r="V929" t="s">
        <v>1443</v>
      </c>
      <c r="W929" t="s">
        <v>292</v>
      </c>
      <c r="X929" t="s">
        <v>4924</v>
      </c>
      <c r="Y929" t="s">
        <v>1465</v>
      </c>
      <c r="Z929" t="s">
        <v>1466</v>
      </c>
      <c r="AA929" t="s">
        <v>2114</v>
      </c>
      <c r="AB929" t="s">
        <v>4925</v>
      </c>
      <c r="AC929" t="s">
        <v>1441</v>
      </c>
    </row>
    <row r="930" spans="1:29">
      <c r="A930" t="str">
        <f>+AA930</f>
        <v>ADM</v>
      </c>
      <c r="B930" t="s">
        <v>4926</v>
      </c>
      <c r="C930" t="s">
        <v>1534</v>
      </c>
      <c r="D930" t="s">
        <v>1473</v>
      </c>
      <c r="E930" t="s">
        <v>4927</v>
      </c>
      <c r="F930" t="s">
        <v>4927</v>
      </c>
      <c r="G930" t="s">
        <v>5649</v>
      </c>
      <c r="H930">
        <v>100000000</v>
      </c>
      <c r="I930">
        <v>2772</v>
      </c>
      <c r="J930" t="s">
        <v>6904</v>
      </c>
      <c r="K930" s="163" t="str">
        <f>LEFT(L930,10)</f>
        <v>2050-02-25</v>
      </c>
      <c r="L930" t="s">
        <v>6905</v>
      </c>
      <c r="M930">
        <v>100000</v>
      </c>
      <c r="N930" t="s">
        <v>1434</v>
      </c>
      <c r="O930" t="s">
        <v>1435</v>
      </c>
      <c r="P930" t="s">
        <v>1436</v>
      </c>
      <c r="Q930" t="s">
        <v>5308</v>
      </c>
      <c r="R930" t="s">
        <v>1443</v>
      </c>
      <c r="S930" t="s">
        <v>6906</v>
      </c>
      <c r="U930" t="s">
        <v>1536</v>
      </c>
      <c r="V930" t="s">
        <v>1443</v>
      </c>
      <c r="W930" t="s">
        <v>292</v>
      </c>
      <c r="X930" t="s">
        <v>4928</v>
      </c>
      <c r="Y930" t="s">
        <v>1465</v>
      </c>
      <c r="Z930" t="s">
        <v>1466</v>
      </c>
      <c r="AA930" t="s">
        <v>2114</v>
      </c>
      <c r="AB930" t="s">
        <v>4929</v>
      </c>
      <c r="AC930" t="s">
        <v>1441</v>
      </c>
    </row>
    <row r="931" spans="1:29">
      <c r="A931" t="str">
        <f>+AA931</f>
        <v>ADM</v>
      </c>
      <c r="B931" t="s">
        <v>4930</v>
      </c>
      <c r="C931" t="s">
        <v>1534</v>
      </c>
      <c r="D931" t="s">
        <v>1473</v>
      </c>
      <c r="E931" t="s">
        <v>4931</v>
      </c>
      <c r="F931" t="s">
        <v>4931</v>
      </c>
      <c r="G931" t="s">
        <v>5649</v>
      </c>
      <c r="H931">
        <v>100000000</v>
      </c>
      <c r="I931">
        <v>3542</v>
      </c>
      <c r="J931" t="s">
        <v>6904</v>
      </c>
      <c r="K931" s="163" t="str">
        <f>LEFT(L931,10)</f>
        <v>2050-02-25</v>
      </c>
      <c r="L931" t="s">
        <v>6905</v>
      </c>
      <c r="M931">
        <v>100000</v>
      </c>
      <c r="N931" t="s">
        <v>1434</v>
      </c>
      <c r="O931" t="s">
        <v>1435</v>
      </c>
      <c r="P931" t="s">
        <v>1436</v>
      </c>
      <c r="Q931" t="s">
        <v>5308</v>
      </c>
      <c r="R931" t="s">
        <v>1443</v>
      </c>
      <c r="S931" t="s">
        <v>6289</v>
      </c>
      <c r="U931" t="s">
        <v>1536</v>
      </c>
      <c r="V931" t="s">
        <v>1443</v>
      </c>
      <c r="W931" t="s">
        <v>292</v>
      </c>
      <c r="X931" t="s">
        <v>4932</v>
      </c>
      <c r="Y931" t="s">
        <v>1465</v>
      </c>
      <c r="Z931" t="s">
        <v>1466</v>
      </c>
      <c r="AA931" t="s">
        <v>2114</v>
      </c>
      <c r="AB931" t="s">
        <v>4929</v>
      </c>
      <c r="AC931" t="s">
        <v>1441</v>
      </c>
    </row>
    <row r="932" spans="1:29">
      <c r="A932" t="str">
        <f>+AA932</f>
        <v>ADM</v>
      </c>
      <c r="B932" t="s">
        <v>4933</v>
      </c>
      <c r="C932" t="s">
        <v>1534</v>
      </c>
      <c r="D932" t="s">
        <v>1473</v>
      </c>
      <c r="E932" t="s">
        <v>4934</v>
      </c>
      <c r="F932" t="s">
        <v>4934</v>
      </c>
      <c r="G932" t="s">
        <v>5649</v>
      </c>
      <c r="H932">
        <v>100000000</v>
      </c>
      <c r="I932">
        <v>2638</v>
      </c>
      <c r="J932" t="s">
        <v>6904</v>
      </c>
      <c r="K932" s="163" t="str">
        <f>LEFT(L932,10)</f>
        <v>2050-02-25</v>
      </c>
      <c r="L932" t="s">
        <v>6905</v>
      </c>
      <c r="M932">
        <v>100000</v>
      </c>
      <c r="N932" t="s">
        <v>1434</v>
      </c>
      <c r="O932" t="s">
        <v>1435</v>
      </c>
      <c r="P932" t="s">
        <v>1436</v>
      </c>
      <c r="Q932" t="s">
        <v>5308</v>
      </c>
      <c r="R932" t="s">
        <v>1443</v>
      </c>
      <c r="S932" t="s">
        <v>6138</v>
      </c>
      <c r="U932" t="s">
        <v>1536</v>
      </c>
      <c r="V932" t="s">
        <v>1443</v>
      </c>
      <c r="W932" t="s">
        <v>292</v>
      </c>
      <c r="X932" t="s">
        <v>4935</v>
      </c>
      <c r="Y932" t="s">
        <v>1465</v>
      </c>
      <c r="Z932" t="s">
        <v>1466</v>
      </c>
      <c r="AA932" t="s">
        <v>2114</v>
      </c>
      <c r="AB932" t="s">
        <v>4929</v>
      </c>
      <c r="AC932" t="s">
        <v>1441</v>
      </c>
    </row>
    <row r="933" spans="1:29">
      <c r="A933" t="str">
        <f>+AA933</f>
        <v>ADM</v>
      </c>
      <c r="B933" t="s">
        <v>4936</v>
      </c>
      <c r="C933" t="s">
        <v>1534</v>
      </c>
      <c r="D933" t="s">
        <v>1473</v>
      </c>
      <c r="E933" t="s">
        <v>4937</v>
      </c>
      <c r="F933" t="s">
        <v>4937</v>
      </c>
      <c r="G933" t="s">
        <v>5649</v>
      </c>
      <c r="H933">
        <v>100000000</v>
      </c>
      <c r="I933">
        <v>8068</v>
      </c>
      <c r="J933" t="s">
        <v>6904</v>
      </c>
      <c r="K933" s="163" t="str">
        <f>LEFT(L933,10)</f>
        <v>2050-02-25</v>
      </c>
      <c r="L933" t="s">
        <v>6905</v>
      </c>
      <c r="M933">
        <v>100000</v>
      </c>
      <c r="N933" t="s">
        <v>1434</v>
      </c>
      <c r="O933" t="s">
        <v>1435</v>
      </c>
      <c r="P933" t="s">
        <v>1436</v>
      </c>
      <c r="Q933" t="s">
        <v>5308</v>
      </c>
      <c r="R933" t="s">
        <v>1443</v>
      </c>
      <c r="S933" t="s">
        <v>5369</v>
      </c>
      <c r="U933" t="s">
        <v>1536</v>
      </c>
      <c r="V933" t="s">
        <v>1443</v>
      </c>
      <c r="W933" t="s">
        <v>292</v>
      </c>
      <c r="X933" t="s">
        <v>4938</v>
      </c>
      <c r="Y933" t="s">
        <v>1465</v>
      </c>
      <c r="Z933" t="s">
        <v>1466</v>
      </c>
      <c r="AA933" t="s">
        <v>2114</v>
      </c>
      <c r="AB933" t="s">
        <v>4929</v>
      </c>
      <c r="AC933" t="s">
        <v>1441</v>
      </c>
    </row>
    <row r="934" spans="1:29">
      <c r="A934" t="str">
        <f>+AA934</f>
        <v>ATW E</v>
      </c>
      <c r="B934" t="s">
        <v>4939</v>
      </c>
      <c r="C934" t="s">
        <v>1447</v>
      </c>
      <c r="D934" t="s">
        <v>1442</v>
      </c>
      <c r="E934" t="s">
        <v>4940</v>
      </c>
      <c r="F934" t="s">
        <v>4940</v>
      </c>
      <c r="G934" t="s">
        <v>5485</v>
      </c>
      <c r="H934">
        <v>100000000</v>
      </c>
      <c r="I934">
        <v>1750</v>
      </c>
      <c r="J934" t="s">
        <v>6907</v>
      </c>
      <c r="K934" s="163" t="str">
        <f>LEFT(L934,10)</f>
        <v>2050-06-25</v>
      </c>
      <c r="L934" t="s">
        <v>6908</v>
      </c>
      <c r="M934">
        <v>100000</v>
      </c>
      <c r="N934" t="s">
        <v>1557</v>
      </c>
      <c r="O934" t="s">
        <v>1435</v>
      </c>
      <c r="P934" t="s">
        <v>1449</v>
      </c>
      <c r="Q934" t="s">
        <v>5308</v>
      </c>
      <c r="R934" t="s">
        <v>1443</v>
      </c>
      <c r="S934" t="s">
        <v>6909</v>
      </c>
      <c r="T934" t="s">
        <v>6709</v>
      </c>
      <c r="U934" t="s">
        <v>1438</v>
      </c>
      <c r="W934" t="s">
        <v>292</v>
      </c>
      <c r="X934" t="s">
        <v>4941</v>
      </c>
      <c r="Y934" t="s">
        <v>1465</v>
      </c>
      <c r="Z934" t="s">
        <v>1466</v>
      </c>
      <c r="AA934" t="s">
        <v>1700</v>
      </c>
      <c r="AB934" t="s">
        <v>3040</v>
      </c>
      <c r="AC934" t="s">
        <v>1441</v>
      </c>
    </row>
    <row r="935" spans="1:29">
      <c r="A935" t="str">
        <f>+AA935</f>
        <v>ATW E</v>
      </c>
      <c r="B935" t="s">
        <v>4942</v>
      </c>
      <c r="C935" t="s">
        <v>1447</v>
      </c>
      <c r="D935" t="s">
        <v>1442</v>
      </c>
      <c r="E935" t="s">
        <v>4943</v>
      </c>
      <c r="F935" t="s">
        <v>4943</v>
      </c>
      <c r="G935" t="s">
        <v>5485</v>
      </c>
      <c r="H935">
        <v>100000000</v>
      </c>
      <c r="I935">
        <v>8250</v>
      </c>
      <c r="J935" t="s">
        <v>6907</v>
      </c>
      <c r="K935" s="163" t="str">
        <f>LEFT(L935,10)</f>
        <v>2050-06-25</v>
      </c>
      <c r="L935" t="s">
        <v>6908</v>
      </c>
      <c r="M935">
        <v>100000</v>
      </c>
      <c r="N935" t="s">
        <v>1557</v>
      </c>
      <c r="O935" t="s">
        <v>1435</v>
      </c>
      <c r="P935" t="s">
        <v>1449</v>
      </c>
      <c r="Q935" t="s">
        <v>5308</v>
      </c>
      <c r="R935" t="s">
        <v>1443</v>
      </c>
      <c r="S935" t="s">
        <v>6410</v>
      </c>
      <c r="T935" t="s">
        <v>6709</v>
      </c>
      <c r="U935" t="s">
        <v>1438</v>
      </c>
      <c r="W935" t="s">
        <v>292</v>
      </c>
      <c r="X935" t="s">
        <v>4944</v>
      </c>
      <c r="Y935" t="s">
        <v>1465</v>
      </c>
      <c r="Z935" t="s">
        <v>1466</v>
      </c>
      <c r="AA935" t="s">
        <v>1700</v>
      </c>
      <c r="AB935" t="s">
        <v>3040</v>
      </c>
      <c r="AC935" t="s">
        <v>1441</v>
      </c>
    </row>
    <row r="936" spans="1:29">
      <c r="A936" t="str">
        <f>+AA936</f>
        <v>BOA</v>
      </c>
      <c r="B936" t="s">
        <v>4945</v>
      </c>
      <c r="C936" t="s">
        <v>1447</v>
      </c>
      <c r="D936" t="s">
        <v>1442</v>
      </c>
      <c r="E936" t="s">
        <v>4946</v>
      </c>
      <c r="F936" t="s">
        <v>4946</v>
      </c>
      <c r="G936" t="s">
        <v>5327</v>
      </c>
      <c r="H936">
        <v>100000000</v>
      </c>
      <c r="I936">
        <v>5000</v>
      </c>
      <c r="J936" t="s">
        <v>5669</v>
      </c>
      <c r="K936" s="163" t="str">
        <f>LEFT(L936,10)</f>
        <v>2050-06-27</v>
      </c>
      <c r="L936" t="s">
        <v>6910</v>
      </c>
      <c r="M936">
        <v>100000</v>
      </c>
      <c r="N936" t="s">
        <v>1557</v>
      </c>
      <c r="O936" t="s">
        <v>1435</v>
      </c>
      <c r="P936" t="s">
        <v>1449</v>
      </c>
      <c r="Q936" t="s">
        <v>5308</v>
      </c>
      <c r="R936" t="s">
        <v>1443</v>
      </c>
      <c r="S936" t="s">
        <v>6911</v>
      </c>
      <c r="T936" t="s">
        <v>5669</v>
      </c>
      <c r="U936" t="s">
        <v>1438</v>
      </c>
      <c r="W936" t="s">
        <v>292</v>
      </c>
      <c r="X936" t="s">
        <v>4947</v>
      </c>
      <c r="Y936" t="s">
        <v>1457</v>
      </c>
      <c r="Z936" t="s">
        <v>39</v>
      </c>
      <c r="AA936" t="s">
        <v>1458</v>
      </c>
      <c r="AB936" t="s">
        <v>1733</v>
      </c>
      <c r="AC936" t="s">
        <v>1441</v>
      </c>
    </row>
    <row r="937" spans="1:29">
      <c r="A937" t="str">
        <f>+AA937</f>
        <v>ATW E</v>
      </c>
      <c r="B937" t="s">
        <v>4948</v>
      </c>
      <c r="C937" t="s">
        <v>1447</v>
      </c>
      <c r="D937" t="s">
        <v>1442</v>
      </c>
      <c r="E937" t="s">
        <v>4949</v>
      </c>
      <c r="F937" t="s">
        <v>4949</v>
      </c>
      <c r="G937" t="s">
        <v>5485</v>
      </c>
      <c r="H937">
        <v>100000000</v>
      </c>
      <c r="I937">
        <v>9000</v>
      </c>
      <c r="J937" t="s">
        <v>6912</v>
      </c>
      <c r="K937" s="163" t="str">
        <f>LEFT(L937,10)</f>
        <v>2050-06-30</v>
      </c>
      <c r="L937" t="s">
        <v>6913</v>
      </c>
      <c r="M937">
        <v>100000</v>
      </c>
      <c r="N937" t="s">
        <v>1557</v>
      </c>
      <c r="O937" t="s">
        <v>1435</v>
      </c>
      <c r="P937" t="s">
        <v>1449</v>
      </c>
      <c r="Q937" t="s">
        <v>5308</v>
      </c>
      <c r="R937" t="s">
        <v>1443</v>
      </c>
      <c r="S937" t="s">
        <v>5813</v>
      </c>
      <c r="T937" t="s">
        <v>6709</v>
      </c>
      <c r="U937" t="s">
        <v>1438</v>
      </c>
      <c r="W937" t="s">
        <v>292</v>
      </c>
      <c r="X937" t="s">
        <v>4950</v>
      </c>
      <c r="Y937" t="s">
        <v>1465</v>
      </c>
      <c r="Z937" t="s">
        <v>1466</v>
      </c>
      <c r="AA937" t="s">
        <v>1700</v>
      </c>
      <c r="AB937" t="s">
        <v>4402</v>
      </c>
      <c r="AC937" t="s">
        <v>1441</v>
      </c>
    </row>
    <row r="938" spans="1:29">
      <c r="A938" t="str">
        <f>+AA938</f>
        <v>ATW E</v>
      </c>
      <c r="B938" t="s">
        <v>4951</v>
      </c>
      <c r="C938" t="s">
        <v>1447</v>
      </c>
      <c r="D938" t="s">
        <v>1442</v>
      </c>
      <c r="E938" t="s">
        <v>4952</v>
      </c>
      <c r="F938" t="s">
        <v>4952</v>
      </c>
      <c r="G938" t="s">
        <v>5485</v>
      </c>
      <c r="H938">
        <v>100000000</v>
      </c>
      <c r="I938">
        <v>1000</v>
      </c>
      <c r="J938" t="s">
        <v>6912</v>
      </c>
      <c r="K938" s="163" t="str">
        <f>LEFT(L938,10)</f>
        <v>2050-06-30</v>
      </c>
      <c r="L938" t="s">
        <v>6913</v>
      </c>
      <c r="M938">
        <v>100000</v>
      </c>
      <c r="N938" t="s">
        <v>1557</v>
      </c>
      <c r="O938" t="s">
        <v>1435</v>
      </c>
      <c r="P938" t="s">
        <v>1449</v>
      </c>
      <c r="Q938" t="s">
        <v>5308</v>
      </c>
      <c r="R938" t="s">
        <v>1443</v>
      </c>
      <c r="S938" t="s">
        <v>5312</v>
      </c>
      <c r="T938" t="s">
        <v>6709</v>
      </c>
      <c r="U938" t="s">
        <v>1438</v>
      </c>
      <c r="W938" t="s">
        <v>292</v>
      </c>
      <c r="X938" t="s">
        <v>4953</v>
      </c>
      <c r="Y938" t="s">
        <v>1465</v>
      </c>
      <c r="Z938" t="s">
        <v>1466</v>
      </c>
      <c r="AA938" t="s">
        <v>1700</v>
      </c>
      <c r="AB938" t="s">
        <v>4402</v>
      </c>
      <c r="AC938" t="s">
        <v>1441</v>
      </c>
    </row>
    <row r="939" spans="1:29">
      <c r="A939" t="str">
        <f>+AA939</f>
        <v>CIH E</v>
      </c>
      <c r="B939" t="s">
        <v>4954</v>
      </c>
      <c r="C939" t="s">
        <v>1447</v>
      </c>
      <c r="D939" t="s">
        <v>1442</v>
      </c>
      <c r="E939" t="s">
        <v>4955</v>
      </c>
      <c r="F939" t="s">
        <v>4955</v>
      </c>
      <c r="G939" t="s">
        <v>5311</v>
      </c>
      <c r="H939">
        <v>100000000</v>
      </c>
      <c r="I939">
        <v>8000</v>
      </c>
      <c r="J939" t="s">
        <v>6914</v>
      </c>
      <c r="K939" s="163" t="str">
        <f>LEFT(L939,10)</f>
        <v>2050-07-28</v>
      </c>
      <c r="L939" t="s">
        <v>6915</v>
      </c>
      <c r="M939">
        <v>100000</v>
      </c>
      <c r="N939" t="s">
        <v>1557</v>
      </c>
      <c r="O939" t="s">
        <v>1435</v>
      </c>
      <c r="P939" t="s">
        <v>1449</v>
      </c>
      <c r="Q939" t="s">
        <v>5308</v>
      </c>
      <c r="R939" t="s">
        <v>1443</v>
      </c>
      <c r="S939" t="s">
        <v>6555</v>
      </c>
      <c r="U939" t="s">
        <v>1438</v>
      </c>
      <c r="W939" t="s">
        <v>292</v>
      </c>
      <c r="X939" t="s">
        <v>4956</v>
      </c>
      <c r="Y939" t="s">
        <v>1445</v>
      </c>
      <c r="Z939" t="s">
        <v>1243</v>
      </c>
      <c r="AA939" t="s">
        <v>1446</v>
      </c>
      <c r="AB939" t="s">
        <v>4957</v>
      </c>
      <c r="AC939" t="s">
        <v>1441</v>
      </c>
    </row>
    <row r="940" spans="1:29">
      <c r="A940" t="str">
        <f>+AA940</f>
        <v>ADM</v>
      </c>
      <c r="B940" t="s">
        <v>4958</v>
      </c>
      <c r="C940" t="s">
        <v>1534</v>
      </c>
      <c r="D940" t="s">
        <v>1473</v>
      </c>
      <c r="E940" t="s">
        <v>4959</v>
      </c>
      <c r="F940" t="s">
        <v>4959</v>
      </c>
      <c r="G940" t="s">
        <v>5649</v>
      </c>
      <c r="H940">
        <v>100000000</v>
      </c>
      <c r="I940">
        <v>1300</v>
      </c>
      <c r="J940" t="s">
        <v>6916</v>
      </c>
      <c r="K940" s="163" t="str">
        <f>LEFT(L940,10)</f>
        <v>2050-08-03</v>
      </c>
      <c r="L940" t="s">
        <v>6917</v>
      </c>
      <c r="M940">
        <v>100000</v>
      </c>
      <c r="N940" t="s">
        <v>1434</v>
      </c>
      <c r="O940" t="s">
        <v>1435</v>
      </c>
      <c r="P940" t="s">
        <v>1449</v>
      </c>
      <c r="Q940" t="s">
        <v>5308</v>
      </c>
      <c r="R940" t="s">
        <v>1443</v>
      </c>
      <c r="S940" t="s">
        <v>5699</v>
      </c>
      <c r="U940" t="s">
        <v>1536</v>
      </c>
      <c r="V940" t="s">
        <v>1443</v>
      </c>
      <c r="W940" t="s">
        <v>292</v>
      </c>
      <c r="X940" t="s">
        <v>4960</v>
      </c>
      <c r="Y940" t="s">
        <v>1465</v>
      </c>
      <c r="Z940" t="s">
        <v>1466</v>
      </c>
      <c r="AA940" t="s">
        <v>2114</v>
      </c>
      <c r="AB940" t="s">
        <v>4961</v>
      </c>
      <c r="AC940" t="s">
        <v>1441</v>
      </c>
    </row>
    <row r="941" spans="1:29">
      <c r="A941" t="str">
        <f>+AA941</f>
        <v>ADM</v>
      </c>
      <c r="B941" t="s">
        <v>4962</v>
      </c>
      <c r="C941" t="s">
        <v>1534</v>
      </c>
      <c r="D941" t="s">
        <v>1473</v>
      </c>
      <c r="E941" t="s">
        <v>4963</v>
      </c>
      <c r="F941" t="s">
        <v>4963</v>
      </c>
      <c r="G941" t="s">
        <v>5649</v>
      </c>
      <c r="H941">
        <v>100000000</v>
      </c>
      <c r="I941">
        <v>1000</v>
      </c>
      <c r="J941" t="s">
        <v>6916</v>
      </c>
      <c r="K941" s="163" t="str">
        <f>LEFT(L941,10)</f>
        <v>2050-08-03</v>
      </c>
      <c r="L941" t="s">
        <v>6917</v>
      </c>
      <c r="M941">
        <v>100000</v>
      </c>
      <c r="N941" t="s">
        <v>1434</v>
      </c>
      <c r="O941" t="s">
        <v>1435</v>
      </c>
      <c r="P941" t="s">
        <v>1449</v>
      </c>
      <c r="Q941" t="s">
        <v>5308</v>
      </c>
      <c r="R941" t="s">
        <v>1443</v>
      </c>
      <c r="S941" t="s">
        <v>6282</v>
      </c>
      <c r="U941" t="s">
        <v>1536</v>
      </c>
      <c r="V941" t="s">
        <v>1443</v>
      </c>
      <c r="W941" t="s">
        <v>292</v>
      </c>
      <c r="X941" t="s">
        <v>4964</v>
      </c>
      <c r="Y941" t="s">
        <v>1465</v>
      </c>
      <c r="Z941" t="s">
        <v>1466</v>
      </c>
      <c r="AA941" t="s">
        <v>2114</v>
      </c>
      <c r="AB941" t="s">
        <v>4961</v>
      </c>
      <c r="AC941" t="s">
        <v>1441</v>
      </c>
    </row>
    <row r="942" spans="1:29">
      <c r="A942" t="str">
        <f>+AA942</f>
        <v>ADM</v>
      </c>
      <c r="B942" t="s">
        <v>4965</v>
      </c>
      <c r="C942" t="s">
        <v>1534</v>
      </c>
      <c r="D942" t="s">
        <v>1473</v>
      </c>
      <c r="E942" t="s">
        <v>4966</v>
      </c>
      <c r="F942" t="s">
        <v>4966</v>
      </c>
      <c r="G942" t="s">
        <v>5649</v>
      </c>
      <c r="H942">
        <v>100000000</v>
      </c>
      <c r="I942">
        <v>19700</v>
      </c>
      <c r="J942" t="s">
        <v>6916</v>
      </c>
      <c r="K942" s="163" t="str">
        <f>LEFT(L942,10)</f>
        <v>2050-08-03</v>
      </c>
      <c r="L942" t="s">
        <v>6917</v>
      </c>
      <c r="M942">
        <v>100000</v>
      </c>
      <c r="N942" t="s">
        <v>1434</v>
      </c>
      <c r="O942" t="s">
        <v>1435</v>
      </c>
      <c r="P942" t="s">
        <v>1449</v>
      </c>
      <c r="Q942" t="s">
        <v>5308</v>
      </c>
      <c r="R942" t="s">
        <v>1443</v>
      </c>
      <c r="S942" t="s">
        <v>6010</v>
      </c>
      <c r="U942" t="s">
        <v>1536</v>
      </c>
      <c r="V942" t="s">
        <v>1443</v>
      </c>
      <c r="W942" t="s">
        <v>292</v>
      </c>
      <c r="X942" t="s">
        <v>4967</v>
      </c>
      <c r="Y942" t="s">
        <v>1465</v>
      </c>
      <c r="Z942" t="s">
        <v>1466</v>
      </c>
      <c r="AA942" t="s">
        <v>2114</v>
      </c>
      <c r="AB942" t="s">
        <v>4961</v>
      </c>
      <c r="AC942" t="s">
        <v>1441</v>
      </c>
    </row>
    <row r="943" spans="1:29">
      <c r="A943" t="str">
        <f>+AA943</f>
        <v>BOA</v>
      </c>
      <c r="B943" t="s">
        <v>4968</v>
      </c>
      <c r="C943" t="s">
        <v>1447</v>
      </c>
      <c r="D943" t="s">
        <v>1442</v>
      </c>
      <c r="E943" t="s">
        <v>4969</v>
      </c>
      <c r="F943" t="s">
        <v>4969</v>
      </c>
      <c r="G943" t="s">
        <v>5327</v>
      </c>
      <c r="H943">
        <v>100000000</v>
      </c>
      <c r="I943">
        <v>1000</v>
      </c>
      <c r="J943" t="s">
        <v>6918</v>
      </c>
      <c r="K943" s="163" t="str">
        <f>LEFT(L943,10)</f>
        <v>2050-12-08</v>
      </c>
      <c r="L943" t="s">
        <v>6919</v>
      </c>
      <c r="M943">
        <v>100000</v>
      </c>
      <c r="N943" t="s">
        <v>1557</v>
      </c>
      <c r="O943" t="s">
        <v>1435</v>
      </c>
      <c r="P943" t="s">
        <v>1449</v>
      </c>
      <c r="Q943" t="s">
        <v>5308</v>
      </c>
      <c r="R943" t="s">
        <v>1443</v>
      </c>
      <c r="S943" t="s">
        <v>6920</v>
      </c>
      <c r="T943" t="s">
        <v>6898</v>
      </c>
      <c r="U943" t="s">
        <v>1438</v>
      </c>
      <c r="W943" t="s">
        <v>292</v>
      </c>
      <c r="X943" t="s">
        <v>4970</v>
      </c>
      <c r="Y943" t="s">
        <v>1457</v>
      </c>
      <c r="Z943" t="s">
        <v>39</v>
      </c>
      <c r="AA943" t="s">
        <v>1458</v>
      </c>
      <c r="AB943" t="s">
        <v>4971</v>
      </c>
      <c r="AC943" t="s">
        <v>1441</v>
      </c>
    </row>
    <row r="944" spans="1:29">
      <c r="A944" t="str">
        <f>+AA944</f>
        <v>BOA</v>
      </c>
      <c r="B944" t="s">
        <v>4972</v>
      </c>
      <c r="C944" t="s">
        <v>1447</v>
      </c>
      <c r="D944" t="s">
        <v>1442</v>
      </c>
      <c r="E944" t="s">
        <v>4973</v>
      </c>
      <c r="F944" t="s">
        <v>4973</v>
      </c>
      <c r="G944" t="s">
        <v>5327</v>
      </c>
      <c r="H944">
        <v>100000000</v>
      </c>
      <c r="I944">
        <v>4000</v>
      </c>
      <c r="J944" t="s">
        <v>6918</v>
      </c>
      <c r="K944" s="163" t="str">
        <f>LEFT(L944,10)</f>
        <v>2050-12-08</v>
      </c>
      <c r="L944" t="s">
        <v>6919</v>
      </c>
      <c r="M944">
        <v>100000</v>
      </c>
      <c r="N944" t="s">
        <v>1557</v>
      </c>
      <c r="O944" t="s">
        <v>1435</v>
      </c>
      <c r="P944" t="s">
        <v>1449</v>
      </c>
      <c r="Q944" t="s">
        <v>5308</v>
      </c>
      <c r="R944" t="s">
        <v>1443</v>
      </c>
      <c r="S944" t="s">
        <v>6921</v>
      </c>
      <c r="T944" t="s">
        <v>6898</v>
      </c>
      <c r="U944" t="s">
        <v>1438</v>
      </c>
      <c r="W944" t="s">
        <v>292</v>
      </c>
      <c r="X944" t="s">
        <v>4974</v>
      </c>
      <c r="Y944" t="s">
        <v>1457</v>
      </c>
      <c r="Z944" t="s">
        <v>39</v>
      </c>
      <c r="AA944" t="s">
        <v>1458</v>
      </c>
      <c r="AB944" t="s">
        <v>4971</v>
      </c>
      <c r="AC944" t="s">
        <v>1441</v>
      </c>
    </row>
    <row r="945" spans="1:29">
      <c r="A945" t="str">
        <f>+AA945</f>
        <v>CAM E</v>
      </c>
      <c r="B945" t="s">
        <v>4975</v>
      </c>
      <c r="C945" t="s">
        <v>1447</v>
      </c>
      <c r="D945" t="s">
        <v>1442</v>
      </c>
      <c r="E945" t="s">
        <v>4976</v>
      </c>
      <c r="F945" t="s">
        <v>4976</v>
      </c>
      <c r="G945" t="s">
        <v>5331</v>
      </c>
      <c r="H945">
        <v>100000000</v>
      </c>
      <c r="I945">
        <v>600</v>
      </c>
      <c r="J945" t="s">
        <v>6922</v>
      </c>
      <c r="K945" s="163" t="str">
        <f>LEFT(L945,10)</f>
        <v>2050-12-14</v>
      </c>
      <c r="L945" t="s">
        <v>6923</v>
      </c>
      <c r="M945">
        <v>100000</v>
      </c>
      <c r="N945" t="s">
        <v>1557</v>
      </c>
      <c r="O945" t="s">
        <v>1435</v>
      </c>
      <c r="P945" t="s">
        <v>1449</v>
      </c>
      <c r="Q945" t="s">
        <v>5308</v>
      </c>
      <c r="R945" t="s">
        <v>1443</v>
      </c>
      <c r="S945" t="s">
        <v>6924</v>
      </c>
      <c r="T945" t="s">
        <v>6709</v>
      </c>
      <c r="U945" t="s">
        <v>1438</v>
      </c>
      <c r="W945" t="s">
        <v>292</v>
      </c>
      <c r="X945" t="s">
        <v>4977</v>
      </c>
      <c r="Y945" t="s">
        <v>2632</v>
      </c>
      <c r="Z945" t="s">
        <v>2633</v>
      </c>
      <c r="AA945" t="s">
        <v>1459</v>
      </c>
      <c r="AB945" t="s">
        <v>4978</v>
      </c>
      <c r="AC945" t="s">
        <v>1441</v>
      </c>
    </row>
    <row r="946" spans="1:29">
      <c r="A946" t="str">
        <f>+AA946</f>
        <v>CAM E</v>
      </c>
      <c r="B946" t="s">
        <v>4979</v>
      </c>
      <c r="C946" t="s">
        <v>1447</v>
      </c>
      <c r="D946" t="s">
        <v>1442</v>
      </c>
      <c r="E946" t="s">
        <v>4980</v>
      </c>
      <c r="F946" t="s">
        <v>4980</v>
      </c>
      <c r="G946" t="s">
        <v>5331</v>
      </c>
      <c r="H946">
        <v>100000000</v>
      </c>
      <c r="I946">
        <v>1400</v>
      </c>
      <c r="J946" t="s">
        <v>6922</v>
      </c>
      <c r="K946" s="163" t="str">
        <f>LEFT(L946,10)</f>
        <v>2050-12-14</v>
      </c>
      <c r="L946" t="s">
        <v>6923</v>
      </c>
      <c r="M946">
        <v>100000</v>
      </c>
      <c r="N946" t="s">
        <v>1557</v>
      </c>
      <c r="O946" t="s">
        <v>1435</v>
      </c>
      <c r="P946" t="s">
        <v>1449</v>
      </c>
      <c r="Q946" t="s">
        <v>5308</v>
      </c>
      <c r="R946" t="s">
        <v>1443</v>
      </c>
      <c r="S946" t="s">
        <v>6925</v>
      </c>
      <c r="T946" t="s">
        <v>6709</v>
      </c>
      <c r="U946" t="s">
        <v>1438</v>
      </c>
      <c r="W946" t="s">
        <v>292</v>
      </c>
      <c r="X946" t="s">
        <v>4981</v>
      </c>
      <c r="Y946" t="s">
        <v>2632</v>
      </c>
      <c r="Z946" t="s">
        <v>2633</v>
      </c>
      <c r="AA946" t="s">
        <v>1459</v>
      </c>
      <c r="AB946" t="s">
        <v>4978</v>
      </c>
      <c r="AC946" t="s">
        <v>1441</v>
      </c>
    </row>
    <row r="947" spans="1:29">
      <c r="A947" t="str">
        <f>+AA947</f>
        <v>ONCF</v>
      </c>
      <c r="B947" t="s">
        <v>4982</v>
      </c>
      <c r="C947" t="s">
        <v>1534</v>
      </c>
      <c r="D947" t="s">
        <v>1473</v>
      </c>
      <c r="E947" t="s">
        <v>4983</v>
      </c>
      <c r="F947" t="s">
        <v>4983</v>
      </c>
      <c r="G947" t="s">
        <v>5350</v>
      </c>
      <c r="H947">
        <v>100000000</v>
      </c>
      <c r="I947">
        <v>20000</v>
      </c>
      <c r="J947" t="s">
        <v>6926</v>
      </c>
      <c r="K947" s="163" t="str">
        <f>LEFT(L947,10)</f>
        <v>2050-12-16</v>
      </c>
      <c r="L947" t="s">
        <v>6927</v>
      </c>
      <c r="M947">
        <v>100000</v>
      </c>
      <c r="N947" t="s">
        <v>1434</v>
      </c>
      <c r="O947" t="s">
        <v>1435</v>
      </c>
      <c r="P947" t="s">
        <v>3751</v>
      </c>
      <c r="Q947" t="s">
        <v>5308</v>
      </c>
      <c r="R947" t="s">
        <v>1443</v>
      </c>
      <c r="S947" t="s">
        <v>6026</v>
      </c>
      <c r="T947" t="s">
        <v>6926</v>
      </c>
      <c r="U947" t="s">
        <v>1536</v>
      </c>
      <c r="V947" t="s">
        <v>1443</v>
      </c>
      <c r="W947" t="s">
        <v>292</v>
      </c>
      <c r="Y947" t="s">
        <v>1455</v>
      </c>
      <c r="Z947" t="s">
        <v>1456</v>
      </c>
      <c r="AA947" t="s">
        <v>1479</v>
      </c>
      <c r="AB947" t="s">
        <v>4984</v>
      </c>
      <c r="AC947" t="s">
        <v>1441</v>
      </c>
    </row>
    <row r="948" spans="1:29">
      <c r="A948" t="str">
        <f>+AA948</f>
        <v>OCP SA</v>
      </c>
      <c r="B948" t="s">
        <v>4985</v>
      </c>
      <c r="C948" t="s">
        <v>1433</v>
      </c>
      <c r="D948" t="s">
        <v>1442</v>
      </c>
      <c r="E948" t="s">
        <v>4986</v>
      </c>
      <c r="F948" t="s">
        <v>4986</v>
      </c>
      <c r="G948" t="s">
        <v>5356</v>
      </c>
      <c r="H948">
        <v>100000000</v>
      </c>
      <c r="I948">
        <v>5542</v>
      </c>
      <c r="J948" t="s">
        <v>6820</v>
      </c>
      <c r="K948" s="163" t="str">
        <f>LEFT(L948,10)</f>
        <v>2050-12-23</v>
      </c>
      <c r="L948" t="s">
        <v>6928</v>
      </c>
      <c r="M948">
        <v>100000</v>
      </c>
      <c r="N948" t="s">
        <v>1434</v>
      </c>
      <c r="O948" t="s">
        <v>1435</v>
      </c>
      <c r="P948" t="s">
        <v>1436</v>
      </c>
      <c r="Q948" t="s">
        <v>5308</v>
      </c>
      <c r="R948" t="s">
        <v>1443</v>
      </c>
      <c r="S948" t="s">
        <v>5547</v>
      </c>
      <c r="T948" t="s">
        <v>6820</v>
      </c>
      <c r="U948" t="s">
        <v>1438</v>
      </c>
      <c r="W948" t="s">
        <v>1444</v>
      </c>
      <c r="X948" t="s">
        <v>4987</v>
      </c>
      <c r="Y948" t="s">
        <v>1455</v>
      </c>
      <c r="Z948" t="s">
        <v>1456</v>
      </c>
      <c r="AA948" t="s">
        <v>1487</v>
      </c>
      <c r="AB948" t="s">
        <v>4685</v>
      </c>
      <c r="AC948" t="s">
        <v>1441</v>
      </c>
    </row>
    <row r="949" spans="1:29">
      <c r="A949" t="str">
        <f>+AA949</f>
        <v>CFG BANK</v>
      </c>
      <c r="B949" t="s">
        <v>4988</v>
      </c>
      <c r="C949" t="s">
        <v>1447</v>
      </c>
      <c r="D949" t="s">
        <v>1442</v>
      </c>
      <c r="E949" t="s">
        <v>4989</v>
      </c>
      <c r="F949" t="s">
        <v>4989</v>
      </c>
      <c r="G949" t="s">
        <v>5314</v>
      </c>
      <c r="H949">
        <v>100000000</v>
      </c>
      <c r="I949">
        <v>200</v>
      </c>
      <c r="J949" t="s">
        <v>6665</v>
      </c>
      <c r="K949" s="163" t="str">
        <f>LEFT(L949,10)</f>
        <v>2050-12-23</v>
      </c>
      <c r="L949" t="s">
        <v>6928</v>
      </c>
      <c r="M949">
        <v>100000</v>
      </c>
      <c r="N949" t="s">
        <v>1557</v>
      </c>
      <c r="O949" t="s">
        <v>1435</v>
      </c>
      <c r="Q949" t="s">
        <v>5308</v>
      </c>
      <c r="R949" t="s">
        <v>1443</v>
      </c>
      <c r="S949" t="s">
        <v>6083</v>
      </c>
      <c r="T949" t="s">
        <v>6665</v>
      </c>
      <c r="U949" t="s">
        <v>1438</v>
      </c>
      <c r="W949" t="s">
        <v>1444</v>
      </c>
      <c r="X949" t="s">
        <v>4990</v>
      </c>
      <c r="Y949" t="s">
        <v>1450</v>
      </c>
      <c r="Z949" t="s">
        <v>1249</v>
      </c>
      <c r="AA949" t="s">
        <v>1249</v>
      </c>
      <c r="AB949" t="s">
        <v>4308</v>
      </c>
      <c r="AC949" t="s">
        <v>1441</v>
      </c>
    </row>
    <row r="950" spans="1:29">
      <c r="A950" t="str">
        <f>+AA950</f>
        <v>OCP SA</v>
      </c>
      <c r="B950" t="s">
        <v>4991</v>
      </c>
      <c r="C950" t="s">
        <v>1433</v>
      </c>
      <c r="D950" t="s">
        <v>1442</v>
      </c>
      <c r="E950" t="s">
        <v>4992</v>
      </c>
      <c r="F950" t="s">
        <v>4992</v>
      </c>
      <c r="G950" t="s">
        <v>5356</v>
      </c>
      <c r="H950">
        <v>100000000</v>
      </c>
      <c r="I950">
        <v>11291</v>
      </c>
      <c r="J950" t="s">
        <v>6820</v>
      </c>
      <c r="K950" s="163" t="str">
        <f>LEFT(L950,10)</f>
        <v>2050-12-23</v>
      </c>
      <c r="L950" t="s">
        <v>6928</v>
      </c>
      <c r="M950">
        <v>100000</v>
      </c>
      <c r="N950" t="s">
        <v>1434</v>
      </c>
      <c r="O950" t="s">
        <v>1435</v>
      </c>
      <c r="P950" t="s">
        <v>1436</v>
      </c>
      <c r="Q950" t="s">
        <v>5308</v>
      </c>
      <c r="R950" t="s">
        <v>1443</v>
      </c>
      <c r="S950" t="s">
        <v>5547</v>
      </c>
      <c r="T950" t="s">
        <v>6820</v>
      </c>
      <c r="U950" t="s">
        <v>1438</v>
      </c>
      <c r="W950" t="s">
        <v>292</v>
      </c>
      <c r="X950" t="s">
        <v>4993</v>
      </c>
      <c r="Y950" t="s">
        <v>1455</v>
      </c>
      <c r="Z950" t="s">
        <v>1456</v>
      </c>
      <c r="AA950" t="s">
        <v>1487</v>
      </c>
      <c r="AB950" t="s">
        <v>3255</v>
      </c>
      <c r="AC950" t="s">
        <v>1441</v>
      </c>
    </row>
    <row r="951" spans="1:29">
      <c r="A951" t="str">
        <f>+AA951</f>
        <v>OCP SA</v>
      </c>
      <c r="B951" t="s">
        <v>4994</v>
      </c>
      <c r="C951" t="s">
        <v>1433</v>
      </c>
      <c r="D951" t="s">
        <v>1442</v>
      </c>
      <c r="E951" t="s">
        <v>4995</v>
      </c>
      <c r="F951" t="s">
        <v>4995</v>
      </c>
      <c r="G951" t="s">
        <v>5356</v>
      </c>
      <c r="H951">
        <v>100000000</v>
      </c>
      <c r="I951">
        <v>30211</v>
      </c>
      <c r="J951" t="s">
        <v>6820</v>
      </c>
      <c r="K951" s="163" t="str">
        <f>LEFT(L951,10)</f>
        <v>2050-12-23</v>
      </c>
      <c r="L951" t="s">
        <v>6928</v>
      </c>
      <c r="M951">
        <v>100000</v>
      </c>
      <c r="N951" t="s">
        <v>1434</v>
      </c>
      <c r="O951" t="s">
        <v>1435</v>
      </c>
      <c r="P951" t="s">
        <v>1436</v>
      </c>
      <c r="Q951" t="s">
        <v>5308</v>
      </c>
      <c r="R951" t="s">
        <v>1443</v>
      </c>
      <c r="S951" t="s">
        <v>6463</v>
      </c>
      <c r="T951" t="s">
        <v>6820</v>
      </c>
      <c r="U951" t="s">
        <v>1438</v>
      </c>
      <c r="W951" t="s">
        <v>292</v>
      </c>
      <c r="X951" t="s">
        <v>4996</v>
      </c>
      <c r="Y951" t="s">
        <v>1455</v>
      </c>
      <c r="Z951" t="s">
        <v>1456</v>
      </c>
      <c r="AA951" t="s">
        <v>1487</v>
      </c>
      <c r="AB951" t="s">
        <v>4685</v>
      </c>
      <c r="AC951" t="s">
        <v>1441</v>
      </c>
    </row>
    <row r="952" spans="1:29">
      <c r="A952" t="str">
        <f>+AA952</f>
        <v>OCP SA</v>
      </c>
      <c r="B952" t="s">
        <v>4997</v>
      </c>
      <c r="C952" t="s">
        <v>1433</v>
      </c>
      <c r="D952" t="s">
        <v>1442</v>
      </c>
      <c r="E952" t="s">
        <v>4998</v>
      </c>
      <c r="F952" t="s">
        <v>4998</v>
      </c>
      <c r="G952" t="s">
        <v>5356</v>
      </c>
      <c r="H952">
        <v>100000000</v>
      </c>
      <c r="I952">
        <v>2956</v>
      </c>
      <c r="J952" t="s">
        <v>6820</v>
      </c>
      <c r="K952" s="163" t="str">
        <f>LEFT(L952,10)</f>
        <v>2050-12-23</v>
      </c>
      <c r="L952" t="s">
        <v>6928</v>
      </c>
      <c r="M952">
        <v>100000</v>
      </c>
      <c r="N952" t="s">
        <v>1434</v>
      </c>
      <c r="O952" t="s">
        <v>1435</v>
      </c>
      <c r="P952" t="s">
        <v>1436</v>
      </c>
      <c r="Q952" t="s">
        <v>5308</v>
      </c>
      <c r="R952" t="s">
        <v>1443</v>
      </c>
      <c r="S952" t="s">
        <v>5942</v>
      </c>
      <c r="T952" t="s">
        <v>6820</v>
      </c>
      <c r="U952" t="s">
        <v>1438</v>
      </c>
      <c r="W952" t="s">
        <v>292</v>
      </c>
      <c r="X952" t="s">
        <v>4999</v>
      </c>
      <c r="Y952" t="s">
        <v>1455</v>
      </c>
      <c r="Z952" t="s">
        <v>1456</v>
      </c>
      <c r="AA952" t="s">
        <v>1487</v>
      </c>
      <c r="AB952" t="s">
        <v>4685</v>
      </c>
      <c r="AC952" t="s">
        <v>1441</v>
      </c>
    </row>
    <row r="953" spans="1:29">
      <c r="A953" t="str">
        <f>+AA953</f>
        <v>ATW E</v>
      </c>
      <c r="B953" t="s">
        <v>5000</v>
      </c>
      <c r="C953" t="s">
        <v>1447</v>
      </c>
      <c r="D953" t="s">
        <v>1442</v>
      </c>
      <c r="E953" t="s">
        <v>5001</v>
      </c>
      <c r="F953" t="s">
        <v>5001</v>
      </c>
      <c r="G953" t="s">
        <v>5485</v>
      </c>
      <c r="H953">
        <v>100000000</v>
      </c>
      <c r="I953">
        <v>5000</v>
      </c>
      <c r="J953" t="s">
        <v>6929</v>
      </c>
      <c r="K953" s="163" t="str">
        <f>LEFT(L953,10)</f>
        <v>2050-12-25</v>
      </c>
      <c r="L953" t="s">
        <v>6930</v>
      </c>
      <c r="M953">
        <v>100000</v>
      </c>
      <c r="N953" t="s">
        <v>1557</v>
      </c>
      <c r="O953" t="s">
        <v>1435</v>
      </c>
      <c r="P953" t="s">
        <v>1449</v>
      </c>
      <c r="Q953" t="s">
        <v>5308</v>
      </c>
      <c r="R953" t="s">
        <v>1443</v>
      </c>
      <c r="S953" t="s">
        <v>5831</v>
      </c>
      <c r="T953" t="s">
        <v>6709</v>
      </c>
      <c r="U953" t="s">
        <v>1438</v>
      </c>
      <c r="W953" t="s">
        <v>292</v>
      </c>
      <c r="X953" t="s">
        <v>5002</v>
      </c>
      <c r="Y953" t="s">
        <v>1465</v>
      </c>
      <c r="Z953" t="s">
        <v>1466</v>
      </c>
      <c r="AA953" t="s">
        <v>1700</v>
      </c>
      <c r="AB953" t="s">
        <v>5003</v>
      </c>
      <c r="AC953" t="s">
        <v>1441</v>
      </c>
    </row>
    <row r="954" spans="1:29">
      <c r="A954" t="str">
        <f>+AA954</f>
        <v>ATW E</v>
      </c>
      <c r="B954" t="s">
        <v>5004</v>
      </c>
      <c r="C954" t="s">
        <v>1447</v>
      </c>
      <c r="D954" t="s">
        <v>1442</v>
      </c>
      <c r="E954" t="s">
        <v>5005</v>
      </c>
      <c r="F954" t="s">
        <v>5005</v>
      </c>
      <c r="G954" t="s">
        <v>5485</v>
      </c>
      <c r="H954">
        <v>100000000</v>
      </c>
      <c r="I954">
        <v>1000</v>
      </c>
      <c r="J954" t="s">
        <v>6931</v>
      </c>
      <c r="K954" s="163" t="str">
        <f>LEFT(L954,10)</f>
        <v>2050-12-27</v>
      </c>
      <c r="L954" t="s">
        <v>6932</v>
      </c>
      <c r="M954">
        <v>100000</v>
      </c>
      <c r="N954" t="s">
        <v>1557</v>
      </c>
      <c r="O954" t="s">
        <v>1435</v>
      </c>
      <c r="P954" t="s">
        <v>1449</v>
      </c>
      <c r="Q954" t="s">
        <v>5308</v>
      </c>
      <c r="R954" t="s">
        <v>1443</v>
      </c>
      <c r="S954" t="s">
        <v>6933</v>
      </c>
      <c r="T954" t="s">
        <v>6931</v>
      </c>
      <c r="U954" t="s">
        <v>1438</v>
      </c>
      <c r="W954" t="s">
        <v>292</v>
      </c>
      <c r="X954" t="s">
        <v>5006</v>
      </c>
      <c r="Y954" t="s">
        <v>1465</v>
      </c>
      <c r="Z954" t="s">
        <v>1466</v>
      </c>
      <c r="AA954" t="s">
        <v>1700</v>
      </c>
      <c r="AB954" t="s">
        <v>4781</v>
      </c>
      <c r="AC954" t="s">
        <v>1441</v>
      </c>
    </row>
    <row r="955" spans="1:29">
      <c r="A955" t="str">
        <f>+AA955</f>
        <v>ATW E</v>
      </c>
      <c r="B955" t="s">
        <v>5007</v>
      </c>
      <c r="C955" t="s">
        <v>1447</v>
      </c>
      <c r="D955" t="s">
        <v>1442</v>
      </c>
      <c r="E955" t="s">
        <v>5008</v>
      </c>
      <c r="F955" t="s">
        <v>5008</v>
      </c>
      <c r="G955" t="s">
        <v>5485</v>
      </c>
      <c r="H955">
        <v>100000000</v>
      </c>
      <c r="I955">
        <v>4000</v>
      </c>
      <c r="J955" t="s">
        <v>6931</v>
      </c>
      <c r="K955" s="163" t="str">
        <f>LEFT(L955,10)</f>
        <v>2050-12-27</v>
      </c>
      <c r="L955" t="s">
        <v>6932</v>
      </c>
      <c r="M955">
        <v>100000</v>
      </c>
      <c r="N955" t="s">
        <v>1557</v>
      </c>
      <c r="O955" t="s">
        <v>1435</v>
      </c>
      <c r="P955" t="s">
        <v>1449</v>
      </c>
      <c r="Q955" t="s">
        <v>5308</v>
      </c>
      <c r="R955" t="s">
        <v>1443</v>
      </c>
      <c r="S955" t="s">
        <v>6934</v>
      </c>
      <c r="T955" t="s">
        <v>6931</v>
      </c>
      <c r="U955" t="s">
        <v>1438</v>
      </c>
      <c r="W955" t="s">
        <v>292</v>
      </c>
      <c r="X955" t="s">
        <v>5009</v>
      </c>
      <c r="Y955" t="s">
        <v>1465</v>
      </c>
      <c r="Z955" t="s">
        <v>1466</v>
      </c>
      <c r="AA955" t="s">
        <v>1700</v>
      </c>
      <c r="AB955" t="s">
        <v>4781</v>
      </c>
      <c r="AC955" t="s">
        <v>1441</v>
      </c>
    </row>
    <row r="956" spans="1:29">
      <c r="A956" t="str">
        <f>+AA956</f>
        <v>CIH E</v>
      </c>
      <c r="B956" t="s">
        <v>5010</v>
      </c>
      <c r="C956" t="s">
        <v>1447</v>
      </c>
      <c r="D956" t="s">
        <v>1442</v>
      </c>
      <c r="E956" t="s">
        <v>5011</v>
      </c>
      <c r="F956" t="s">
        <v>5011</v>
      </c>
      <c r="G956" t="s">
        <v>5311</v>
      </c>
      <c r="H956">
        <v>100000000</v>
      </c>
      <c r="I956">
        <v>1500</v>
      </c>
      <c r="J956" t="s">
        <v>6099</v>
      </c>
      <c r="K956" s="163" t="str">
        <f>LEFT(L956,10)</f>
        <v>2050-12-28</v>
      </c>
      <c r="L956" t="s">
        <v>6935</v>
      </c>
      <c r="M956">
        <v>100000</v>
      </c>
      <c r="N956" t="s">
        <v>1557</v>
      </c>
      <c r="O956" t="s">
        <v>1435</v>
      </c>
      <c r="P956" t="s">
        <v>1449</v>
      </c>
      <c r="Q956" t="s">
        <v>5308</v>
      </c>
      <c r="R956" t="s">
        <v>1443</v>
      </c>
      <c r="S956" t="s">
        <v>6936</v>
      </c>
      <c r="U956" t="s">
        <v>1438</v>
      </c>
      <c r="W956" t="s">
        <v>292</v>
      </c>
      <c r="X956" t="s">
        <v>5012</v>
      </c>
      <c r="Y956" t="s">
        <v>1445</v>
      </c>
      <c r="Z956" t="s">
        <v>1243</v>
      </c>
      <c r="AA956" t="s">
        <v>1446</v>
      </c>
      <c r="AB956" t="s">
        <v>5013</v>
      </c>
      <c r="AC956" t="s">
        <v>1441</v>
      </c>
    </row>
    <row r="957" spans="1:29">
      <c r="A957" t="str">
        <f>+AA957</f>
        <v>CIH E</v>
      </c>
      <c r="B957" t="s">
        <v>5014</v>
      </c>
      <c r="C957" t="s">
        <v>1447</v>
      </c>
      <c r="D957" t="s">
        <v>1442</v>
      </c>
      <c r="E957" t="s">
        <v>5015</v>
      </c>
      <c r="F957" t="s">
        <v>5015</v>
      </c>
      <c r="G957" t="s">
        <v>5311</v>
      </c>
      <c r="H957">
        <v>100000000</v>
      </c>
      <c r="I957">
        <v>3500</v>
      </c>
      <c r="J957" t="s">
        <v>6099</v>
      </c>
      <c r="K957" s="163" t="str">
        <f>LEFT(L957,10)</f>
        <v>2050-12-28</v>
      </c>
      <c r="L957" t="s">
        <v>6935</v>
      </c>
      <c r="M957">
        <v>100000</v>
      </c>
      <c r="N957" t="s">
        <v>1557</v>
      </c>
      <c r="O957" t="s">
        <v>1435</v>
      </c>
      <c r="Q957" t="s">
        <v>5308</v>
      </c>
      <c r="R957" t="s">
        <v>1443</v>
      </c>
      <c r="S957" t="s">
        <v>6937</v>
      </c>
      <c r="U957" t="s">
        <v>1438</v>
      </c>
      <c r="W957" t="s">
        <v>292</v>
      </c>
      <c r="X957" t="s">
        <v>5016</v>
      </c>
      <c r="Y957" t="s">
        <v>1445</v>
      </c>
      <c r="Z957" t="s">
        <v>1243</v>
      </c>
      <c r="AA957" t="s">
        <v>1446</v>
      </c>
      <c r="AB957" t="s">
        <v>5013</v>
      </c>
      <c r="AC957" t="s">
        <v>1441</v>
      </c>
    </row>
    <row r="958" spans="1:29">
      <c r="A958" t="str">
        <f>+AA958</f>
        <v>ATW E</v>
      </c>
      <c r="B958" t="s">
        <v>5017</v>
      </c>
      <c r="C958" t="s">
        <v>1447</v>
      </c>
      <c r="D958" t="s">
        <v>1442</v>
      </c>
      <c r="E958" t="s">
        <v>5018</v>
      </c>
      <c r="F958" t="s">
        <v>5018</v>
      </c>
      <c r="G958" t="s">
        <v>5485</v>
      </c>
      <c r="H958">
        <v>100000000</v>
      </c>
      <c r="I958">
        <v>10000</v>
      </c>
      <c r="J958" t="s">
        <v>6938</v>
      </c>
      <c r="K958" s="163" t="str">
        <f>LEFT(L958,10)</f>
        <v>2050-12-30</v>
      </c>
      <c r="L958" t="s">
        <v>6939</v>
      </c>
      <c r="M958">
        <v>100000</v>
      </c>
      <c r="N958" t="s">
        <v>1557</v>
      </c>
      <c r="O958" t="s">
        <v>1435</v>
      </c>
      <c r="P958" t="s">
        <v>1449</v>
      </c>
      <c r="Q958" t="s">
        <v>5308</v>
      </c>
      <c r="R958" t="s">
        <v>1443</v>
      </c>
      <c r="S958" t="s">
        <v>6940</v>
      </c>
      <c r="T958" t="s">
        <v>6355</v>
      </c>
      <c r="U958" t="s">
        <v>1438</v>
      </c>
      <c r="W958" t="s">
        <v>292</v>
      </c>
      <c r="X958" t="s">
        <v>5019</v>
      </c>
      <c r="Y958" t="s">
        <v>1465</v>
      </c>
      <c r="Z958" t="s">
        <v>1466</v>
      </c>
      <c r="AA958" t="s">
        <v>1700</v>
      </c>
      <c r="AB958" t="s">
        <v>5020</v>
      </c>
      <c r="AC958" t="s">
        <v>1441</v>
      </c>
    </row>
    <row r="959" spans="1:29">
      <c r="A959" t="str">
        <f>+AA959</f>
        <v>TRESOR</v>
      </c>
      <c r="B959" t="s">
        <v>5021</v>
      </c>
      <c r="C959" t="s">
        <v>1433</v>
      </c>
      <c r="D959" t="s">
        <v>1218</v>
      </c>
      <c r="E959" t="s">
        <v>5022</v>
      </c>
      <c r="F959" t="s">
        <v>5022</v>
      </c>
      <c r="G959" t="s">
        <v>5306</v>
      </c>
      <c r="H959">
        <v>100000000</v>
      </c>
      <c r="I959">
        <v>5000</v>
      </c>
      <c r="J959" t="s">
        <v>6941</v>
      </c>
      <c r="K959" s="163" t="str">
        <f>LEFT(L959,10)</f>
        <v>2051-02-20</v>
      </c>
      <c r="L959" t="s">
        <v>6942</v>
      </c>
      <c r="M959">
        <v>100000</v>
      </c>
      <c r="N959" t="s">
        <v>1434</v>
      </c>
      <c r="O959" t="s">
        <v>1435</v>
      </c>
      <c r="P959" t="s">
        <v>1436</v>
      </c>
      <c r="Q959" t="s">
        <v>5308</v>
      </c>
      <c r="R959" t="s">
        <v>1443</v>
      </c>
      <c r="S959" t="s">
        <v>5316</v>
      </c>
      <c r="T959" t="s">
        <v>6916</v>
      </c>
      <c r="U959" t="s">
        <v>1438</v>
      </c>
      <c r="W959" t="s">
        <v>292</v>
      </c>
      <c r="X959" t="s">
        <v>5023</v>
      </c>
      <c r="Y959" t="s">
        <v>1439</v>
      </c>
      <c r="Z959" t="s">
        <v>1440</v>
      </c>
      <c r="AA959" t="s">
        <v>333</v>
      </c>
      <c r="AB959" t="s">
        <v>5024</v>
      </c>
      <c r="AC959" t="s">
        <v>1441</v>
      </c>
    </row>
    <row r="960" spans="1:29">
      <c r="A960" t="str">
        <f>+AA960</f>
        <v>ONCF</v>
      </c>
      <c r="B960" t="s">
        <v>5025</v>
      </c>
      <c r="C960" t="s">
        <v>1534</v>
      </c>
      <c r="D960" t="s">
        <v>1473</v>
      </c>
      <c r="E960" t="s">
        <v>5026</v>
      </c>
      <c r="F960" t="s">
        <v>5026</v>
      </c>
      <c r="G960" t="s">
        <v>5350</v>
      </c>
      <c r="H960">
        <v>100000000</v>
      </c>
      <c r="I960">
        <v>25000</v>
      </c>
      <c r="J960" t="s">
        <v>6943</v>
      </c>
      <c r="K960" s="163" t="str">
        <f>LEFT(L960,10)</f>
        <v>2051-05-03</v>
      </c>
      <c r="L960" t="s">
        <v>6944</v>
      </c>
      <c r="M960">
        <v>100000</v>
      </c>
      <c r="N960" t="s">
        <v>1434</v>
      </c>
      <c r="O960" t="s">
        <v>1435</v>
      </c>
      <c r="P960" t="s">
        <v>3751</v>
      </c>
      <c r="Q960" t="s">
        <v>5308</v>
      </c>
      <c r="R960" t="s">
        <v>1443</v>
      </c>
      <c r="S960" t="s">
        <v>6050</v>
      </c>
      <c r="T960" t="s">
        <v>6926</v>
      </c>
      <c r="U960" t="s">
        <v>1536</v>
      </c>
      <c r="V960" t="s">
        <v>1443</v>
      </c>
      <c r="W960" t="s">
        <v>292</v>
      </c>
      <c r="X960" t="s">
        <v>5027</v>
      </c>
      <c r="Y960" t="s">
        <v>1455</v>
      </c>
      <c r="Z960" t="s">
        <v>1456</v>
      </c>
      <c r="AA960" t="s">
        <v>1479</v>
      </c>
      <c r="AB960" t="s">
        <v>5028</v>
      </c>
      <c r="AC960" t="s">
        <v>1441</v>
      </c>
    </row>
    <row r="961" spans="1:29">
      <c r="A961" t="str">
        <f>+AA961</f>
        <v>ONCF</v>
      </c>
      <c r="B961" t="s">
        <v>5029</v>
      </c>
      <c r="C961" t="s">
        <v>1534</v>
      </c>
      <c r="D961" t="s">
        <v>1473</v>
      </c>
      <c r="E961" t="s">
        <v>5030</v>
      </c>
      <c r="F961" t="s">
        <v>5031</v>
      </c>
      <c r="G961" t="s">
        <v>5350</v>
      </c>
      <c r="H961">
        <v>100000000</v>
      </c>
      <c r="I961">
        <v>6000</v>
      </c>
      <c r="J961" t="s">
        <v>6833</v>
      </c>
      <c r="K961" s="163" t="str">
        <f>LEFT(L961,10)</f>
        <v>2052-07-29</v>
      </c>
      <c r="L961" t="s">
        <v>6945</v>
      </c>
      <c r="M961">
        <v>100000</v>
      </c>
      <c r="N961" t="s">
        <v>1434</v>
      </c>
      <c r="O961" t="s">
        <v>1435</v>
      </c>
      <c r="P961" t="s">
        <v>1436</v>
      </c>
      <c r="Q961" t="s">
        <v>5308</v>
      </c>
      <c r="R961" t="s">
        <v>1443</v>
      </c>
      <c r="S961" t="s">
        <v>6946</v>
      </c>
      <c r="T961" t="s">
        <v>6699</v>
      </c>
      <c r="U961" t="s">
        <v>1536</v>
      </c>
      <c r="V961" t="s">
        <v>1443</v>
      </c>
      <c r="W961" t="s">
        <v>292</v>
      </c>
      <c r="X961" t="s">
        <v>5032</v>
      </c>
      <c r="Y961" t="s">
        <v>1455</v>
      </c>
      <c r="Z961" t="s">
        <v>1456</v>
      </c>
      <c r="AA961" t="s">
        <v>1479</v>
      </c>
      <c r="AB961" t="s">
        <v>4722</v>
      </c>
      <c r="AC961" t="s">
        <v>1441</v>
      </c>
    </row>
    <row r="962" spans="1:29">
      <c r="A962" t="str">
        <f>+AA962</f>
        <v>ONCF</v>
      </c>
      <c r="B962" t="s">
        <v>5033</v>
      </c>
      <c r="C962" t="s">
        <v>1534</v>
      </c>
      <c r="D962" t="s">
        <v>1473</v>
      </c>
      <c r="E962" t="s">
        <v>5034</v>
      </c>
      <c r="F962" t="s">
        <v>5035</v>
      </c>
      <c r="G962" t="s">
        <v>5350</v>
      </c>
      <c r="H962">
        <v>100000000</v>
      </c>
      <c r="I962">
        <v>2000</v>
      </c>
      <c r="J962" t="s">
        <v>6833</v>
      </c>
      <c r="K962" s="163" t="str">
        <f>LEFT(L962,10)</f>
        <v>2052-07-29</v>
      </c>
      <c r="L962" t="s">
        <v>6945</v>
      </c>
      <c r="M962">
        <v>100000</v>
      </c>
      <c r="N962" t="s">
        <v>1557</v>
      </c>
      <c r="O962" t="s">
        <v>1435</v>
      </c>
      <c r="P962" t="s">
        <v>1436</v>
      </c>
      <c r="Q962" t="s">
        <v>5308</v>
      </c>
      <c r="R962" t="s">
        <v>1443</v>
      </c>
      <c r="S962" t="s">
        <v>6106</v>
      </c>
      <c r="T962" t="s">
        <v>5932</v>
      </c>
      <c r="U962" t="s">
        <v>1438</v>
      </c>
      <c r="V962" t="s">
        <v>1443</v>
      </c>
      <c r="W962" t="s">
        <v>292</v>
      </c>
      <c r="X962" t="s">
        <v>5036</v>
      </c>
      <c r="Y962" t="s">
        <v>1455</v>
      </c>
      <c r="Z962" t="s">
        <v>1456</v>
      </c>
      <c r="AA962" t="s">
        <v>1479</v>
      </c>
      <c r="AB962" t="s">
        <v>4722</v>
      </c>
      <c r="AC962" t="s">
        <v>1441</v>
      </c>
    </row>
    <row r="963" spans="1:29">
      <c r="A963" t="str">
        <f>+AA963</f>
        <v>CFG BANK</v>
      </c>
      <c r="B963" t="s">
        <v>5037</v>
      </c>
      <c r="C963" t="s">
        <v>1447</v>
      </c>
      <c r="D963" t="s">
        <v>1442</v>
      </c>
      <c r="E963" t="s">
        <v>5038</v>
      </c>
      <c r="F963" t="s">
        <v>5038</v>
      </c>
      <c r="G963" t="s">
        <v>5314</v>
      </c>
      <c r="H963">
        <v>100000000</v>
      </c>
      <c r="I963">
        <v>250</v>
      </c>
      <c r="J963" t="s">
        <v>6524</v>
      </c>
      <c r="K963" s="163" t="str">
        <f>LEFT(L963,10)</f>
        <v>2052-10-24</v>
      </c>
      <c r="L963" t="s">
        <v>6947</v>
      </c>
      <c r="M963">
        <v>100000</v>
      </c>
      <c r="N963" t="s">
        <v>1557</v>
      </c>
      <c r="O963" t="s">
        <v>1435</v>
      </c>
      <c r="Q963" t="s">
        <v>5308</v>
      </c>
      <c r="R963" t="s">
        <v>1443</v>
      </c>
      <c r="S963" t="s">
        <v>6409</v>
      </c>
      <c r="U963" t="s">
        <v>1438</v>
      </c>
      <c r="W963" t="s">
        <v>292</v>
      </c>
      <c r="X963" t="s">
        <v>5039</v>
      </c>
      <c r="Y963" t="s">
        <v>1450</v>
      </c>
      <c r="Z963" t="s">
        <v>1249</v>
      </c>
      <c r="AA963" t="s">
        <v>1249</v>
      </c>
      <c r="AB963" t="s">
        <v>2566</v>
      </c>
      <c r="AC963" t="s">
        <v>1441</v>
      </c>
    </row>
    <row r="964" spans="1:29">
      <c r="A964" t="str">
        <f>+AA964</f>
        <v>CFG BANK</v>
      </c>
      <c r="B964" t="s">
        <v>5040</v>
      </c>
      <c r="C964" t="s">
        <v>1447</v>
      </c>
      <c r="D964" t="s">
        <v>1442</v>
      </c>
      <c r="E964" t="s">
        <v>5041</v>
      </c>
      <c r="F964" t="s">
        <v>5041</v>
      </c>
      <c r="G964" t="s">
        <v>5314</v>
      </c>
      <c r="H964">
        <v>100000000</v>
      </c>
      <c r="I964">
        <v>150</v>
      </c>
      <c r="J964" t="s">
        <v>6524</v>
      </c>
      <c r="K964" s="163" t="str">
        <f>LEFT(L964,10)</f>
        <v>2052-10-24</v>
      </c>
      <c r="L964" t="s">
        <v>6947</v>
      </c>
      <c r="M964">
        <v>100000</v>
      </c>
      <c r="N964" t="s">
        <v>1557</v>
      </c>
      <c r="O964" t="s">
        <v>1435</v>
      </c>
      <c r="Q964" t="s">
        <v>5308</v>
      </c>
      <c r="R964" t="s">
        <v>1443</v>
      </c>
      <c r="S964" t="s">
        <v>6787</v>
      </c>
      <c r="U964" t="s">
        <v>1438</v>
      </c>
      <c r="W964" t="s">
        <v>292</v>
      </c>
      <c r="X964" t="s">
        <v>5042</v>
      </c>
      <c r="Y964" t="s">
        <v>1450</v>
      </c>
      <c r="Z964" t="s">
        <v>1249</v>
      </c>
      <c r="AA964" t="s">
        <v>1249</v>
      </c>
      <c r="AB964" t="s">
        <v>2566</v>
      </c>
      <c r="AC964" t="s">
        <v>1441</v>
      </c>
    </row>
    <row r="965" spans="1:29">
      <c r="A965" t="str">
        <f>+AA965</f>
        <v>BMCI</v>
      </c>
      <c r="B965" t="s">
        <v>5043</v>
      </c>
      <c r="C965" t="s">
        <v>1447</v>
      </c>
      <c r="D965" t="s">
        <v>1442</v>
      </c>
      <c r="E965" t="s">
        <v>5044</v>
      </c>
      <c r="F965" t="s">
        <v>5044</v>
      </c>
      <c r="G965" t="s">
        <v>5375</v>
      </c>
      <c r="H965">
        <v>100000000</v>
      </c>
      <c r="I965">
        <v>7500</v>
      </c>
      <c r="J965" t="s">
        <v>6948</v>
      </c>
      <c r="K965" s="163" t="str">
        <f>LEFT(L965,10)</f>
        <v>2053-02-17</v>
      </c>
      <c r="L965" t="s">
        <v>6949</v>
      </c>
      <c r="M965">
        <v>100000</v>
      </c>
      <c r="N965" t="s">
        <v>1557</v>
      </c>
      <c r="O965" t="s">
        <v>1435</v>
      </c>
      <c r="Q965" t="s">
        <v>5308</v>
      </c>
      <c r="R965" t="s">
        <v>1443</v>
      </c>
      <c r="S965" t="s">
        <v>6286</v>
      </c>
      <c r="U965" t="s">
        <v>1438</v>
      </c>
      <c r="W965" t="s">
        <v>292</v>
      </c>
      <c r="X965" t="s">
        <v>5045</v>
      </c>
      <c r="Y965" t="s">
        <v>1515</v>
      </c>
      <c r="Z965" t="s">
        <v>41</v>
      </c>
      <c r="AA965" t="s">
        <v>41</v>
      </c>
      <c r="AB965" t="s">
        <v>5046</v>
      </c>
      <c r="AC965" t="s">
        <v>1441</v>
      </c>
    </row>
    <row r="966" spans="1:29">
      <c r="A966" t="str">
        <f>+AA966</f>
        <v>VIVALIS SALAF</v>
      </c>
      <c r="B966" t="s">
        <v>5047</v>
      </c>
      <c r="C966" t="s">
        <v>1447</v>
      </c>
      <c r="D966" t="s">
        <v>1442</v>
      </c>
      <c r="E966" t="s">
        <v>5048</v>
      </c>
      <c r="F966" t="s">
        <v>5048</v>
      </c>
      <c r="G966" t="s">
        <v>6135</v>
      </c>
      <c r="H966">
        <v>100000000</v>
      </c>
      <c r="I966">
        <v>1000</v>
      </c>
      <c r="J966" t="s">
        <v>6175</v>
      </c>
      <c r="K966" s="163" t="str">
        <f>LEFT(L966,10)</f>
        <v>2053-11-23</v>
      </c>
      <c r="L966" t="s">
        <v>6950</v>
      </c>
      <c r="M966">
        <v>100000</v>
      </c>
      <c r="N966" t="s">
        <v>1557</v>
      </c>
      <c r="O966" t="s">
        <v>1435</v>
      </c>
      <c r="P966" t="s">
        <v>1449</v>
      </c>
      <c r="Q966" t="s">
        <v>5308</v>
      </c>
      <c r="R966" t="s">
        <v>1443</v>
      </c>
      <c r="S966" t="s">
        <v>6951</v>
      </c>
      <c r="T966" t="s">
        <v>6452</v>
      </c>
      <c r="U966" t="s">
        <v>1438</v>
      </c>
      <c r="W966" t="s">
        <v>292</v>
      </c>
      <c r="X966" t="s">
        <v>5049</v>
      </c>
      <c r="Y966" t="s">
        <v>2097</v>
      </c>
      <c r="Z966" t="s">
        <v>2098</v>
      </c>
      <c r="AA966" t="s">
        <v>3116</v>
      </c>
      <c r="AB966" t="s">
        <v>3205</v>
      </c>
      <c r="AC966" t="s">
        <v>1441</v>
      </c>
    </row>
    <row r="967" spans="1:29">
      <c r="A967" t="str">
        <f>+AA967</f>
        <v>OCP SA</v>
      </c>
      <c r="B967" t="s">
        <v>5050</v>
      </c>
      <c r="C967" t="s">
        <v>1447</v>
      </c>
      <c r="D967" t="s">
        <v>1442</v>
      </c>
      <c r="E967" t="s">
        <v>5051</v>
      </c>
      <c r="F967" t="s">
        <v>5051</v>
      </c>
      <c r="G967" t="s">
        <v>5356</v>
      </c>
      <c r="H967">
        <v>100000000</v>
      </c>
      <c r="I967">
        <v>3170</v>
      </c>
      <c r="J967" t="s">
        <v>6952</v>
      </c>
      <c r="K967" s="163" t="str">
        <f>LEFT(L967,10)</f>
        <v>2053-12-14</v>
      </c>
      <c r="L967" t="s">
        <v>6953</v>
      </c>
      <c r="M967">
        <v>100000</v>
      </c>
      <c r="N967" t="s">
        <v>1557</v>
      </c>
      <c r="O967" t="s">
        <v>1435</v>
      </c>
      <c r="P967" t="s">
        <v>1449</v>
      </c>
      <c r="Q967" t="s">
        <v>5308</v>
      </c>
      <c r="R967" t="s">
        <v>1443</v>
      </c>
      <c r="S967" t="s">
        <v>5313</v>
      </c>
      <c r="T967" t="s">
        <v>6788</v>
      </c>
      <c r="U967" t="s">
        <v>1438</v>
      </c>
      <c r="W967" t="s">
        <v>292</v>
      </c>
      <c r="X967" t="s">
        <v>5052</v>
      </c>
      <c r="Y967" t="s">
        <v>1455</v>
      </c>
      <c r="Z967" t="s">
        <v>1456</v>
      </c>
      <c r="AA967" t="s">
        <v>1487</v>
      </c>
      <c r="AB967" t="s">
        <v>5053</v>
      </c>
      <c r="AC967" t="s">
        <v>1441</v>
      </c>
    </row>
    <row r="968" spans="1:29">
      <c r="A968" t="str">
        <f>+AA968</f>
        <v>OCP SA</v>
      </c>
      <c r="B968" t="s">
        <v>5054</v>
      </c>
      <c r="C968" t="s">
        <v>1447</v>
      </c>
      <c r="D968" t="s">
        <v>1442</v>
      </c>
      <c r="E968" t="s">
        <v>5055</v>
      </c>
      <c r="F968" t="s">
        <v>5055</v>
      </c>
      <c r="G968" t="s">
        <v>5356</v>
      </c>
      <c r="H968">
        <v>100000000</v>
      </c>
      <c r="I968">
        <v>5690</v>
      </c>
      <c r="J968" t="s">
        <v>6952</v>
      </c>
      <c r="K968" s="163" t="str">
        <f>LEFT(L968,10)</f>
        <v>2053-12-14</v>
      </c>
      <c r="L968" t="s">
        <v>6953</v>
      </c>
      <c r="M968">
        <v>100000</v>
      </c>
      <c r="N968" t="s">
        <v>1557</v>
      </c>
      <c r="O968" t="s">
        <v>1435</v>
      </c>
      <c r="P968" t="s">
        <v>1449</v>
      </c>
      <c r="Q968" t="s">
        <v>5308</v>
      </c>
      <c r="R968" t="s">
        <v>1443</v>
      </c>
      <c r="S968" t="s">
        <v>5674</v>
      </c>
      <c r="T968" t="s">
        <v>6788</v>
      </c>
      <c r="U968" t="s">
        <v>1438</v>
      </c>
      <c r="W968" t="s">
        <v>292</v>
      </c>
      <c r="X968" t="s">
        <v>5056</v>
      </c>
      <c r="Y968" t="s">
        <v>1455</v>
      </c>
      <c r="Z968" t="s">
        <v>1456</v>
      </c>
      <c r="AA968" t="s">
        <v>1487</v>
      </c>
      <c r="AB968" t="s">
        <v>5053</v>
      </c>
      <c r="AC968" t="s">
        <v>1441</v>
      </c>
    </row>
    <row r="969" spans="1:29">
      <c r="A969" t="str">
        <f>+AA969</f>
        <v>OCP SA</v>
      </c>
      <c r="B969" t="s">
        <v>5057</v>
      </c>
      <c r="C969" t="s">
        <v>1447</v>
      </c>
      <c r="D969" t="s">
        <v>1442</v>
      </c>
      <c r="E969" t="s">
        <v>5058</v>
      </c>
      <c r="F969" t="s">
        <v>5058</v>
      </c>
      <c r="G969" t="s">
        <v>5356</v>
      </c>
      <c r="H969">
        <v>100000000</v>
      </c>
      <c r="I969">
        <v>17940</v>
      </c>
      <c r="J969" t="s">
        <v>6952</v>
      </c>
      <c r="K969" s="163" t="str">
        <f>LEFT(L969,10)</f>
        <v>2053-12-14</v>
      </c>
      <c r="L969" t="s">
        <v>6953</v>
      </c>
      <c r="M969">
        <v>100000</v>
      </c>
      <c r="N969" t="s">
        <v>1557</v>
      </c>
      <c r="O969" t="s">
        <v>1435</v>
      </c>
      <c r="P969" t="s">
        <v>1449</v>
      </c>
      <c r="Q969" t="s">
        <v>5308</v>
      </c>
      <c r="R969" t="s">
        <v>1443</v>
      </c>
      <c r="S969" t="s">
        <v>6954</v>
      </c>
      <c r="T969" t="s">
        <v>6788</v>
      </c>
      <c r="U969" t="s">
        <v>1438</v>
      </c>
      <c r="W969" t="s">
        <v>292</v>
      </c>
      <c r="X969" t="s">
        <v>5059</v>
      </c>
      <c r="Y969" t="s">
        <v>1455</v>
      </c>
      <c r="Z969" t="s">
        <v>1456</v>
      </c>
      <c r="AA969" t="s">
        <v>1487</v>
      </c>
      <c r="AB969" t="s">
        <v>5053</v>
      </c>
      <c r="AC969" t="s">
        <v>1441</v>
      </c>
    </row>
    <row r="970" spans="1:29">
      <c r="A970" t="str">
        <f>+AA970</f>
        <v>OCP SA</v>
      </c>
      <c r="B970" t="s">
        <v>5060</v>
      </c>
      <c r="C970" t="s">
        <v>1447</v>
      </c>
      <c r="D970" t="s">
        <v>1442</v>
      </c>
      <c r="E970" t="s">
        <v>5061</v>
      </c>
      <c r="F970" t="s">
        <v>5061</v>
      </c>
      <c r="G970" t="s">
        <v>5356</v>
      </c>
      <c r="H970">
        <v>100000000</v>
      </c>
      <c r="I970">
        <v>23200</v>
      </c>
      <c r="J970" t="s">
        <v>6952</v>
      </c>
      <c r="K970" s="163" t="str">
        <f>LEFT(L970,10)</f>
        <v>2053-12-14</v>
      </c>
      <c r="L970" t="s">
        <v>6953</v>
      </c>
      <c r="M970">
        <v>100000</v>
      </c>
      <c r="N970" t="s">
        <v>1557</v>
      </c>
      <c r="O970" t="s">
        <v>1435</v>
      </c>
      <c r="P970" t="s">
        <v>1449</v>
      </c>
      <c r="Q970" t="s">
        <v>5308</v>
      </c>
      <c r="R970" t="s">
        <v>1443</v>
      </c>
      <c r="S970" t="s">
        <v>6955</v>
      </c>
      <c r="T970" t="s">
        <v>6788</v>
      </c>
      <c r="U970" t="s">
        <v>1438</v>
      </c>
      <c r="W970" t="s">
        <v>292</v>
      </c>
      <c r="X970" t="s">
        <v>5062</v>
      </c>
      <c r="Y970" t="s">
        <v>1455</v>
      </c>
      <c r="Z970" t="s">
        <v>1456</v>
      </c>
      <c r="AA970" t="s">
        <v>1487</v>
      </c>
      <c r="AB970" t="s">
        <v>5053</v>
      </c>
      <c r="AC970" t="s">
        <v>1441</v>
      </c>
    </row>
    <row r="971" spans="1:29">
      <c r="A971" t="str">
        <f>+AA971</f>
        <v>ATW E</v>
      </c>
      <c r="B971" t="s">
        <v>5063</v>
      </c>
      <c r="C971" t="s">
        <v>1447</v>
      </c>
      <c r="D971" t="s">
        <v>1442</v>
      </c>
      <c r="E971" t="s">
        <v>5064</v>
      </c>
      <c r="F971" t="s">
        <v>5064</v>
      </c>
      <c r="G971" t="s">
        <v>5485</v>
      </c>
      <c r="H971">
        <v>100000000</v>
      </c>
      <c r="I971">
        <v>18150</v>
      </c>
      <c r="J971" t="s">
        <v>5379</v>
      </c>
      <c r="K971" s="163" t="str">
        <f>LEFT(L971,10)</f>
        <v>2053-12-28</v>
      </c>
      <c r="L971" t="s">
        <v>6956</v>
      </c>
      <c r="M971">
        <v>100000</v>
      </c>
      <c r="N971" t="s">
        <v>1557</v>
      </c>
      <c r="O971" t="s">
        <v>1435</v>
      </c>
      <c r="P971" t="s">
        <v>1449</v>
      </c>
      <c r="Q971" t="s">
        <v>5308</v>
      </c>
      <c r="R971" t="s">
        <v>1443</v>
      </c>
      <c r="S971" t="s">
        <v>6661</v>
      </c>
      <c r="T971" t="s">
        <v>6709</v>
      </c>
      <c r="U971" t="s">
        <v>1438</v>
      </c>
      <c r="W971" t="s">
        <v>292</v>
      </c>
      <c r="X971" t="s">
        <v>5065</v>
      </c>
      <c r="Y971" t="s">
        <v>1465</v>
      </c>
      <c r="Z971" t="s">
        <v>1466</v>
      </c>
      <c r="AA971" t="s">
        <v>1700</v>
      </c>
      <c r="AB971" t="s">
        <v>4182</v>
      </c>
      <c r="AC971" t="s">
        <v>1441</v>
      </c>
    </row>
    <row r="972" spans="1:29">
      <c r="A972" t="str">
        <f>+AA972</f>
        <v>ATW E</v>
      </c>
      <c r="B972" t="s">
        <v>5066</v>
      </c>
      <c r="C972" t="s">
        <v>1447</v>
      </c>
      <c r="D972" t="s">
        <v>1442</v>
      </c>
      <c r="E972" t="s">
        <v>5067</v>
      </c>
      <c r="F972" t="s">
        <v>5067</v>
      </c>
      <c r="G972" t="s">
        <v>5485</v>
      </c>
      <c r="H972">
        <v>100000000</v>
      </c>
      <c r="I972">
        <v>1850</v>
      </c>
      <c r="J972" t="s">
        <v>5379</v>
      </c>
      <c r="K972" s="163" t="str">
        <f>LEFT(L972,10)</f>
        <v>2053-12-28</v>
      </c>
      <c r="L972" t="s">
        <v>6956</v>
      </c>
      <c r="M972">
        <v>100000</v>
      </c>
      <c r="N972" t="s">
        <v>1557</v>
      </c>
      <c r="O972" t="s">
        <v>1435</v>
      </c>
      <c r="P972" t="s">
        <v>1449</v>
      </c>
      <c r="Q972" t="s">
        <v>5308</v>
      </c>
      <c r="R972" t="s">
        <v>1443</v>
      </c>
      <c r="S972" t="s">
        <v>6957</v>
      </c>
      <c r="T972" t="s">
        <v>6709</v>
      </c>
      <c r="U972" t="s">
        <v>1438</v>
      </c>
      <c r="W972" t="s">
        <v>292</v>
      </c>
      <c r="X972" t="s">
        <v>5068</v>
      </c>
      <c r="Y972" t="s">
        <v>1465</v>
      </c>
      <c r="Z972" t="s">
        <v>1466</v>
      </c>
      <c r="AA972" t="s">
        <v>1700</v>
      </c>
      <c r="AB972" t="s">
        <v>4182</v>
      </c>
      <c r="AC972" t="s">
        <v>1441</v>
      </c>
    </row>
    <row r="973" spans="1:29">
      <c r="A973" t="str">
        <f>+AA973</f>
        <v>BCP E</v>
      </c>
      <c r="B973" t="s">
        <v>5069</v>
      </c>
      <c r="C973" t="s">
        <v>1447</v>
      </c>
      <c r="D973" t="s">
        <v>1442</v>
      </c>
      <c r="E973" t="s">
        <v>5070</v>
      </c>
      <c r="F973" t="s">
        <v>5070</v>
      </c>
      <c r="G973" t="s">
        <v>5952</v>
      </c>
      <c r="H973">
        <v>100000000</v>
      </c>
      <c r="I973">
        <v>3000</v>
      </c>
      <c r="J973" t="s">
        <v>5595</v>
      </c>
      <c r="K973" s="163" t="str">
        <f>LEFT(L973,10)</f>
        <v>2053-12-29</v>
      </c>
      <c r="L973" t="s">
        <v>6958</v>
      </c>
      <c r="M973">
        <v>100000</v>
      </c>
      <c r="N973" t="s">
        <v>1557</v>
      </c>
      <c r="O973" t="s">
        <v>1435</v>
      </c>
      <c r="P973" t="s">
        <v>1449</v>
      </c>
      <c r="Q973" t="s">
        <v>5308</v>
      </c>
      <c r="R973" t="s">
        <v>1443</v>
      </c>
      <c r="S973" t="s">
        <v>6959</v>
      </c>
      <c r="T973" t="s">
        <v>6452</v>
      </c>
      <c r="U973" t="s">
        <v>1438</v>
      </c>
      <c r="W973" t="s">
        <v>292</v>
      </c>
      <c r="X973" t="s">
        <v>5071</v>
      </c>
      <c r="Y973" t="s">
        <v>2097</v>
      </c>
      <c r="Z973" t="s">
        <v>2098</v>
      </c>
      <c r="AA973" t="s">
        <v>2750</v>
      </c>
      <c r="AB973" t="s">
        <v>4491</v>
      </c>
      <c r="AC973" t="s">
        <v>1441</v>
      </c>
    </row>
    <row r="974" spans="1:29">
      <c r="A974" t="str">
        <f>+AA974</f>
        <v>TRESOR</v>
      </c>
      <c r="B974" t="s">
        <v>5072</v>
      </c>
      <c r="C974" t="s">
        <v>1433</v>
      </c>
      <c r="D974" t="s">
        <v>1218</v>
      </c>
      <c r="E974" t="s">
        <v>5073</v>
      </c>
      <c r="F974" t="s">
        <v>5073</v>
      </c>
      <c r="G974" t="s">
        <v>5306</v>
      </c>
      <c r="H974">
        <v>100000000</v>
      </c>
      <c r="I974">
        <v>5500</v>
      </c>
      <c r="J974" t="s">
        <v>6841</v>
      </c>
      <c r="K974" s="163" t="str">
        <f>LEFT(L974,10)</f>
        <v>2054-02-16</v>
      </c>
      <c r="L974" t="s">
        <v>6960</v>
      </c>
      <c r="M974">
        <v>100000</v>
      </c>
      <c r="N974" t="s">
        <v>1434</v>
      </c>
      <c r="O974" t="s">
        <v>1435</v>
      </c>
      <c r="P974" t="s">
        <v>1436</v>
      </c>
      <c r="Q974" t="s">
        <v>5308</v>
      </c>
      <c r="R974" t="s">
        <v>1443</v>
      </c>
      <c r="S974" t="s">
        <v>6961</v>
      </c>
      <c r="T974" t="s">
        <v>5715</v>
      </c>
      <c r="U974" t="s">
        <v>1438</v>
      </c>
      <c r="W974" t="s">
        <v>292</v>
      </c>
      <c r="X974" t="s">
        <v>5074</v>
      </c>
      <c r="Y974" t="s">
        <v>1439</v>
      </c>
      <c r="Z974" t="s">
        <v>1440</v>
      </c>
      <c r="AA974" t="s">
        <v>333</v>
      </c>
      <c r="AB974" t="s">
        <v>2826</v>
      </c>
      <c r="AC974" t="s">
        <v>1441</v>
      </c>
    </row>
    <row r="975" spans="1:29">
      <c r="A975" t="str">
        <f>+AA975</f>
        <v>BOA</v>
      </c>
      <c r="B975" t="s">
        <v>5075</v>
      </c>
      <c r="C975" t="s">
        <v>1447</v>
      </c>
      <c r="D975" t="s">
        <v>1442</v>
      </c>
      <c r="E975" t="s">
        <v>5076</v>
      </c>
      <c r="F975" t="s">
        <v>5076</v>
      </c>
      <c r="G975" t="s">
        <v>5327</v>
      </c>
      <c r="H975">
        <v>100000000</v>
      </c>
      <c r="I975">
        <v>9700</v>
      </c>
      <c r="J975" t="s">
        <v>6962</v>
      </c>
      <c r="K975" s="163" t="str">
        <f>LEFT(L975,10)</f>
        <v>2054-06-24</v>
      </c>
      <c r="L975" t="s">
        <v>6963</v>
      </c>
      <c r="M975">
        <v>100000</v>
      </c>
      <c r="N975" t="s">
        <v>1557</v>
      </c>
      <c r="O975" t="s">
        <v>1435</v>
      </c>
      <c r="P975" t="s">
        <v>1449</v>
      </c>
      <c r="Q975" t="s">
        <v>5308</v>
      </c>
      <c r="R975" t="s">
        <v>1443</v>
      </c>
      <c r="S975" t="s">
        <v>6964</v>
      </c>
      <c r="T975" t="s">
        <v>6962</v>
      </c>
      <c r="U975" t="s">
        <v>1438</v>
      </c>
      <c r="W975" t="s">
        <v>292</v>
      </c>
      <c r="X975" t="s">
        <v>5077</v>
      </c>
      <c r="Y975" t="s">
        <v>1457</v>
      </c>
      <c r="Z975" t="s">
        <v>39</v>
      </c>
      <c r="AA975" t="s">
        <v>1458</v>
      </c>
      <c r="AB975" t="s">
        <v>2140</v>
      </c>
      <c r="AC975" t="s">
        <v>1441</v>
      </c>
    </row>
    <row r="976" spans="1:29">
      <c r="A976" t="str">
        <f>+AA976</f>
        <v>BOA</v>
      </c>
      <c r="B976" t="s">
        <v>5078</v>
      </c>
      <c r="C976" t="s">
        <v>1447</v>
      </c>
      <c r="D976" t="s">
        <v>1442</v>
      </c>
      <c r="E976" t="s">
        <v>5079</v>
      </c>
      <c r="F976" t="s">
        <v>5079</v>
      </c>
      <c r="G976" t="s">
        <v>5327</v>
      </c>
      <c r="H976">
        <v>100000000</v>
      </c>
      <c r="I976">
        <v>300</v>
      </c>
      <c r="J976" t="s">
        <v>6962</v>
      </c>
      <c r="K976" s="163" t="str">
        <f>LEFT(L976,10)</f>
        <v>2054-06-24</v>
      </c>
      <c r="L976" t="s">
        <v>6963</v>
      </c>
      <c r="M976">
        <v>100000</v>
      </c>
      <c r="N976" t="s">
        <v>1557</v>
      </c>
      <c r="O976" t="s">
        <v>1435</v>
      </c>
      <c r="P976" t="s">
        <v>1449</v>
      </c>
      <c r="Q976" t="s">
        <v>5308</v>
      </c>
      <c r="R976" t="s">
        <v>1443</v>
      </c>
      <c r="S976" t="s">
        <v>6965</v>
      </c>
      <c r="T976" t="s">
        <v>5669</v>
      </c>
      <c r="U976" t="s">
        <v>1438</v>
      </c>
      <c r="W976" t="s">
        <v>292</v>
      </c>
      <c r="X976" t="s">
        <v>5080</v>
      </c>
      <c r="Y976" t="s">
        <v>1457</v>
      </c>
      <c r="Z976" t="s">
        <v>39</v>
      </c>
      <c r="AA976" t="s">
        <v>1458</v>
      </c>
      <c r="AB976" t="s">
        <v>1733</v>
      </c>
      <c r="AC976" t="s">
        <v>1441</v>
      </c>
    </row>
    <row r="977" spans="1:29">
      <c r="A977" t="str">
        <f>+AA977</f>
        <v>OCP SA</v>
      </c>
      <c r="B977" t="s">
        <v>5081</v>
      </c>
      <c r="C977" t="s">
        <v>1433</v>
      </c>
      <c r="D977" t="s">
        <v>1473</v>
      </c>
      <c r="E977" t="s">
        <v>5082</v>
      </c>
      <c r="F977" t="s">
        <v>5082</v>
      </c>
      <c r="G977" t="s">
        <v>5356</v>
      </c>
      <c r="H977">
        <v>100000000</v>
      </c>
      <c r="I977">
        <v>24581</v>
      </c>
      <c r="J977" t="s">
        <v>5927</v>
      </c>
      <c r="K977" s="163" t="str">
        <f>LEFT(L977,10)</f>
        <v>2054-12-16</v>
      </c>
      <c r="L977" t="s">
        <v>6966</v>
      </c>
      <c r="M977">
        <v>100000</v>
      </c>
      <c r="N977" t="s">
        <v>1434</v>
      </c>
      <c r="O977" t="s">
        <v>1435</v>
      </c>
      <c r="P977" t="s">
        <v>1449</v>
      </c>
      <c r="Q977" t="s">
        <v>5308</v>
      </c>
      <c r="R977" t="s">
        <v>1443</v>
      </c>
      <c r="S977" t="s">
        <v>6805</v>
      </c>
      <c r="T977" t="s">
        <v>5432</v>
      </c>
      <c r="U977" t="s">
        <v>1438</v>
      </c>
      <c r="W977" t="s">
        <v>292</v>
      </c>
      <c r="X977" t="s">
        <v>5083</v>
      </c>
      <c r="Y977" t="s">
        <v>1455</v>
      </c>
      <c r="Z977" t="s">
        <v>1456</v>
      </c>
      <c r="AA977" t="s">
        <v>1487</v>
      </c>
      <c r="AB977" t="s">
        <v>2692</v>
      </c>
      <c r="AC977" t="s">
        <v>1441</v>
      </c>
    </row>
    <row r="978" spans="1:29">
      <c r="A978" t="str">
        <f>+AA978</f>
        <v>TRESOR</v>
      </c>
      <c r="B978" t="s">
        <v>5084</v>
      </c>
      <c r="C978" t="s">
        <v>1433</v>
      </c>
      <c r="D978" t="s">
        <v>1218</v>
      </c>
      <c r="E978" t="s">
        <v>5085</v>
      </c>
      <c r="F978" t="s">
        <v>5085</v>
      </c>
      <c r="G978" t="s">
        <v>5306</v>
      </c>
      <c r="H978">
        <v>100000000</v>
      </c>
      <c r="I978">
        <v>17195</v>
      </c>
      <c r="J978" t="s">
        <v>6967</v>
      </c>
      <c r="K978" s="163" t="str">
        <f>LEFT(L978,10)</f>
        <v>2055-02-15</v>
      </c>
      <c r="L978" t="s">
        <v>6968</v>
      </c>
      <c r="M978">
        <v>100000</v>
      </c>
      <c r="N978" t="s">
        <v>1434</v>
      </c>
      <c r="O978" t="s">
        <v>1435</v>
      </c>
      <c r="P978" t="s">
        <v>1436</v>
      </c>
      <c r="Q978" t="s">
        <v>5308</v>
      </c>
      <c r="R978" t="s">
        <v>1443</v>
      </c>
      <c r="S978" t="s">
        <v>6683</v>
      </c>
      <c r="T978" t="s">
        <v>5715</v>
      </c>
      <c r="U978" t="s">
        <v>1438</v>
      </c>
      <c r="W978" t="s">
        <v>292</v>
      </c>
      <c r="X978" t="s">
        <v>5086</v>
      </c>
      <c r="Y978" t="s">
        <v>1439</v>
      </c>
      <c r="Z978" t="s">
        <v>1440</v>
      </c>
      <c r="AA978" t="s">
        <v>333</v>
      </c>
      <c r="AB978" t="s">
        <v>1567</v>
      </c>
      <c r="AC978" t="s">
        <v>1441</v>
      </c>
    </row>
    <row r="979" spans="1:29">
      <c r="A979" t="str">
        <f>+AA979</f>
        <v>TRESOR</v>
      </c>
      <c r="B979" t="s">
        <v>5087</v>
      </c>
      <c r="C979" t="s">
        <v>1433</v>
      </c>
      <c r="D979" t="s">
        <v>1218</v>
      </c>
      <c r="E979" t="s">
        <v>5088</v>
      </c>
      <c r="F979" t="s">
        <v>5088</v>
      </c>
      <c r="G979" t="s">
        <v>5306</v>
      </c>
      <c r="H979">
        <v>100000000</v>
      </c>
      <c r="I979">
        <v>15700</v>
      </c>
      <c r="J979" t="s">
        <v>5529</v>
      </c>
      <c r="K979" s="163" t="str">
        <f>LEFT(L979,10)</f>
        <v>2055-04-19</v>
      </c>
      <c r="L979" t="s">
        <v>6969</v>
      </c>
      <c r="M979">
        <v>100000</v>
      </c>
      <c r="N979" t="s">
        <v>1434</v>
      </c>
      <c r="O979" t="s">
        <v>1435</v>
      </c>
      <c r="P979" t="s">
        <v>1436</v>
      </c>
      <c r="Q979" t="s">
        <v>5308</v>
      </c>
      <c r="R979" t="s">
        <v>1443</v>
      </c>
      <c r="S979" t="s">
        <v>6295</v>
      </c>
      <c r="T979" t="s">
        <v>5529</v>
      </c>
      <c r="U979" t="s">
        <v>1438</v>
      </c>
      <c r="W979" t="s">
        <v>292</v>
      </c>
      <c r="X979" t="s">
        <v>5089</v>
      </c>
      <c r="Y979" t="s">
        <v>1439</v>
      </c>
      <c r="Z979" t="s">
        <v>1440</v>
      </c>
      <c r="AA979" t="s">
        <v>333</v>
      </c>
      <c r="AB979" t="s">
        <v>1931</v>
      </c>
      <c r="AC979" t="s">
        <v>1441</v>
      </c>
    </row>
    <row r="980" spans="1:29">
      <c r="A980" t="str">
        <f>+AA980</f>
        <v>BCP E</v>
      </c>
      <c r="B980" t="s">
        <v>5090</v>
      </c>
      <c r="C980" t="s">
        <v>1534</v>
      </c>
      <c r="D980" t="s">
        <v>1473</v>
      </c>
      <c r="E980" t="s">
        <v>5091</v>
      </c>
      <c r="F980" t="s">
        <v>5091</v>
      </c>
      <c r="G980" t="s">
        <v>5952</v>
      </c>
      <c r="H980">
        <v>100000000</v>
      </c>
      <c r="I980">
        <v>8000</v>
      </c>
      <c r="J980" t="s">
        <v>5504</v>
      </c>
      <c r="K980" s="163" t="str">
        <f>LEFT(L980,10)</f>
        <v>2055-06-27</v>
      </c>
      <c r="L980" t="s">
        <v>6970</v>
      </c>
      <c r="M980">
        <v>100000</v>
      </c>
      <c r="N980" t="s">
        <v>1557</v>
      </c>
      <c r="O980" t="s">
        <v>1435</v>
      </c>
      <c r="P980" t="s">
        <v>1449</v>
      </c>
      <c r="Q980" t="s">
        <v>5308</v>
      </c>
      <c r="R980" t="s">
        <v>1443</v>
      </c>
      <c r="S980" t="s">
        <v>6382</v>
      </c>
      <c r="T980" t="s">
        <v>5502</v>
      </c>
      <c r="U980" t="s">
        <v>1536</v>
      </c>
      <c r="V980" t="s">
        <v>1443</v>
      </c>
      <c r="W980" t="s">
        <v>292</v>
      </c>
      <c r="X980" t="s">
        <v>5092</v>
      </c>
      <c r="Y980" t="s">
        <v>2097</v>
      </c>
      <c r="Z980" t="s">
        <v>2098</v>
      </c>
      <c r="AA980" t="s">
        <v>2750</v>
      </c>
      <c r="AB980" t="s">
        <v>2145</v>
      </c>
      <c r="AC980" t="s">
        <v>2986</v>
      </c>
    </row>
    <row r="981" spans="1:29">
      <c r="A981" t="str">
        <f>+AA981</f>
        <v>BCP E</v>
      </c>
      <c r="B981" t="s">
        <v>5093</v>
      </c>
      <c r="C981" t="s">
        <v>1447</v>
      </c>
      <c r="D981" t="s">
        <v>1442</v>
      </c>
      <c r="E981" t="s">
        <v>5091</v>
      </c>
      <c r="F981" t="s">
        <v>5091</v>
      </c>
      <c r="G981" t="s">
        <v>5952</v>
      </c>
      <c r="H981">
        <v>100000000</v>
      </c>
      <c r="I981">
        <v>8000</v>
      </c>
      <c r="J981" t="s">
        <v>5504</v>
      </c>
      <c r="K981" s="163" t="str">
        <f>LEFT(L981,10)</f>
        <v>2055-06-27</v>
      </c>
      <c r="L981" t="s">
        <v>6970</v>
      </c>
      <c r="M981">
        <v>100000</v>
      </c>
      <c r="N981" t="s">
        <v>1557</v>
      </c>
      <c r="O981" t="s">
        <v>1745</v>
      </c>
      <c r="P981" t="s">
        <v>1449</v>
      </c>
      <c r="Q981" t="s">
        <v>5308</v>
      </c>
      <c r="R981" t="s">
        <v>1443</v>
      </c>
      <c r="S981" t="s">
        <v>6382</v>
      </c>
      <c r="T981" t="s">
        <v>5504</v>
      </c>
      <c r="U981" t="s">
        <v>1438</v>
      </c>
      <c r="W981" t="s">
        <v>292</v>
      </c>
      <c r="X981" t="s">
        <v>5094</v>
      </c>
      <c r="Y981" t="s">
        <v>2097</v>
      </c>
      <c r="Z981" t="s">
        <v>2098</v>
      </c>
      <c r="AA981" t="s">
        <v>2750</v>
      </c>
      <c r="AB981" t="s">
        <v>2145</v>
      </c>
      <c r="AC981" t="s">
        <v>1441</v>
      </c>
    </row>
    <row r="982" spans="1:29">
      <c r="A982" t="str">
        <f>+AA982</f>
        <v>CDM</v>
      </c>
      <c r="B982" t="s">
        <v>5095</v>
      </c>
      <c r="C982" t="s">
        <v>1447</v>
      </c>
      <c r="D982" t="s">
        <v>1442</v>
      </c>
      <c r="E982" t="s">
        <v>5096</v>
      </c>
      <c r="F982" t="s">
        <v>5096</v>
      </c>
      <c r="G982" t="s">
        <v>5373</v>
      </c>
      <c r="H982">
        <v>100000000</v>
      </c>
      <c r="I982">
        <v>5000</v>
      </c>
      <c r="J982" t="s">
        <v>6971</v>
      </c>
      <c r="K982" s="163" t="str">
        <f>LEFT(L982,10)</f>
        <v>2055-12-13</v>
      </c>
      <c r="L982" t="s">
        <v>6972</v>
      </c>
      <c r="M982">
        <v>100000</v>
      </c>
      <c r="N982" t="s">
        <v>1557</v>
      </c>
      <c r="O982" t="s">
        <v>1435</v>
      </c>
      <c r="P982" t="s">
        <v>1449</v>
      </c>
      <c r="Q982" t="s">
        <v>5308</v>
      </c>
      <c r="R982" t="s">
        <v>1443</v>
      </c>
      <c r="S982" t="s">
        <v>6612</v>
      </c>
      <c r="T982" t="s">
        <v>6971</v>
      </c>
      <c r="U982" t="s">
        <v>1438</v>
      </c>
      <c r="V982" t="s">
        <v>1443</v>
      </c>
      <c r="W982" t="s">
        <v>292</v>
      </c>
      <c r="X982" t="s">
        <v>5097</v>
      </c>
      <c r="Y982" t="s">
        <v>1510</v>
      </c>
      <c r="Z982" t="s">
        <v>42</v>
      </c>
      <c r="AA982" t="s">
        <v>42</v>
      </c>
      <c r="AB982" t="s">
        <v>5098</v>
      </c>
      <c r="AC982" t="s">
        <v>1441</v>
      </c>
    </row>
    <row r="983" spans="1:29">
      <c r="A983" t="str">
        <f>+AA983</f>
        <v>AL BARID BANK E</v>
      </c>
      <c r="B983" t="s">
        <v>5099</v>
      </c>
      <c r="C983" t="s">
        <v>1447</v>
      </c>
      <c r="D983" t="s">
        <v>1442</v>
      </c>
      <c r="E983" t="s">
        <v>5100</v>
      </c>
      <c r="F983" t="s">
        <v>5100</v>
      </c>
      <c r="G983" t="s">
        <v>5870</v>
      </c>
      <c r="H983">
        <v>100000000</v>
      </c>
      <c r="I983">
        <v>7000</v>
      </c>
      <c r="J983" t="s">
        <v>6973</v>
      </c>
      <c r="K983" s="163" t="str">
        <f>LEFT(L983,10)</f>
        <v>2060-12-12</v>
      </c>
      <c r="L983" t="s">
        <v>6974</v>
      </c>
      <c r="M983">
        <v>100000</v>
      </c>
      <c r="N983" t="s">
        <v>1557</v>
      </c>
      <c r="O983" t="s">
        <v>1745</v>
      </c>
      <c r="P983" t="s">
        <v>1449</v>
      </c>
      <c r="Q983" t="s">
        <v>5308</v>
      </c>
      <c r="R983" t="s">
        <v>1443</v>
      </c>
      <c r="S983" t="s">
        <v>6975</v>
      </c>
      <c r="T983" t="s">
        <v>6973</v>
      </c>
      <c r="U983" t="s">
        <v>1438</v>
      </c>
      <c r="W983" t="s">
        <v>292</v>
      </c>
      <c r="X983" t="s">
        <v>5101</v>
      </c>
      <c r="Y983" t="s">
        <v>1455</v>
      </c>
      <c r="Z983" t="s">
        <v>1456</v>
      </c>
      <c r="AA983" t="s">
        <v>2545</v>
      </c>
      <c r="AB983" t="s">
        <v>5102</v>
      </c>
      <c r="AC983" t="s">
        <v>1441</v>
      </c>
    </row>
    <row r="984" spans="1:29">
      <c r="A984" t="str">
        <f>+AA984</f>
        <v>CFG BANK</v>
      </c>
      <c r="B984" t="s">
        <v>5103</v>
      </c>
      <c r="C984" t="s">
        <v>1447</v>
      </c>
      <c r="D984" t="s">
        <v>1442</v>
      </c>
      <c r="E984" t="s">
        <v>5104</v>
      </c>
      <c r="F984" t="s">
        <v>5104</v>
      </c>
      <c r="G984" t="s">
        <v>5314</v>
      </c>
      <c r="H984">
        <v>100000000</v>
      </c>
      <c r="I984">
        <v>400</v>
      </c>
      <c r="J984" t="s">
        <v>6665</v>
      </c>
      <c r="K984" s="163" t="str">
        <f>LEFT(L984,10)</f>
        <v>2060-12-23</v>
      </c>
      <c r="L984" t="s">
        <v>6976</v>
      </c>
      <c r="M984">
        <v>100000</v>
      </c>
      <c r="N984" t="s">
        <v>1557</v>
      </c>
      <c r="O984" t="s">
        <v>1435</v>
      </c>
      <c r="Q984" t="s">
        <v>5308</v>
      </c>
      <c r="R984" t="s">
        <v>1443</v>
      </c>
      <c r="S984" t="s">
        <v>6083</v>
      </c>
      <c r="T984" t="s">
        <v>6665</v>
      </c>
      <c r="U984" t="s">
        <v>1438</v>
      </c>
      <c r="W984" t="s">
        <v>292</v>
      </c>
      <c r="X984" t="s">
        <v>5105</v>
      </c>
      <c r="Y984" t="s">
        <v>1450</v>
      </c>
      <c r="Z984" t="s">
        <v>1249</v>
      </c>
      <c r="AA984" t="s">
        <v>1249</v>
      </c>
      <c r="AB984" t="s">
        <v>4308</v>
      </c>
      <c r="AC984" t="s">
        <v>1441</v>
      </c>
    </row>
    <row r="985" spans="1:29">
      <c r="A985" t="str">
        <f>+AA985</f>
        <v>CFG BANK</v>
      </c>
      <c r="B985" t="s">
        <v>5106</v>
      </c>
      <c r="C985" t="s">
        <v>1447</v>
      </c>
      <c r="D985" t="s">
        <v>1442</v>
      </c>
      <c r="E985" t="s">
        <v>5107</v>
      </c>
      <c r="F985" t="s">
        <v>5107</v>
      </c>
      <c r="G985" t="s">
        <v>5314</v>
      </c>
      <c r="H985">
        <v>100000000</v>
      </c>
      <c r="I985">
        <v>200</v>
      </c>
      <c r="J985" t="s">
        <v>6665</v>
      </c>
      <c r="K985" s="163" t="str">
        <f>LEFT(L985,10)</f>
        <v>2060-12-23</v>
      </c>
      <c r="L985" t="s">
        <v>6976</v>
      </c>
      <c r="M985">
        <v>100000</v>
      </c>
      <c r="N985" t="s">
        <v>1557</v>
      </c>
      <c r="O985" t="s">
        <v>1435</v>
      </c>
      <c r="Q985" t="s">
        <v>5308</v>
      </c>
      <c r="R985" t="s">
        <v>1443</v>
      </c>
      <c r="S985" t="s">
        <v>6146</v>
      </c>
      <c r="U985" t="s">
        <v>1438</v>
      </c>
      <c r="W985" t="s">
        <v>292</v>
      </c>
      <c r="X985" t="s">
        <v>5108</v>
      </c>
      <c r="Y985" t="s">
        <v>1450</v>
      </c>
      <c r="Z985" t="s">
        <v>1249</v>
      </c>
      <c r="AA985" t="s">
        <v>1249</v>
      </c>
      <c r="AB985" t="s">
        <v>4308</v>
      </c>
      <c r="AC985" t="s">
        <v>1441</v>
      </c>
    </row>
    <row r="986" spans="1:29">
      <c r="A986" t="str">
        <f>+AA986</f>
        <v>ATW E</v>
      </c>
      <c r="B986" t="s">
        <v>5109</v>
      </c>
      <c r="C986" t="s">
        <v>1447</v>
      </c>
      <c r="D986" t="s">
        <v>1442</v>
      </c>
      <c r="E986" t="s">
        <v>5110</v>
      </c>
      <c r="F986" t="s">
        <v>5110</v>
      </c>
      <c r="G986" t="s">
        <v>5485</v>
      </c>
      <c r="H986">
        <v>100000000</v>
      </c>
      <c r="I986">
        <v>5000</v>
      </c>
      <c r="J986" t="s">
        <v>6977</v>
      </c>
      <c r="K986" s="163" t="str">
        <f>LEFT(L986,10)</f>
        <v>2060-12-28</v>
      </c>
      <c r="L986" t="s">
        <v>6978</v>
      </c>
      <c r="M986">
        <v>100000</v>
      </c>
      <c r="N986" t="s">
        <v>1557</v>
      </c>
      <c r="O986" t="s">
        <v>1435</v>
      </c>
      <c r="P986" t="s">
        <v>1449</v>
      </c>
      <c r="Q986" t="s">
        <v>5308</v>
      </c>
      <c r="R986" t="s">
        <v>1443</v>
      </c>
      <c r="S986" t="s">
        <v>6634</v>
      </c>
      <c r="T986" t="s">
        <v>6355</v>
      </c>
      <c r="U986" t="s">
        <v>1438</v>
      </c>
      <c r="W986" t="s">
        <v>292</v>
      </c>
      <c r="X986" t="s">
        <v>5111</v>
      </c>
      <c r="Y986" t="s">
        <v>1465</v>
      </c>
      <c r="Z986" t="s">
        <v>1466</v>
      </c>
      <c r="AA986" t="s">
        <v>1700</v>
      </c>
      <c r="AB986" t="s">
        <v>4044</v>
      </c>
      <c r="AC986" t="s">
        <v>1441</v>
      </c>
    </row>
  </sheetData>
  <autoFilter ref="A1:AC1" xr:uid="{00000000-0009-0000-0000-000007000000}">
    <sortState xmlns:xlrd2="http://schemas.microsoft.com/office/spreadsheetml/2017/richdata2" ref="A2:AC987">
      <sortCondition ref="K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PTF</vt:lpstr>
      <vt:lpstr>Situation</vt:lpstr>
      <vt:lpstr>Recap</vt:lpstr>
      <vt:lpstr>OPCVM</vt:lpstr>
      <vt:lpstr>Divers</vt:lpstr>
      <vt:lpstr>Transparisation</vt:lpstr>
      <vt:lpstr>SENS</vt:lpstr>
      <vt:lpstr>OPCI ETAT CIV</vt:lpstr>
      <vt:lpstr>obl val</vt:lpstr>
      <vt:lpstr>pond</vt:lpstr>
      <vt:lpstr>Weekly</vt:lpstr>
      <vt:lpstr>1</vt:lpstr>
      <vt:lpstr>1 P</vt:lpstr>
      <vt:lpstr>2</vt:lpstr>
      <vt:lpstr>3</vt:lpstr>
      <vt:lpstr>4</vt:lpstr>
      <vt:lpstr>5</vt:lpstr>
      <vt:lpstr>graphe</vt:lpstr>
      <vt:lpstr>Recap!Criteres</vt:lpstr>
      <vt:lpstr>Recap!Extraire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CHARIF SAIBARI YOSRA</dc:creator>
  <cp:lastModifiedBy>IBN RAKKANE Reda</cp:lastModifiedBy>
  <dcterms:created xsi:type="dcterms:W3CDTF">2025-01-15T10:41:05Z</dcterms:created>
  <dcterms:modified xsi:type="dcterms:W3CDTF">2025-03-11T11:04:14Z</dcterms:modified>
</cp:coreProperties>
</file>