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1A210A23-B933-4E27-AAD3-098D53BFE61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ike_buyers" sheetId="1" r:id="rId1"/>
    <sheet name=" Pivot Table" sheetId="2" r:id="rId2"/>
    <sheet name="Dashboard" sheetId="3" r:id="rId3"/>
  </sheets>
  <definedNames>
    <definedName name="_xlnm._FilterDatabase" localSheetId="0" hidden="1">bike_buyers!$A$1:$N$1001</definedName>
    <definedName name="_xlnm._FilterDatabase" localSheetId="1" hidden="1">' Pivot Table'!$E$163:$E$166</definedName>
    <definedName name="Slicer_Education">#N/A</definedName>
    <definedName name="Slicer_Marital_Status">#N/A</definedName>
    <definedName name="Slicer_Occupation">#N/A</definedName>
    <definedName name="Slicer_Region">#N/A</definedName>
  </definedNames>
  <calcPr calcId="191028"/>
  <pivotCaches>
    <pivotCache cacheId="1598" r:id="rId4"/>
    <pivotCache cacheId="159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5" i="2" l="1"/>
  <c r="B464" i="2"/>
  <c r="B463" i="2"/>
  <c r="B462" i="2"/>
  <c r="B461" i="2"/>
  <c r="B452" i="2" a="1"/>
  <c r="B452" i="2"/>
  <c r="B451" i="2"/>
  <c r="B450" i="2"/>
  <c r="B449" i="2"/>
  <c r="B448" i="2"/>
  <c r="B447" i="2"/>
  <c r="B446" i="2"/>
  <c r="B445" i="2"/>
  <c r="B444" i="2"/>
  <c r="B443" i="2"/>
  <c r="A298" i="2"/>
  <c r="A291" i="2"/>
  <c r="A290" i="2"/>
  <c r="A289" i="2"/>
  <c r="A288" i="2"/>
  <c r="A284" i="2"/>
  <c r="A285" i="2"/>
  <c r="B279" i="2"/>
  <c r="B277" i="2"/>
  <c r="B276" i="2"/>
  <c r="B275" i="2"/>
  <c r="B278" i="2" s="1"/>
  <c r="B274" i="2"/>
  <c r="B273" i="2"/>
  <c r="B270" i="2"/>
  <c r="B269" i="2"/>
  <c r="B267" i="2"/>
  <c r="B266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0" i="2"/>
  <c r="B246" i="2"/>
  <c r="A199" i="2"/>
  <c r="A200" i="2"/>
  <c r="A201" i="2"/>
  <c r="A202" i="2"/>
  <c r="A203" i="2"/>
  <c r="A204" i="2"/>
  <c r="A205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7" i="2"/>
  <c r="B226" i="2"/>
  <c r="B225" i="2"/>
  <c r="B224" i="2"/>
  <c r="B223" i="2"/>
  <c r="B222" i="2"/>
  <c r="B221" i="2"/>
  <c r="B218" i="2"/>
  <c r="B217" i="2"/>
  <c r="B216" i="2"/>
  <c r="B215" i="2"/>
  <c r="B214" i="2"/>
  <c r="B213" i="2"/>
  <c r="B212" i="2"/>
  <c r="B211" i="2"/>
  <c r="A209" i="2"/>
  <c r="B208" i="2"/>
  <c r="B207" i="2"/>
  <c r="A206" i="2"/>
  <c r="A19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B165" i="2"/>
  <c r="G143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B220" i="2" l="1"/>
  <c r="B219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<sst xmlns="http://schemas.openxmlformats.org/spreadsheetml/2006/main" count="8320" uniqueCount="263">
  <si>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</si>
  <si>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</si>
  <si>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</si>
  <si>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</si>
  <si>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</si>
  <si>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</si>
  <si>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</si>
  <si>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</si>
  <si>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</si>
  <si>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</si>
  <si>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</si>
  <si>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</si>
  <si>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</si>
  <si>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</si>
  <si>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</si>
  <si>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</si>
  <si>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</si>
  <si>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</si>
  <si>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</si>
  <si>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</si>
  <si>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</si>
  <si>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</si>
  <si>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</si>
  <si>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</si>
  <si>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</si>
  <si>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</si>
  <si>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</si>
  <si>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</si>
  <si>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</si>
  <si>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</si>
  <si>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</si>
  <si>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</si>
  <si>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</si>
  <si>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</si>
  <si>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</si>
  <si>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</si>
  <si>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</si>
  <si>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</si>
  <si>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</si>
  <si>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Bike Sales Dashboard</t>
  </si>
  <si>
    <t>Grand Total</t>
  </si>
  <si>
    <t>Count of Purchased Bike</t>
  </si>
  <si>
    <t>Adolescent</t>
  </si>
  <si>
    <t>Middle Age</t>
  </si>
  <si>
    <t>Old</t>
  </si>
  <si>
    <t>Values</t>
  </si>
  <si>
    <t>Sum of Children</t>
  </si>
  <si>
    <t>Count of Children2</t>
  </si>
  <si>
    <t>Average of Children2</t>
  </si>
  <si>
    <t>Max of Children2</t>
  </si>
  <si>
    <t>Min of Children2</t>
  </si>
  <si>
    <t>Count of Children2_2</t>
  </si>
  <si>
    <t>StdDev of Children2</t>
  </si>
  <si>
    <t>StdDevp of Children2</t>
  </si>
  <si>
    <t>Var of Children2</t>
  </si>
  <si>
    <t>Varp of Children2</t>
  </si>
  <si>
    <t>All Excel Functions</t>
  </si>
  <si>
    <t>A</t>
  </si>
  <si>
    <t>My Final Revision</t>
  </si>
  <si>
    <t>B</t>
  </si>
  <si>
    <t>The Total Sum</t>
  </si>
  <si>
    <t>C</t>
  </si>
  <si>
    <t>D</t>
  </si>
  <si>
    <t>gggggg</t>
  </si>
  <si>
    <t>E</t>
  </si>
  <si>
    <t>F</t>
  </si>
  <si>
    <t>G</t>
  </si>
  <si>
    <t>male</t>
  </si>
  <si>
    <t>Canada</t>
  </si>
  <si>
    <t>United States of America</t>
  </si>
  <si>
    <t>Australia</t>
  </si>
  <si>
    <t>Ahmed</t>
  </si>
  <si>
    <t>AbdelMonem</t>
  </si>
  <si>
    <t>MUSA</t>
  </si>
  <si>
    <t>Handling Nulls Values</t>
  </si>
  <si>
    <t>INDEX</t>
  </si>
  <si>
    <t>Match</t>
  </si>
  <si>
    <t>Functions</t>
  </si>
  <si>
    <t>SUM</t>
  </si>
  <si>
    <t>MIN</t>
  </si>
  <si>
    <t>MAX</t>
  </si>
  <si>
    <t>Average</t>
  </si>
  <si>
    <t>COUNT</t>
  </si>
  <si>
    <t>POWER</t>
  </si>
  <si>
    <t>CONCAT</t>
  </si>
  <si>
    <t>TRIM</t>
  </si>
  <si>
    <t>Replace</t>
  </si>
  <si>
    <t>Substitue</t>
  </si>
  <si>
    <t>SECOND</t>
  </si>
  <si>
    <t>IF</t>
  </si>
  <si>
    <t>Formulas</t>
  </si>
  <si>
    <t>Lenght</t>
  </si>
  <si>
    <t>XLOOKUP</t>
  </si>
  <si>
    <t>Strings-Functions</t>
  </si>
  <si>
    <t>Right</t>
  </si>
  <si>
    <t>LEFT</t>
  </si>
  <si>
    <t>MID</t>
  </si>
  <si>
    <t>CONCATENATE</t>
  </si>
  <si>
    <t>Search</t>
  </si>
  <si>
    <t>REPLACE</t>
  </si>
  <si>
    <t>UPPER</t>
  </si>
  <si>
    <t>LOWER</t>
  </si>
  <si>
    <t>AVERAGEIFS</t>
  </si>
  <si>
    <t>COUNTIFS</t>
  </si>
  <si>
    <t>SUMIFS</t>
  </si>
  <si>
    <t>$$ Call by Reference</t>
  </si>
  <si>
    <t>Data&gt;&gt;Remove Duplicates</t>
  </si>
  <si>
    <t>Select Table Than Remove</t>
  </si>
  <si>
    <t>17.{$B$74:$D$82}النطاق تحديد_x000D_</t>
  </si>
  <si>
    <t>17.{$B$74:$D$82}النطاق تحديد</t>
  </si>
  <si>
    <t>Today</t>
  </si>
  <si>
    <t>Sort&amp;Filter.</t>
  </si>
  <si>
    <t>Freeze panes</t>
  </si>
  <si>
    <t>View&gt;&gt;Freeze Panes</t>
  </si>
  <si>
    <t>Top Row or First Column</t>
  </si>
  <si>
    <t>Split</t>
  </si>
  <si>
    <t>Text To Columns</t>
  </si>
  <si>
    <t>Delimited:Comma,space</t>
  </si>
  <si>
    <t>"=IF(E7 &lt; 2000,(E7*25%)+E7,E7)"</t>
  </si>
  <si>
    <t>++++++++++++++++++++++++</t>
  </si>
  <si>
    <t>++++++++++++++++++</t>
  </si>
  <si>
    <t>+++++++++++++++++++</t>
  </si>
  <si>
    <t>&gt;Data</t>
  </si>
  <si>
    <t>&gt;Data Analysis</t>
  </si>
  <si>
    <t>&gt;Descriptives statistics</t>
  </si>
  <si>
    <t>AVERAGE</t>
  </si>
  <si>
    <t>MEDIAN</t>
  </si>
  <si>
    <t>Max</t>
  </si>
  <si>
    <t>Min</t>
  </si>
  <si>
    <t>RANGE</t>
  </si>
  <si>
    <t>MAX-MIN</t>
  </si>
  <si>
    <t>RANK</t>
  </si>
  <si>
    <t>MEAN</t>
  </si>
  <si>
    <t>MEDAIN</t>
  </si>
  <si>
    <t>MODE</t>
  </si>
  <si>
    <t>Range</t>
  </si>
  <si>
    <t>Standard deviation</t>
  </si>
  <si>
    <t>Simple</t>
  </si>
  <si>
    <t>Population</t>
  </si>
  <si>
    <t>Variance</t>
  </si>
  <si>
    <t>Excel&gt;&gt;</t>
  </si>
  <si>
    <t>Data&gt;&gt;</t>
  </si>
  <si>
    <t>Data Analysis&gt;&gt;</t>
  </si>
  <si>
    <t>Descriptive Statistics</t>
  </si>
  <si>
    <t>Excel Project</t>
  </si>
  <si>
    <t>PROPER function</t>
  </si>
  <si>
    <t>MONTH function</t>
  </si>
  <si>
    <t>YEAR function</t>
  </si>
  <si>
    <t>Multiplication</t>
  </si>
  <si>
    <t>Divide</t>
  </si>
  <si>
    <t>IF function</t>
  </si>
  <si>
    <t>SUMIF function</t>
  </si>
  <si>
    <t>------------------------</t>
  </si>
  <si>
    <t>----------------------</t>
  </si>
  <si>
    <t>Read Project Steps</t>
  </si>
  <si>
    <t>ExcelDataForAnalysis</t>
  </si>
  <si>
    <t xml:space="preserve">Right Click Title Column </t>
  </si>
  <si>
    <t>Insert Column Right</t>
  </si>
  <si>
    <t>Double click on cell</t>
  </si>
  <si>
    <t xml:space="preserve">To calculate for all </t>
  </si>
  <si>
    <t>Cells in column</t>
  </si>
  <si>
    <t>Sort &amp; Filter</t>
  </si>
  <si>
    <t>Filter&gt;&gt;Ensure Data</t>
  </si>
  <si>
    <t>Nested IF</t>
  </si>
  <si>
    <t>Data Cleaning Finished</t>
  </si>
  <si>
    <t>Create a PivotTable to analyze WorkSheet data</t>
  </si>
  <si>
    <t>Insert&gt;&gt;Pivot Table</t>
  </si>
  <si>
    <t>Find and replace.</t>
  </si>
  <si>
    <t>Find &amp; Select.</t>
  </si>
  <si>
    <t>Replace with: More than 10 Miles</t>
  </si>
  <si>
    <t>Insert&gt;&gt;PivotTable&gt;&gt;Create PivotTable&gt;&gt;</t>
  </si>
  <si>
    <t>Table/Range:'bike_buyers'!$A$1:$N$1001&gt;&gt;Ok.</t>
  </si>
  <si>
    <t>Building Dashboard.</t>
  </si>
  <si>
    <t>&gt;&gt;Choose&gt;&gt;Fill Color&lt;&lt;</t>
  </si>
  <si>
    <t>Merge and Center Title For Dashboard.</t>
  </si>
  <si>
    <t>Click {A1} cell Shift To {O6} cell&gt;&gt;</t>
  </si>
  <si>
    <t>&gt;&gt;{Merge &amp; Center}&lt;&lt;</t>
  </si>
  <si>
    <t>Bold._x000D_</t>
  </si>
  <si>
    <t>Size:36._x000D_</t>
  </si>
  <si>
    <t>Merge &amp; Center._x000D_</t>
  </si>
  <si>
    <t>&gt;&gt;Pivot Chart Analyze Insert slicer</t>
  </si>
  <si>
    <t>Go To&gt;&gt; Pivot Table&gt;&gt;Insert Slicers.</t>
  </si>
  <si>
    <t>Marital Status._x000D_</t>
  </si>
  <si>
    <t>Report Conncetions All Pivot Tables</t>
  </si>
  <si>
    <t>{Select + Shift}&gt;&gt;{Pivot Table}&gt;&gt;Insert</t>
  </si>
  <si>
    <t>&gt;&gt;Slicer&gt;&gt;Region&gt;&gt;Ok.</t>
  </si>
  <si>
    <t>&gt;&gt;Slicer&gt;&gt;Education&gt;&gt;Ok.</t>
  </si>
  <si>
    <t>&gt;&gt;Slicer&gt;&gt;Occupation&gt;&gt;Ok.</t>
  </si>
  <si>
    <t>Slicer&gt;&gt;Right-Click&gt;&gt;PivotTable Connections</t>
  </si>
  <si>
    <t>&gt;&gt;Select All Tables.</t>
  </si>
  <si>
    <t>End Dashboard Creation.</t>
  </si>
  <si>
    <t>Visualizing Data in Excel.</t>
  </si>
  <si>
    <t>تصور البيانات في Excel.</t>
  </si>
  <si>
    <t>Column</t>
  </si>
  <si>
    <t>Line</t>
  </si>
  <si>
    <t>Scatter</t>
  </si>
  <si>
    <t>Pie</t>
  </si>
  <si>
    <t>Bar</t>
  </si>
  <si>
    <t>Scatter Plot in Excel</t>
  </si>
  <si>
    <t>X(Salary)</t>
  </si>
  <si>
    <t>Y(Car Price)</t>
  </si>
  <si>
    <t>Female Total</t>
  </si>
  <si>
    <t>Male Total</t>
  </si>
  <si>
    <t>#Excel formulas and functions</t>
  </si>
  <si>
    <t>Commonly used in #Data Analysis</t>
  </si>
  <si>
    <t>1. SUM: `=SUM(A1:A10)</t>
  </si>
  <si>
    <t>Adds up all values within a range.</t>
  </si>
  <si>
    <t>2. AVERAGE: `=AVERAGE(A1:A10)</t>
  </si>
  <si>
    <t>Calculates the average of numbers in a range.</t>
  </si>
  <si>
    <t>3. COUNT: `=COUNT(A1:A10)</t>
  </si>
  <si>
    <t>Counts  the number of numeric values in a range.</t>
  </si>
  <si>
    <t>4. COUNTIF: `=COUNTIF(A1:A10, "Yes")</t>
  </si>
  <si>
    <t>Counts cells that meet a specified condition.</t>
  </si>
  <si>
    <t>5. SUMIF: `=SUMIF(A1:A10, "&gt;5")</t>
  </si>
  <si>
    <t>Adds up cells that meet a specified condition.</t>
  </si>
  <si>
    <t>6. AVERAGEIF: `=AVERAGEIF(A1:A10, "&gt;5")</t>
  </si>
  <si>
    <t xml:space="preserve"> Calculates the average of cells that meet a specified condition.</t>
  </si>
  <si>
    <t>7. IF: `=IF(A1&gt;10, "Yes", "No")</t>
  </si>
  <si>
    <t>Returns one value if a condition is true, and another if false.</t>
  </si>
  <si>
    <t>8.=CHOOSE(A1, "Option1", "Option2", "Option3")</t>
  </si>
  <si>
    <t>Returns a value from a list based on an index number.</t>
  </si>
  <si>
    <t>9. RANK: `=RANK(A1, A1:A10)</t>
  </si>
  <si>
    <t>Returns the rank of a number within a list of numbers.</t>
  </si>
  <si>
    <t>10. UNIQUE: `=UNIQUE(A1:A10)</t>
  </si>
  <si>
    <t>Returns a list of unique values from a range.</t>
  </si>
  <si>
    <t>Lookup Functions</t>
  </si>
  <si>
    <t>1. VLOOKUP</t>
  </si>
  <si>
    <t>VLOOKUP</t>
  </si>
  <si>
    <t>2. HLOOKUP</t>
  </si>
  <si>
    <t>HLOOKUP</t>
  </si>
  <si>
    <t>3. XLOOKUP</t>
  </si>
  <si>
    <t>4. INDEX</t>
  </si>
  <si>
    <t>5. MATCH</t>
  </si>
  <si>
    <t>MATCH</t>
  </si>
  <si>
    <t>Power Query Functions (in Power Query Editor)</t>
  </si>
  <si>
    <t xml:space="preserve"> ***********************************************************************************</t>
  </si>
  <si>
    <t>1. Text.Upper: `Text.Upper([Column1])` - Converts text to uppercase.</t>
  </si>
  <si>
    <t>2. Text.Lower: `Text.Lower([Column1])` - Converts text to lowercase.</t>
  </si>
  <si>
    <t>3. Text.Trim: `Text.Trim([Column1])` - Removes extra spaces from text.</t>
  </si>
  <si>
    <t>4. Text.Replace: `Text.Replace([Column1], "old", "new")` - Replaces occurrences of a specified substring.</t>
  </si>
  <si>
    <t>5. List.Distinct: `List.Distinct([Column1])` - Returns a list of unique values from a column.</t>
  </si>
  <si>
    <t>6. Table.SelectColumns: `Table.SelectColumns(Source, {"Column1", "Column2"})` - Selects specific columns from a table.</t>
  </si>
  <si>
    <t>7. Table.RemoveDuplicates: `Table.RemoveDuplicates(Source)` - Removes duplicate rows from a table.</t>
  </si>
  <si>
    <t>8. Date.From: `Date.From([Column1])` - Converts a text or numeric value to a date.</t>
  </si>
  <si>
    <t>9. Date.AddDays: `Date.AddDays([DateColumn], 10)` - Adds a specified number of days to a date.</t>
  </si>
  <si>
    <t>10. Record.FieldValues: `Record.FieldValues([Record])` - Returns a list of the values from a record.</t>
  </si>
  <si>
    <t>Conditional Formatting Functions</t>
  </si>
  <si>
    <t>1. IFERROR: `=IFERROR(A1/B1, "Error")` - Returns a custom result if a formula produces an error.</t>
  </si>
  <si>
    <t>2. AND: `=AND(A1&gt;10, B1&lt;20)` - Checks if all conditions are true.</t>
  </si>
  <si>
    <t>3. OR: `=OR(A1&gt;10, B1&lt;20)` - Checks if any condition is true.</t>
  </si>
  <si>
    <t>4. NOT: `=NOT(A1=10)` - Reverses the result of a logical expression.</t>
  </si>
  <si>
    <t>***********************************************************</t>
  </si>
  <si>
    <t>#Interviewprep#DataAnalysis#Excel</t>
  </si>
  <si>
    <t xml:space="preserve">1&gt;&gt;VLOOKUP &amp; HLOOKUP: Quickly find and retrieve data across your spreadsheets. </t>
  </si>
  <si>
    <t xml:space="preserve">2&gt;&gt;Pivot Tables: Summarize and analyze large data sets with ease. </t>
  </si>
  <si>
    <t>3&gt;&gt;IF Statements: Make decisions in your sheets with logical tests.</t>
  </si>
  <si>
    <t xml:space="preserve">4&gt;&gt;INDEX &amp; MATCH: More flexible data lookup compared to VLOOKUP. </t>
  </si>
  <si>
    <t xml:space="preserve">5&gt;&gt;Conditional Formatting: Highlight important data trends and outliers. </t>
  </si>
  <si>
    <t xml:space="preserve">6&gt;&gt;Data Validation: Control the type of data entered into your sheets. </t>
  </si>
  <si>
    <t xml:space="preserve">7&gt;&gt;SUMIF &amp; COUNTIF: Add and count cells that meet specific criteria. </t>
  </si>
  <si>
    <t>8&gt;&gt;Macros: Automate repetitive tasks to save time.</t>
  </si>
  <si>
    <t>***************************************************************</t>
  </si>
  <si>
    <t>You’ll be able to turn Raw data into Actionable insights.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</si>
</sst>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* #,##0_);_(* \(#,##0\);_(* &quot;-&quot;??_);_(@_)"/>
    <numFmt numFmtId="166" formatCode="&quot;$&quot;#,##0.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36"/>
      <color theme="0"/>
      <name val="Calibri"/>
      <scheme val="minor"/>
    </font>
    <font>
      <sz val="36"/>
      <color theme="0"/>
      <name val="Calibri"/>
      <family val="2"/>
      <scheme val="minor"/>
    </font>
    <font>
      <sz val="11"/>
      <color rgb="FF000000"/>
      <name val="Calibri"/>
      <charset val="1"/>
    </font>
    <font>
      <b/>
      <sz val="12"/>
      <color theme="1"/>
      <name val="Arial Black"/>
    </font>
    <font>
      <b/>
      <sz val="11"/>
      <color theme="1"/>
      <name val="-Apple-System"/>
      <charset val="1"/>
    </font>
    <font>
      <b/>
      <sz val="11"/>
      <color rgb="FF00000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165" fontId="16" fillId="0" borderId="0" xfId="0" applyNumberFormat="1" applyFont="1"/>
    <xf numFmtId="0" fontId="0" fillId="0" borderId="0" xfId="0" applyNumberFormat="1"/>
    <xf numFmtId="0" fontId="19" fillId="34" borderId="0" xfId="0" applyFont="1" applyFill="1" applyAlignment="1"/>
    <xf numFmtId="166" fontId="0" fillId="0" borderId="0" xfId="0" applyNumberFormat="1"/>
    <xf numFmtId="49" fontId="0" fillId="0" borderId="0" xfId="0" applyNumberFormat="1"/>
    <xf numFmtId="0" fontId="22" fillId="0" borderId="0" xfId="0" applyFont="1"/>
    <xf numFmtId="14" fontId="0" fillId="0" borderId="0" xfId="0" applyNumberFormat="1"/>
    <xf numFmtId="18" fontId="0" fillId="0" borderId="0" xfId="0" applyNumberFormat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3" fillId="0" borderId="0" xfId="0" applyFont="1"/>
    <xf numFmtId="0" fontId="24" fillId="0" borderId="0" xfId="0" applyFont="1"/>
    <xf numFmtId="0" fontId="16" fillId="0" borderId="0" xfId="0" applyFont="1" applyAlignment="1"/>
    <xf numFmtId="0" fontId="24" fillId="0" borderId="0" xfId="0" applyFont="1" applyAlignment="1"/>
    <xf numFmtId="0" fontId="20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5" fillId="0" borderId="0" xfId="0" applyFont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FFC7CE"/>
        </patternFill>
      </fill>
    </dxf>
    <dxf>
      <numFmt numFmtId="2" formatCode="0.00"/>
    </dxf>
    <dxf>
      <font>
        <b/>
      </font>
    </dxf>
    <dxf>
      <numFmt numFmtId="165" formatCode="_(* #,##0_);_(* \(#,##0\);_(* &quot;-&quot;??_);_(@_)"/>
    </dxf>
    <dxf>
      <numFmt numFmtId="167" formatCode="0.00000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colors>
    <mruColors>
      <color rgb="FFFF00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 Table'!$B$3:$B$5</c:f>
              <c:numCache>
                <c:formatCode>_(* #,##0_);_(* \(#,##0\);_(* "-"??_);_(@_)</c:formatCode>
                <c:ptCount val="2"/>
                <c:pt idx="0">
                  <c:v>59534.883720930229</c:v>
                </c:pt>
                <c:pt idx="1">
                  <c:v>62012.578616352199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F-4E4F-A32A-25B4BA965CDF}"/>
            </c:ext>
          </c:extLst>
        </c:ser>
        <c:ser>
          <c:idx val="1"/>
          <c:order val="1"/>
          <c:tx>
            <c:strRef>
              <c:f>' 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 Table'!$C$3:$C$5</c:f>
              <c:numCache>
                <c:formatCode>_(* #,##0_);_(* \(#,##0\);_(* "-"??_);_(@_)</c:formatCode>
                <c:ptCount val="2"/>
                <c:pt idx="0">
                  <c:v>64909.090909090912</c:v>
                </c:pt>
                <c:pt idx="1">
                  <c:v>65454.545454545456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7F-4E4F-A32A-25B4BA96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784199"/>
        <c:axId val="1431663623"/>
      </c:barChart>
      <c:catAx>
        <c:axId val="891784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63623"/>
        <c:crosses val="autoZero"/>
        <c:auto val="1"/>
        <c:lblAlgn val="ctr"/>
        <c:lblOffset val="100"/>
        <c:noMultiLvlLbl val="0"/>
      </c:catAx>
      <c:valAx>
        <c:axId val="143166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84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Pivot Table'!$B$389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FA-47F3-8DBC-7565FFF61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FA-47F3-8DBC-7565FFF61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FA-47F3-8DBC-7565FFF611D8}"/>
              </c:ext>
            </c:extLst>
          </c:dPt>
          <c:cat>
            <c:strRef>
              <c:f>' Pivot Table'!$A$390:$A$393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 Pivot Table'!$B$390:$B$393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7-4F9B-B477-6EE024CF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 Pivot Table'!$B$407</c:f>
              <c:strCache>
                <c:ptCount val="1"/>
                <c:pt idx="0">
                  <c:v>Y(Car Price)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Pivot Table'!$A$408:$A$412</c:f>
              <c:numCache>
                <c:formatCode>"$"#,##0</c:formatCode>
                <c:ptCount val="5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</c:numCache>
            </c:numRef>
          </c:xVal>
          <c:yVal>
            <c:numRef>
              <c:f>' Pivot Table'!$B$408:$B$412</c:f>
              <c:numCache>
                <c:formatCode>"$"#,##0</c:formatCode>
                <c:ptCount val="5"/>
                <c:pt idx="0">
                  <c:v>10000</c:v>
                </c:pt>
                <c:pt idx="1">
                  <c:v>160000</c:v>
                </c:pt>
                <c:pt idx="2">
                  <c:v>40000</c:v>
                </c:pt>
                <c:pt idx="3">
                  <c:v>20000</c:v>
                </c:pt>
                <c:pt idx="4">
                  <c:v>120000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9-4836-B87D-CE30DC84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3607"/>
        <c:axId val="77255687"/>
      </c:scatterChart>
      <c:valAx>
        <c:axId val="18073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5687"/>
        <c:crosses val="autoZero"/>
        <c:crossBetween val="midCat"/>
      </c:valAx>
      <c:valAx>
        <c:axId val="77255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Bar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Pivot Table'!$C$423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 Pivot Table'!$A$424:$B$430</c:f>
              <c:multiLvlStrCache>
                <c:ptCount val="4"/>
                <c:lvl>
                  <c:pt idx="0">
                    <c:v>Married</c:v>
                  </c:pt>
                  <c:pt idx="1">
                    <c:v>Single</c:v>
                  </c:pt>
                  <c:pt idx="2">
                    <c:v>Married</c:v>
                  </c:pt>
                  <c:pt idx="3">
                    <c:v>Single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 Pivot Table'!$C$424:$C$430</c:f>
              <c:numCache>
                <c:formatCode>General</c:formatCode>
                <c:ptCount val="4"/>
                <c:pt idx="0">
                  <c:v>239</c:v>
                </c:pt>
                <c:pt idx="1">
                  <c:v>250</c:v>
                </c:pt>
                <c:pt idx="2">
                  <c:v>299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3-4525-A0E5-8A7996BD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032199"/>
        <c:axId val="153034247"/>
      </c:barChart>
      <c:catAx>
        <c:axId val="153032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53034247"/>
        <c:crosses val="autoZero"/>
        <c:auto val="1"/>
        <c:lblAlgn val="ctr"/>
        <c:lblOffset val="100"/>
        <c:noMultiLvlLbl val="0"/>
      </c:catAx>
      <c:valAx>
        <c:axId val="153034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53032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 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7-4124-AFE7-2247A8DB9AA9}"/>
            </c:ext>
          </c:extLst>
        </c:ser>
        <c:ser>
          <c:idx val="1"/>
          <c:order val="1"/>
          <c:tx>
            <c:strRef>
              <c:f>' 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 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7-4124-AFE7-2247A8DB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161544"/>
        <c:axId val="836163592"/>
      </c:lineChart>
      <c:catAx>
        <c:axId val="83616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3592"/>
        <c:crosses val="autoZero"/>
        <c:auto val="1"/>
        <c:lblAlgn val="ctr"/>
        <c:lblOffset val="100"/>
        <c:noMultiLvlLbl val="0"/>
      </c:catAx>
      <c:valAx>
        <c:axId val="8361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 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7-48EB-9483-FC2CEDA338FD}"/>
            </c:ext>
          </c:extLst>
        </c:ser>
        <c:ser>
          <c:idx val="1"/>
          <c:order val="1"/>
          <c:tx>
            <c:strRef>
              <c:f>' 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 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7-48EB-9483-FC2CEDA3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594568"/>
        <c:axId val="1173799432"/>
      </c:lineChart>
      <c:catAx>
        <c:axId val="123059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173799432"/>
        <c:crosses val="autoZero"/>
        <c:auto val="1"/>
        <c:lblAlgn val="ctr"/>
        <c:lblOffset val="100"/>
        <c:noMultiLvlLbl val="0"/>
      </c:catAx>
      <c:valAx>
        <c:axId val="11737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9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 Bike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 Pivot Table'!$B$57:$B$110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3-41D9-AABE-91C2E71B0252}"/>
            </c:ext>
          </c:extLst>
        </c:ser>
        <c:ser>
          <c:idx val="1"/>
          <c:order val="1"/>
          <c:tx>
            <c:strRef>
              <c:f>' 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Pivot Table'!$A$57:$A$110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 Pivot Table'!$C$57:$C$110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3-41D9-AABE-91C2E71B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765640"/>
        <c:axId val="1230584328"/>
      </c:lineChart>
      <c:catAx>
        <c:axId val="117376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84328"/>
        <c:crosses val="autoZero"/>
        <c:auto val="1"/>
        <c:lblAlgn val="ctr"/>
        <c:lblOffset val="100"/>
        <c:noMultiLvlLbl val="0"/>
      </c:catAx>
      <c:valAx>
        <c:axId val="123058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17376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 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5-41BA-8888-5B0F594A7CF6}"/>
            </c:ext>
          </c:extLst>
        </c:ser>
        <c:ser>
          <c:idx val="1"/>
          <c:order val="1"/>
          <c:tx>
            <c:strRef>
              <c:f>' 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 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5-41BA-8888-5B0F594A7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594568"/>
        <c:axId val="1173799432"/>
      </c:lineChart>
      <c:catAx>
        <c:axId val="123059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173799432"/>
        <c:crosses val="autoZero"/>
        <c:auto val="1"/>
        <c:lblAlgn val="ctr"/>
        <c:lblOffset val="100"/>
        <c:noMultiLvlLbl val="0"/>
      </c:catAx>
      <c:valAx>
        <c:axId val="11737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9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 Table'!$B$3:$B$5</c:f>
              <c:numCache>
                <c:formatCode>_(* #,##0_);_(* \(#,##0\);_(* "-"??_);_(@_)</c:formatCode>
                <c:ptCount val="2"/>
                <c:pt idx="0">
                  <c:v>59534.883720930229</c:v>
                </c:pt>
                <c:pt idx="1">
                  <c:v>62012.578616352199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2-49A1-9DFE-59F909D4ECD2}"/>
            </c:ext>
          </c:extLst>
        </c:ser>
        <c:ser>
          <c:idx val="1"/>
          <c:order val="1"/>
          <c:tx>
            <c:strRef>
              <c:f>' 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 Table'!$C$3:$C$5</c:f>
              <c:numCache>
                <c:formatCode>_(* #,##0_);_(* \(#,##0\);_(* "-"??_);_(@_)</c:formatCode>
                <c:ptCount val="2"/>
                <c:pt idx="0">
                  <c:v>64909.090909090912</c:v>
                </c:pt>
                <c:pt idx="1">
                  <c:v>65454.545454545456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2-49A1-9DFE-59F909D4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784199"/>
        <c:axId val="1431663623"/>
      </c:barChart>
      <c:catAx>
        <c:axId val="891784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63623"/>
        <c:crosses val="autoZero"/>
        <c:auto val="1"/>
        <c:lblAlgn val="ctr"/>
        <c:lblOffset val="100"/>
        <c:noMultiLvlLbl val="0"/>
      </c:catAx>
      <c:valAx>
        <c:axId val="143166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84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 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1-4B49-99E1-51ABF442EA6C}"/>
            </c:ext>
          </c:extLst>
        </c:ser>
        <c:ser>
          <c:idx val="1"/>
          <c:order val="1"/>
          <c:tx>
            <c:strRef>
              <c:f>' 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 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 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1-4B49-99E1-51ABF442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161544"/>
        <c:axId val="836163592"/>
      </c:lineChart>
      <c:catAx>
        <c:axId val="83616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3592"/>
        <c:crosses val="autoZero"/>
        <c:auto val="1"/>
        <c:lblAlgn val="ctr"/>
        <c:lblOffset val="100"/>
        <c:noMultiLvlLbl val="0"/>
      </c:catAx>
      <c:valAx>
        <c:axId val="8361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6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 Table'!$B$316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Table'!$A$317:$A$322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 Pivot Table'!$B$317:$B$322</c:f>
              <c:numCache>
                <c:formatCode>General</c:formatCode>
                <c:ptCount val="5"/>
                <c:pt idx="0">
                  <c:v>63006.535947712415</c:v>
                </c:pt>
                <c:pt idx="1">
                  <c:v>66091.954022988502</c:v>
                </c:pt>
                <c:pt idx="2">
                  <c:v>47262.569832402238</c:v>
                </c:pt>
                <c:pt idx="3">
                  <c:v>54716.981132075474</c:v>
                </c:pt>
                <c:pt idx="4">
                  <c:v>34473.684210526313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B-4D10-9C74-AEA083B2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5303"/>
        <c:axId val="149603335"/>
      </c:barChart>
      <c:catAx>
        <c:axId val="199415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3335"/>
        <c:crosses val="autoZero"/>
        <c:auto val="1"/>
        <c:lblAlgn val="ctr"/>
        <c:lblOffset val="100"/>
        <c:noMultiLvlLbl val="0"/>
      </c:catAx>
      <c:valAx>
        <c:axId val="149603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5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 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 Pivot Table'!$B$331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 Pivot Table'!$A$332:$A$385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 Pivot Table'!$B$332:$B$385</c:f>
              <c:numCache>
                <c:formatCode>_(* #,##0_);_(* \(#,##0\);_(* "-"??_);_(@_)</c:formatCode>
                <c:ptCount val="53"/>
                <c:pt idx="0">
                  <c:v>6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25</c:v>
                </c:pt>
                <c:pt idx="7">
                  <c:v>33</c:v>
                </c:pt>
                <c:pt idx="8">
                  <c:v>21</c:v>
                </c:pt>
                <c:pt idx="9">
                  <c:v>31</c:v>
                </c:pt>
                <c:pt idx="10">
                  <c:v>36</c:v>
                </c:pt>
                <c:pt idx="11">
                  <c:v>37</c:v>
                </c:pt>
                <c:pt idx="12">
                  <c:v>32</c:v>
                </c:pt>
                <c:pt idx="13">
                  <c:v>37</c:v>
                </c:pt>
                <c:pt idx="14">
                  <c:v>22</c:v>
                </c:pt>
                <c:pt idx="15">
                  <c:v>42</c:v>
                </c:pt>
                <c:pt idx="16">
                  <c:v>28</c:v>
                </c:pt>
                <c:pt idx="17">
                  <c:v>34</c:v>
                </c:pt>
                <c:pt idx="18">
                  <c:v>36</c:v>
                </c:pt>
                <c:pt idx="19">
                  <c:v>27</c:v>
                </c:pt>
                <c:pt idx="20">
                  <c:v>31</c:v>
                </c:pt>
                <c:pt idx="21">
                  <c:v>27</c:v>
                </c:pt>
                <c:pt idx="22">
                  <c:v>39</c:v>
                </c:pt>
                <c:pt idx="23">
                  <c:v>29</c:v>
                </c:pt>
                <c:pt idx="24">
                  <c:v>23</c:v>
                </c:pt>
                <c:pt idx="25">
                  <c:v>24</c:v>
                </c:pt>
                <c:pt idx="26">
                  <c:v>22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18</c:v>
                </c:pt>
                <c:pt idx="31">
                  <c:v>16</c:v>
                </c:pt>
                <c:pt idx="32">
                  <c:v>8</c:v>
                </c:pt>
                <c:pt idx="33">
                  <c:v>12</c:v>
                </c:pt>
                <c:pt idx="34">
                  <c:v>20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89-45EE-8190-C652F293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28551"/>
        <c:axId val="77230599"/>
      </c:lineChart>
      <c:catAx>
        <c:axId val="77228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0599"/>
        <c:crosses val="autoZero"/>
        <c:auto val="1"/>
        <c:lblAlgn val="ctr"/>
        <c:lblOffset val="100"/>
        <c:noMultiLvlLbl val="0"/>
      </c:catAx>
      <c:valAx>
        <c:axId val="77230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8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16</xdr:col>
      <xdr:colOff>428625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517C5-3BC5-EF6F-A06D-B18CD569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18</xdr:row>
      <xdr:rowOff>161925</xdr:rowOff>
    </xdr:from>
    <xdr:to>
      <xdr:col>17</xdr:col>
      <xdr:colOff>180975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5120A-1ABB-2A9F-09F6-2B663124439E}"/>
            </a:ext>
            <a:ext uri="{147F2762-F138-4A5C-976F-8EAC2B608ADB}">
              <a16:predDERef xmlns:a16="http://schemas.microsoft.com/office/drawing/2014/main" pred="{C8C517C5-3BC5-EF6F-A06D-B18CD569F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219075</xdr:colOff>
      <xdr:row>36</xdr:row>
      <xdr:rowOff>28575</xdr:rowOff>
    </xdr:from>
    <xdr:to>
      <xdr:col>17</xdr:col>
      <xdr:colOff>219075</xdr:colOff>
      <xdr:row>50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AD2E9-2F33-96B2-51E1-4817566ECDE2}"/>
            </a:ext>
            <a:ext uri="{147F2762-F138-4A5C-976F-8EAC2B608ADB}">
              <a16:predDERef xmlns:a16="http://schemas.microsoft.com/office/drawing/2014/main" pred="{7CB5120A-1ABB-2A9F-09F6-2B6631244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</xdr:colOff>
      <xdr:row>53</xdr:row>
      <xdr:rowOff>180975</xdr:rowOff>
    </xdr:from>
    <xdr:to>
      <xdr:col>17</xdr:col>
      <xdr:colOff>209550</xdr:colOff>
      <xdr:row>72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F2267-49C8-735F-DA2A-E4A4CB4C84B1}"/>
            </a:ext>
            <a:ext uri="{147F2762-F138-4A5C-976F-8EAC2B608ADB}">
              <a16:predDERef xmlns:a16="http://schemas.microsoft.com/office/drawing/2014/main" pred="{376AD2E9-2F33-96B2-51E1-4817566EC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0</xdr:colOff>
      <xdr:row>7</xdr:row>
      <xdr:rowOff>19050</xdr:rowOff>
    </xdr:from>
    <xdr:to>
      <xdr:col>32</xdr:col>
      <xdr:colOff>219075</xdr:colOff>
      <xdr:row>11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D7104333-5A98-D681-4316-02C47C0AE4F0}"/>
                </a:ext>
                <a:ext uri="{147F2762-F138-4A5C-976F-8EAC2B608ADB}">
                  <a16:predDERef xmlns:a16="http://schemas.microsoft.com/office/drawing/2014/main" pred="{57EF2267-49C8-735F-DA2A-E4A4CB4C84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54850" y="1352550"/>
              <a:ext cx="1438275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38</xdr:col>
      <xdr:colOff>581025</xdr:colOff>
      <xdr:row>7</xdr:row>
      <xdr:rowOff>9525</xdr:rowOff>
    </xdr:from>
    <xdr:to>
      <xdr:col>43</xdr:col>
      <xdr:colOff>590550</xdr:colOff>
      <xdr:row>23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505B0A-7FF4-4844-9778-F1CB51DC47D6}"/>
            </a:ext>
            <a:ext uri="{147F2762-F138-4A5C-976F-8EAC2B608ADB}">
              <a16:predDERef xmlns:a16="http://schemas.microsoft.com/office/drawing/2014/main" pred="{D7104333-5A98-D681-4316-02C47C0AE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228600</xdr:colOff>
      <xdr:row>7</xdr:row>
      <xdr:rowOff>9525</xdr:rowOff>
    </xdr:from>
    <xdr:to>
      <xdr:col>38</xdr:col>
      <xdr:colOff>552450</xdr:colOff>
      <xdr:row>23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25E820-D983-4021-B9F5-86EE23E4CFBD}"/>
            </a:ext>
            <a:ext uri="{147F2762-F138-4A5C-976F-8EAC2B608ADB}">
              <a16:predDERef xmlns:a16="http://schemas.microsoft.com/office/drawing/2014/main" pred="{A4505B0A-7FF4-4844-9778-F1CB51DC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209550</xdr:colOff>
      <xdr:row>23</xdr:row>
      <xdr:rowOff>19050</xdr:rowOff>
    </xdr:from>
    <xdr:to>
      <xdr:col>43</xdr:col>
      <xdr:colOff>581025</xdr:colOff>
      <xdr:row>37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96B106-4E37-4F82-957E-8855C34EDD1F}"/>
            </a:ext>
            <a:ext uri="{147F2762-F138-4A5C-976F-8EAC2B608ADB}">
              <a16:predDERef xmlns:a16="http://schemas.microsoft.com/office/drawing/2014/main" pred="{9725E820-D983-4021-B9F5-86EE23E4C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29</xdr:col>
      <xdr:colOff>600075</xdr:colOff>
      <xdr:row>11</xdr:row>
      <xdr:rowOff>123825</xdr:rowOff>
    </xdr:from>
    <xdr:to>
      <xdr:col>32</xdr:col>
      <xdr:colOff>219075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53C3F174-B366-10B3-E7D7-DB6DDFEF117F}"/>
                </a:ext>
                <a:ext uri="{147F2762-F138-4A5C-976F-8EAC2B608ADB}">
                  <a16:predDERef xmlns:a16="http://schemas.microsoft.com/office/drawing/2014/main" pred="{5996B106-4E37-4F82-957E-8855C34EDD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45325" y="2219325"/>
              <a:ext cx="1447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29</xdr:col>
      <xdr:colOff>600075</xdr:colOff>
      <xdr:row>17</xdr:row>
      <xdr:rowOff>95250</xdr:rowOff>
    </xdr:from>
    <xdr:to>
      <xdr:col>32</xdr:col>
      <xdr:colOff>219075</xdr:colOff>
      <xdr:row>26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ucation">
              <a:extLst>
                <a:ext uri="{FF2B5EF4-FFF2-40B4-BE49-F238E27FC236}">
                  <a16:creationId xmlns:a16="http://schemas.microsoft.com/office/drawing/2014/main" id="{4A91ACCA-868C-1A42-410E-F5F4003E71DE}"/>
                </a:ext>
                <a:ext uri="{147F2762-F138-4A5C-976F-8EAC2B608ADB}">
                  <a16:predDERef xmlns:a16="http://schemas.microsoft.com/office/drawing/2014/main" pred="{53C3F174-B366-10B3-E7D7-DB6DDFEF11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45325" y="3333750"/>
              <a:ext cx="1447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29</xdr:col>
      <xdr:colOff>600075</xdr:colOff>
      <xdr:row>26</xdr:row>
      <xdr:rowOff>28575</xdr:rowOff>
    </xdr:from>
    <xdr:to>
      <xdr:col>32</xdr:col>
      <xdr:colOff>190500</xdr:colOff>
      <xdr:row>37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Occupation">
              <a:extLst>
                <a:ext uri="{FF2B5EF4-FFF2-40B4-BE49-F238E27FC236}">
                  <a16:creationId xmlns:a16="http://schemas.microsoft.com/office/drawing/2014/main" id="{90813769-CFA5-BB74-92C0-7606DFDD4C0F}"/>
                </a:ext>
                <a:ext uri="{147F2762-F138-4A5C-976F-8EAC2B608ADB}">
                  <a16:predDERef xmlns:a16="http://schemas.microsoft.com/office/drawing/2014/main" pred="{4A91ACCA-868C-1A42-410E-F5F4003E7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45325" y="4981575"/>
              <a:ext cx="1419225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2</xdr:col>
      <xdr:colOff>9525</xdr:colOff>
      <xdr:row>314</xdr:row>
      <xdr:rowOff>180975</xdr:rowOff>
    </xdr:from>
    <xdr:to>
      <xdr:col>7</xdr:col>
      <xdr:colOff>0</xdr:colOff>
      <xdr:row>329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334D70-B572-2E53-F006-A23D8B582C6E}"/>
            </a:ext>
            <a:ext uri="{147F2762-F138-4A5C-976F-8EAC2B608ADB}">
              <a16:predDERef xmlns:a16="http://schemas.microsoft.com/office/drawing/2014/main" pred="{90813769-CFA5-BB74-92C0-7606DFDD4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19050</xdr:colOff>
      <xdr:row>330</xdr:row>
      <xdr:rowOff>19050</xdr:rowOff>
    </xdr:from>
    <xdr:to>
      <xdr:col>7</xdr:col>
      <xdr:colOff>1276350</xdr:colOff>
      <xdr:row>347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DFCFC0-CDBF-92FA-B2D8-6A363D665561}"/>
            </a:ext>
            <a:ext uri="{147F2762-F138-4A5C-976F-8EAC2B608ADB}">
              <a16:predDERef xmlns:a16="http://schemas.microsoft.com/office/drawing/2014/main" pred="{C6334D70-B572-2E53-F006-A23D8B582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387</xdr:row>
      <xdr:rowOff>171450</xdr:rowOff>
    </xdr:from>
    <xdr:to>
      <xdr:col>7</xdr:col>
      <xdr:colOff>371475</xdr:colOff>
      <xdr:row>402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434EE9-9918-C319-8C02-3C19C01A9F5D}"/>
            </a:ext>
            <a:ext uri="{147F2762-F138-4A5C-976F-8EAC2B608ADB}">
              <a16:predDERef xmlns:a16="http://schemas.microsoft.com/office/drawing/2014/main" pred="{27DFCFC0-CDBF-92FA-B2D8-6A363D665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28575</xdr:colOff>
      <xdr:row>405</xdr:row>
      <xdr:rowOff>152400</xdr:rowOff>
    </xdr:from>
    <xdr:to>
      <xdr:col>6</xdr:col>
      <xdr:colOff>1057275</xdr:colOff>
      <xdr:row>419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10D030-0BF5-6641-7E2A-2BC6C5E2087C}"/>
            </a:ext>
            <a:ext uri="{147F2762-F138-4A5C-976F-8EAC2B608ADB}">
              <a16:predDERef xmlns:a16="http://schemas.microsoft.com/office/drawing/2014/main" pred="{20434EE9-9918-C319-8C02-3C19C01A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9525</xdr:colOff>
      <xdr:row>422</xdr:row>
      <xdr:rowOff>0</xdr:rowOff>
    </xdr:from>
    <xdr:to>
      <xdr:col>6</xdr:col>
      <xdr:colOff>1238250</xdr:colOff>
      <xdr:row>439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2B9844-B492-10D3-02B2-8A3F0B3AB0E5}"/>
            </a:ext>
            <a:ext uri="{147F2762-F138-4A5C-976F-8EAC2B608ADB}">
              <a16:predDERef xmlns:a16="http://schemas.microsoft.com/office/drawing/2014/main" pred="{D410D030-0BF5-6641-7E2A-2BC6C5E20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3.127936921293" createdVersion="8" refreshedVersion="8" minRefreshableVersion="3" recordCount="1000" xr:uid="{5CB469A0-A6F5-4538-9632-0A93C6881A77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4289657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3.584984374997" createdVersion="8" refreshedVersion="8" minRefreshableVersion="3" recordCount="1001" xr:uid="{CBF1C8DF-3D15-4229-8246-61065C766F2F}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164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x v="0"/>
    <x v="0"/>
    <n v="0"/>
    <x v="0"/>
    <x v="0"/>
    <x v="0"/>
    <x v="0"/>
    <x v="0"/>
  </r>
  <r>
    <n v="24107"/>
    <x v="0"/>
    <x v="1"/>
    <x v="1"/>
    <x v="1"/>
    <x v="1"/>
    <x v="1"/>
    <x v="0"/>
    <n v="1"/>
    <x v="0"/>
    <x v="0"/>
    <x v="1"/>
    <x v="0"/>
    <x v="0"/>
  </r>
  <r>
    <n v="14177"/>
    <x v="0"/>
    <x v="1"/>
    <x v="2"/>
    <x v="2"/>
    <x v="1"/>
    <x v="2"/>
    <x v="1"/>
    <n v="2"/>
    <x v="1"/>
    <x v="0"/>
    <x v="2"/>
    <x v="1"/>
    <x v="0"/>
  </r>
  <r>
    <n v="24381"/>
    <x v="1"/>
    <x v="1"/>
    <x v="3"/>
    <x v="3"/>
    <x v="0"/>
    <x v="2"/>
    <x v="0"/>
    <n v="1"/>
    <x v="2"/>
    <x v="1"/>
    <x v="3"/>
    <x v="0"/>
    <x v="1"/>
  </r>
  <r>
    <n v="25597"/>
    <x v="1"/>
    <x v="1"/>
    <x v="1"/>
    <x v="3"/>
    <x v="0"/>
    <x v="1"/>
    <x v="1"/>
    <n v="0"/>
    <x v="0"/>
    <x v="0"/>
    <x v="4"/>
    <x v="0"/>
    <x v="1"/>
  </r>
  <r>
    <n v="13507"/>
    <x v="0"/>
    <x v="0"/>
    <x v="4"/>
    <x v="4"/>
    <x v="1"/>
    <x v="3"/>
    <x v="0"/>
    <n v="0"/>
    <x v="3"/>
    <x v="0"/>
    <x v="5"/>
    <x v="0"/>
    <x v="0"/>
  </r>
  <r>
    <n v="27974"/>
    <x v="1"/>
    <x v="1"/>
    <x v="5"/>
    <x v="4"/>
    <x v="2"/>
    <x v="4"/>
    <x v="0"/>
    <n v="4"/>
    <x v="0"/>
    <x v="1"/>
    <x v="6"/>
    <x v="0"/>
    <x v="1"/>
  </r>
  <r>
    <n v="19364"/>
    <x v="0"/>
    <x v="1"/>
    <x v="0"/>
    <x v="0"/>
    <x v="0"/>
    <x v="0"/>
    <x v="0"/>
    <n v="0"/>
    <x v="0"/>
    <x v="0"/>
    <x v="1"/>
    <x v="0"/>
    <x v="1"/>
  </r>
  <r>
    <n v="22155"/>
    <x v="0"/>
    <x v="1"/>
    <x v="6"/>
    <x v="4"/>
    <x v="3"/>
    <x v="1"/>
    <x v="0"/>
    <n v="2"/>
    <x v="2"/>
    <x v="1"/>
    <x v="7"/>
    <x v="1"/>
    <x v="0"/>
  </r>
  <r>
    <n v="19280"/>
    <x v="0"/>
    <x v="1"/>
    <x v="7"/>
    <x v="4"/>
    <x v="1"/>
    <x v="3"/>
    <x v="0"/>
    <n v="1"/>
    <x v="0"/>
    <x v="0"/>
    <x v="8"/>
    <x v="0"/>
    <x v="1"/>
  </r>
  <r>
    <n v="22173"/>
    <x v="0"/>
    <x v="0"/>
    <x v="1"/>
    <x v="1"/>
    <x v="2"/>
    <x v="0"/>
    <x v="1"/>
    <n v="2"/>
    <x v="3"/>
    <x v="1"/>
    <x v="9"/>
    <x v="0"/>
    <x v="1"/>
  </r>
  <r>
    <n v="12697"/>
    <x v="1"/>
    <x v="0"/>
    <x v="8"/>
    <x v="3"/>
    <x v="0"/>
    <x v="2"/>
    <x v="1"/>
    <n v="4"/>
    <x v="4"/>
    <x v="1"/>
    <x v="4"/>
    <x v="0"/>
    <x v="0"/>
  </r>
  <r>
    <n v="11434"/>
    <x v="0"/>
    <x v="1"/>
    <x v="9"/>
    <x v="2"/>
    <x v="1"/>
    <x v="2"/>
    <x v="0"/>
    <n v="0"/>
    <x v="0"/>
    <x v="0"/>
    <x v="10"/>
    <x v="1"/>
    <x v="0"/>
  </r>
  <r>
    <n v="25323"/>
    <x v="0"/>
    <x v="1"/>
    <x v="0"/>
    <x v="4"/>
    <x v="1"/>
    <x v="1"/>
    <x v="0"/>
    <n v="1"/>
    <x v="3"/>
    <x v="0"/>
    <x v="11"/>
    <x v="0"/>
    <x v="1"/>
  </r>
  <r>
    <n v="23542"/>
    <x v="1"/>
    <x v="1"/>
    <x v="10"/>
    <x v="0"/>
    <x v="1"/>
    <x v="0"/>
    <x v="1"/>
    <n v="1"/>
    <x v="0"/>
    <x v="1"/>
    <x v="12"/>
    <x v="0"/>
    <x v="1"/>
  </r>
  <r>
    <n v="20870"/>
    <x v="1"/>
    <x v="0"/>
    <x v="4"/>
    <x v="4"/>
    <x v="2"/>
    <x v="3"/>
    <x v="0"/>
    <n v="1"/>
    <x v="0"/>
    <x v="0"/>
    <x v="13"/>
    <x v="0"/>
    <x v="1"/>
  </r>
  <r>
    <n v="23316"/>
    <x v="1"/>
    <x v="1"/>
    <x v="1"/>
    <x v="1"/>
    <x v="1"/>
    <x v="1"/>
    <x v="1"/>
    <n v="2"/>
    <x v="3"/>
    <x v="1"/>
    <x v="14"/>
    <x v="1"/>
    <x v="1"/>
  </r>
  <r>
    <n v="12610"/>
    <x v="0"/>
    <x v="0"/>
    <x v="1"/>
    <x v="0"/>
    <x v="0"/>
    <x v="1"/>
    <x v="0"/>
    <n v="0"/>
    <x v="0"/>
    <x v="0"/>
    <x v="15"/>
    <x v="0"/>
    <x v="0"/>
  </r>
  <r>
    <n v="27183"/>
    <x v="1"/>
    <x v="1"/>
    <x v="0"/>
    <x v="4"/>
    <x v="1"/>
    <x v="1"/>
    <x v="0"/>
    <n v="1"/>
    <x v="3"/>
    <x v="0"/>
    <x v="11"/>
    <x v="0"/>
    <x v="1"/>
  </r>
  <r>
    <n v="25940"/>
    <x v="1"/>
    <x v="1"/>
    <x v="6"/>
    <x v="4"/>
    <x v="3"/>
    <x v="1"/>
    <x v="0"/>
    <n v="2"/>
    <x v="2"/>
    <x v="1"/>
    <x v="10"/>
    <x v="1"/>
    <x v="1"/>
  </r>
  <r>
    <n v="25598"/>
    <x v="0"/>
    <x v="0"/>
    <x v="0"/>
    <x v="3"/>
    <x v="4"/>
    <x v="1"/>
    <x v="0"/>
    <n v="0"/>
    <x v="0"/>
    <x v="0"/>
    <x v="4"/>
    <x v="0"/>
    <x v="1"/>
  </r>
  <r>
    <n v="21564"/>
    <x v="1"/>
    <x v="0"/>
    <x v="2"/>
    <x v="3"/>
    <x v="0"/>
    <x v="2"/>
    <x v="0"/>
    <n v="4"/>
    <x v="4"/>
    <x v="1"/>
    <x v="11"/>
    <x v="0"/>
    <x v="0"/>
  </r>
  <r>
    <n v="19193"/>
    <x v="1"/>
    <x v="1"/>
    <x v="0"/>
    <x v="4"/>
    <x v="1"/>
    <x v="1"/>
    <x v="0"/>
    <n v="0"/>
    <x v="3"/>
    <x v="0"/>
    <x v="11"/>
    <x v="0"/>
    <x v="1"/>
  </r>
  <r>
    <n v="26412"/>
    <x v="0"/>
    <x v="0"/>
    <x v="2"/>
    <x v="2"/>
    <x v="2"/>
    <x v="4"/>
    <x v="1"/>
    <n v="3"/>
    <x v="2"/>
    <x v="0"/>
    <x v="16"/>
    <x v="1"/>
    <x v="0"/>
  </r>
  <r>
    <n v="27184"/>
    <x v="1"/>
    <x v="1"/>
    <x v="0"/>
    <x v="4"/>
    <x v="1"/>
    <x v="1"/>
    <x v="1"/>
    <n v="1"/>
    <x v="0"/>
    <x v="0"/>
    <x v="17"/>
    <x v="0"/>
    <x v="0"/>
  </r>
  <r>
    <n v="12590"/>
    <x v="1"/>
    <x v="1"/>
    <x v="1"/>
    <x v="0"/>
    <x v="0"/>
    <x v="1"/>
    <x v="0"/>
    <n v="0"/>
    <x v="0"/>
    <x v="0"/>
    <x v="18"/>
    <x v="1"/>
    <x v="0"/>
  </r>
  <r>
    <n v="17841"/>
    <x v="1"/>
    <x v="1"/>
    <x v="1"/>
    <x v="3"/>
    <x v="1"/>
    <x v="1"/>
    <x v="1"/>
    <n v="1"/>
    <x v="0"/>
    <x v="0"/>
    <x v="19"/>
    <x v="2"/>
    <x v="1"/>
  </r>
  <r>
    <n v="18283"/>
    <x v="1"/>
    <x v="0"/>
    <x v="11"/>
    <x v="3"/>
    <x v="0"/>
    <x v="2"/>
    <x v="1"/>
    <n v="1"/>
    <x v="2"/>
    <x v="1"/>
    <x v="8"/>
    <x v="0"/>
    <x v="0"/>
  </r>
  <r>
    <n v="18299"/>
    <x v="0"/>
    <x v="1"/>
    <x v="3"/>
    <x v="2"/>
    <x v="1"/>
    <x v="0"/>
    <x v="0"/>
    <n v="2"/>
    <x v="2"/>
    <x v="1"/>
    <x v="20"/>
    <x v="0"/>
    <x v="0"/>
  </r>
  <r>
    <n v="16466"/>
    <x v="1"/>
    <x v="0"/>
    <x v="6"/>
    <x v="3"/>
    <x v="3"/>
    <x v="3"/>
    <x v="1"/>
    <n v="2"/>
    <x v="0"/>
    <x v="0"/>
    <x v="21"/>
    <x v="0"/>
    <x v="1"/>
  </r>
  <r>
    <n v="19273"/>
    <x v="0"/>
    <x v="0"/>
    <x v="6"/>
    <x v="4"/>
    <x v="1"/>
    <x v="3"/>
    <x v="0"/>
    <n v="0"/>
    <x v="0"/>
    <x v="0"/>
    <x v="18"/>
    <x v="1"/>
    <x v="0"/>
  </r>
  <r>
    <n v="22400"/>
    <x v="0"/>
    <x v="1"/>
    <x v="4"/>
    <x v="3"/>
    <x v="1"/>
    <x v="3"/>
    <x v="1"/>
    <n v="1"/>
    <x v="0"/>
    <x v="1"/>
    <x v="22"/>
    <x v="2"/>
    <x v="1"/>
  </r>
  <r>
    <n v="20942"/>
    <x v="1"/>
    <x v="0"/>
    <x v="6"/>
    <x v="3"/>
    <x v="2"/>
    <x v="3"/>
    <x v="1"/>
    <n v="1"/>
    <x v="2"/>
    <x v="0"/>
    <x v="23"/>
    <x v="0"/>
    <x v="0"/>
  </r>
  <r>
    <n v="18484"/>
    <x v="1"/>
    <x v="1"/>
    <x v="2"/>
    <x v="4"/>
    <x v="2"/>
    <x v="0"/>
    <x v="1"/>
    <n v="2"/>
    <x v="3"/>
    <x v="1"/>
    <x v="5"/>
    <x v="0"/>
    <x v="1"/>
  </r>
  <r>
    <n v="12291"/>
    <x v="1"/>
    <x v="1"/>
    <x v="8"/>
    <x v="2"/>
    <x v="1"/>
    <x v="2"/>
    <x v="1"/>
    <n v="2"/>
    <x v="1"/>
    <x v="0"/>
    <x v="24"/>
    <x v="1"/>
    <x v="1"/>
  </r>
  <r>
    <n v="28380"/>
    <x v="1"/>
    <x v="0"/>
    <x v="4"/>
    <x v="2"/>
    <x v="3"/>
    <x v="3"/>
    <x v="1"/>
    <n v="2"/>
    <x v="0"/>
    <x v="0"/>
    <x v="3"/>
    <x v="0"/>
    <x v="0"/>
  </r>
  <r>
    <n v="17891"/>
    <x v="0"/>
    <x v="0"/>
    <x v="4"/>
    <x v="4"/>
    <x v="1"/>
    <x v="3"/>
    <x v="0"/>
    <n v="1"/>
    <x v="0"/>
    <x v="0"/>
    <x v="5"/>
    <x v="0"/>
    <x v="1"/>
  </r>
  <r>
    <n v="27832"/>
    <x v="1"/>
    <x v="0"/>
    <x v="1"/>
    <x v="3"/>
    <x v="1"/>
    <x v="1"/>
    <x v="1"/>
    <n v="1"/>
    <x v="1"/>
    <x v="0"/>
    <x v="25"/>
    <x v="2"/>
    <x v="0"/>
  </r>
  <r>
    <n v="26863"/>
    <x v="1"/>
    <x v="1"/>
    <x v="6"/>
    <x v="3"/>
    <x v="2"/>
    <x v="3"/>
    <x v="1"/>
    <n v="1"/>
    <x v="1"/>
    <x v="0"/>
    <x v="26"/>
    <x v="2"/>
    <x v="0"/>
  </r>
  <r>
    <n v="16259"/>
    <x v="1"/>
    <x v="0"/>
    <x v="4"/>
    <x v="5"/>
    <x v="3"/>
    <x v="3"/>
    <x v="0"/>
    <n v="2"/>
    <x v="0"/>
    <x v="0"/>
    <x v="8"/>
    <x v="0"/>
    <x v="1"/>
  </r>
  <r>
    <n v="27803"/>
    <x v="1"/>
    <x v="0"/>
    <x v="1"/>
    <x v="4"/>
    <x v="1"/>
    <x v="1"/>
    <x v="1"/>
    <n v="0"/>
    <x v="0"/>
    <x v="0"/>
    <x v="1"/>
    <x v="0"/>
    <x v="0"/>
  </r>
  <r>
    <n v="14347"/>
    <x v="1"/>
    <x v="0"/>
    <x v="0"/>
    <x v="4"/>
    <x v="0"/>
    <x v="4"/>
    <x v="0"/>
    <n v="2"/>
    <x v="2"/>
    <x v="1"/>
    <x v="27"/>
    <x v="1"/>
    <x v="1"/>
  </r>
  <r>
    <n v="17703"/>
    <x v="0"/>
    <x v="0"/>
    <x v="4"/>
    <x v="0"/>
    <x v="4"/>
    <x v="3"/>
    <x v="0"/>
    <n v="0"/>
    <x v="0"/>
    <x v="0"/>
    <x v="8"/>
    <x v="0"/>
    <x v="0"/>
  </r>
  <r>
    <n v="17185"/>
    <x v="0"/>
    <x v="0"/>
    <x v="9"/>
    <x v="5"/>
    <x v="1"/>
    <x v="2"/>
    <x v="1"/>
    <n v="3"/>
    <x v="2"/>
    <x v="0"/>
    <x v="28"/>
    <x v="0"/>
    <x v="1"/>
  </r>
  <r>
    <n v="29380"/>
    <x v="0"/>
    <x v="0"/>
    <x v="6"/>
    <x v="1"/>
    <x v="2"/>
    <x v="3"/>
    <x v="0"/>
    <n v="0"/>
    <x v="0"/>
    <x v="0"/>
    <x v="3"/>
    <x v="0"/>
    <x v="1"/>
  </r>
  <r>
    <n v="23986"/>
    <x v="0"/>
    <x v="0"/>
    <x v="6"/>
    <x v="0"/>
    <x v="0"/>
    <x v="1"/>
    <x v="0"/>
    <n v="0"/>
    <x v="0"/>
    <x v="0"/>
    <x v="29"/>
    <x v="1"/>
    <x v="1"/>
  </r>
  <r>
    <n v="24466"/>
    <x v="0"/>
    <x v="0"/>
    <x v="10"/>
    <x v="0"/>
    <x v="1"/>
    <x v="0"/>
    <x v="0"/>
    <n v="1"/>
    <x v="2"/>
    <x v="1"/>
    <x v="30"/>
    <x v="0"/>
    <x v="1"/>
  </r>
  <r>
    <n v="29097"/>
    <x v="1"/>
    <x v="0"/>
    <x v="0"/>
    <x v="4"/>
    <x v="1"/>
    <x v="0"/>
    <x v="0"/>
    <n v="2"/>
    <x v="2"/>
    <x v="1"/>
    <x v="31"/>
    <x v="0"/>
    <x v="1"/>
  </r>
  <r>
    <n v="19487"/>
    <x v="0"/>
    <x v="1"/>
    <x v="1"/>
    <x v="4"/>
    <x v="1"/>
    <x v="1"/>
    <x v="1"/>
    <n v="2"/>
    <x v="0"/>
    <x v="0"/>
    <x v="0"/>
    <x v="0"/>
    <x v="0"/>
  </r>
  <r>
    <n v="14939"/>
    <x v="1"/>
    <x v="1"/>
    <x v="0"/>
    <x v="3"/>
    <x v="0"/>
    <x v="1"/>
    <x v="0"/>
    <n v="0"/>
    <x v="0"/>
    <x v="0"/>
    <x v="32"/>
    <x v="0"/>
    <x v="1"/>
  </r>
  <r>
    <n v="13826"/>
    <x v="1"/>
    <x v="0"/>
    <x v="1"/>
    <x v="3"/>
    <x v="1"/>
    <x v="1"/>
    <x v="1"/>
    <n v="1"/>
    <x v="0"/>
    <x v="0"/>
    <x v="26"/>
    <x v="2"/>
    <x v="0"/>
  </r>
  <r>
    <n v="20619"/>
    <x v="1"/>
    <x v="1"/>
    <x v="2"/>
    <x v="3"/>
    <x v="0"/>
    <x v="2"/>
    <x v="1"/>
    <n v="4"/>
    <x v="4"/>
    <x v="1"/>
    <x v="11"/>
    <x v="0"/>
    <x v="0"/>
  </r>
  <r>
    <n v="12558"/>
    <x v="0"/>
    <x v="0"/>
    <x v="6"/>
    <x v="0"/>
    <x v="0"/>
    <x v="1"/>
    <x v="0"/>
    <n v="0"/>
    <x v="0"/>
    <x v="0"/>
    <x v="27"/>
    <x v="1"/>
    <x v="0"/>
  </r>
  <r>
    <n v="24871"/>
    <x v="1"/>
    <x v="0"/>
    <x v="8"/>
    <x v="5"/>
    <x v="2"/>
    <x v="4"/>
    <x v="1"/>
    <n v="3"/>
    <x v="2"/>
    <x v="0"/>
    <x v="16"/>
    <x v="1"/>
    <x v="0"/>
  </r>
  <r>
    <n v="17319"/>
    <x v="1"/>
    <x v="0"/>
    <x v="3"/>
    <x v="3"/>
    <x v="0"/>
    <x v="2"/>
    <x v="1"/>
    <n v="1"/>
    <x v="2"/>
    <x v="1"/>
    <x v="0"/>
    <x v="0"/>
    <x v="0"/>
  </r>
  <r>
    <n v="28906"/>
    <x v="0"/>
    <x v="1"/>
    <x v="2"/>
    <x v="5"/>
    <x v="2"/>
    <x v="2"/>
    <x v="0"/>
    <n v="2"/>
    <x v="4"/>
    <x v="0"/>
    <x v="9"/>
    <x v="0"/>
    <x v="0"/>
  </r>
  <r>
    <n v="12808"/>
    <x v="0"/>
    <x v="1"/>
    <x v="0"/>
    <x v="3"/>
    <x v="0"/>
    <x v="1"/>
    <x v="0"/>
    <n v="0"/>
    <x v="0"/>
    <x v="0"/>
    <x v="13"/>
    <x v="0"/>
    <x v="1"/>
  </r>
  <r>
    <n v="20567"/>
    <x v="0"/>
    <x v="1"/>
    <x v="12"/>
    <x v="5"/>
    <x v="1"/>
    <x v="2"/>
    <x v="1"/>
    <n v="4"/>
    <x v="2"/>
    <x v="0"/>
    <x v="33"/>
    <x v="1"/>
    <x v="1"/>
  </r>
  <r>
    <n v="25502"/>
    <x v="0"/>
    <x v="0"/>
    <x v="0"/>
    <x v="0"/>
    <x v="0"/>
    <x v="0"/>
    <x v="0"/>
    <n v="0"/>
    <x v="0"/>
    <x v="0"/>
    <x v="1"/>
    <x v="0"/>
    <x v="1"/>
  </r>
  <r>
    <n v="15580"/>
    <x v="0"/>
    <x v="1"/>
    <x v="10"/>
    <x v="4"/>
    <x v="0"/>
    <x v="2"/>
    <x v="0"/>
    <n v="1"/>
    <x v="1"/>
    <x v="1"/>
    <x v="13"/>
    <x v="0"/>
    <x v="1"/>
  </r>
  <r>
    <n v="24185"/>
    <x v="1"/>
    <x v="0"/>
    <x v="4"/>
    <x v="0"/>
    <x v="2"/>
    <x v="3"/>
    <x v="1"/>
    <n v="1"/>
    <x v="3"/>
    <x v="0"/>
    <x v="12"/>
    <x v="0"/>
    <x v="0"/>
  </r>
  <r>
    <n v="19291"/>
    <x v="1"/>
    <x v="0"/>
    <x v="4"/>
    <x v="4"/>
    <x v="2"/>
    <x v="3"/>
    <x v="0"/>
    <n v="0"/>
    <x v="0"/>
    <x v="0"/>
    <x v="11"/>
    <x v="0"/>
    <x v="0"/>
  </r>
  <r>
    <n v="16713"/>
    <x v="0"/>
    <x v="1"/>
    <x v="0"/>
    <x v="4"/>
    <x v="0"/>
    <x v="4"/>
    <x v="0"/>
    <n v="1"/>
    <x v="0"/>
    <x v="1"/>
    <x v="31"/>
    <x v="0"/>
    <x v="1"/>
  </r>
  <r>
    <n v="16185"/>
    <x v="1"/>
    <x v="1"/>
    <x v="10"/>
    <x v="5"/>
    <x v="0"/>
    <x v="2"/>
    <x v="0"/>
    <n v="3"/>
    <x v="4"/>
    <x v="1"/>
    <x v="3"/>
    <x v="0"/>
    <x v="0"/>
  </r>
  <r>
    <n v="14927"/>
    <x v="0"/>
    <x v="0"/>
    <x v="1"/>
    <x v="0"/>
    <x v="0"/>
    <x v="1"/>
    <x v="0"/>
    <n v="0"/>
    <x v="0"/>
    <x v="0"/>
    <x v="34"/>
    <x v="0"/>
    <x v="1"/>
  </r>
  <r>
    <n v="29337"/>
    <x v="1"/>
    <x v="1"/>
    <x v="1"/>
    <x v="4"/>
    <x v="1"/>
    <x v="1"/>
    <x v="0"/>
    <n v="2"/>
    <x v="2"/>
    <x v="1"/>
    <x v="35"/>
    <x v="1"/>
    <x v="0"/>
  </r>
  <r>
    <n v="29355"/>
    <x v="0"/>
    <x v="0"/>
    <x v="0"/>
    <x v="3"/>
    <x v="4"/>
    <x v="1"/>
    <x v="0"/>
    <n v="0"/>
    <x v="0"/>
    <x v="0"/>
    <x v="34"/>
    <x v="0"/>
    <x v="1"/>
  </r>
  <r>
    <n v="25303"/>
    <x v="1"/>
    <x v="1"/>
    <x v="1"/>
    <x v="3"/>
    <x v="2"/>
    <x v="3"/>
    <x v="0"/>
    <n v="1"/>
    <x v="1"/>
    <x v="0"/>
    <x v="6"/>
    <x v="0"/>
    <x v="1"/>
  </r>
  <r>
    <n v="14813"/>
    <x v="1"/>
    <x v="0"/>
    <x v="6"/>
    <x v="5"/>
    <x v="2"/>
    <x v="3"/>
    <x v="0"/>
    <n v="1"/>
    <x v="0"/>
    <x v="0"/>
    <x v="1"/>
    <x v="0"/>
    <x v="1"/>
  </r>
  <r>
    <n v="16438"/>
    <x v="0"/>
    <x v="0"/>
    <x v="4"/>
    <x v="3"/>
    <x v="3"/>
    <x v="3"/>
    <x v="1"/>
    <n v="2"/>
    <x v="0"/>
    <x v="0"/>
    <x v="25"/>
    <x v="2"/>
    <x v="0"/>
  </r>
  <r>
    <n v="14238"/>
    <x v="0"/>
    <x v="1"/>
    <x v="7"/>
    <x v="3"/>
    <x v="3"/>
    <x v="2"/>
    <x v="0"/>
    <n v="4"/>
    <x v="4"/>
    <x v="1"/>
    <x v="4"/>
    <x v="0"/>
    <x v="1"/>
  </r>
  <r>
    <n v="16200"/>
    <x v="1"/>
    <x v="0"/>
    <x v="4"/>
    <x v="3"/>
    <x v="3"/>
    <x v="3"/>
    <x v="1"/>
    <n v="2"/>
    <x v="0"/>
    <x v="0"/>
    <x v="11"/>
    <x v="0"/>
    <x v="0"/>
  </r>
  <r>
    <n v="24857"/>
    <x v="0"/>
    <x v="0"/>
    <x v="12"/>
    <x v="1"/>
    <x v="2"/>
    <x v="2"/>
    <x v="0"/>
    <n v="4"/>
    <x v="0"/>
    <x v="0"/>
    <x v="31"/>
    <x v="0"/>
    <x v="0"/>
  </r>
  <r>
    <n v="26956"/>
    <x v="1"/>
    <x v="0"/>
    <x v="6"/>
    <x v="3"/>
    <x v="1"/>
    <x v="3"/>
    <x v="1"/>
    <n v="1"/>
    <x v="1"/>
    <x v="0"/>
    <x v="4"/>
    <x v="0"/>
    <x v="1"/>
  </r>
  <r>
    <n v="14517"/>
    <x v="0"/>
    <x v="0"/>
    <x v="6"/>
    <x v="1"/>
    <x v="2"/>
    <x v="0"/>
    <x v="1"/>
    <n v="2"/>
    <x v="3"/>
    <x v="1"/>
    <x v="24"/>
    <x v="1"/>
    <x v="0"/>
  </r>
  <r>
    <n v="12678"/>
    <x v="1"/>
    <x v="0"/>
    <x v="12"/>
    <x v="5"/>
    <x v="2"/>
    <x v="4"/>
    <x v="0"/>
    <n v="4"/>
    <x v="0"/>
    <x v="1"/>
    <x v="23"/>
    <x v="0"/>
    <x v="0"/>
  </r>
  <r>
    <n v="16188"/>
    <x v="1"/>
    <x v="0"/>
    <x v="6"/>
    <x v="3"/>
    <x v="3"/>
    <x v="3"/>
    <x v="1"/>
    <n v="2"/>
    <x v="3"/>
    <x v="0"/>
    <x v="22"/>
    <x v="2"/>
    <x v="0"/>
  </r>
  <r>
    <n v="27969"/>
    <x v="0"/>
    <x v="1"/>
    <x v="2"/>
    <x v="3"/>
    <x v="0"/>
    <x v="2"/>
    <x v="0"/>
    <n v="2"/>
    <x v="4"/>
    <x v="1"/>
    <x v="19"/>
    <x v="2"/>
    <x v="1"/>
  </r>
  <r>
    <n v="15752"/>
    <x v="0"/>
    <x v="1"/>
    <x v="2"/>
    <x v="4"/>
    <x v="2"/>
    <x v="0"/>
    <x v="1"/>
    <n v="2"/>
    <x v="3"/>
    <x v="1"/>
    <x v="5"/>
    <x v="0"/>
    <x v="1"/>
  </r>
  <r>
    <n v="27745"/>
    <x v="1"/>
    <x v="1"/>
    <x v="0"/>
    <x v="4"/>
    <x v="0"/>
    <x v="4"/>
    <x v="0"/>
    <n v="2"/>
    <x v="2"/>
    <x v="1"/>
    <x v="18"/>
    <x v="1"/>
    <x v="1"/>
  </r>
  <r>
    <n v="20828"/>
    <x v="0"/>
    <x v="0"/>
    <x v="1"/>
    <x v="5"/>
    <x v="4"/>
    <x v="1"/>
    <x v="0"/>
    <n v="0"/>
    <x v="0"/>
    <x v="0"/>
    <x v="12"/>
    <x v="0"/>
    <x v="1"/>
  </r>
  <r>
    <n v="19461"/>
    <x v="1"/>
    <x v="0"/>
    <x v="4"/>
    <x v="5"/>
    <x v="3"/>
    <x v="3"/>
    <x v="0"/>
    <n v="2"/>
    <x v="0"/>
    <x v="0"/>
    <x v="8"/>
    <x v="0"/>
    <x v="0"/>
  </r>
  <r>
    <n v="26941"/>
    <x v="0"/>
    <x v="1"/>
    <x v="1"/>
    <x v="3"/>
    <x v="0"/>
    <x v="1"/>
    <x v="0"/>
    <n v="0"/>
    <x v="0"/>
    <x v="0"/>
    <x v="15"/>
    <x v="0"/>
    <x v="1"/>
  </r>
  <r>
    <n v="28412"/>
    <x v="1"/>
    <x v="1"/>
    <x v="6"/>
    <x v="3"/>
    <x v="2"/>
    <x v="3"/>
    <x v="1"/>
    <n v="1"/>
    <x v="1"/>
    <x v="0"/>
    <x v="19"/>
    <x v="2"/>
    <x v="0"/>
  </r>
  <r>
    <n v="24485"/>
    <x v="1"/>
    <x v="1"/>
    <x v="0"/>
    <x v="4"/>
    <x v="0"/>
    <x v="4"/>
    <x v="1"/>
    <n v="1"/>
    <x v="2"/>
    <x v="1"/>
    <x v="31"/>
    <x v="0"/>
    <x v="1"/>
  </r>
  <r>
    <n v="16514"/>
    <x v="1"/>
    <x v="1"/>
    <x v="4"/>
    <x v="3"/>
    <x v="1"/>
    <x v="3"/>
    <x v="0"/>
    <n v="1"/>
    <x v="3"/>
    <x v="1"/>
    <x v="22"/>
    <x v="2"/>
    <x v="1"/>
  </r>
  <r>
    <n v="17191"/>
    <x v="1"/>
    <x v="1"/>
    <x v="12"/>
    <x v="1"/>
    <x v="1"/>
    <x v="2"/>
    <x v="1"/>
    <n v="3"/>
    <x v="0"/>
    <x v="0"/>
    <x v="36"/>
    <x v="0"/>
    <x v="1"/>
  </r>
  <r>
    <n v="19608"/>
    <x v="0"/>
    <x v="1"/>
    <x v="2"/>
    <x v="2"/>
    <x v="0"/>
    <x v="2"/>
    <x v="0"/>
    <n v="4"/>
    <x v="3"/>
    <x v="1"/>
    <x v="8"/>
    <x v="0"/>
    <x v="0"/>
  </r>
  <r>
    <n v="24119"/>
    <x v="1"/>
    <x v="1"/>
    <x v="1"/>
    <x v="3"/>
    <x v="1"/>
    <x v="1"/>
    <x v="1"/>
    <n v="1"/>
    <x v="1"/>
    <x v="0"/>
    <x v="19"/>
    <x v="2"/>
    <x v="0"/>
  </r>
  <r>
    <n v="25458"/>
    <x v="0"/>
    <x v="1"/>
    <x v="6"/>
    <x v="0"/>
    <x v="2"/>
    <x v="3"/>
    <x v="1"/>
    <n v="1"/>
    <x v="3"/>
    <x v="0"/>
    <x v="8"/>
    <x v="0"/>
    <x v="1"/>
  </r>
  <r>
    <n v="26886"/>
    <x v="1"/>
    <x v="0"/>
    <x v="1"/>
    <x v="3"/>
    <x v="1"/>
    <x v="1"/>
    <x v="1"/>
    <n v="1"/>
    <x v="0"/>
    <x v="0"/>
    <x v="19"/>
    <x v="2"/>
    <x v="1"/>
  </r>
  <r>
    <n v="28436"/>
    <x v="1"/>
    <x v="1"/>
    <x v="1"/>
    <x v="3"/>
    <x v="1"/>
    <x v="1"/>
    <x v="1"/>
    <n v="1"/>
    <x v="0"/>
    <x v="0"/>
    <x v="25"/>
    <x v="2"/>
    <x v="1"/>
  </r>
  <r>
    <n v="19562"/>
    <x v="1"/>
    <x v="0"/>
    <x v="10"/>
    <x v="4"/>
    <x v="0"/>
    <x v="2"/>
    <x v="0"/>
    <n v="1"/>
    <x v="1"/>
    <x v="1"/>
    <x v="34"/>
    <x v="0"/>
    <x v="1"/>
  </r>
  <r>
    <n v="15608"/>
    <x v="1"/>
    <x v="0"/>
    <x v="1"/>
    <x v="3"/>
    <x v="1"/>
    <x v="1"/>
    <x v="1"/>
    <n v="1"/>
    <x v="1"/>
    <x v="0"/>
    <x v="6"/>
    <x v="0"/>
    <x v="0"/>
  </r>
  <r>
    <n v="16487"/>
    <x v="1"/>
    <x v="0"/>
    <x v="1"/>
    <x v="1"/>
    <x v="2"/>
    <x v="0"/>
    <x v="0"/>
    <n v="2"/>
    <x v="2"/>
    <x v="1"/>
    <x v="10"/>
    <x v="1"/>
    <x v="0"/>
  </r>
  <r>
    <n v="17197"/>
    <x v="1"/>
    <x v="0"/>
    <x v="8"/>
    <x v="2"/>
    <x v="1"/>
    <x v="2"/>
    <x v="0"/>
    <n v="2"/>
    <x v="4"/>
    <x v="0"/>
    <x v="24"/>
    <x v="1"/>
    <x v="0"/>
  </r>
  <r>
    <n v="12507"/>
    <x v="0"/>
    <x v="1"/>
    <x v="1"/>
    <x v="0"/>
    <x v="1"/>
    <x v="1"/>
    <x v="0"/>
    <n v="1"/>
    <x v="0"/>
    <x v="0"/>
    <x v="1"/>
    <x v="0"/>
    <x v="0"/>
  </r>
  <r>
    <n v="23940"/>
    <x v="0"/>
    <x v="1"/>
    <x v="0"/>
    <x v="0"/>
    <x v="0"/>
    <x v="0"/>
    <x v="0"/>
    <n v="1"/>
    <x v="0"/>
    <x v="0"/>
    <x v="20"/>
    <x v="0"/>
    <x v="1"/>
  </r>
  <r>
    <n v="19441"/>
    <x v="0"/>
    <x v="1"/>
    <x v="0"/>
    <x v="3"/>
    <x v="4"/>
    <x v="1"/>
    <x v="0"/>
    <n v="0"/>
    <x v="0"/>
    <x v="0"/>
    <x v="37"/>
    <x v="2"/>
    <x v="1"/>
  </r>
  <r>
    <n v="26852"/>
    <x v="0"/>
    <x v="0"/>
    <x v="6"/>
    <x v="1"/>
    <x v="2"/>
    <x v="3"/>
    <x v="0"/>
    <n v="2"/>
    <x v="0"/>
    <x v="0"/>
    <x v="1"/>
    <x v="0"/>
    <x v="0"/>
  </r>
  <r>
    <n v="12274"/>
    <x v="1"/>
    <x v="1"/>
    <x v="4"/>
    <x v="4"/>
    <x v="2"/>
    <x v="3"/>
    <x v="0"/>
    <n v="0"/>
    <x v="0"/>
    <x v="0"/>
    <x v="11"/>
    <x v="0"/>
    <x v="0"/>
  </r>
  <r>
    <n v="20236"/>
    <x v="1"/>
    <x v="1"/>
    <x v="10"/>
    <x v="1"/>
    <x v="0"/>
    <x v="2"/>
    <x v="1"/>
    <n v="2"/>
    <x v="0"/>
    <x v="1"/>
    <x v="1"/>
    <x v="0"/>
    <x v="1"/>
  </r>
  <r>
    <n v="24149"/>
    <x v="0"/>
    <x v="1"/>
    <x v="4"/>
    <x v="4"/>
    <x v="1"/>
    <x v="3"/>
    <x v="0"/>
    <n v="0"/>
    <x v="3"/>
    <x v="0"/>
    <x v="38"/>
    <x v="0"/>
    <x v="0"/>
  </r>
  <r>
    <n v="26139"/>
    <x v="1"/>
    <x v="1"/>
    <x v="10"/>
    <x v="0"/>
    <x v="1"/>
    <x v="0"/>
    <x v="0"/>
    <n v="1"/>
    <x v="2"/>
    <x v="1"/>
    <x v="12"/>
    <x v="0"/>
    <x v="0"/>
  </r>
  <r>
    <n v="18491"/>
    <x v="1"/>
    <x v="0"/>
    <x v="3"/>
    <x v="4"/>
    <x v="2"/>
    <x v="2"/>
    <x v="0"/>
    <n v="2"/>
    <x v="2"/>
    <x v="1"/>
    <x v="38"/>
    <x v="0"/>
    <x v="1"/>
  </r>
  <r>
    <n v="22707"/>
    <x v="1"/>
    <x v="0"/>
    <x v="1"/>
    <x v="3"/>
    <x v="1"/>
    <x v="1"/>
    <x v="1"/>
    <n v="1"/>
    <x v="1"/>
    <x v="0"/>
    <x v="25"/>
    <x v="2"/>
    <x v="0"/>
  </r>
  <r>
    <n v="20430"/>
    <x v="0"/>
    <x v="1"/>
    <x v="3"/>
    <x v="4"/>
    <x v="1"/>
    <x v="0"/>
    <x v="0"/>
    <n v="2"/>
    <x v="2"/>
    <x v="1"/>
    <x v="31"/>
    <x v="0"/>
    <x v="1"/>
  </r>
  <r>
    <n v="27494"/>
    <x v="1"/>
    <x v="0"/>
    <x v="0"/>
    <x v="4"/>
    <x v="1"/>
    <x v="0"/>
    <x v="1"/>
    <n v="2"/>
    <x v="3"/>
    <x v="1"/>
    <x v="39"/>
    <x v="0"/>
    <x v="1"/>
  </r>
  <r>
    <n v="26829"/>
    <x v="0"/>
    <x v="0"/>
    <x v="0"/>
    <x v="3"/>
    <x v="0"/>
    <x v="1"/>
    <x v="0"/>
    <n v="0"/>
    <x v="0"/>
    <x v="0"/>
    <x v="13"/>
    <x v="0"/>
    <x v="1"/>
  </r>
  <r>
    <n v="28395"/>
    <x v="1"/>
    <x v="1"/>
    <x v="0"/>
    <x v="3"/>
    <x v="0"/>
    <x v="2"/>
    <x v="1"/>
    <n v="0"/>
    <x v="0"/>
    <x v="0"/>
    <x v="32"/>
    <x v="0"/>
    <x v="1"/>
  </r>
  <r>
    <n v="21006"/>
    <x v="1"/>
    <x v="0"/>
    <x v="1"/>
    <x v="0"/>
    <x v="1"/>
    <x v="3"/>
    <x v="1"/>
    <n v="0"/>
    <x v="0"/>
    <x v="0"/>
    <x v="30"/>
    <x v="0"/>
    <x v="1"/>
  </r>
  <r>
    <n v="14682"/>
    <x v="1"/>
    <x v="0"/>
    <x v="3"/>
    <x v="3"/>
    <x v="0"/>
    <x v="2"/>
    <x v="1"/>
    <n v="1"/>
    <x v="2"/>
    <x v="1"/>
    <x v="13"/>
    <x v="0"/>
    <x v="0"/>
  </r>
  <r>
    <n v="17650"/>
    <x v="1"/>
    <x v="0"/>
    <x v="0"/>
    <x v="4"/>
    <x v="1"/>
    <x v="1"/>
    <x v="0"/>
    <n v="2"/>
    <x v="3"/>
    <x v="0"/>
    <x v="11"/>
    <x v="0"/>
    <x v="0"/>
  </r>
  <r>
    <n v="29191"/>
    <x v="1"/>
    <x v="0"/>
    <x v="12"/>
    <x v="0"/>
    <x v="4"/>
    <x v="4"/>
    <x v="1"/>
    <n v="1"/>
    <x v="0"/>
    <x v="1"/>
    <x v="4"/>
    <x v="0"/>
    <x v="1"/>
  </r>
  <r>
    <n v="15030"/>
    <x v="0"/>
    <x v="1"/>
    <x v="6"/>
    <x v="3"/>
    <x v="0"/>
    <x v="1"/>
    <x v="0"/>
    <n v="0"/>
    <x v="0"/>
    <x v="1"/>
    <x v="22"/>
    <x v="2"/>
    <x v="1"/>
  </r>
  <r>
    <n v="24140"/>
    <x v="1"/>
    <x v="1"/>
    <x v="4"/>
    <x v="3"/>
    <x v="4"/>
    <x v="3"/>
    <x v="1"/>
    <n v="0"/>
    <x v="0"/>
    <x v="0"/>
    <x v="25"/>
    <x v="2"/>
    <x v="1"/>
  </r>
  <r>
    <n v="22496"/>
    <x v="0"/>
    <x v="0"/>
    <x v="1"/>
    <x v="0"/>
    <x v="0"/>
    <x v="0"/>
    <x v="0"/>
    <n v="2"/>
    <x v="0"/>
    <x v="0"/>
    <x v="0"/>
    <x v="0"/>
    <x v="0"/>
  </r>
  <r>
    <n v="24065"/>
    <x v="1"/>
    <x v="0"/>
    <x v="6"/>
    <x v="3"/>
    <x v="2"/>
    <x v="3"/>
    <x v="0"/>
    <n v="0"/>
    <x v="0"/>
    <x v="0"/>
    <x v="8"/>
    <x v="0"/>
    <x v="1"/>
  </r>
  <r>
    <n v="19914"/>
    <x v="0"/>
    <x v="1"/>
    <x v="2"/>
    <x v="2"/>
    <x v="0"/>
    <x v="4"/>
    <x v="0"/>
    <n v="2"/>
    <x v="1"/>
    <x v="0"/>
    <x v="24"/>
    <x v="1"/>
    <x v="0"/>
  </r>
  <r>
    <n v="12871"/>
    <x v="1"/>
    <x v="0"/>
    <x v="1"/>
    <x v="3"/>
    <x v="1"/>
    <x v="1"/>
    <x v="1"/>
    <n v="1"/>
    <x v="1"/>
    <x v="0"/>
    <x v="19"/>
    <x v="2"/>
    <x v="0"/>
  </r>
  <r>
    <n v="22988"/>
    <x v="0"/>
    <x v="0"/>
    <x v="0"/>
    <x v="4"/>
    <x v="0"/>
    <x v="4"/>
    <x v="0"/>
    <n v="2"/>
    <x v="2"/>
    <x v="1"/>
    <x v="29"/>
    <x v="1"/>
    <x v="1"/>
  </r>
  <r>
    <n v="15922"/>
    <x v="0"/>
    <x v="1"/>
    <x v="13"/>
    <x v="4"/>
    <x v="2"/>
    <x v="2"/>
    <x v="0"/>
    <n v="4"/>
    <x v="0"/>
    <x v="0"/>
    <x v="28"/>
    <x v="0"/>
    <x v="0"/>
  </r>
  <r>
    <n v="12344"/>
    <x v="1"/>
    <x v="0"/>
    <x v="2"/>
    <x v="3"/>
    <x v="0"/>
    <x v="2"/>
    <x v="1"/>
    <n v="3"/>
    <x v="4"/>
    <x v="1"/>
    <x v="23"/>
    <x v="0"/>
    <x v="0"/>
  </r>
  <r>
    <n v="23627"/>
    <x v="1"/>
    <x v="0"/>
    <x v="11"/>
    <x v="1"/>
    <x v="1"/>
    <x v="4"/>
    <x v="1"/>
    <n v="4"/>
    <x v="2"/>
    <x v="0"/>
    <x v="16"/>
    <x v="1"/>
    <x v="0"/>
  </r>
  <r>
    <n v="27775"/>
    <x v="1"/>
    <x v="0"/>
    <x v="0"/>
    <x v="3"/>
    <x v="0"/>
    <x v="1"/>
    <x v="1"/>
    <n v="0"/>
    <x v="0"/>
    <x v="0"/>
    <x v="13"/>
    <x v="0"/>
    <x v="1"/>
  </r>
  <r>
    <n v="29301"/>
    <x v="0"/>
    <x v="1"/>
    <x v="2"/>
    <x v="2"/>
    <x v="0"/>
    <x v="2"/>
    <x v="0"/>
    <n v="4"/>
    <x v="3"/>
    <x v="1"/>
    <x v="8"/>
    <x v="0"/>
    <x v="0"/>
  </r>
  <r>
    <n v="12716"/>
    <x v="1"/>
    <x v="1"/>
    <x v="1"/>
    <x v="3"/>
    <x v="1"/>
    <x v="1"/>
    <x v="0"/>
    <n v="1"/>
    <x v="1"/>
    <x v="0"/>
    <x v="21"/>
    <x v="0"/>
    <x v="0"/>
  </r>
  <r>
    <n v="12472"/>
    <x v="0"/>
    <x v="1"/>
    <x v="1"/>
    <x v="0"/>
    <x v="0"/>
    <x v="1"/>
    <x v="0"/>
    <n v="1"/>
    <x v="1"/>
    <x v="0"/>
    <x v="32"/>
    <x v="0"/>
    <x v="0"/>
  </r>
  <r>
    <n v="20970"/>
    <x v="1"/>
    <x v="1"/>
    <x v="4"/>
    <x v="4"/>
    <x v="1"/>
    <x v="3"/>
    <x v="0"/>
    <n v="1"/>
    <x v="0"/>
    <x v="0"/>
    <x v="31"/>
    <x v="0"/>
    <x v="1"/>
  </r>
  <r>
    <n v="26818"/>
    <x v="1"/>
    <x v="1"/>
    <x v="4"/>
    <x v="1"/>
    <x v="2"/>
    <x v="3"/>
    <x v="0"/>
    <n v="1"/>
    <x v="0"/>
    <x v="0"/>
    <x v="32"/>
    <x v="0"/>
    <x v="1"/>
  </r>
  <r>
    <n v="12993"/>
    <x v="0"/>
    <x v="1"/>
    <x v="10"/>
    <x v="4"/>
    <x v="0"/>
    <x v="2"/>
    <x v="0"/>
    <n v="1"/>
    <x v="1"/>
    <x v="1"/>
    <x v="34"/>
    <x v="0"/>
    <x v="0"/>
  </r>
  <r>
    <n v="14192"/>
    <x v="0"/>
    <x v="1"/>
    <x v="8"/>
    <x v="5"/>
    <x v="2"/>
    <x v="4"/>
    <x v="0"/>
    <n v="3"/>
    <x v="2"/>
    <x v="0"/>
    <x v="16"/>
    <x v="1"/>
    <x v="1"/>
  </r>
  <r>
    <n v="19477"/>
    <x v="0"/>
    <x v="1"/>
    <x v="0"/>
    <x v="3"/>
    <x v="0"/>
    <x v="2"/>
    <x v="0"/>
    <n v="0"/>
    <x v="0"/>
    <x v="0"/>
    <x v="8"/>
    <x v="0"/>
    <x v="1"/>
  </r>
  <r>
    <n v="26796"/>
    <x v="1"/>
    <x v="1"/>
    <x v="0"/>
    <x v="4"/>
    <x v="0"/>
    <x v="4"/>
    <x v="0"/>
    <n v="2"/>
    <x v="2"/>
    <x v="1"/>
    <x v="27"/>
    <x v="1"/>
    <x v="1"/>
  </r>
  <r>
    <n v="21094"/>
    <x v="1"/>
    <x v="0"/>
    <x v="1"/>
    <x v="4"/>
    <x v="1"/>
    <x v="1"/>
    <x v="0"/>
    <n v="2"/>
    <x v="0"/>
    <x v="0"/>
    <x v="0"/>
    <x v="0"/>
    <x v="0"/>
  </r>
  <r>
    <n v="12234"/>
    <x v="0"/>
    <x v="1"/>
    <x v="4"/>
    <x v="4"/>
    <x v="1"/>
    <x v="3"/>
    <x v="0"/>
    <n v="1"/>
    <x v="1"/>
    <x v="0"/>
    <x v="31"/>
    <x v="0"/>
    <x v="0"/>
  </r>
  <r>
    <n v="28683"/>
    <x v="1"/>
    <x v="0"/>
    <x v="4"/>
    <x v="0"/>
    <x v="2"/>
    <x v="3"/>
    <x v="1"/>
    <n v="1"/>
    <x v="2"/>
    <x v="0"/>
    <x v="11"/>
    <x v="0"/>
    <x v="1"/>
  </r>
  <r>
    <n v="17994"/>
    <x v="1"/>
    <x v="1"/>
    <x v="6"/>
    <x v="4"/>
    <x v="2"/>
    <x v="3"/>
    <x v="0"/>
    <n v="2"/>
    <x v="0"/>
    <x v="0"/>
    <x v="0"/>
    <x v="0"/>
    <x v="0"/>
  </r>
  <r>
    <n v="24273"/>
    <x v="0"/>
    <x v="0"/>
    <x v="6"/>
    <x v="4"/>
    <x v="3"/>
    <x v="1"/>
    <x v="0"/>
    <n v="2"/>
    <x v="2"/>
    <x v="1"/>
    <x v="10"/>
    <x v="1"/>
    <x v="1"/>
  </r>
  <r>
    <n v="26547"/>
    <x v="1"/>
    <x v="0"/>
    <x v="1"/>
    <x v="4"/>
    <x v="1"/>
    <x v="1"/>
    <x v="1"/>
    <n v="2"/>
    <x v="2"/>
    <x v="1"/>
    <x v="2"/>
    <x v="1"/>
    <x v="1"/>
  </r>
  <r>
    <n v="22500"/>
    <x v="1"/>
    <x v="1"/>
    <x v="0"/>
    <x v="3"/>
    <x v="0"/>
    <x v="2"/>
    <x v="1"/>
    <n v="0"/>
    <x v="0"/>
    <x v="0"/>
    <x v="8"/>
    <x v="0"/>
    <x v="1"/>
  </r>
  <r>
    <n v="23993"/>
    <x v="1"/>
    <x v="0"/>
    <x v="4"/>
    <x v="3"/>
    <x v="1"/>
    <x v="3"/>
    <x v="1"/>
    <n v="1"/>
    <x v="0"/>
    <x v="1"/>
    <x v="22"/>
    <x v="2"/>
    <x v="1"/>
  </r>
  <r>
    <n v="14832"/>
    <x v="0"/>
    <x v="1"/>
    <x v="0"/>
    <x v="0"/>
    <x v="0"/>
    <x v="0"/>
    <x v="0"/>
    <n v="0"/>
    <x v="0"/>
    <x v="0"/>
    <x v="0"/>
    <x v="0"/>
    <x v="1"/>
  </r>
  <r>
    <n v="16614"/>
    <x v="0"/>
    <x v="0"/>
    <x v="2"/>
    <x v="3"/>
    <x v="0"/>
    <x v="2"/>
    <x v="0"/>
    <n v="3"/>
    <x v="4"/>
    <x v="1"/>
    <x v="21"/>
    <x v="0"/>
    <x v="0"/>
  </r>
  <r>
    <n v="20877"/>
    <x v="1"/>
    <x v="1"/>
    <x v="1"/>
    <x v="0"/>
    <x v="0"/>
    <x v="1"/>
    <x v="0"/>
    <n v="0"/>
    <x v="3"/>
    <x v="0"/>
    <x v="34"/>
    <x v="0"/>
    <x v="1"/>
  </r>
  <r>
    <n v="20729"/>
    <x v="0"/>
    <x v="0"/>
    <x v="0"/>
    <x v="4"/>
    <x v="1"/>
    <x v="1"/>
    <x v="1"/>
    <n v="1"/>
    <x v="0"/>
    <x v="0"/>
    <x v="17"/>
    <x v="0"/>
    <x v="0"/>
  </r>
  <r>
    <n v="22464"/>
    <x v="0"/>
    <x v="1"/>
    <x v="0"/>
    <x v="3"/>
    <x v="4"/>
    <x v="1"/>
    <x v="0"/>
    <n v="0"/>
    <x v="0"/>
    <x v="0"/>
    <x v="34"/>
    <x v="0"/>
    <x v="1"/>
  </r>
  <r>
    <n v="19475"/>
    <x v="0"/>
    <x v="0"/>
    <x v="0"/>
    <x v="3"/>
    <x v="0"/>
    <x v="2"/>
    <x v="1"/>
    <n v="0"/>
    <x v="0"/>
    <x v="0"/>
    <x v="8"/>
    <x v="0"/>
    <x v="1"/>
  </r>
  <r>
    <n v="19675"/>
    <x v="0"/>
    <x v="1"/>
    <x v="6"/>
    <x v="5"/>
    <x v="2"/>
    <x v="0"/>
    <x v="0"/>
    <n v="2"/>
    <x v="2"/>
    <x v="1"/>
    <x v="2"/>
    <x v="1"/>
    <x v="0"/>
  </r>
  <r>
    <n v="12728"/>
    <x v="1"/>
    <x v="1"/>
    <x v="1"/>
    <x v="3"/>
    <x v="1"/>
    <x v="1"/>
    <x v="1"/>
    <n v="1"/>
    <x v="3"/>
    <x v="0"/>
    <x v="40"/>
    <x v="2"/>
    <x v="0"/>
  </r>
  <r>
    <n v="26154"/>
    <x v="0"/>
    <x v="1"/>
    <x v="10"/>
    <x v="0"/>
    <x v="1"/>
    <x v="0"/>
    <x v="0"/>
    <n v="1"/>
    <x v="2"/>
    <x v="1"/>
    <x v="1"/>
    <x v="0"/>
    <x v="1"/>
  </r>
  <r>
    <n v="29117"/>
    <x v="1"/>
    <x v="1"/>
    <x v="11"/>
    <x v="0"/>
    <x v="0"/>
    <x v="4"/>
    <x v="1"/>
    <n v="3"/>
    <x v="0"/>
    <x v="1"/>
    <x v="28"/>
    <x v="0"/>
    <x v="0"/>
  </r>
  <r>
    <n v="17845"/>
    <x v="1"/>
    <x v="0"/>
    <x v="6"/>
    <x v="3"/>
    <x v="3"/>
    <x v="3"/>
    <x v="1"/>
    <n v="2"/>
    <x v="3"/>
    <x v="0"/>
    <x v="21"/>
    <x v="0"/>
    <x v="0"/>
  </r>
  <r>
    <n v="25058"/>
    <x v="0"/>
    <x v="1"/>
    <x v="11"/>
    <x v="0"/>
    <x v="0"/>
    <x v="4"/>
    <x v="0"/>
    <n v="3"/>
    <x v="1"/>
    <x v="1"/>
    <x v="15"/>
    <x v="0"/>
    <x v="0"/>
  </r>
  <r>
    <n v="23426"/>
    <x v="1"/>
    <x v="1"/>
    <x v="2"/>
    <x v="2"/>
    <x v="4"/>
    <x v="4"/>
    <x v="0"/>
    <n v="3"/>
    <x v="0"/>
    <x v="1"/>
    <x v="8"/>
    <x v="0"/>
    <x v="0"/>
  </r>
  <r>
    <n v="14798"/>
    <x v="1"/>
    <x v="0"/>
    <x v="4"/>
    <x v="5"/>
    <x v="3"/>
    <x v="3"/>
    <x v="0"/>
    <n v="2"/>
    <x v="0"/>
    <x v="0"/>
    <x v="3"/>
    <x v="0"/>
    <x v="1"/>
  </r>
  <r>
    <n v="12664"/>
    <x v="0"/>
    <x v="0"/>
    <x v="12"/>
    <x v="2"/>
    <x v="1"/>
    <x v="2"/>
    <x v="0"/>
    <n v="4"/>
    <x v="0"/>
    <x v="0"/>
    <x v="14"/>
    <x v="1"/>
    <x v="0"/>
  </r>
  <r>
    <n v="23979"/>
    <x v="1"/>
    <x v="1"/>
    <x v="4"/>
    <x v="4"/>
    <x v="1"/>
    <x v="3"/>
    <x v="1"/>
    <n v="0"/>
    <x v="0"/>
    <x v="0"/>
    <x v="5"/>
    <x v="0"/>
    <x v="0"/>
  </r>
  <r>
    <n v="25605"/>
    <x v="1"/>
    <x v="0"/>
    <x v="6"/>
    <x v="4"/>
    <x v="1"/>
    <x v="3"/>
    <x v="1"/>
    <n v="1"/>
    <x v="0"/>
    <x v="0"/>
    <x v="9"/>
    <x v="0"/>
    <x v="1"/>
  </r>
  <r>
    <n v="20797"/>
    <x v="0"/>
    <x v="0"/>
    <x v="4"/>
    <x v="0"/>
    <x v="0"/>
    <x v="3"/>
    <x v="0"/>
    <n v="0"/>
    <x v="0"/>
    <x v="0"/>
    <x v="28"/>
    <x v="0"/>
    <x v="0"/>
  </r>
  <r>
    <n v="21980"/>
    <x v="1"/>
    <x v="0"/>
    <x v="10"/>
    <x v="0"/>
    <x v="0"/>
    <x v="2"/>
    <x v="0"/>
    <n v="1"/>
    <x v="2"/>
    <x v="1"/>
    <x v="20"/>
    <x v="0"/>
    <x v="1"/>
  </r>
  <r>
    <n v="25460"/>
    <x v="0"/>
    <x v="0"/>
    <x v="6"/>
    <x v="4"/>
    <x v="2"/>
    <x v="3"/>
    <x v="0"/>
    <n v="0"/>
    <x v="0"/>
    <x v="0"/>
    <x v="8"/>
    <x v="0"/>
    <x v="1"/>
  </r>
  <r>
    <n v="29181"/>
    <x v="1"/>
    <x v="0"/>
    <x v="10"/>
    <x v="4"/>
    <x v="0"/>
    <x v="2"/>
    <x v="1"/>
    <n v="1"/>
    <x v="0"/>
    <x v="1"/>
    <x v="13"/>
    <x v="0"/>
    <x v="1"/>
  </r>
  <r>
    <n v="24279"/>
    <x v="1"/>
    <x v="1"/>
    <x v="0"/>
    <x v="4"/>
    <x v="1"/>
    <x v="0"/>
    <x v="1"/>
    <n v="2"/>
    <x v="3"/>
    <x v="1"/>
    <x v="31"/>
    <x v="0"/>
    <x v="0"/>
  </r>
  <r>
    <n v="22402"/>
    <x v="0"/>
    <x v="1"/>
    <x v="4"/>
    <x v="3"/>
    <x v="1"/>
    <x v="3"/>
    <x v="0"/>
    <n v="1"/>
    <x v="1"/>
    <x v="1"/>
    <x v="37"/>
    <x v="2"/>
    <x v="1"/>
  </r>
  <r>
    <n v="15465"/>
    <x v="0"/>
    <x v="0"/>
    <x v="4"/>
    <x v="3"/>
    <x v="1"/>
    <x v="3"/>
    <x v="1"/>
    <n v="1"/>
    <x v="0"/>
    <x v="1"/>
    <x v="37"/>
    <x v="2"/>
    <x v="0"/>
  </r>
  <r>
    <n v="26757"/>
    <x v="1"/>
    <x v="1"/>
    <x v="8"/>
    <x v="0"/>
    <x v="0"/>
    <x v="2"/>
    <x v="0"/>
    <n v="1"/>
    <x v="1"/>
    <x v="1"/>
    <x v="15"/>
    <x v="0"/>
    <x v="1"/>
  </r>
  <r>
    <n v="14233"/>
    <x v="1"/>
    <x v="1"/>
    <x v="11"/>
    <x v="3"/>
    <x v="2"/>
    <x v="4"/>
    <x v="0"/>
    <n v="3"/>
    <x v="4"/>
    <x v="1"/>
    <x v="11"/>
    <x v="0"/>
    <x v="0"/>
  </r>
  <r>
    <n v="14058"/>
    <x v="1"/>
    <x v="1"/>
    <x v="3"/>
    <x v="3"/>
    <x v="0"/>
    <x v="2"/>
    <x v="1"/>
    <n v="1"/>
    <x v="2"/>
    <x v="1"/>
    <x v="3"/>
    <x v="0"/>
    <x v="1"/>
  </r>
  <r>
    <n v="12273"/>
    <x v="0"/>
    <x v="1"/>
    <x v="1"/>
    <x v="0"/>
    <x v="0"/>
    <x v="1"/>
    <x v="0"/>
    <n v="0"/>
    <x v="0"/>
    <x v="0"/>
    <x v="15"/>
    <x v="0"/>
    <x v="0"/>
  </r>
  <r>
    <n v="17203"/>
    <x v="0"/>
    <x v="0"/>
    <x v="12"/>
    <x v="5"/>
    <x v="1"/>
    <x v="2"/>
    <x v="0"/>
    <n v="4"/>
    <x v="2"/>
    <x v="0"/>
    <x v="33"/>
    <x v="1"/>
    <x v="1"/>
  </r>
  <r>
    <n v="18144"/>
    <x v="0"/>
    <x v="0"/>
    <x v="2"/>
    <x v="2"/>
    <x v="0"/>
    <x v="4"/>
    <x v="0"/>
    <n v="2"/>
    <x v="1"/>
    <x v="0"/>
    <x v="33"/>
    <x v="1"/>
    <x v="0"/>
  </r>
  <r>
    <n v="23963"/>
    <x v="0"/>
    <x v="1"/>
    <x v="4"/>
    <x v="3"/>
    <x v="3"/>
    <x v="3"/>
    <x v="1"/>
    <n v="2"/>
    <x v="0"/>
    <x v="0"/>
    <x v="6"/>
    <x v="0"/>
    <x v="0"/>
  </r>
  <r>
    <n v="17907"/>
    <x v="0"/>
    <x v="0"/>
    <x v="4"/>
    <x v="3"/>
    <x v="1"/>
    <x v="3"/>
    <x v="0"/>
    <n v="1"/>
    <x v="1"/>
    <x v="1"/>
    <x v="40"/>
    <x v="2"/>
    <x v="0"/>
  </r>
  <r>
    <n v="19442"/>
    <x v="1"/>
    <x v="1"/>
    <x v="14"/>
    <x v="3"/>
    <x v="4"/>
    <x v="0"/>
    <x v="0"/>
    <n v="0"/>
    <x v="0"/>
    <x v="0"/>
    <x v="34"/>
    <x v="0"/>
    <x v="1"/>
  </r>
  <r>
    <n v="17504"/>
    <x v="1"/>
    <x v="0"/>
    <x v="2"/>
    <x v="4"/>
    <x v="1"/>
    <x v="0"/>
    <x v="0"/>
    <n v="2"/>
    <x v="2"/>
    <x v="1"/>
    <x v="31"/>
    <x v="0"/>
    <x v="1"/>
  </r>
  <r>
    <n v="12253"/>
    <x v="1"/>
    <x v="0"/>
    <x v="6"/>
    <x v="3"/>
    <x v="1"/>
    <x v="3"/>
    <x v="0"/>
    <n v="0"/>
    <x v="0"/>
    <x v="1"/>
    <x v="19"/>
    <x v="2"/>
    <x v="1"/>
  </r>
  <r>
    <n v="27304"/>
    <x v="1"/>
    <x v="0"/>
    <x v="15"/>
    <x v="4"/>
    <x v="1"/>
    <x v="2"/>
    <x v="1"/>
    <n v="3"/>
    <x v="2"/>
    <x v="0"/>
    <x v="28"/>
    <x v="0"/>
    <x v="0"/>
  </r>
  <r>
    <n v="14191"/>
    <x v="0"/>
    <x v="1"/>
    <x v="5"/>
    <x v="5"/>
    <x v="1"/>
    <x v="2"/>
    <x v="1"/>
    <n v="2"/>
    <x v="4"/>
    <x v="0"/>
    <x v="10"/>
    <x v="1"/>
    <x v="1"/>
  </r>
  <r>
    <n v="12212"/>
    <x v="0"/>
    <x v="0"/>
    <x v="4"/>
    <x v="3"/>
    <x v="4"/>
    <x v="3"/>
    <x v="0"/>
    <n v="0"/>
    <x v="0"/>
    <x v="0"/>
    <x v="34"/>
    <x v="0"/>
    <x v="1"/>
  </r>
  <r>
    <n v="25529"/>
    <x v="1"/>
    <x v="1"/>
    <x v="4"/>
    <x v="0"/>
    <x v="4"/>
    <x v="3"/>
    <x v="0"/>
    <n v="0"/>
    <x v="0"/>
    <x v="0"/>
    <x v="20"/>
    <x v="0"/>
    <x v="0"/>
  </r>
  <r>
    <n v="22170"/>
    <x v="0"/>
    <x v="0"/>
    <x v="1"/>
    <x v="1"/>
    <x v="1"/>
    <x v="1"/>
    <x v="1"/>
    <n v="2"/>
    <x v="3"/>
    <x v="1"/>
    <x v="10"/>
    <x v="1"/>
    <x v="1"/>
  </r>
  <r>
    <n v="19445"/>
    <x v="0"/>
    <x v="0"/>
    <x v="4"/>
    <x v="4"/>
    <x v="2"/>
    <x v="3"/>
    <x v="1"/>
    <n v="1"/>
    <x v="0"/>
    <x v="0"/>
    <x v="13"/>
    <x v="0"/>
    <x v="0"/>
  </r>
  <r>
    <n v="15265"/>
    <x v="1"/>
    <x v="1"/>
    <x v="0"/>
    <x v="4"/>
    <x v="0"/>
    <x v="4"/>
    <x v="0"/>
    <n v="2"/>
    <x v="2"/>
    <x v="1"/>
    <x v="29"/>
    <x v="1"/>
    <x v="1"/>
  </r>
  <r>
    <n v="28918"/>
    <x v="0"/>
    <x v="0"/>
    <x v="12"/>
    <x v="5"/>
    <x v="2"/>
    <x v="4"/>
    <x v="1"/>
    <n v="4"/>
    <x v="4"/>
    <x v="0"/>
    <x v="7"/>
    <x v="1"/>
    <x v="0"/>
  </r>
  <r>
    <n v="15799"/>
    <x v="0"/>
    <x v="0"/>
    <x v="8"/>
    <x v="0"/>
    <x v="0"/>
    <x v="2"/>
    <x v="0"/>
    <n v="1"/>
    <x v="1"/>
    <x v="1"/>
    <x v="15"/>
    <x v="0"/>
    <x v="1"/>
  </r>
  <r>
    <n v="11047"/>
    <x v="0"/>
    <x v="0"/>
    <x v="1"/>
    <x v="1"/>
    <x v="2"/>
    <x v="0"/>
    <x v="1"/>
    <n v="2"/>
    <x v="3"/>
    <x v="1"/>
    <x v="16"/>
    <x v="1"/>
    <x v="1"/>
  </r>
  <r>
    <n v="18151"/>
    <x v="1"/>
    <x v="1"/>
    <x v="2"/>
    <x v="2"/>
    <x v="1"/>
    <x v="2"/>
    <x v="1"/>
    <n v="2"/>
    <x v="4"/>
    <x v="0"/>
    <x v="14"/>
    <x v="1"/>
    <x v="0"/>
  </r>
  <r>
    <n v="20606"/>
    <x v="0"/>
    <x v="0"/>
    <x v="3"/>
    <x v="3"/>
    <x v="0"/>
    <x v="2"/>
    <x v="0"/>
    <n v="4"/>
    <x v="4"/>
    <x v="1"/>
    <x v="21"/>
    <x v="0"/>
    <x v="1"/>
  </r>
  <r>
    <n v="19482"/>
    <x v="0"/>
    <x v="1"/>
    <x v="1"/>
    <x v="0"/>
    <x v="1"/>
    <x v="1"/>
    <x v="0"/>
    <n v="1"/>
    <x v="0"/>
    <x v="0"/>
    <x v="20"/>
    <x v="0"/>
    <x v="1"/>
  </r>
  <r>
    <n v="16489"/>
    <x v="0"/>
    <x v="1"/>
    <x v="1"/>
    <x v="1"/>
    <x v="2"/>
    <x v="0"/>
    <x v="0"/>
    <n v="2"/>
    <x v="2"/>
    <x v="1"/>
    <x v="10"/>
    <x v="1"/>
    <x v="0"/>
  </r>
  <r>
    <n v="26944"/>
    <x v="1"/>
    <x v="1"/>
    <x v="8"/>
    <x v="4"/>
    <x v="2"/>
    <x v="3"/>
    <x v="0"/>
    <n v="0"/>
    <x v="0"/>
    <x v="0"/>
    <x v="4"/>
    <x v="0"/>
    <x v="1"/>
  </r>
  <r>
    <n v="15682"/>
    <x v="1"/>
    <x v="0"/>
    <x v="2"/>
    <x v="2"/>
    <x v="0"/>
    <x v="4"/>
    <x v="0"/>
    <n v="2"/>
    <x v="4"/>
    <x v="0"/>
    <x v="24"/>
    <x v="1"/>
    <x v="0"/>
  </r>
  <r>
    <n v="26032"/>
    <x v="0"/>
    <x v="0"/>
    <x v="3"/>
    <x v="2"/>
    <x v="0"/>
    <x v="2"/>
    <x v="0"/>
    <n v="4"/>
    <x v="4"/>
    <x v="1"/>
    <x v="3"/>
    <x v="0"/>
    <x v="0"/>
  </r>
  <r>
    <n v="17843"/>
    <x v="1"/>
    <x v="0"/>
    <x v="4"/>
    <x v="3"/>
    <x v="3"/>
    <x v="3"/>
    <x v="1"/>
    <n v="2"/>
    <x v="0"/>
    <x v="0"/>
    <x v="21"/>
    <x v="0"/>
    <x v="0"/>
  </r>
  <r>
    <n v="25559"/>
    <x v="1"/>
    <x v="1"/>
    <x v="6"/>
    <x v="3"/>
    <x v="0"/>
    <x v="1"/>
    <x v="0"/>
    <n v="0"/>
    <x v="0"/>
    <x v="1"/>
    <x v="37"/>
    <x v="2"/>
    <x v="1"/>
  </r>
  <r>
    <n v="16209"/>
    <x v="1"/>
    <x v="0"/>
    <x v="14"/>
    <x v="3"/>
    <x v="4"/>
    <x v="0"/>
    <x v="0"/>
    <n v="0"/>
    <x v="3"/>
    <x v="0"/>
    <x v="4"/>
    <x v="0"/>
    <x v="0"/>
  </r>
  <r>
    <n v="11147"/>
    <x v="0"/>
    <x v="1"/>
    <x v="10"/>
    <x v="4"/>
    <x v="4"/>
    <x v="4"/>
    <x v="0"/>
    <n v="1"/>
    <x v="0"/>
    <x v="1"/>
    <x v="41"/>
    <x v="1"/>
    <x v="1"/>
  </r>
  <r>
    <n v="15214"/>
    <x v="1"/>
    <x v="0"/>
    <x v="11"/>
    <x v="3"/>
    <x v="4"/>
    <x v="4"/>
    <x v="1"/>
    <n v="1"/>
    <x v="3"/>
    <x v="1"/>
    <x v="32"/>
    <x v="0"/>
    <x v="1"/>
  </r>
  <r>
    <n v="11453"/>
    <x v="1"/>
    <x v="1"/>
    <x v="2"/>
    <x v="3"/>
    <x v="0"/>
    <x v="2"/>
    <x v="1"/>
    <n v="3"/>
    <x v="4"/>
    <x v="1"/>
    <x v="6"/>
    <x v="0"/>
    <x v="1"/>
  </r>
  <r>
    <n v="24584"/>
    <x v="1"/>
    <x v="1"/>
    <x v="10"/>
    <x v="3"/>
    <x v="0"/>
    <x v="2"/>
    <x v="1"/>
    <n v="3"/>
    <x v="1"/>
    <x v="1"/>
    <x v="23"/>
    <x v="0"/>
    <x v="0"/>
  </r>
  <r>
    <n v="12585"/>
    <x v="0"/>
    <x v="1"/>
    <x v="4"/>
    <x v="0"/>
    <x v="2"/>
    <x v="3"/>
    <x v="0"/>
    <n v="0"/>
    <x v="1"/>
    <x v="1"/>
    <x v="40"/>
    <x v="2"/>
    <x v="1"/>
  </r>
  <r>
    <n v="18626"/>
    <x v="1"/>
    <x v="1"/>
    <x v="0"/>
    <x v="4"/>
    <x v="1"/>
    <x v="1"/>
    <x v="0"/>
    <n v="0"/>
    <x v="3"/>
    <x v="0"/>
    <x v="6"/>
    <x v="0"/>
    <x v="1"/>
  </r>
  <r>
    <n v="29298"/>
    <x v="1"/>
    <x v="0"/>
    <x v="10"/>
    <x v="0"/>
    <x v="1"/>
    <x v="0"/>
    <x v="0"/>
    <n v="1"/>
    <x v="2"/>
    <x v="1"/>
    <x v="30"/>
    <x v="0"/>
    <x v="1"/>
  </r>
  <r>
    <n v="24842"/>
    <x v="1"/>
    <x v="0"/>
    <x v="8"/>
    <x v="1"/>
    <x v="2"/>
    <x v="2"/>
    <x v="1"/>
    <n v="1"/>
    <x v="1"/>
    <x v="0"/>
    <x v="36"/>
    <x v="0"/>
    <x v="0"/>
  </r>
  <r>
    <n v="15657"/>
    <x v="0"/>
    <x v="1"/>
    <x v="1"/>
    <x v="1"/>
    <x v="4"/>
    <x v="1"/>
    <x v="0"/>
    <n v="0"/>
    <x v="0"/>
    <x v="0"/>
    <x v="30"/>
    <x v="0"/>
    <x v="1"/>
  </r>
  <r>
    <n v="11415"/>
    <x v="1"/>
    <x v="1"/>
    <x v="8"/>
    <x v="2"/>
    <x v="1"/>
    <x v="2"/>
    <x v="1"/>
    <n v="2"/>
    <x v="4"/>
    <x v="0"/>
    <x v="24"/>
    <x v="1"/>
    <x v="0"/>
  </r>
  <r>
    <n v="28729"/>
    <x v="1"/>
    <x v="0"/>
    <x v="6"/>
    <x v="3"/>
    <x v="3"/>
    <x v="3"/>
    <x v="0"/>
    <n v="2"/>
    <x v="3"/>
    <x v="0"/>
    <x v="22"/>
    <x v="2"/>
    <x v="1"/>
  </r>
  <r>
    <n v="22633"/>
    <x v="1"/>
    <x v="0"/>
    <x v="0"/>
    <x v="3"/>
    <x v="4"/>
    <x v="1"/>
    <x v="0"/>
    <n v="0"/>
    <x v="0"/>
    <x v="0"/>
    <x v="34"/>
    <x v="0"/>
    <x v="1"/>
  </r>
  <r>
    <n v="25649"/>
    <x v="1"/>
    <x v="0"/>
    <x v="1"/>
    <x v="1"/>
    <x v="1"/>
    <x v="1"/>
    <x v="0"/>
    <n v="0"/>
    <x v="0"/>
    <x v="0"/>
    <x v="0"/>
    <x v="0"/>
    <x v="1"/>
  </r>
  <r>
    <n v="14669"/>
    <x v="0"/>
    <x v="0"/>
    <x v="2"/>
    <x v="5"/>
    <x v="4"/>
    <x v="4"/>
    <x v="0"/>
    <n v="1"/>
    <x v="0"/>
    <x v="1"/>
    <x v="4"/>
    <x v="0"/>
    <x v="0"/>
  </r>
  <r>
    <n v="19299"/>
    <x v="0"/>
    <x v="0"/>
    <x v="14"/>
    <x v="3"/>
    <x v="4"/>
    <x v="0"/>
    <x v="0"/>
    <n v="0"/>
    <x v="0"/>
    <x v="0"/>
    <x v="4"/>
    <x v="0"/>
    <x v="1"/>
  </r>
  <r>
    <n v="20946"/>
    <x v="1"/>
    <x v="0"/>
    <x v="1"/>
    <x v="3"/>
    <x v="1"/>
    <x v="1"/>
    <x v="1"/>
    <n v="1"/>
    <x v="1"/>
    <x v="0"/>
    <x v="25"/>
    <x v="2"/>
    <x v="0"/>
  </r>
  <r>
    <n v="11451"/>
    <x v="1"/>
    <x v="1"/>
    <x v="3"/>
    <x v="3"/>
    <x v="0"/>
    <x v="2"/>
    <x v="1"/>
    <n v="4"/>
    <x v="4"/>
    <x v="1"/>
    <x v="23"/>
    <x v="0"/>
    <x v="1"/>
  </r>
  <r>
    <n v="25553"/>
    <x v="0"/>
    <x v="1"/>
    <x v="1"/>
    <x v="0"/>
    <x v="0"/>
    <x v="1"/>
    <x v="0"/>
    <n v="0"/>
    <x v="0"/>
    <x v="0"/>
    <x v="27"/>
    <x v="1"/>
    <x v="1"/>
  </r>
  <r>
    <n v="27951"/>
    <x v="1"/>
    <x v="1"/>
    <x v="2"/>
    <x v="5"/>
    <x v="1"/>
    <x v="2"/>
    <x v="1"/>
    <n v="2"/>
    <x v="1"/>
    <x v="0"/>
    <x v="9"/>
    <x v="0"/>
    <x v="1"/>
  </r>
  <r>
    <n v="25026"/>
    <x v="0"/>
    <x v="1"/>
    <x v="6"/>
    <x v="4"/>
    <x v="3"/>
    <x v="1"/>
    <x v="0"/>
    <n v="3"/>
    <x v="2"/>
    <x v="1"/>
    <x v="9"/>
    <x v="0"/>
    <x v="0"/>
  </r>
  <r>
    <n v="13673"/>
    <x v="1"/>
    <x v="0"/>
    <x v="6"/>
    <x v="3"/>
    <x v="3"/>
    <x v="3"/>
    <x v="1"/>
    <n v="2"/>
    <x v="0"/>
    <x v="0"/>
    <x v="37"/>
    <x v="2"/>
    <x v="0"/>
  </r>
  <r>
    <n v="16043"/>
    <x v="1"/>
    <x v="1"/>
    <x v="4"/>
    <x v="0"/>
    <x v="0"/>
    <x v="3"/>
    <x v="0"/>
    <n v="0"/>
    <x v="0"/>
    <x v="0"/>
    <x v="28"/>
    <x v="0"/>
    <x v="0"/>
  </r>
  <r>
    <n v="22399"/>
    <x v="1"/>
    <x v="1"/>
    <x v="4"/>
    <x v="3"/>
    <x v="1"/>
    <x v="3"/>
    <x v="0"/>
    <n v="1"/>
    <x v="3"/>
    <x v="1"/>
    <x v="22"/>
    <x v="2"/>
    <x v="1"/>
  </r>
  <r>
    <n v="27696"/>
    <x v="0"/>
    <x v="1"/>
    <x v="10"/>
    <x v="0"/>
    <x v="0"/>
    <x v="2"/>
    <x v="0"/>
    <n v="1"/>
    <x v="2"/>
    <x v="1"/>
    <x v="1"/>
    <x v="0"/>
    <x v="1"/>
  </r>
  <r>
    <n v="25313"/>
    <x v="1"/>
    <x v="1"/>
    <x v="4"/>
    <x v="3"/>
    <x v="3"/>
    <x v="3"/>
    <x v="1"/>
    <n v="2"/>
    <x v="3"/>
    <x v="0"/>
    <x v="11"/>
    <x v="0"/>
    <x v="0"/>
  </r>
  <r>
    <n v="13813"/>
    <x v="0"/>
    <x v="0"/>
    <x v="1"/>
    <x v="1"/>
    <x v="1"/>
    <x v="1"/>
    <x v="1"/>
    <n v="0"/>
    <x v="0"/>
    <x v="0"/>
    <x v="0"/>
    <x v="0"/>
    <x v="0"/>
  </r>
  <r>
    <n v="18711"/>
    <x v="1"/>
    <x v="0"/>
    <x v="3"/>
    <x v="2"/>
    <x v="0"/>
    <x v="2"/>
    <x v="0"/>
    <n v="4"/>
    <x v="4"/>
    <x v="1"/>
    <x v="32"/>
    <x v="0"/>
    <x v="0"/>
  </r>
  <r>
    <n v="19650"/>
    <x v="0"/>
    <x v="0"/>
    <x v="1"/>
    <x v="4"/>
    <x v="1"/>
    <x v="1"/>
    <x v="1"/>
    <n v="2"/>
    <x v="0"/>
    <x v="1"/>
    <x v="41"/>
    <x v="1"/>
    <x v="0"/>
  </r>
  <r>
    <n v="14135"/>
    <x v="0"/>
    <x v="1"/>
    <x v="6"/>
    <x v="0"/>
    <x v="1"/>
    <x v="3"/>
    <x v="0"/>
    <n v="0"/>
    <x v="3"/>
    <x v="0"/>
    <x v="11"/>
    <x v="0"/>
    <x v="0"/>
  </r>
  <r>
    <n v="12833"/>
    <x v="1"/>
    <x v="0"/>
    <x v="6"/>
    <x v="1"/>
    <x v="2"/>
    <x v="3"/>
    <x v="0"/>
    <n v="1"/>
    <x v="0"/>
    <x v="0"/>
    <x v="0"/>
    <x v="0"/>
    <x v="1"/>
  </r>
  <r>
    <n v="26849"/>
    <x v="0"/>
    <x v="1"/>
    <x v="4"/>
    <x v="1"/>
    <x v="3"/>
    <x v="3"/>
    <x v="0"/>
    <n v="2"/>
    <x v="0"/>
    <x v="0"/>
    <x v="1"/>
    <x v="0"/>
    <x v="0"/>
  </r>
  <r>
    <n v="20962"/>
    <x v="0"/>
    <x v="0"/>
    <x v="6"/>
    <x v="0"/>
    <x v="4"/>
    <x v="1"/>
    <x v="0"/>
    <n v="0"/>
    <x v="0"/>
    <x v="0"/>
    <x v="12"/>
    <x v="0"/>
    <x v="0"/>
  </r>
  <r>
    <n v="28915"/>
    <x v="1"/>
    <x v="1"/>
    <x v="2"/>
    <x v="2"/>
    <x v="2"/>
    <x v="4"/>
    <x v="0"/>
    <n v="3"/>
    <x v="4"/>
    <x v="0"/>
    <x v="42"/>
    <x v="1"/>
    <x v="0"/>
  </r>
  <r>
    <n v="22830"/>
    <x v="0"/>
    <x v="1"/>
    <x v="7"/>
    <x v="5"/>
    <x v="1"/>
    <x v="4"/>
    <x v="0"/>
    <n v="3"/>
    <x v="4"/>
    <x v="0"/>
    <x v="16"/>
    <x v="1"/>
    <x v="0"/>
  </r>
  <r>
    <n v="14777"/>
    <x v="0"/>
    <x v="0"/>
    <x v="0"/>
    <x v="3"/>
    <x v="0"/>
    <x v="1"/>
    <x v="0"/>
    <n v="0"/>
    <x v="0"/>
    <x v="0"/>
    <x v="13"/>
    <x v="0"/>
    <x v="1"/>
  </r>
  <r>
    <n v="12591"/>
    <x v="0"/>
    <x v="0"/>
    <x v="1"/>
    <x v="5"/>
    <x v="4"/>
    <x v="1"/>
    <x v="0"/>
    <n v="0"/>
    <x v="0"/>
    <x v="0"/>
    <x v="12"/>
    <x v="0"/>
    <x v="0"/>
  </r>
  <r>
    <n v="24174"/>
    <x v="0"/>
    <x v="1"/>
    <x v="6"/>
    <x v="3"/>
    <x v="0"/>
    <x v="1"/>
    <x v="0"/>
    <n v="0"/>
    <x v="0"/>
    <x v="1"/>
    <x v="40"/>
    <x v="2"/>
    <x v="1"/>
  </r>
  <r>
    <n v="24611"/>
    <x v="1"/>
    <x v="1"/>
    <x v="8"/>
    <x v="3"/>
    <x v="0"/>
    <x v="2"/>
    <x v="1"/>
    <n v="4"/>
    <x v="4"/>
    <x v="1"/>
    <x v="11"/>
    <x v="0"/>
    <x v="1"/>
  </r>
  <r>
    <n v="11340"/>
    <x v="0"/>
    <x v="0"/>
    <x v="4"/>
    <x v="0"/>
    <x v="4"/>
    <x v="1"/>
    <x v="0"/>
    <n v="0"/>
    <x v="0"/>
    <x v="0"/>
    <x v="43"/>
    <x v="1"/>
    <x v="1"/>
  </r>
  <r>
    <n v="25693"/>
    <x v="1"/>
    <x v="0"/>
    <x v="1"/>
    <x v="2"/>
    <x v="4"/>
    <x v="1"/>
    <x v="0"/>
    <n v="0"/>
    <x v="0"/>
    <x v="0"/>
    <x v="20"/>
    <x v="0"/>
    <x v="1"/>
  </r>
  <r>
    <n v="25555"/>
    <x v="0"/>
    <x v="0"/>
    <x v="4"/>
    <x v="3"/>
    <x v="1"/>
    <x v="3"/>
    <x v="1"/>
    <n v="1"/>
    <x v="0"/>
    <x v="1"/>
    <x v="22"/>
    <x v="2"/>
    <x v="1"/>
  </r>
  <r>
    <n v="22006"/>
    <x v="0"/>
    <x v="1"/>
    <x v="3"/>
    <x v="2"/>
    <x v="1"/>
    <x v="0"/>
    <x v="0"/>
    <n v="3"/>
    <x v="2"/>
    <x v="1"/>
    <x v="30"/>
    <x v="0"/>
    <x v="0"/>
  </r>
  <r>
    <n v="20060"/>
    <x v="1"/>
    <x v="0"/>
    <x v="1"/>
    <x v="3"/>
    <x v="2"/>
    <x v="3"/>
    <x v="1"/>
    <n v="1"/>
    <x v="1"/>
    <x v="0"/>
    <x v="17"/>
    <x v="0"/>
    <x v="1"/>
  </r>
  <r>
    <n v="17702"/>
    <x v="0"/>
    <x v="1"/>
    <x v="4"/>
    <x v="0"/>
    <x v="4"/>
    <x v="3"/>
    <x v="0"/>
    <n v="0"/>
    <x v="0"/>
    <x v="0"/>
    <x v="34"/>
    <x v="0"/>
    <x v="0"/>
  </r>
  <r>
    <n v="12503"/>
    <x v="1"/>
    <x v="0"/>
    <x v="1"/>
    <x v="1"/>
    <x v="1"/>
    <x v="1"/>
    <x v="0"/>
    <n v="2"/>
    <x v="0"/>
    <x v="0"/>
    <x v="40"/>
    <x v="2"/>
    <x v="0"/>
  </r>
  <r>
    <n v="23908"/>
    <x v="1"/>
    <x v="1"/>
    <x v="1"/>
    <x v="0"/>
    <x v="0"/>
    <x v="1"/>
    <x v="1"/>
    <n v="1"/>
    <x v="0"/>
    <x v="0"/>
    <x v="32"/>
    <x v="0"/>
    <x v="1"/>
  </r>
  <r>
    <n v="22527"/>
    <x v="1"/>
    <x v="0"/>
    <x v="6"/>
    <x v="3"/>
    <x v="2"/>
    <x v="3"/>
    <x v="1"/>
    <n v="1"/>
    <x v="1"/>
    <x v="0"/>
    <x v="19"/>
    <x v="2"/>
    <x v="0"/>
  </r>
  <r>
    <n v="19057"/>
    <x v="0"/>
    <x v="0"/>
    <x v="7"/>
    <x v="1"/>
    <x v="0"/>
    <x v="4"/>
    <x v="1"/>
    <n v="2"/>
    <x v="4"/>
    <x v="0"/>
    <x v="31"/>
    <x v="0"/>
    <x v="1"/>
  </r>
  <r>
    <n v="18494"/>
    <x v="0"/>
    <x v="1"/>
    <x v="15"/>
    <x v="2"/>
    <x v="0"/>
    <x v="4"/>
    <x v="0"/>
    <n v="4"/>
    <x v="1"/>
    <x v="1"/>
    <x v="28"/>
    <x v="0"/>
    <x v="1"/>
  </r>
  <r>
    <n v="11249"/>
    <x v="0"/>
    <x v="0"/>
    <x v="12"/>
    <x v="1"/>
    <x v="1"/>
    <x v="2"/>
    <x v="0"/>
    <n v="3"/>
    <x v="0"/>
    <x v="0"/>
    <x v="36"/>
    <x v="0"/>
    <x v="1"/>
  </r>
  <r>
    <n v="21568"/>
    <x v="0"/>
    <x v="0"/>
    <x v="11"/>
    <x v="3"/>
    <x v="2"/>
    <x v="4"/>
    <x v="0"/>
    <n v="4"/>
    <x v="4"/>
    <x v="1"/>
    <x v="17"/>
    <x v="0"/>
    <x v="1"/>
  </r>
  <r>
    <n v="13981"/>
    <x v="0"/>
    <x v="0"/>
    <x v="4"/>
    <x v="2"/>
    <x v="2"/>
    <x v="0"/>
    <x v="1"/>
    <n v="3"/>
    <x v="3"/>
    <x v="1"/>
    <x v="24"/>
    <x v="1"/>
    <x v="0"/>
  </r>
  <r>
    <n v="23432"/>
    <x v="1"/>
    <x v="1"/>
    <x v="3"/>
    <x v="3"/>
    <x v="0"/>
    <x v="2"/>
    <x v="0"/>
    <n v="1"/>
    <x v="2"/>
    <x v="1"/>
    <x v="34"/>
    <x v="0"/>
    <x v="1"/>
  </r>
  <r>
    <n v="22931"/>
    <x v="0"/>
    <x v="1"/>
    <x v="11"/>
    <x v="2"/>
    <x v="4"/>
    <x v="4"/>
    <x v="1"/>
    <n v="1"/>
    <x v="3"/>
    <x v="1"/>
    <x v="44"/>
    <x v="1"/>
    <x v="1"/>
  </r>
  <r>
    <n v="18172"/>
    <x v="0"/>
    <x v="1"/>
    <x v="12"/>
    <x v="5"/>
    <x v="2"/>
    <x v="2"/>
    <x v="0"/>
    <n v="3"/>
    <x v="0"/>
    <x v="0"/>
    <x v="10"/>
    <x v="1"/>
    <x v="0"/>
  </r>
  <r>
    <n v="12666"/>
    <x v="1"/>
    <x v="1"/>
    <x v="10"/>
    <x v="3"/>
    <x v="0"/>
    <x v="2"/>
    <x v="1"/>
    <n v="4"/>
    <x v="1"/>
    <x v="1"/>
    <x v="23"/>
    <x v="0"/>
    <x v="0"/>
  </r>
  <r>
    <n v="20598"/>
    <x v="0"/>
    <x v="1"/>
    <x v="11"/>
    <x v="1"/>
    <x v="3"/>
    <x v="2"/>
    <x v="0"/>
    <n v="0"/>
    <x v="4"/>
    <x v="0"/>
    <x v="14"/>
    <x v="1"/>
    <x v="1"/>
  </r>
  <r>
    <n v="21375"/>
    <x v="1"/>
    <x v="1"/>
    <x v="6"/>
    <x v="4"/>
    <x v="3"/>
    <x v="1"/>
    <x v="0"/>
    <n v="2"/>
    <x v="2"/>
    <x v="1"/>
    <x v="42"/>
    <x v="1"/>
    <x v="0"/>
  </r>
  <r>
    <n v="20839"/>
    <x v="1"/>
    <x v="0"/>
    <x v="1"/>
    <x v="1"/>
    <x v="4"/>
    <x v="1"/>
    <x v="0"/>
    <n v="0"/>
    <x v="0"/>
    <x v="0"/>
    <x v="15"/>
    <x v="0"/>
    <x v="1"/>
  </r>
  <r>
    <n v="21738"/>
    <x v="0"/>
    <x v="1"/>
    <x v="6"/>
    <x v="0"/>
    <x v="4"/>
    <x v="1"/>
    <x v="0"/>
    <n v="0"/>
    <x v="0"/>
    <x v="0"/>
    <x v="1"/>
    <x v="0"/>
    <x v="0"/>
  </r>
  <r>
    <n v="14164"/>
    <x v="1"/>
    <x v="0"/>
    <x v="14"/>
    <x v="3"/>
    <x v="4"/>
    <x v="0"/>
    <x v="0"/>
    <n v="0"/>
    <x v="0"/>
    <x v="0"/>
    <x v="4"/>
    <x v="0"/>
    <x v="1"/>
  </r>
  <r>
    <n v="14193"/>
    <x v="1"/>
    <x v="0"/>
    <x v="11"/>
    <x v="1"/>
    <x v="1"/>
    <x v="4"/>
    <x v="0"/>
    <n v="4"/>
    <x v="4"/>
    <x v="0"/>
    <x v="16"/>
    <x v="1"/>
    <x v="0"/>
  </r>
  <r>
    <n v="12705"/>
    <x v="0"/>
    <x v="1"/>
    <x v="13"/>
    <x v="3"/>
    <x v="0"/>
    <x v="4"/>
    <x v="0"/>
    <n v="4"/>
    <x v="0"/>
    <x v="1"/>
    <x v="34"/>
    <x v="0"/>
    <x v="1"/>
  </r>
  <r>
    <n v="22672"/>
    <x v="1"/>
    <x v="0"/>
    <x v="1"/>
    <x v="4"/>
    <x v="1"/>
    <x v="1"/>
    <x v="0"/>
    <n v="0"/>
    <x v="0"/>
    <x v="0"/>
    <x v="1"/>
    <x v="0"/>
    <x v="0"/>
  </r>
  <r>
    <n v="26219"/>
    <x v="0"/>
    <x v="0"/>
    <x v="0"/>
    <x v="0"/>
    <x v="0"/>
    <x v="0"/>
    <x v="0"/>
    <n v="1"/>
    <x v="3"/>
    <x v="0"/>
    <x v="6"/>
    <x v="0"/>
    <x v="1"/>
  </r>
  <r>
    <n v="28468"/>
    <x v="0"/>
    <x v="0"/>
    <x v="4"/>
    <x v="4"/>
    <x v="1"/>
    <x v="3"/>
    <x v="0"/>
    <n v="0"/>
    <x v="3"/>
    <x v="0"/>
    <x v="36"/>
    <x v="0"/>
    <x v="0"/>
  </r>
  <r>
    <n v="23419"/>
    <x v="1"/>
    <x v="0"/>
    <x v="3"/>
    <x v="2"/>
    <x v="0"/>
    <x v="2"/>
    <x v="0"/>
    <n v="3"/>
    <x v="4"/>
    <x v="1"/>
    <x v="32"/>
    <x v="0"/>
    <x v="0"/>
  </r>
  <r>
    <n v="17964"/>
    <x v="0"/>
    <x v="1"/>
    <x v="0"/>
    <x v="3"/>
    <x v="4"/>
    <x v="1"/>
    <x v="0"/>
    <n v="0"/>
    <x v="0"/>
    <x v="0"/>
    <x v="34"/>
    <x v="0"/>
    <x v="1"/>
  </r>
  <r>
    <n v="20919"/>
    <x v="1"/>
    <x v="0"/>
    <x v="1"/>
    <x v="4"/>
    <x v="1"/>
    <x v="1"/>
    <x v="0"/>
    <n v="2"/>
    <x v="0"/>
    <x v="0"/>
    <x v="0"/>
    <x v="0"/>
    <x v="0"/>
  </r>
  <r>
    <n v="20927"/>
    <x v="1"/>
    <x v="0"/>
    <x v="6"/>
    <x v="2"/>
    <x v="2"/>
    <x v="3"/>
    <x v="0"/>
    <n v="2"/>
    <x v="0"/>
    <x v="0"/>
    <x v="40"/>
    <x v="2"/>
    <x v="0"/>
  </r>
  <r>
    <n v="13133"/>
    <x v="1"/>
    <x v="1"/>
    <x v="11"/>
    <x v="2"/>
    <x v="0"/>
    <x v="2"/>
    <x v="0"/>
    <n v="1"/>
    <x v="2"/>
    <x v="1"/>
    <x v="15"/>
    <x v="0"/>
    <x v="1"/>
  </r>
  <r>
    <n v="19626"/>
    <x v="0"/>
    <x v="1"/>
    <x v="3"/>
    <x v="2"/>
    <x v="1"/>
    <x v="0"/>
    <x v="0"/>
    <n v="3"/>
    <x v="2"/>
    <x v="1"/>
    <x v="12"/>
    <x v="0"/>
    <x v="0"/>
  </r>
  <r>
    <n v="21039"/>
    <x v="1"/>
    <x v="0"/>
    <x v="14"/>
    <x v="3"/>
    <x v="4"/>
    <x v="0"/>
    <x v="1"/>
    <n v="0"/>
    <x v="0"/>
    <x v="0"/>
    <x v="34"/>
    <x v="0"/>
    <x v="1"/>
  </r>
  <r>
    <n v="12231"/>
    <x v="1"/>
    <x v="0"/>
    <x v="4"/>
    <x v="4"/>
    <x v="1"/>
    <x v="3"/>
    <x v="0"/>
    <n v="0"/>
    <x v="0"/>
    <x v="0"/>
    <x v="36"/>
    <x v="0"/>
    <x v="1"/>
  </r>
  <r>
    <n v="25665"/>
    <x v="1"/>
    <x v="0"/>
    <x v="6"/>
    <x v="3"/>
    <x v="2"/>
    <x v="3"/>
    <x v="1"/>
    <n v="1"/>
    <x v="3"/>
    <x v="0"/>
    <x v="26"/>
    <x v="2"/>
    <x v="0"/>
  </r>
  <r>
    <n v="24061"/>
    <x v="0"/>
    <x v="1"/>
    <x v="4"/>
    <x v="5"/>
    <x v="3"/>
    <x v="3"/>
    <x v="0"/>
    <n v="1"/>
    <x v="0"/>
    <x v="0"/>
    <x v="8"/>
    <x v="0"/>
    <x v="1"/>
  </r>
  <r>
    <n v="26879"/>
    <x v="1"/>
    <x v="0"/>
    <x v="6"/>
    <x v="3"/>
    <x v="2"/>
    <x v="3"/>
    <x v="1"/>
    <n v="1"/>
    <x v="1"/>
    <x v="0"/>
    <x v="25"/>
    <x v="2"/>
    <x v="0"/>
  </r>
  <r>
    <n v="12284"/>
    <x v="0"/>
    <x v="0"/>
    <x v="1"/>
    <x v="3"/>
    <x v="0"/>
    <x v="1"/>
    <x v="1"/>
    <n v="0"/>
    <x v="0"/>
    <x v="0"/>
    <x v="4"/>
    <x v="0"/>
    <x v="1"/>
  </r>
  <r>
    <n v="26654"/>
    <x v="0"/>
    <x v="0"/>
    <x v="8"/>
    <x v="0"/>
    <x v="4"/>
    <x v="4"/>
    <x v="0"/>
    <n v="0"/>
    <x v="0"/>
    <x v="1"/>
    <x v="34"/>
    <x v="0"/>
    <x v="1"/>
  </r>
  <r>
    <n v="14545"/>
    <x v="0"/>
    <x v="0"/>
    <x v="4"/>
    <x v="4"/>
    <x v="1"/>
    <x v="3"/>
    <x v="0"/>
    <n v="0"/>
    <x v="3"/>
    <x v="0"/>
    <x v="38"/>
    <x v="0"/>
    <x v="0"/>
  </r>
  <r>
    <n v="24201"/>
    <x v="0"/>
    <x v="0"/>
    <x v="4"/>
    <x v="4"/>
    <x v="2"/>
    <x v="3"/>
    <x v="0"/>
    <n v="0"/>
    <x v="0"/>
    <x v="0"/>
    <x v="34"/>
    <x v="0"/>
    <x v="1"/>
  </r>
  <r>
    <n v="20625"/>
    <x v="0"/>
    <x v="1"/>
    <x v="11"/>
    <x v="3"/>
    <x v="2"/>
    <x v="4"/>
    <x v="0"/>
    <n v="3"/>
    <x v="4"/>
    <x v="1"/>
    <x v="11"/>
    <x v="0"/>
    <x v="1"/>
  </r>
  <r>
    <n v="16390"/>
    <x v="1"/>
    <x v="1"/>
    <x v="1"/>
    <x v="0"/>
    <x v="0"/>
    <x v="1"/>
    <x v="1"/>
    <n v="0"/>
    <x v="0"/>
    <x v="0"/>
    <x v="13"/>
    <x v="0"/>
    <x v="1"/>
  </r>
  <r>
    <n v="14804"/>
    <x v="1"/>
    <x v="0"/>
    <x v="4"/>
    <x v="1"/>
    <x v="3"/>
    <x v="3"/>
    <x v="0"/>
    <n v="2"/>
    <x v="0"/>
    <x v="0"/>
    <x v="1"/>
    <x v="0"/>
    <x v="0"/>
  </r>
  <r>
    <n v="12629"/>
    <x v="1"/>
    <x v="1"/>
    <x v="6"/>
    <x v="0"/>
    <x v="1"/>
    <x v="3"/>
    <x v="1"/>
    <n v="0"/>
    <x v="0"/>
    <x v="0"/>
    <x v="34"/>
    <x v="0"/>
    <x v="0"/>
  </r>
  <r>
    <n v="14696"/>
    <x v="1"/>
    <x v="1"/>
    <x v="4"/>
    <x v="3"/>
    <x v="3"/>
    <x v="3"/>
    <x v="1"/>
    <n v="2"/>
    <x v="0"/>
    <x v="0"/>
    <x v="17"/>
    <x v="0"/>
    <x v="0"/>
  </r>
  <r>
    <n v="22005"/>
    <x v="0"/>
    <x v="0"/>
    <x v="3"/>
    <x v="2"/>
    <x v="1"/>
    <x v="0"/>
    <x v="1"/>
    <n v="3"/>
    <x v="2"/>
    <x v="1"/>
    <x v="30"/>
    <x v="0"/>
    <x v="0"/>
  </r>
  <r>
    <n v="14544"/>
    <x v="1"/>
    <x v="1"/>
    <x v="4"/>
    <x v="0"/>
    <x v="1"/>
    <x v="3"/>
    <x v="0"/>
    <n v="0"/>
    <x v="0"/>
    <x v="0"/>
    <x v="38"/>
    <x v="0"/>
    <x v="0"/>
  </r>
  <r>
    <n v="14312"/>
    <x v="0"/>
    <x v="0"/>
    <x v="10"/>
    <x v="0"/>
    <x v="1"/>
    <x v="0"/>
    <x v="0"/>
    <n v="1"/>
    <x v="2"/>
    <x v="1"/>
    <x v="12"/>
    <x v="0"/>
    <x v="0"/>
  </r>
  <r>
    <n v="29120"/>
    <x v="1"/>
    <x v="0"/>
    <x v="11"/>
    <x v="0"/>
    <x v="0"/>
    <x v="4"/>
    <x v="0"/>
    <n v="4"/>
    <x v="1"/>
    <x v="1"/>
    <x v="28"/>
    <x v="0"/>
    <x v="0"/>
  </r>
  <r>
    <n v="24187"/>
    <x v="1"/>
    <x v="0"/>
    <x v="1"/>
    <x v="1"/>
    <x v="4"/>
    <x v="1"/>
    <x v="1"/>
    <n v="0"/>
    <x v="0"/>
    <x v="0"/>
    <x v="30"/>
    <x v="0"/>
    <x v="1"/>
  </r>
  <r>
    <n v="15758"/>
    <x v="0"/>
    <x v="1"/>
    <x v="12"/>
    <x v="3"/>
    <x v="4"/>
    <x v="4"/>
    <x v="0"/>
    <n v="0"/>
    <x v="2"/>
    <x v="1"/>
    <x v="28"/>
    <x v="0"/>
    <x v="0"/>
  </r>
  <r>
    <n v="29094"/>
    <x v="0"/>
    <x v="1"/>
    <x v="1"/>
    <x v="1"/>
    <x v="2"/>
    <x v="0"/>
    <x v="0"/>
    <n v="2"/>
    <x v="2"/>
    <x v="1"/>
    <x v="9"/>
    <x v="0"/>
    <x v="1"/>
  </r>
  <r>
    <n v="28319"/>
    <x v="1"/>
    <x v="0"/>
    <x v="10"/>
    <x v="0"/>
    <x v="1"/>
    <x v="0"/>
    <x v="1"/>
    <n v="1"/>
    <x v="0"/>
    <x v="1"/>
    <x v="30"/>
    <x v="0"/>
    <x v="1"/>
  </r>
  <r>
    <n v="16406"/>
    <x v="0"/>
    <x v="1"/>
    <x v="0"/>
    <x v="3"/>
    <x v="0"/>
    <x v="1"/>
    <x v="1"/>
    <n v="0"/>
    <x v="0"/>
    <x v="0"/>
    <x v="13"/>
    <x v="0"/>
    <x v="1"/>
  </r>
  <r>
    <n v="20923"/>
    <x v="0"/>
    <x v="0"/>
    <x v="0"/>
    <x v="0"/>
    <x v="0"/>
    <x v="0"/>
    <x v="0"/>
    <n v="0"/>
    <x v="0"/>
    <x v="0"/>
    <x v="0"/>
    <x v="0"/>
    <x v="1"/>
  </r>
  <r>
    <n v="11378"/>
    <x v="1"/>
    <x v="0"/>
    <x v="4"/>
    <x v="0"/>
    <x v="2"/>
    <x v="3"/>
    <x v="1"/>
    <n v="1"/>
    <x v="1"/>
    <x v="0"/>
    <x v="30"/>
    <x v="0"/>
    <x v="1"/>
  </r>
  <r>
    <n v="20851"/>
    <x v="1"/>
    <x v="1"/>
    <x v="6"/>
    <x v="3"/>
    <x v="1"/>
    <x v="3"/>
    <x v="1"/>
    <n v="1"/>
    <x v="1"/>
    <x v="0"/>
    <x v="4"/>
    <x v="0"/>
    <x v="1"/>
  </r>
  <r>
    <n v="21557"/>
    <x v="1"/>
    <x v="0"/>
    <x v="15"/>
    <x v="3"/>
    <x v="1"/>
    <x v="4"/>
    <x v="0"/>
    <n v="3"/>
    <x v="4"/>
    <x v="1"/>
    <x v="21"/>
    <x v="0"/>
    <x v="1"/>
  </r>
  <r>
    <n v="26663"/>
    <x v="1"/>
    <x v="0"/>
    <x v="10"/>
    <x v="4"/>
    <x v="0"/>
    <x v="2"/>
    <x v="1"/>
    <n v="1"/>
    <x v="0"/>
    <x v="1"/>
    <x v="32"/>
    <x v="0"/>
    <x v="1"/>
  </r>
  <r>
    <n v="11896"/>
    <x v="0"/>
    <x v="1"/>
    <x v="11"/>
    <x v="0"/>
    <x v="4"/>
    <x v="4"/>
    <x v="0"/>
    <n v="0"/>
    <x v="1"/>
    <x v="1"/>
    <x v="4"/>
    <x v="0"/>
    <x v="1"/>
  </r>
  <r>
    <n v="14189"/>
    <x v="0"/>
    <x v="0"/>
    <x v="8"/>
    <x v="5"/>
    <x v="2"/>
    <x v="2"/>
    <x v="1"/>
    <n v="2"/>
    <x v="1"/>
    <x v="0"/>
    <x v="9"/>
    <x v="0"/>
    <x v="1"/>
  </r>
  <r>
    <n v="13136"/>
    <x v="0"/>
    <x v="0"/>
    <x v="1"/>
    <x v="4"/>
    <x v="1"/>
    <x v="1"/>
    <x v="1"/>
    <n v="2"/>
    <x v="2"/>
    <x v="1"/>
    <x v="45"/>
    <x v="1"/>
    <x v="0"/>
  </r>
  <r>
    <n v="25906"/>
    <x v="1"/>
    <x v="0"/>
    <x v="4"/>
    <x v="2"/>
    <x v="2"/>
    <x v="0"/>
    <x v="1"/>
    <n v="2"/>
    <x v="3"/>
    <x v="1"/>
    <x v="24"/>
    <x v="1"/>
    <x v="0"/>
  </r>
  <r>
    <n v="17926"/>
    <x v="1"/>
    <x v="0"/>
    <x v="0"/>
    <x v="3"/>
    <x v="0"/>
    <x v="1"/>
    <x v="1"/>
    <n v="0"/>
    <x v="0"/>
    <x v="1"/>
    <x v="26"/>
    <x v="2"/>
    <x v="1"/>
  </r>
  <r>
    <n v="26928"/>
    <x v="1"/>
    <x v="1"/>
    <x v="1"/>
    <x v="0"/>
    <x v="0"/>
    <x v="1"/>
    <x v="0"/>
    <n v="0"/>
    <x v="0"/>
    <x v="0"/>
    <x v="24"/>
    <x v="1"/>
    <x v="1"/>
  </r>
  <r>
    <n v="20897"/>
    <x v="0"/>
    <x v="0"/>
    <x v="1"/>
    <x v="0"/>
    <x v="0"/>
    <x v="0"/>
    <x v="0"/>
    <n v="2"/>
    <x v="0"/>
    <x v="0"/>
    <x v="8"/>
    <x v="0"/>
    <x v="0"/>
  </r>
  <r>
    <n v="28207"/>
    <x v="0"/>
    <x v="1"/>
    <x v="2"/>
    <x v="5"/>
    <x v="4"/>
    <x v="4"/>
    <x v="0"/>
    <n v="1"/>
    <x v="0"/>
    <x v="1"/>
    <x v="4"/>
    <x v="0"/>
    <x v="1"/>
  </r>
  <r>
    <n v="25923"/>
    <x v="1"/>
    <x v="1"/>
    <x v="4"/>
    <x v="4"/>
    <x v="3"/>
    <x v="1"/>
    <x v="0"/>
    <n v="2"/>
    <x v="2"/>
    <x v="1"/>
    <x v="7"/>
    <x v="1"/>
    <x v="0"/>
  </r>
  <r>
    <n v="11000"/>
    <x v="0"/>
    <x v="1"/>
    <x v="8"/>
    <x v="4"/>
    <x v="0"/>
    <x v="2"/>
    <x v="0"/>
    <n v="0"/>
    <x v="3"/>
    <x v="1"/>
    <x v="8"/>
    <x v="0"/>
    <x v="1"/>
  </r>
  <r>
    <n v="20974"/>
    <x v="0"/>
    <x v="1"/>
    <x v="4"/>
    <x v="4"/>
    <x v="0"/>
    <x v="1"/>
    <x v="0"/>
    <n v="1"/>
    <x v="0"/>
    <x v="0"/>
    <x v="29"/>
    <x v="1"/>
    <x v="0"/>
  </r>
  <r>
    <n v="28758"/>
    <x v="0"/>
    <x v="1"/>
    <x v="0"/>
    <x v="4"/>
    <x v="1"/>
    <x v="1"/>
    <x v="0"/>
    <n v="1"/>
    <x v="3"/>
    <x v="0"/>
    <x v="11"/>
    <x v="0"/>
    <x v="1"/>
  </r>
  <r>
    <n v="11381"/>
    <x v="0"/>
    <x v="0"/>
    <x v="6"/>
    <x v="4"/>
    <x v="1"/>
    <x v="3"/>
    <x v="0"/>
    <n v="1"/>
    <x v="1"/>
    <x v="0"/>
    <x v="15"/>
    <x v="0"/>
    <x v="1"/>
  </r>
  <r>
    <n v="17522"/>
    <x v="0"/>
    <x v="1"/>
    <x v="7"/>
    <x v="5"/>
    <x v="0"/>
    <x v="4"/>
    <x v="0"/>
    <n v="1"/>
    <x v="1"/>
    <x v="1"/>
    <x v="15"/>
    <x v="0"/>
    <x v="0"/>
  </r>
  <r>
    <n v="21207"/>
    <x v="0"/>
    <x v="1"/>
    <x v="10"/>
    <x v="0"/>
    <x v="1"/>
    <x v="0"/>
    <x v="0"/>
    <n v="1"/>
    <x v="2"/>
    <x v="1"/>
    <x v="30"/>
    <x v="0"/>
    <x v="0"/>
  </r>
  <r>
    <n v="28102"/>
    <x v="0"/>
    <x v="1"/>
    <x v="6"/>
    <x v="5"/>
    <x v="2"/>
    <x v="0"/>
    <x v="0"/>
    <n v="2"/>
    <x v="2"/>
    <x v="1"/>
    <x v="7"/>
    <x v="1"/>
    <x v="1"/>
  </r>
  <r>
    <n v="23105"/>
    <x v="1"/>
    <x v="1"/>
    <x v="0"/>
    <x v="1"/>
    <x v="3"/>
    <x v="1"/>
    <x v="1"/>
    <n v="2"/>
    <x v="2"/>
    <x v="1"/>
    <x v="31"/>
    <x v="0"/>
    <x v="1"/>
  </r>
  <r>
    <n v="18740"/>
    <x v="0"/>
    <x v="1"/>
    <x v="2"/>
    <x v="2"/>
    <x v="0"/>
    <x v="2"/>
    <x v="1"/>
    <n v="1"/>
    <x v="0"/>
    <x v="1"/>
    <x v="15"/>
    <x v="0"/>
    <x v="1"/>
  </r>
  <r>
    <n v="21213"/>
    <x v="1"/>
    <x v="1"/>
    <x v="3"/>
    <x v="3"/>
    <x v="0"/>
    <x v="2"/>
    <x v="1"/>
    <n v="1"/>
    <x v="2"/>
    <x v="1"/>
    <x v="3"/>
    <x v="0"/>
    <x v="0"/>
  </r>
  <r>
    <n v="17352"/>
    <x v="0"/>
    <x v="1"/>
    <x v="14"/>
    <x v="4"/>
    <x v="4"/>
    <x v="4"/>
    <x v="0"/>
    <n v="1"/>
    <x v="2"/>
    <x v="1"/>
    <x v="46"/>
    <x v="1"/>
    <x v="1"/>
  </r>
  <r>
    <n v="14154"/>
    <x v="0"/>
    <x v="1"/>
    <x v="1"/>
    <x v="3"/>
    <x v="0"/>
    <x v="1"/>
    <x v="0"/>
    <n v="0"/>
    <x v="0"/>
    <x v="0"/>
    <x v="11"/>
    <x v="0"/>
    <x v="1"/>
  </r>
  <r>
    <n v="19066"/>
    <x v="0"/>
    <x v="1"/>
    <x v="12"/>
    <x v="5"/>
    <x v="1"/>
    <x v="2"/>
    <x v="1"/>
    <n v="3"/>
    <x v="4"/>
    <x v="0"/>
    <x v="9"/>
    <x v="0"/>
    <x v="0"/>
  </r>
  <r>
    <n v="11386"/>
    <x v="0"/>
    <x v="0"/>
    <x v="1"/>
    <x v="1"/>
    <x v="0"/>
    <x v="1"/>
    <x v="0"/>
    <n v="0"/>
    <x v="0"/>
    <x v="0"/>
    <x v="12"/>
    <x v="0"/>
    <x v="0"/>
  </r>
  <r>
    <n v="20228"/>
    <x v="0"/>
    <x v="1"/>
    <x v="11"/>
    <x v="3"/>
    <x v="4"/>
    <x v="4"/>
    <x v="0"/>
    <n v="0"/>
    <x v="1"/>
    <x v="1"/>
    <x v="8"/>
    <x v="0"/>
    <x v="1"/>
  </r>
  <r>
    <n v="16675"/>
    <x v="1"/>
    <x v="0"/>
    <x v="5"/>
    <x v="3"/>
    <x v="4"/>
    <x v="4"/>
    <x v="1"/>
    <n v="3"/>
    <x v="0"/>
    <x v="1"/>
    <x v="15"/>
    <x v="0"/>
    <x v="1"/>
  </r>
  <r>
    <n v="16410"/>
    <x v="1"/>
    <x v="0"/>
    <x v="4"/>
    <x v="5"/>
    <x v="3"/>
    <x v="3"/>
    <x v="0"/>
    <n v="2"/>
    <x v="0"/>
    <x v="0"/>
    <x v="3"/>
    <x v="0"/>
    <x v="1"/>
  </r>
  <r>
    <n v="27760"/>
    <x v="1"/>
    <x v="0"/>
    <x v="0"/>
    <x v="3"/>
    <x v="4"/>
    <x v="1"/>
    <x v="1"/>
    <n v="0"/>
    <x v="0"/>
    <x v="0"/>
    <x v="34"/>
    <x v="0"/>
    <x v="1"/>
  </r>
  <r>
    <n v="22930"/>
    <x v="0"/>
    <x v="1"/>
    <x v="8"/>
    <x v="5"/>
    <x v="0"/>
    <x v="2"/>
    <x v="0"/>
    <n v="0"/>
    <x v="3"/>
    <x v="1"/>
    <x v="13"/>
    <x v="0"/>
    <x v="1"/>
  </r>
  <r>
    <n v="23780"/>
    <x v="1"/>
    <x v="1"/>
    <x v="0"/>
    <x v="4"/>
    <x v="1"/>
    <x v="1"/>
    <x v="1"/>
    <n v="2"/>
    <x v="0"/>
    <x v="0"/>
    <x v="4"/>
    <x v="0"/>
    <x v="1"/>
  </r>
  <r>
    <n v="20994"/>
    <x v="0"/>
    <x v="0"/>
    <x v="6"/>
    <x v="3"/>
    <x v="0"/>
    <x v="1"/>
    <x v="1"/>
    <n v="0"/>
    <x v="0"/>
    <x v="1"/>
    <x v="22"/>
    <x v="2"/>
    <x v="1"/>
  </r>
  <r>
    <n v="28379"/>
    <x v="0"/>
    <x v="1"/>
    <x v="1"/>
    <x v="0"/>
    <x v="0"/>
    <x v="0"/>
    <x v="0"/>
    <n v="2"/>
    <x v="0"/>
    <x v="0"/>
    <x v="8"/>
    <x v="0"/>
    <x v="0"/>
  </r>
  <r>
    <n v="14865"/>
    <x v="1"/>
    <x v="1"/>
    <x v="0"/>
    <x v="4"/>
    <x v="1"/>
    <x v="1"/>
    <x v="0"/>
    <n v="2"/>
    <x v="3"/>
    <x v="0"/>
    <x v="4"/>
    <x v="0"/>
    <x v="0"/>
  </r>
  <r>
    <n v="12663"/>
    <x v="0"/>
    <x v="0"/>
    <x v="8"/>
    <x v="2"/>
    <x v="3"/>
    <x v="0"/>
    <x v="0"/>
    <n v="2"/>
    <x v="4"/>
    <x v="0"/>
    <x v="14"/>
    <x v="1"/>
    <x v="0"/>
  </r>
  <r>
    <n v="24898"/>
    <x v="1"/>
    <x v="0"/>
    <x v="2"/>
    <x v="3"/>
    <x v="0"/>
    <x v="2"/>
    <x v="0"/>
    <n v="3"/>
    <x v="4"/>
    <x v="1"/>
    <x v="21"/>
    <x v="0"/>
    <x v="0"/>
  </r>
  <r>
    <n v="19508"/>
    <x v="0"/>
    <x v="1"/>
    <x v="4"/>
    <x v="3"/>
    <x v="3"/>
    <x v="3"/>
    <x v="1"/>
    <n v="2"/>
    <x v="0"/>
    <x v="0"/>
    <x v="25"/>
    <x v="2"/>
    <x v="0"/>
  </r>
  <r>
    <n v="11489"/>
    <x v="1"/>
    <x v="0"/>
    <x v="6"/>
    <x v="3"/>
    <x v="3"/>
    <x v="3"/>
    <x v="1"/>
    <n v="2"/>
    <x v="3"/>
    <x v="0"/>
    <x v="11"/>
    <x v="0"/>
    <x v="1"/>
  </r>
  <r>
    <n v="18160"/>
    <x v="0"/>
    <x v="1"/>
    <x v="12"/>
    <x v="1"/>
    <x v="2"/>
    <x v="2"/>
    <x v="0"/>
    <n v="4"/>
    <x v="2"/>
    <x v="0"/>
    <x v="36"/>
    <x v="0"/>
    <x v="1"/>
  </r>
  <r>
    <n v="25241"/>
    <x v="0"/>
    <x v="1"/>
    <x v="8"/>
    <x v="4"/>
    <x v="0"/>
    <x v="2"/>
    <x v="0"/>
    <n v="1"/>
    <x v="2"/>
    <x v="1"/>
    <x v="15"/>
    <x v="0"/>
    <x v="0"/>
  </r>
  <r>
    <n v="24369"/>
    <x v="0"/>
    <x v="1"/>
    <x v="2"/>
    <x v="2"/>
    <x v="4"/>
    <x v="4"/>
    <x v="1"/>
    <n v="2"/>
    <x v="0"/>
    <x v="1"/>
    <x v="32"/>
    <x v="0"/>
    <x v="0"/>
  </r>
  <r>
    <n v="27165"/>
    <x v="1"/>
    <x v="1"/>
    <x v="6"/>
    <x v="3"/>
    <x v="3"/>
    <x v="3"/>
    <x v="1"/>
    <n v="2"/>
    <x v="0"/>
    <x v="0"/>
    <x v="17"/>
    <x v="0"/>
    <x v="0"/>
  </r>
  <r>
    <n v="29424"/>
    <x v="0"/>
    <x v="1"/>
    <x v="4"/>
    <x v="3"/>
    <x v="3"/>
    <x v="3"/>
    <x v="0"/>
    <n v="2"/>
    <x v="0"/>
    <x v="0"/>
    <x v="21"/>
    <x v="0"/>
    <x v="0"/>
  </r>
  <r>
    <n v="15926"/>
    <x v="1"/>
    <x v="0"/>
    <x v="7"/>
    <x v="1"/>
    <x v="2"/>
    <x v="2"/>
    <x v="0"/>
    <n v="4"/>
    <x v="2"/>
    <x v="0"/>
    <x v="5"/>
    <x v="0"/>
    <x v="1"/>
  </r>
  <r>
    <n v="14554"/>
    <x v="0"/>
    <x v="1"/>
    <x v="6"/>
    <x v="0"/>
    <x v="0"/>
    <x v="1"/>
    <x v="0"/>
    <n v="0"/>
    <x v="0"/>
    <x v="0"/>
    <x v="29"/>
    <x v="1"/>
    <x v="0"/>
  </r>
  <r>
    <n v="16468"/>
    <x v="1"/>
    <x v="1"/>
    <x v="1"/>
    <x v="3"/>
    <x v="1"/>
    <x v="1"/>
    <x v="0"/>
    <n v="1"/>
    <x v="1"/>
    <x v="0"/>
    <x v="25"/>
    <x v="2"/>
    <x v="0"/>
  </r>
  <r>
    <n v="19174"/>
    <x v="1"/>
    <x v="0"/>
    <x v="1"/>
    <x v="3"/>
    <x v="2"/>
    <x v="3"/>
    <x v="1"/>
    <n v="1"/>
    <x v="1"/>
    <x v="0"/>
    <x v="21"/>
    <x v="0"/>
    <x v="1"/>
  </r>
  <r>
    <n v="19183"/>
    <x v="1"/>
    <x v="1"/>
    <x v="4"/>
    <x v="3"/>
    <x v="3"/>
    <x v="3"/>
    <x v="0"/>
    <n v="2"/>
    <x v="3"/>
    <x v="0"/>
    <x v="11"/>
    <x v="0"/>
    <x v="0"/>
  </r>
  <r>
    <n v="13683"/>
    <x v="1"/>
    <x v="0"/>
    <x v="1"/>
    <x v="3"/>
    <x v="2"/>
    <x v="3"/>
    <x v="1"/>
    <n v="1"/>
    <x v="1"/>
    <x v="0"/>
    <x v="21"/>
    <x v="0"/>
    <x v="0"/>
  </r>
  <r>
    <n v="17848"/>
    <x v="1"/>
    <x v="1"/>
    <x v="1"/>
    <x v="3"/>
    <x v="1"/>
    <x v="1"/>
    <x v="1"/>
    <n v="1"/>
    <x v="1"/>
    <x v="0"/>
    <x v="23"/>
    <x v="0"/>
    <x v="1"/>
  </r>
  <r>
    <n v="17894"/>
    <x v="0"/>
    <x v="0"/>
    <x v="6"/>
    <x v="0"/>
    <x v="0"/>
    <x v="1"/>
    <x v="0"/>
    <n v="0"/>
    <x v="0"/>
    <x v="0"/>
    <x v="5"/>
    <x v="0"/>
    <x v="1"/>
  </r>
  <r>
    <n v="25651"/>
    <x v="0"/>
    <x v="1"/>
    <x v="0"/>
    <x v="0"/>
    <x v="0"/>
    <x v="0"/>
    <x v="1"/>
    <n v="0"/>
    <x v="0"/>
    <x v="0"/>
    <x v="1"/>
    <x v="0"/>
    <x v="1"/>
  </r>
  <r>
    <n v="22936"/>
    <x v="1"/>
    <x v="0"/>
    <x v="10"/>
    <x v="0"/>
    <x v="1"/>
    <x v="0"/>
    <x v="1"/>
    <n v="1"/>
    <x v="0"/>
    <x v="1"/>
    <x v="12"/>
    <x v="0"/>
    <x v="1"/>
  </r>
  <r>
    <n v="23915"/>
    <x v="0"/>
    <x v="1"/>
    <x v="6"/>
    <x v="4"/>
    <x v="2"/>
    <x v="3"/>
    <x v="0"/>
    <n v="2"/>
    <x v="0"/>
    <x v="0"/>
    <x v="0"/>
    <x v="0"/>
    <x v="0"/>
  </r>
  <r>
    <n v="24121"/>
    <x v="1"/>
    <x v="0"/>
    <x v="1"/>
    <x v="3"/>
    <x v="1"/>
    <x v="1"/>
    <x v="1"/>
    <n v="1"/>
    <x v="0"/>
    <x v="0"/>
    <x v="19"/>
    <x v="2"/>
    <x v="1"/>
  </r>
  <r>
    <n v="27878"/>
    <x v="1"/>
    <x v="1"/>
    <x v="6"/>
    <x v="3"/>
    <x v="1"/>
    <x v="3"/>
    <x v="1"/>
    <n v="0"/>
    <x v="0"/>
    <x v="1"/>
    <x v="26"/>
    <x v="2"/>
    <x v="1"/>
  </r>
  <r>
    <n v="13572"/>
    <x v="1"/>
    <x v="1"/>
    <x v="4"/>
    <x v="1"/>
    <x v="2"/>
    <x v="3"/>
    <x v="0"/>
    <n v="0"/>
    <x v="0"/>
    <x v="0"/>
    <x v="34"/>
    <x v="0"/>
    <x v="1"/>
  </r>
  <r>
    <n v="27941"/>
    <x v="0"/>
    <x v="0"/>
    <x v="2"/>
    <x v="5"/>
    <x v="1"/>
    <x v="2"/>
    <x v="0"/>
    <n v="2"/>
    <x v="1"/>
    <x v="0"/>
    <x v="39"/>
    <x v="0"/>
    <x v="0"/>
  </r>
  <r>
    <n v="26354"/>
    <x v="1"/>
    <x v="1"/>
    <x v="0"/>
    <x v="3"/>
    <x v="4"/>
    <x v="1"/>
    <x v="1"/>
    <n v="0"/>
    <x v="0"/>
    <x v="0"/>
    <x v="13"/>
    <x v="0"/>
    <x v="1"/>
  </r>
  <r>
    <n v="14785"/>
    <x v="1"/>
    <x v="1"/>
    <x v="1"/>
    <x v="0"/>
    <x v="0"/>
    <x v="1"/>
    <x v="1"/>
    <n v="1"/>
    <x v="3"/>
    <x v="0"/>
    <x v="32"/>
    <x v="0"/>
    <x v="0"/>
  </r>
  <r>
    <n v="17238"/>
    <x v="1"/>
    <x v="1"/>
    <x v="2"/>
    <x v="3"/>
    <x v="0"/>
    <x v="2"/>
    <x v="0"/>
    <n v="3"/>
    <x v="4"/>
    <x v="1"/>
    <x v="21"/>
    <x v="0"/>
    <x v="0"/>
  </r>
  <r>
    <n v="23608"/>
    <x v="0"/>
    <x v="0"/>
    <x v="13"/>
    <x v="1"/>
    <x v="2"/>
    <x v="2"/>
    <x v="0"/>
    <n v="3"/>
    <x v="0"/>
    <x v="0"/>
    <x v="36"/>
    <x v="0"/>
    <x v="1"/>
  </r>
  <r>
    <n v="22538"/>
    <x v="1"/>
    <x v="0"/>
    <x v="4"/>
    <x v="3"/>
    <x v="3"/>
    <x v="3"/>
    <x v="0"/>
    <n v="2"/>
    <x v="3"/>
    <x v="0"/>
    <x v="6"/>
    <x v="0"/>
    <x v="0"/>
  </r>
  <r>
    <n v="12332"/>
    <x v="0"/>
    <x v="1"/>
    <x v="8"/>
    <x v="5"/>
    <x v="2"/>
    <x v="4"/>
    <x v="0"/>
    <n v="3"/>
    <x v="2"/>
    <x v="0"/>
    <x v="7"/>
    <x v="1"/>
    <x v="1"/>
  </r>
  <r>
    <n v="17230"/>
    <x v="0"/>
    <x v="1"/>
    <x v="2"/>
    <x v="3"/>
    <x v="0"/>
    <x v="2"/>
    <x v="0"/>
    <n v="3"/>
    <x v="4"/>
    <x v="1"/>
    <x v="25"/>
    <x v="2"/>
    <x v="0"/>
  </r>
  <r>
    <n v="13082"/>
    <x v="1"/>
    <x v="1"/>
    <x v="12"/>
    <x v="3"/>
    <x v="4"/>
    <x v="4"/>
    <x v="0"/>
    <n v="0"/>
    <x v="1"/>
    <x v="1"/>
    <x v="28"/>
    <x v="0"/>
    <x v="1"/>
  </r>
  <r>
    <n v="22518"/>
    <x v="1"/>
    <x v="0"/>
    <x v="1"/>
    <x v="1"/>
    <x v="1"/>
    <x v="1"/>
    <x v="1"/>
    <n v="2"/>
    <x v="0"/>
    <x v="0"/>
    <x v="40"/>
    <x v="2"/>
    <x v="1"/>
  </r>
  <r>
    <n v="13687"/>
    <x v="0"/>
    <x v="1"/>
    <x v="0"/>
    <x v="0"/>
    <x v="0"/>
    <x v="0"/>
    <x v="0"/>
    <n v="1"/>
    <x v="0"/>
    <x v="0"/>
    <x v="6"/>
    <x v="0"/>
    <x v="1"/>
  </r>
  <r>
    <n v="23571"/>
    <x v="0"/>
    <x v="0"/>
    <x v="0"/>
    <x v="4"/>
    <x v="0"/>
    <x v="4"/>
    <x v="0"/>
    <n v="2"/>
    <x v="0"/>
    <x v="1"/>
    <x v="29"/>
    <x v="1"/>
    <x v="1"/>
  </r>
  <r>
    <n v="19305"/>
    <x v="1"/>
    <x v="0"/>
    <x v="4"/>
    <x v="4"/>
    <x v="2"/>
    <x v="3"/>
    <x v="0"/>
    <n v="1"/>
    <x v="0"/>
    <x v="0"/>
    <x v="13"/>
    <x v="0"/>
    <x v="1"/>
  </r>
  <r>
    <n v="22636"/>
    <x v="1"/>
    <x v="0"/>
    <x v="0"/>
    <x v="3"/>
    <x v="0"/>
    <x v="1"/>
    <x v="1"/>
    <n v="0"/>
    <x v="0"/>
    <x v="0"/>
    <x v="13"/>
    <x v="0"/>
    <x v="1"/>
  </r>
  <r>
    <n v="17310"/>
    <x v="0"/>
    <x v="1"/>
    <x v="10"/>
    <x v="0"/>
    <x v="1"/>
    <x v="0"/>
    <x v="0"/>
    <n v="1"/>
    <x v="0"/>
    <x v="1"/>
    <x v="12"/>
    <x v="0"/>
    <x v="1"/>
  </r>
  <r>
    <n v="12133"/>
    <x v="0"/>
    <x v="0"/>
    <x v="12"/>
    <x v="1"/>
    <x v="1"/>
    <x v="2"/>
    <x v="0"/>
    <n v="3"/>
    <x v="2"/>
    <x v="0"/>
    <x v="5"/>
    <x v="0"/>
    <x v="1"/>
  </r>
  <r>
    <n v="25918"/>
    <x v="1"/>
    <x v="0"/>
    <x v="1"/>
    <x v="4"/>
    <x v="1"/>
    <x v="1"/>
    <x v="1"/>
    <n v="2"/>
    <x v="2"/>
    <x v="1"/>
    <x v="2"/>
    <x v="1"/>
    <x v="1"/>
  </r>
  <r>
    <n v="25752"/>
    <x v="1"/>
    <x v="0"/>
    <x v="6"/>
    <x v="4"/>
    <x v="1"/>
    <x v="3"/>
    <x v="1"/>
    <n v="1"/>
    <x v="0"/>
    <x v="0"/>
    <x v="39"/>
    <x v="0"/>
    <x v="1"/>
  </r>
  <r>
    <n v="17324"/>
    <x v="0"/>
    <x v="0"/>
    <x v="11"/>
    <x v="5"/>
    <x v="0"/>
    <x v="2"/>
    <x v="0"/>
    <n v="1"/>
    <x v="4"/>
    <x v="1"/>
    <x v="30"/>
    <x v="0"/>
    <x v="0"/>
  </r>
  <r>
    <n v="22918"/>
    <x v="1"/>
    <x v="1"/>
    <x v="2"/>
    <x v="2"/>
    <x v="4"/>
    <x v="4"/>
    <x v="0"/>
    <n v="3"/>
    <x v="0"/>
    <x v="1"/>
    <x v="5"/>
    <x v="0"/>
    <x v="0"/>
  </r>
  <r>
    <n v="12510"/>
    <x v="0"/>
    <x v="1"/>
    <x v="0"/>
    <x v="0"/>
    <x v="0"/>
    <x v="0"/>
    <x v="0"/>
    <n v="1"/>
    <x v="0"/>
    <x v="0"/>
    <x v="1"/>
    <x v="0"/>
    <x v="1"/>
  </r>
  <r>
    <n v="25512"/>
    <x v="1"/>
    <x v="1"/>
    <x v="6"/>
    <x v="3"/>
    <x v="2"/>
    <x v="3"/>
    <x v="1"/>
    <n v="1"/>
    <x v="1"/>
    <x v="0"/>
    <x v="25"/>
    <x v="2"/>
    <x v="0"/>
  </r>
  <r>
    <n v="16179"/>
    <x v="1"/>
    <x v="0"/>
    <x v="2"/>
    <x v="2"/>
    <x v="0"/>
    <x v="2"/>
    <x v="0"/>
    <n v="4"/>
    <x v="3"/>
    <x v="1"/>
    <x v="13"/>
    <x v="0"/>
    <x v="0"/>
  </r>
  <r>
    <n v="15628"/>
    <x v="0"/>
    <x v="0"/>
    <x v="0"/>
    <x v="0"/>
    <x v="0"/>
    <x v="0"/>
    <x v="0"/>
    <n v="1"/>
    <x v="0"/>
    <x v="0"/>
    <x v="47"/>
    <x v="1"/>
    <x v="0"/>
  </r>
  <r>
    <n v="20977"/>
    <x v="0"/>
    <x v="1"/>
    <x v="6"/>
    <x v="0"/>
    <x v="0"/>
    <x v="1"/>
    <x v="0"/>
    <n v="0"/>
    <x v="0"/>
    <x v="0"/>
    <x v="46"/>
    <x v="1"/>
    <x v="1"/>
  </r>
  <r>
    <n v="18140"/>
    <x v="0"/>
    <x v="1"/>
    <x v="12"/>
    <x v="1"/>
    <x v="1"/>
    <x v="2"/>
    <x v="1"/>
    <n v="3"/>
    <x v="2"/>
    <x v="0"/>
    <x v="36"/>
    <x v="0"/>
    <x v="1"/>
  </r>
  <r>
    <n v="20417"/>
    <x v="0"/>
    <x v="1"/>
    <x v="1"/>
    <x v="1"/>
    <x v="1"/>
    <x v="1"/>
    <x v="1"/>
    <n v="2"/>
    <x v="2"/>
    <x v="1"/>
    <x v="16"/>
    <x v="1"/>
    <x v="0"/>
  </r>
  <r>
    <n v="18267"/>
    <x v="0"/>
    <x v="1"/>
    <x v="10"/>
    <x v="1"/>
    <x v="0"/>
    <x v="2"/>
    <x v="0"/>
    <n v="2"/>
    <x v="2"/>
    <x v="1"/>
    <x v="1"/>
    <x v="0"/>
    <x v="0"/>
  </r>
  <r>
    <n v="13620"/>
    <x v="1"/>
    <x v="1"/>
    <x v="3"/>
    <x v="3"/>
    <x v="0"/>
    <x v="2"/>
    <x v="1"/>
    <n v="3"/>
    <x v="4"/>
    <x v="1"/>
    <x v="25"/>
    <x v="2"/>
    <x v="1"/>
  </r>
  <r>
    <n v="22974"/>
    <x v="0"/>
    <x v="0"/>
    <x v="1"/>
    <x v="4"/>
    <x v="1"/>
    <x v="1"/>
    <x v="0"/>
    <n v="2"/>
    <x v="2"/>
    <x v="1"/>
    <x v="45"/>
    <x v="1"/>
    <x v="0"/>
  </r>
  <r>
    <n v="13586"/>
    <x v="0"/>
    <x v="1"/>
    <x v="2"/>
    <x v="5"/>
    <x v="1"/>
    <x v="2"/>
    <x v="0"/>
    <n v="2"/>
    <x v="4"/>
    <x v="0"/>
    <x v="39"/>
    <x v="0"/>
    <x v="0"/>
  </r>
  <r>
    <n v="17978"/>
    <x v="0"/>
    <x v="1"/>
    <x v="0"/>
    <x v="3"/>
    <x v="4"/>
    <x v="1"/>
    <x v="0"/>
    <n v="0"/>
    <x v="0"/>
    <x v="0"/>
    <x v="34"/>
    <x v="0"/>
    <x v="1"/>
  </r>
  <r>
    <n v="12581"/>
    <x v="1"/>
    <x v="0"/>
    <x v="4"/>
    <x v="3"/>
    <x v="1"/>
    <x v="3"/>
    <x v="1"/>
    <n v="1"/>
    <x v="0"/>
    <x v="1"/>
    <x v="26"/>
    <x v="2"/>
    <x v="1"/>
  </r>
  <r>
    <n v="18018"/>
    <x v="1"/>
    <x v="1"/>
    <x v="1"/>
    <x v="1"/>
    <x v="1"/>
    <x v="1"/>
    <x v="0"/>
    <n v="0"/>
    <x v="0"/>
    <x v="0"/>
    <x v="1"/>
    <x v="0"/>
    <x v="0"/>
  </r>
  <r>
    <n v="28957"/>
    <x v="1"/>
    <x v="0"/>
    <x v="7"/>
    <x v="3"/>
    <x v="3"/>
    <x v="2"/>
    <x v="0"/>
    <n v="4"/>
    <x v="4"/>
    <x v="1"/>
    <x v="17"/>
    <x v="0"/>
    <x v="1"/>
  </r>
  <r>
    <n v="13690"/>
    <x v="1"/>
    <x v="0"/>
    <x v="6"/>
    <x v="3"/>
    <x v="3"/>
    <x v="3"/>
    <x v="1"/>
    <n v="2"/>
    <x v="3"/>
    <x v="0"/>
    <x v="17"/>
    <x v="0"/>
    <x v="1"/>
  </r>
  <r>
    <n v="12568"/>
    <x v="0"/>
    <x v="0"/>
    <x v="1"/>
    <x v="0"/>
    <x v="0"/>
    <x v="1"/>
    <x v="0"/>
    <n v="0"/>
    <x v="0"/>
    <x v="0"/>
    <x v="46"/>
    <x v="1"/>
    <x v="0"/>
  </r>
  <r>
    <n v="13122"/>
    <x v="0"/>
    <x v="0"/>
    <x v="2"/>
    <x v="3"/>
    <x v="0"/>
    <x v="2"/>
    <x v="0"/>
    <n v="1"/>
    <x v="3"/>
    <x v="1"/>
    <x v="3"/>
    <x v="0"/>
    <x v="1"/>
  </r>
  <r>
    <n v="21184"/>
    <x v="1"/>
    <x v="1"/>
    <x v="3"/>
    <x v="3"/>
    <x v="0"/>
    <x v="2"/>
    <x v="1"/>
    <n v="1"/>
    <x v="2"/>
    <x v="1"/>
    <x v="13"/>
    <x v="0"/>
    <x v="0"/>
  </r>
  <r>
    <n v="26150"/>
    <x v="1"/>
    <x v="0"/>
    <x v="3"/>
    <x v="3"/>
    <x v="0"/>
    <x v="2"/>
    <x v="1"/>
    <n v="1"/>
    <x v="0"/>
    <x v="1"/>
    <x v="3"/>
    <x v="0"/>
    <x v="1"/>
  </r>
  <r>
    <n v="24151"/>
    <x v="1"/>
    <x v="1"/>
    <x v="6"/>
    <x v="0"/>
    <x v="0"/>
    <x v="1"/>
    <x v="1"/>
    <n v="0"/>
    <x v="0"/>
    <x v="0"/>
    <x v="36"/>
    <x v="0"/>
    <x v="0"/>
  </r>
  <r>
    <n v="23962"/>
    <x v="0"/>
    <x v="0"/>
    <x v="4"/>
    <x v="3"/>
    <x v="3"/>
    <x v="3"/>
    <x v="0"/>
    <n v="2"/>
    <x v="3"/>
    <x v="0"/>
    <x v="21"/>
    <x v="0"/>
    <x v="0"/>
  </r>
  <r>
    <n v="17793"/>
    <x v="0"/>
    <x v="0"/>
    <x v="0"/>
    <x v="3"/>
    <x v="0"/>
    <x v="1"/>
    <x v="0"/>
    <n v="0"/>
    <x v="0"/>
    <x v="0"/>
    <x v="13"/>
    <x v="0"/>
    <x v="1"/>
  </r>
  <r>
    <n v="14926"/>
    <x v="0"/>
    <x v="1"/>
    <x v="1"/>
    <x v="0"/>
    <x v="0"/>
    <x v="1"/>
    <x v="0"/>
    <n v="0"/>
    <x v="0"/>
    <x v="0"/>
    <x v="13"/>
    <x v="0"/>
    <x v="1"/>
  </r>
  <r>
    <n v="16163"/>
    <x v="1"/>
    <x v="1"/>
    <x v="10"/>
    <x v="4"/>
    <x v="0"/>
    <x v="2"/>
    <x v="0"/>
    <n v="1"/>
    <x v="1"/>
    <x v="1"/>
    <x v="13"/>
    <x v="0"/>
    <x v="1"/>
  </r>
  <r>
    <n v="21365"/>
    <x v="0"/>
    <x v="0"/>
    <x v="4"/>
    <x v="4"/>
    <x v="3"/>
    <x v="1"/>
    <x v="0"/>
    <n v="2"/>
    <x v="2"/>
    <x v="1"/>
    <x v="7"/>
    <x v="1"/>
    <x v="0"/>
  </r>
  <r>
    <n v="27771"/>
    <x v="1"/>
    <x v="1"/>
    <x v="1"/>
    <x v="0"/>
    <x v="0"/>
    <x v="1"/>
    <x v="0"/>
    <n v="1"/>
    <x v="3"/>
    <x v="0"/>
    <x v="32"/>
    <x v="0"/>
    <x v="1"/>
  </r>
  <r>
    <n v="26167"/>
    <x v="1"/>
    <x v="0"/>
    <x v="0"/>
    <x v="4"/>
    <x v="0"/>
    <x v="4"/>
    <x v="1"/>
    <n v="1"/>
    <x v="2"/>
    <x v="1"/>
    <x v="39"/>
    <x v="0"/>
    <x v="1"/>
  </r>
  <r>
    <n v="25792"/>
    <x v="1"/>
    <x v="0"/>
    <x v="15"/>
    <x v="1"/>
    <x v="0"/>
    <x v="4"/>
    <x v="0"/>
    <n v="4"/>
    <x v="4"/>
    <x v="0"/>
    <x v="39"/>
    <x v="0"/>
    <x v="0"/>
  </r>
  <r>
    <n v="11555"/>
    <x v="0"/>
    <x v="0"/>
    <x v="0"/>
    <x v="0"/>
    <x v="0"/>
    <x v="1"/>
    <x v="0"/>
    <n v="0"/>
    <x v="0"/>
    <x v="0"/>
    <x v="48"/>
    <x v="1"/>
    <x v="0"/>
  </r>
  <r>
    <n v="22381"/>
    <x v="0"/>
    <x v="1"/>
    <x v="4"/>
    <x v="0"/>
    <x v="4"/>
    <x v="3"/>
    <x v="0"/>
    <n v="0"/>
    <x v="0"/>
    <x v="0"/>
    <x v="20"/>
    <x v="0"/>
    <x v="0"/>
  </r>
  <r>
    <n v="17882"/>
    <x v="0"/>
    <x v="1"/>
    <x v="6"/>
    <x v="0"/>
    <x v="4"/>
    <x v="1"/>
    <x v="0"/>
    <n v="0"/>
    <x v="0"/>
    <x v="0"/>
    <x v="20"/>
    <x v="0"/>
    <x v="0"/>
  </r>
  <r>
    <n v="22174"/>
    <x v="0"/>
    <x v="1"/>
    <x v="1"/>
    <x v="1"/>
    <x v="2"/>
    <x v="0"/>
    <x v="0"/>
    <n v="2"/>
    <x v="2"/>
    <x v="1"/>
    <x v="9"/>
    <x v="0"/>
    <x v="1"/>
  </r>
  <r>
    <n v="22439"/>
    <x v="0"/>
    <x v="0"/>
    <x v="1"/>
    <x v="3"/>
    <x v="0"/>
    <x v="1"/>
    <x v="0"/>
    <n v="0"/>
    <x v="0"/>
    <x v="0"/>
    <x v="34"/>
    <x v="0"/>
    <x v="1"/>
  </r>
  <r>
    <n v="18012"/>
    <x v="0"/>
    <x v="0"/>
    <x v="0"/>
    <x v="0"/>
    <x v="0"/>
    <x v="0"/>
    <x v="0"/>
    <n v="0"/>
    <x v="0"/>
    <x v="0"/>
    <x v="3"/>
    <x v="0"/>
    <x v="0"/>
  </r>
  <r>
    <n v="27582"/>
    <x v="1"/>
    <x v="0"/>
    <x v="8"/>
    <x v="4"/>
    <x v="0"/>
    <x v="2"/>
    <x v="1"/>
    <n v="0"/>
    <x v="0"/>
    <x v="1"/>
    <x v="4"/>
    <x v="0"/>
    <x v="1"/>
  </r>
  <r>
    <n v="12744"/>
    <x v="1"/>
    <x v="0"/>
    <x v="0"/>
    <x v="4"/>
    <x v="1"/>
    <x v="1"/>
    <x v="0"/>
    <n v="0"/>
    <x v="0"/>
    <x v="0"/>
    <x v="6"/>
    <x v="0"/>
    <x v="0"/>
  </r>
  <r>
    <n v="22821"/>
    <x v="0"/>
    <x v="0"/>
    <x v="12"/>
    <x v="1"/>
    <x v="1"/>
    <x v="2"/>
    <x v="0"/>
    <n v="4"/>
    <x v="0"/>
    <x v="0"/>
    <x v="31"/>
    <x v="0"/>
    <x v="0"/>
  </r>
  <r>
    <n v="20171"/>
    <x v="0"/>
    <x v="0"/>
    <x v="6"/>
    <x v="4"/>
    <x v="1"/>
    <x v="3"/>
    <x v="0"/>
    <n v="1"/>
    <x v="0"/>
    <x v="0"/>
    <x v="30"/>
    <x v="0"/>
    <x v="1"/>
  </r>
  <r>
    <n v="11116"/>
    <x v="0"/>
    <x v="1"/>
    <x v="3"/>
    <x v="2"/>
    <x v="1"/>
    <x v="0"/>
    <x v="0"/>
    <n v="2"/>
    <x v="2"/>
    <x v="1"/>
    <x v="1"/>
    <x v="0"/>
    <x v="0"/>
  </r>
  <r>
    <n v="20053"/>
    <x v="1"/>
    <x v="1"/>
    <x v="0"/>
    <x v="4"/>
    <x v="1"/>
    <x v="1"/>
    <x v="0"/>
    <n v="0"/>
    <x v="0"/>
    <x v="0"/>
    <x v="17"/>
    <x v="0"/>
    <x v="0"/>
  </r>
  <r>
    <n v="25266"/>
    <x v="1"/>
    <x v="0"/>
    <x v="1"/>
    <x v="4"/>
    <x v="1"/>
    <x v="1"/>
    <x v="1"/>
    <n v="2"/>
    <x v="2"/>
    <x v="1"/>
    <x v="41"/>
    <x v="1"/>
    <x v="0"/>
  </r>
  <r>
    <n v="17960"/>
    <x v="0"/>
    <x v="0"/>
    <x v="0"/>
    <x v="3"/>
    <x v="4"/>
    <x v="1"/>
    <x v="0"/>
    <n v="0"/>
    <x v="0"/>
    <x v="0"/>
    <x v="11"/>
    <x v="0"/>
    <x v="1"/>
  </r>
  <r>
    <n v="13961"/>
    <x v="0"/>
    <x v="0"/>
    <x v="2"/>
    <x v="2"/>
    <x v="4"/>
    <x v="4"/>
    <x v="0"/>
    <n v="3"/>
    <x v="0"/>
    <x v="1"/>
    <x v="8"/>
    <x v="0"/>
    <x v="0"/>
  </r>
  <r>
    <n v="11897"/>
    <x v="1"/>
    <x v="1"/>
    <x v="10"/>
    <x v="4"/>
    <x v="0"/>
    <x v="2"/>
    <x v="1"/>
    <n v="1"/>
    <x v="0"/>
    <x v="1"/>
    <x v="34"/>
    <x v="0"/>
    <x v="1"/>
  </r>
  <r>
    <n v="11139"/>
    <x v="1"/>
    <x v="0"/>
    <x v="1"/>
    <x v="4"/>
    <x v="1"/>
    <x v="1"/>
    <x v="1"/>
    <n v="2"/>
    <x v="2"/>
    <x v="1"/>
    <x v="41"/>
    <x v="1"/>
    <x v="0"/>
  </r>
  <r>
    <n v="11576"/>
    <x v="0"/>
    <x v="1"/>
    <x v="1"/>
    <x v="0"/>
    <x v="0"/>
    <x v="0"/>
    <x v="0"/>
    <n v="2"/>
    <x v="0"/>
    <x v="0"/>
    <x v="3"/>
    <x v="0"/>
    <x v="1"/>
  </r>
  <r>
    <n v="19255"/>
    <x v="1"/>
    <x v="1"/>
    <x v="4"/>
    <x v="4"/>
    <x v="1"/>
    <x v="3"/>
    <x v="0"/>
    <n v="1"/>
    <x v="0"/>
    <x v="0"/>
    <x v="36"/>
    <x v="0"/>
    <x v="1"/>
  </r>
  <r>
    <n v="18153"/>
    <x v="0"/>
    <x v="0"/>
    <x v="11"/>
    <x v="4"/>
    <x v="0"/>
    <x v="4"/>
    <x v="0"/>
    <n v="4"/>
    <x v="4"/>
    <x v="0"/>
    <x v="14"/>
    <x v="1"/>
    <x v="0"/>
  </r>
  <r>
    <n v="14547"/>
    <x v="0"/>
    <x v="1"/>
    <x v="4"/>
    <x v="4"/>
    <x v="1"/>
    <x v="3"/>
    <x v="0"/>
    <n v="0"/>
    <x v="3"/>
    <x v="0"/>
    <x v="36"/>
    <x v="0"/>
    <x v="0"/>
  </r>
  <r>
    <n v="24901"/>
    <x v="1"/>
    <x v="1"/>
    <x v="15"/>
    <x v="3"/>
    <x v="1"/>
    <x v="4"/>
    <x v="1"/>
    <n v="3"/>
    <x v="4"/>
    <x v="1"/>
    <x v="21"/>
    <x v="0"/>
    <x v="1"/>
  </r>
  <r>
    <n v="27169"/>
    <x v="1"/>
    <x v="1"/>
    <x v="1"/>
    <x v="3"/>
    <x v="2"/>
    <x v="3"/>
    <x v="0"/>
    <n v="1"/>
    <x v="1"/>
    <x v="0"/>
    <x v="17"/>
    <x v="0"/>
    <x v="1"/>
  </r>
  <r>
    <n v="14805"/>
    <x v="1"/>
    <x v="0"/>
    <x v="4"/>
    <x v="1"/>
    <x v="3"/>
    <x v="3"/>
    <x v="0"/>
    <n v="2"/>
    <x v="0"/>
    <x v="0"/>
    <x v="1"/>
    <x v="0"/>
    <x v="0"/>
  </r>
  <r>
    <n v="15822"/>
    <x v="0"/>
    <x v="1"/>
    <x v="0"/>
    <x v="4"/>
    <x v="0"/>
    <x v="4"/>
    <x v="0"/>
    <n v="2"/>
    <x v="0"/>
    <x v="1"/>
    <x v="41"/>
    <x v="1"/>
    <x v="0"/>
  </r>
  <r>
    <n v="19389"/>
    <x v="1"/>
    <x v="1"/>
    <x v="1"/>
    <x v="3"/>
    <x v="1"/>
    <x v="1"/>
    <x v="1"/>
    <n v="1"/>
    <x v="1"/>
    <x v="0"/>
    <x v="26"/>
    <x v="2"/>
    <x v="0"/>
  </r>
  <r>
    <n v="17048"/>
    <x v="1"/>
    <x v="0"/>
    <x v="8"/>
    <x v="0"/>
    <x v="4"/>
    <x v="4"/>
    <x v="0"/>
    <n v="0"/>
    <x v="0"/>
    <x v="1"/>
    <x v="4"/>
    <x v="0"/>
    <x v="1"/>
  </r>
  <r>
    <n v="22204"/>
    <x v="0"/>
    <x v="1"/>
    <x v="15"/>
    <x v="5"/>
    <x v="0"/>
    <x v="4"/>
    <x v="0"/>
    <n v="3"/>
    <x v="1"/>
    <x v="1"/>
    <x v="28"/>
    <x v="0"/>
    <x v="0"/>
  </r>
  <r>
    <n v="12718"/>
    <x v="1"/>
    <x v="0"/>
    <x v="1"/>
    <x v="3"/>
    <x v="1"/>
    <x v="1"/>
    <x v="0"/>
    <n v="1"/>
    <x v="1"/>
    <x v="0"/>
    <x v="23"/>
    <x v="0"/>
    <x v="0"/>
  </r>
  <r>
    <n v="15019"/>
    <x v="1"/>
    <x v="0"/>
    <x v="1"/>
    <x v="1"/>
    <x v="2"/>
    <x v="0"/>
    <x v="0"/>
    <n v="2"/>
    <x v="2"/>
    <x v="1"/>
    <x v="10"/>
    <x v="1"/>
    <x v="0"/>
  </r>
  <r>
    <n v="28488"/>
    <x v="1"/>
    <x v="1"/>
    <x v="6"/>
    <x v="3"/>
    <x v="1"/>
    <x v="3"/>
    <x v="0"/>
    <n v="0"/>
    <x v="0"/>
    <x v="1"/>
    <x v="26"/>
    <x v="2"/>
    <x v="1"/>
  </r>
  <r>
    <n v="21891"/>
    <x v="0"/>
    <x v="0"/>
    <x v="15"/>
    <x v="3"/>
    <x v="2"/>
    <x v="4"/>
    <x v="0"/>
    <n v="3"/>
    <x v="4"/>
    <x v="1"/>
    <x v="17"/>
    <x v="0"/>
    <x v="1"/>
  </r>
  <r>
    <n v="27814"/>
    <x v="1"/>
    <x v="0"/>
    <x v="1"/>
    <x v="1"/>
    <x v="1"/>
    <x v="1"/>
    <x v="1"/>
    <n v="1"/>
    <x v="0"/>
    <x v="0"/>
    <x v="22"/>
    <x v="2"/>
    <x v="0"/>
  </r>
  <r>
    <n v="22175"/>
    <x v="0"/>
    <x v="0"/>
    <x v="1"/>
    <x v="1"/>
    <x v="2"/>
    <x v="0"/>
    <x v="0"/>
    <n v="2"/>
    <x v="2"/>
    <x v="1"/>
    <x v="39"/>
    <x v="0"/>
    <x v="1"/>
  </r>
  <r>
    <n v="29447"/>
    <x v="1"/>
    <x v="0"/>
    <x v="4"/>
    <x v="4"/>
    <x v="0"/>
    <x v="1"/>
    <x v="1"/>
    <n v="1"/>
    <x v="1"/>
    <x v="0"/>
    <x v="35"/>
    <x v="1"/>
    <x v="0"/>
  </r>
  <r>
    <n v="19784"/>
    <x v="0"/>
    <x v="0"/>
    <x v="2"/>
    <x v="4"/>
    <x v="2"/>
    <x v="0"/>
    <x v="0"/>
    <n v="2"/>
    <x v="2"/>
    <x v="1"/>
    <x v="5"/>
    <x v="0"/>
    <x v="1"/>
  </r>
  <r>
    <n v="27824"/>
    <x v="1"/>
    <x v="0"/>
    <x v="1"/>
    <x v="1"/>
    <x v="1"/>
    <x v="1"/>
    <x v="0"/>
    <n v="2"/>
    <x v="0"/>
    <x v="0"/>
    <x v="26"/>
    <x v="2"/>
    <x v="1"/>
  </r>
  <r>
    <n v="24093"/>
    <x v="1"/>
    <x v="0"/>
    <x v="2"/>
    <x v="3"/>
    <x v="4"/>
    <x v="0"/>
    <x v="1"/>
    <n v="0"/>
    <x v="0"/>
    <x v="0"/>
    <x v="8"/>
    <x v="0"/>
    <x v="1"/>
  </r>
  <r>
    <n v="19618"/>
    <x v="0"/>
    <x v="1"/>
    <x v="3"/>
    <x v="2"/>
    <x v="1"/>
    <x v="0"/>
    <x v="0"/>
    <n v="2"/>
    <x v="0"/>
    <x v="1"/>
    <x v="20"/>
    <x v="0"/>
    <x v="0"/>
  </r>
  <r>
    <n v="21561"/>
    <x v="1"/>
    <x v="1"/>
    <x v="8"/>
    <x v="3"/>
    <x v="0"/>
    <x v="2"/>
    <x v="1"/>
    <n v="3"/>
    <x v="4"/>
    <x v="1"/>
    <x v="17"/>
    <x v="0"/>
    <x v="1"/>
  </r>
  <r>
    <n v="11061"/>
    <x v="0"/>
    <x v="1"/>
    <x v="3"/>
    <x v="4"/>
    <x v="1"/>
    <x v="0"/>
    <x v="0"/>
    <n v="2"/>
    <x v="2"/>
    <x v="1"/>
    <x v="31"/>
    <x v="0"/>
    <x v="1"/>
  </r>
  <r>
    <n v="26651"/>
    <x v="1"/>
    <x v="1"/>
    <x v="2"/>
    <x v="5"/>
    <x v="4"/>
    <x v="4"/>
    <x v="0"/>
    <n v="0"/>
    <x v="0"/>
    <x v="1"/>
    <x v="4"/>
    <x v="0"/>
    <x v="1"/>
  </r>
  <r>
    <n v="21108"/>
    <x v="0"/>
    <x v="0"/>
    <x v="0"/>
    <x v="0"/>
    <x v="0"/>
    <x v="0"/>
    <x v="0"/>
    <n v="1"/>
    <x v="0"/>
    <x v="0"/>
    <x v="1"/>
    <x v="0"/>
    <x v="1"/>
  </r>
  <r>
    <n v="12731"/>
    <x v="1"/>
    <x v="1"/>
    <x v="1"/>
    <x v="3"/>
    <x v="2"/>
    <x v="3"/>
    <x v="1"/>
    <n v="1"/>
    <x v="3"/>
    <x v="0"/>
    <x v="21"/>
    <x v="0"/>
    <x v="0"/>
  </r>
  <r>
    <n v="25307"/>
    <x v="0"/>
    <x v="0"/>
    <x v="0"/>
    <x v="0"/>
    <x v="0"/>
    <x v="0"/>
    <x v="0"/>
    <n v="1"/>
    <x v="3"/>
    <x v="0"/>
    <x v="21"/>
    <x v="0"/>
    <x v="1"/>
  </r>
  <r>
    <n v="14278"/>
    <x v="0"/>
    <x v="0"/>
    <x v="12"/>
    <x v="3"/>
    <x v="4"/>
    <x v="4"/>
    <x v="0"/>
    <n v="1"/>
    <x v="4"/>
    <x v="1"/>
    <x v="28"/>
    <x v="0"/>
    <x v="0"/>
  </r>
  <r>
    <n v="20711"/>
    <x v="0"/>
    <x v="0"/>
    <x v="0"/>
    <x v="0"/>
    <x v="0"/>
    <x v="0"/>
    <x v="0"/>
    <n v="0"/>
    <x v="3"/>
    <x v="0"/>
    <x v="21"/>
    <x v="0"/>
    <x v="1"/>
  </r>
  <r>
    <n v="11383"/>
    <x v="0"/>
    <x v="0"/>
    <x v="1"/>
    <x v="1"/>
    <x v="4"/>
    <x v="1"/>
    <x v="0"/>
    <n v="0"/>
    <x v="0"/>
    <x v="0"/>
    <x v="30"/>
    <x v="0"/>
    <x v="0"/>
  </r>
  <r>
    <n v="12497"/>
    <x v="0"/>
    <x v="0"/>
    <x v="0"/>
    <x v="0"/>
    <x v="0"/>
    <x v="0"/>
    <x v="0"/>
    <n v="0"/>
    <x v="0"/>
    <x v="0"/>
    <x v="0"/>
    <x v="0"/>
    <x v="0"/>
  </r>
  <r>
    <n v="16559"/>
    <x v="1"/>
    <x v="0"/>
    <x v="4"/>
    <x v="4"/>
    <x v="2"/>
    <x v="3"/>
    <x v="0"/>
    <n v="0"/>
    <x v="0"/>
    <x v="0"/>
    <x v="4"/>
    <x v="0"/>
    <x v="1"/>
  </r>
  <r>
    <n v="11585"/>
    <x v="0"/>
    <x v="0"/>
    <x v="0"/>
    <x v="0"/>
    <x v="0"/>
    <x v="0"/>
    <x v="0"/>
    <n v="0"/>
    <x v="0"/>
    <x v="0"/>
    <x v="3"/>
    <x v="0"/>
    <x v="0"/>
  </r>
  <r>
    <n v="20277"/>
    <x v="0"/>
    <x v="0"/>
    <x v="1"/>
    <x v="4"/>
    <x v="1"/>
    <x v="1"/>
    <x v="1"/>
    <n v="2"/>
    <x v="0"/>
    <x v="1"/>
    <x v="45"/>
    <x v="1"/>
    <x v="0"/>
  </r>
  <r>
    <n v="26765"/>
    <x v="1"/>
    <x v="0"/>
    <x v="3"/>
    <x v="2"/>
    <x v="1"/>
    <x v="0"/>
    <x v="0"/>
    <n v="2"/>
    <x v="2"/>
    <x v="1"/>
    <x v="12"/>
    <x v="0"/>
    <x v="0"/>
  </r>
  <r>
    <n v="12389"/>
    <x v="1"/>
    <x v="1"/>
    <x v="1"/>
    <x v="3"/>
    <x v="2"/>
    <x v="3"/>
    <x v="1"/>
    <n v="1"/>
    <x v="1"/>
    <x v="0"/>
    <x v="17"/>
    <x v="0"/>
    <x v="0"/>
  </r>
  <r>
    <n v="13585"/>
    <x v="0"/>
    <x v="0"/>
    <x v="2"/>
    <x v="5"/>
    <x v="1"/>
    <x v="2"/>
    <x v="1"/>
    <n v="1"/>
    <x v="1"/>
    <x v="0"/>
    <x v="39"/>
    <x v="0"/>
    <x v="1"/>
  </r>
  <r>
    <n v="26385"/>
    <x v="1"/>
    <x v="1"/>
    <x v="7"/>
    <x v="1"/>
    <x v="2"/>
    <x v="2"/>
    <x v="1"/>
    <n v="4"/>
    <x v="2"/>
    <x v="0"/>
    <x v="5"/>
    <x v="0"/>
    <x v="0"/>
  </r>
  <r>
    <n v="12236"/>
    <x v="0"/>
    <x v="0"/>
    <x v="6"/>
    <x v="0"/>
    <x v="1"/>
    <x v="3"/>
    <x v="0"/>
    <n v="0"/>
    <x v="0"/>
    <x v="0"/>
    <x v="27"/>
    <x v="1"/>
    <x v="0"/>
  </r>
  <r>
    <n v="21560"/>
    <x v="0"/>
    <x v="1"/>
    <x v="7"/>
    <x v="3"/>
    <x v="3"/>
    <x v="2"/>
    <x v="0"/>
    <n v="4"/>
    <x v="4"/>
    <x v="1"/>
    <x v="21"/>
    <x v="0"/>
    <x v="1"/>
  </r>
  <r>
    <n v="21554"/>
    <x v="1"/>
    <x v="0"/>
    <x v="2"/>
    <x v="3"/>
    <x v="0"/>
    <x v="2"/>
    <x v="1"/>
    <n v="3"/>
    <x v="4"/>
    <x v="1"/>
    <x v="6"/>
    <x v="0"/>
    <x v="0"/>
  </r>
  <r>
    <n v="13662"/>
    <x v="1"/>
    <x v="1"/>
    <x v="6"/>
    <x v="3"/>
    <x v="3"/>
    <x v="3"/>
    <x v="0"/>
    <n v="2"/>
    <x v="3"/>
    <x v="0"/>
    <x v="23"/>
    <x v="0"/>
    <x v="1"/>
  </r>
  <r>
    <n v="13089"/>
    <x v="0"/>
    <x v="0"/>
    <x v="7"/>
    <x v="0"/>
    <x v="0"/>
    <x v="4"/>
    <x v="0"/>
    <n v="2"/>
    <x v="0"/>
    <x v="1"/>
    <x v="30"/>
    <x v="0"/>
    <x v="1"/>
  </r>
  <r>
    <n v="14791"/>
    <x v="0"/>
    <x v="0"/>
    <x v="0"/>
    <x v="3"/>
    <x v="0"/>
    <x v="1"/>
    <x v="0"/>
    <n v="0"/>
    <x v="0"/>
    <x v="0"/>
    <x v="32"/>
    <x v="0"/>
    <x v="1"/>
  </r>
  <r>
    <n v="19331"/>
    <x v="1"/>
    <x v="1"/>
    <x v="6"/>
    <x v="4"/>
    <x v="2"/>
    <x v="3"/>
    <x v="0"/>
    <n v="1"/>
    <x v="0"/>
    <x v="0"/>
    <x v="8"/>
    <x v="0"/>
    <x v="0"/>
  </r>
  <r>
    <n v="17754"/>
    <x v="1"/>
    <x v="0"/>
    <x v="1"/>
    <x v="1"/>
    <x v="0"/>
    <x v="1"/>
    <x v="0"/>
    <n v="0"/>
    <x v="0"/>
    <x v="0"/>
    <x v="30"/>
    <x v="0"/>
    <x v="1"/>
  </r>
  <r>
    <n v="11149"/>
    <x v="0"/>
    <x v="1"/>
    <x v="0"/>
    <x v="4"/>
    <x v="0"/>
    <x v="4"/>
    <x v="0"/>
    <n v="2"/>
    <x v="0"/>
    <x v="1"/>
    <x v="27"/>
    <x v="1"/>
    <x v="0"/>
  </r>
  <r>
    <n v="16549"/>
    <x v="1"/>
    <x v="0"/>
    <x v="1"/>
    <x v="1"/>
    <x v="0"/>
    <x v="1"/>
    <x v="0"/>
    <n v="0"/>
    <x v="0"/>
    <x v="0"/>
    <x v="15"/>
    <x v="0"/>
    <x v="1"/>
  </r>
  <r>
    <n v="24305"/>
    <x v="1"/>
    <x v="1"/>
    <x v="11"/>
    <x v="0"/>
    <x v="0"/>
    <x v="4"/>
    <x v="1"/>
    <n v="3"/>
    <x v="0"/>
    <x v="1"/>
    <x v="30"/>
    <x v="0"/>
    <x v="1"/>
  </r>
  <r>
    <n v="18253"/>
    <x v="0"/>
    <x v="0"/>
    <x v="2"/>
    <x v="2"/>
    <x v="4"/>
    <x v="4"/>
    <x v="0"/>
    <n v="3"/>
    <x v="0"/>
    <x v="1"/>
    <x v="8"/>
    <x v="0"/>
    <x v="0"/>
  </r>
  <r>
    <n v="20147"/>
    <x v="0"/>
    <x v="0"/>
    <x v="1"/>
    <x v="0"/>
    <x v="0"/>
    <x v="1"/>
    <x v="0"/>
    <n v="0"/>
    <x v="0"/>
    <x v="0"/>
    <x v="27"/>
    <x v="1"/>
    <x v="0"/>
  </r>
  <r>
    <n v="15612"/>
    <x v="1"/>
    <x v="1"/>
    <x v="1"/>
    <x v="3"/>
    <x v="2"/>
    <x v="3"/>
    <x v="1"/>
    <n v="1"/>
    <x v="3"/>
    <x v="0"/>
    <x v="26"/>
    <x v="2"/>
    <x v="0"/>
  </r>
  <r>
    <n v="28323"/>
    <x v="1"/>
    <x v="1"/>
    <x v="3"/>
    <x v="3"/>
    <x v="0"/>
    <x v="2"/>
    <x v="1"/>
    <n v="2"/>
    <x v="2"/>
    <x v="1"/>
    <x v="1"/>
    <x v="0"/>
    <x v="1"/>
  </r>
  <r>
    <n v="22634"/>
    <x v="1"/>
    <x v="0"/>
    <x v="0"/>
    <x v="3"/>
    <x v="4"/>
    <x v="1"/>
    <x v="0"/>
    <n v="0"/>
    <x v="0"/>
    <x v="0"/>
    <x v="13"/>
    <x v="0"/>
    <x v="1"/>
  </r>
  <r>
    <n v="15665"/>
    <x v="0"/>
    <x v="0"/>
    <x v="1"/>
    <x v="3"/>
    <x v="0"/>
    <x v="1"/>
    <x v="0"/>
    <n v="0"/>
    <x v="0"/>
    <x v="0"/>
    <x v="15"/>
    <x v="0"/>
    <x v="1"/>
  </r>
  <r>
    <n v="27585"/>
    <x v="0"/>
    <x v="0"/>
    <x v="8"/>
    <x v="4"/>
    <x v="0"/>
    <x v="2"/>
    <x v="1"/>
    <n v="0"/>
    <x v="0"/>
    <x v="1"/>
    <x v="4"/>
    <x v="0"/>
    <x v="1"/>
  </r>
  <r>
    <n v="19748"/>
    <x v="0"/>
    <x v="1"/>
    <x v="6"/>
    <x v="5"/>
    <x v="2"/>
    <x v="0"/>
    <x v="1"/>
    <n v="2"/>
    <x v="3"/>
    <x v="1"/>
    <x v="2"/>
    <x v="1"/>
    <x v="0"/>
  </r>
  <r>
    <n v="21974"/>
    <x v="1"/>
    <x v="0"/>
    <x v="3"/>
    <x v="3"/>
    <x v="0"/>
    <x v="2"/>
    <x v="0"/>
    <n v="1"/>
    <x v="2"/>
    <x v="1"/>
    <x v="0"/>
    <x v="0"/>
    <x v="1"/>
  </r>
  <r>
    <n v="14032"/>
    <x v="0"/>
    <x v="1"/>
    <x v="3"/>
    <x v="4"/>
    <x v="2"/>
    <x v="0"/>
    <x v="1"/>
    <n v="2"/>
    <x v="3"/>
    <x v="1"/>
    <x v="5"/>
    <x v="0"/>
    <x v="1"/>
  </r>
  <r>
    <n v="22610"/>
    <x v="0"/>
    <x v="1"/>
    <x v="1"/>
    <x v="3"/>
    <x v="0"/>
    <x v="1"/>
    <x v="0"/>
    <n v="0"/>
    <x v="0"/>
    <x v="0"/>
    <x v="11"/>
    <x v="0"/>
    <x v="1"/>
  </r>
  <r>
    <n v="26984"/>
    <x v="0"/>
    <x v="1"/>
    <x v="0"/>
    <x v="0"/>
    <x v="0"/>
    <x v="0"/>
    <x v="0"/>
    <n v="1"/>
    <x v="0"/>
    <x v="0"/>
    <x v="21"/>
    <x v="0"/>
    <x v="1"/>
  </r>
  <r>
    <n v="18294"/>
    <x v="0"/>
    <x v="0"/>
    <x v="8"/>
    <x v="0"/>
    <x v="0"/>
    <x v="2"/>
    <x v="0"/>
    <n v="1"/>
    <x v="2"/>
    <x v="1"/>
    <x v="30"/>
    <x v="0"/>
    <x v="0"/>
  </r>
  <r>
    <n v="28564"/>
    <x v="1"/>
    <x v="0"/>
    <x v="0"/>
    <x v="4"/>
    <x v="1"/>
    <x v="1"/>
    <x v="0"/>
    <n v="0"/>
    <x v="3"/>
    <x v="0"/>
    <x v="6"/>
    <x v="0"/>
    <x v="1"/>
  </r>
  <r>
    <n v="28521"/>
    <x v="1"/>
    <x v="1"/>
    <x v="0"/>
    <x v="3"/>
    <x v="4"/>
    <x v="1"/>
    <x v="1"/>
    <n v="0"/>
    <x v="0"/>
    <x v="0"/>
    <x v="4"/>
    <x v="0"/>
    <x v="1"/>
  </r>
  <r>
    <n v="15450"/>
    <x v="0"/>
    <x v="1"/>
    <x v="4"/>
    <x v="0"/>
    <x v="4"/>
    <x v="1"/>
    <x v="0"/>
    <n v="0"/>
    <x v="0"/>
    <x v="0"/>
    <x v="43"/>
    <x v="1"/>
    <x v="0"/>
  </r>
  <r>
    <n v="25681"/>
    <x v="1"/>
    <x v="0"/>
    <x v="1"/>
    <x v="3"/>
    <x v="1"/>
    <x v="1"/>
    <x v="1"/>
    <n v="1"/>
    <x v="1"/>
    <x v="0"/>
    <x v="23"/>
    <x v="0"/>
    <x v="1"/>
  </r>
  <r>
    <n v="19491"/>
    <x v="1"/>
    <x v="1"/>
    <x v="1"/>
    <x v="4"/>
    <x v="1"/>
    <x v="1"/>
    <x v="0"/>
    <n v="2"/>
    <x v="0"/>
    <x v="0"/>
    <x v="0"/>
    <x v="0"/>
    <x v="0"/>
  </r>
  <r>
    <n v="26415"/>
    <x v="0"/>
    <x v="0"/>
    <x v="8"/>
    <x v="5"/>
    <x v="3"/>
    <x v="0"/>
    <x v="0"/>
    <n v="4"/>
    <x v="4"/>
    <x v="0"/>
    <x v="7"/>
    <x v="1"/>
    <x v="0"/>
  </r>
  <r>
    <n v="12821"/>
    <x v="0"/>
    <x v="1"/>
    <x v="0"/>
    <x v="3"/>
    <x v="0"/>
    <x v="1"/>
    <x v="0"/>
    <n v="0"/>
    <x v="0"/>
    <x v="0"/>
    <x v="32"/>
    <x v="0"/>
    <x v="0"/>
  </r>
  <r>
    <n v="15629"/>
    <x v="1"/>
    <x v="0"/>
    <x v="4"/>
    <x v="3"/>
    <x v="3"/>
    <x v="3"/>
    <x v="0"/>
    <n v="2"/>
    <x v="3"/>
    <x v="0"/>
    <x v="17"/>
    <x v="0"/>
    <x v="0"/>
  </r>
  <r>
    <n v="27835"/>
    <x v="0"/>
    <x v="1"/>
    <x v="6"/>
    <x v="3"/>
    <x v="3"/>
    <x v="3"/>
    <x v="0"/>
    <n v="2"/>
    <x v="0"/>
    <x v="0"/>
    <x v="21"/>
    <x v="0"/>
    <x v="0"/>
  </r>
  <r>
    <n v="11738"/>
    <x v="0"/>
    <x v="1"/>
    <x v="10"/>
    <x v="5"/>
    <x v="0"/>
    <x v="2"/>
    <x v="0"/>
    <n v="0"/>
    <x v="1"/>
    <x v="2"/>
    <x v="30"/>
    <x v="0"/>
    <x v="0"/>
  </r>
  <r>
    <n v="25065"/>
    <x v="0"/>
    <x v="1"/>
    <x v="3"/>
    <x v="4"/>
    <x v="3"/>
    <x v="0"/>
    <x v="0"/>
    <n v="2"/>
    <x v="2"/>
    <x v="2"/>
    <x v="28"/>
    <x v="0"/>
    <x v="0"/>
  </r>
  <r>
    <n v="26238"/>
    <x v="1"/>
    <x v="0"/>
    <x v="0"/>
    <x v="1"/>
    <x v="1"/>
    <x v="1"/>
    <x v="0"/>
    <n v="1"/>
    <x v="3"/>
    <x v="2"/>
    <x v="23"/>
    <x v="0"/>
    <x v="1"/>
  </r>
  <r>
    <n v="23707"/>
    <x v="1"/>
    <x v="1"/>
    <x v="3"/>
    <x v="2"/>
    <x v="0"/>
    <x v="4"/>
    <x v="0"/>
    <n v="3"/>
    <x v="4"/>
    <x v="2"/>
    <x v="2"/>
    <x v="1"/>
    <x v="1"/>
  </r>
  <r>
    <n v="27650"/>
    <x v="0"/>
    <x v="1"/>
    <x v="3"/>
    <x v="5"/>
    <x v="2"/>
    <x v="2"/>
    <x v="0"/>
    <n v="0"/>
    <x v="2"/>
    <x v="2"/>
    <x v="36"/>
    <x v="0"/>
    <x v="0"/>
  </r>
  <r>
    <n v="24981"/>
    <x v="0"/>
    <x v="1"/>
    <x v="10"/>
    <x v="4"/>
    <x v="1"/>
    <x v="2"/>
    <x v="0"/>
    <n v="2"/>
    <x v="4"/>
    <x v="2"/>
    <x v="16"/>
    <x v="1"/>
    <x v="0"/>
  </r>
  <r>
    <n v="20678"/>
    <x v="1"/>
    <x v="0"/>
    <x v="10"/>
    <x v="1"/>
    <x v="0"/>
    <x v="0"/>
    <x v="0"/>
    <n v="1"/>
    <x v="1"/>
    <x v="2"/>
    <x v="8"/>
    <x v="0"/>
    <x v="1"/>
  </r>
  <r>
    <n v="15302"/>
    <x v="1"/>
    <x v="0"/>
    <x v="3"/>
    <x v="0"/>
    <x v="4"/>
    <x v="2"/>
    <x v="0"/>
    <n v="0"/>
    <x v="1"/>
    <x v="2"/>
    <x v="17"/>
    <x v="0"/>
    <x v="1"/>
  </r>
  <r>
    <n v="26012"/>
    <x v="0"/>
    <x v="1"/>
    <x v="2"/>
    <x v="0"/>
    <x v="1"/>
    <x v="0"/>
    <x v="0"/>
    <n v="1"/>
    <x v="1"/>
    <x v="2"/>
    <x v="28"/>
    <x v="0"/>
    <x v="1"/>
  </r>
  <r>
    <n v="26575"/>
    <x v="1"/>
    <x v="0"/>
    <x v="0"/>
    <x v="3"/>
    <x v="2"/>
    <x v="0"/>
    <x v="1"/>
    <n v="2"/>
    <x v="3"/>
    <x v="2"/>
    <x v="23"/>
    <x v="0"/>
    <x v="1"/>
  </r>
  <r>
    <n v="15559"/>
    <x v="0"/>
    <x v="1"/>
    <x v="10"/>
    <x v="2"/>
    <x v="0"/>
    <x v="2"/>
    <x v="0"/>
    <n v="1"/>
    <x v="1"/>
    <x v="2"/>
    <x v="15"/>
    <x v="0"/>
    <x v="0"/>
  </r>
  <r>
    <n v="19235"/>
    <x v="0"/>
    <x v="0"/>
    <x v="14"/>
    <x v="3"/>
    <x v="4"/>
    <x v="0"/>
    <x v="0"/>
    <n v="0"/>
    <x v="0"/>
    <x v="2"/>
    <x v="17"/>
    <x v="0"/>
    <x v="0"/>
  </r>
  <r>
    <n v="15275"/>
    <x v="0"/>
    <x v="1"/>
    <x v="0"/>
    <x v="3"/>
    <x v="1"/>
    <x v="0"/>
    <x v="0"/>
    <n v="1"/>
    <x v="2"/>
    <x v="2"/>
    <x v="19"/>
    <x v="2"/>
    <x v="0"/>
  </r>
  <r>
    <n v="20339"/>
    <x v="0"/>
    <x v="0"/>
    <x v="12"/>
    <x v="0"/>
    <x v="0"/>
    <x v="4"/>
    <x v="0"/>
    <n v="4"/>
    <x v="1"/>
    <x v="2"/>
    <x v="20"/>
    <x v="0"/>
    <x v="1"/>
  </r>
  <r>
    <n v="25405"/>
    <x v="0"/>
    <x v="1"/>
    <x v="3"/>
    <x v="4"/>
    <x v="0"/>
    <x v="0"/>
    <x v="0"/>
    <n v="1"/>
    <x v="1"/>
    <x v="2"/>
    <x v="13"/>
    <x v="0"/>
    <x v="1"/>
  </r>
  <r>
    <n v="15940"/>
    <x v="0"/>
    <x v="1"/>
    <x v="11"/>
    <x v="5"/>
    <x v="1"/>
    <x v="2"/>
    <x v="0"/>
    <n v="4"/>
    <x v="0"/>
    <x v="2"/>
    <x v="8"/>
    <x v="0"/>
    <x v="0"/>
  </r>
  <r>
    <n v="25074"/>
    <x v="0"/>
    <x v="0"/>
    <x v="3"/>
    <x v="5"/>
    <x v="0"/>
    <x v="2"/>
    <x v="0"/>
    <n v="2"/>
    <x v="1"/>
    <x v="2"/>
    <x v="0"/>
    <x v="0"/>
    <x v="1"/>
  </r>
  <r>
    <n v="24738"/>
    <x v="0"/>
    <x v="0"/>
    <x v="0"/>
    <x v="0"/>
    <x v="1"/>
    <x v="1"/>
    <x v="0"/>
    <n v="1"/>
    <x v="3"/>
    <x v="2"/>
    <x v="36"/>
    <x v="0"/>
    <x v="1"/>
  </r>
  <r>
    <n v="16337"/>
    <x v="0"/>
    <x v="1"/>
    <x v="10"/>
    <x v="3"/>
    <x v="1"/>
    <x v="0"/>
    <x v="1"/>
    <n v="2"/>
    <x v="3"/>
    <x v="2"/>
    <x v="19"/>
    <x v="2"/>
    <x v="0"/>
  </r>
  <r>
    <n v="24357"/>
    <x v="0"/>
    <x v="1"/>
    <x v="2"/>
    <x v="1"/>
    <x v="0"/>
    <x v="2"/>
    <x v="0"/>
    <n v="1"/>
    <x v="1"/>
    <x v="2"/>
    <x v="28"/>
    <x v="0"/>
    <x v="1"/>
  </r>
  <r>
    <n v="18613"/>
    <x v="1"/>
    <x v="1"/>
    <x v="3"/>
    <x v="3"/>
    <x v="0"/>
    <x v="2"/>
    <x v="1"/>
    <n v="1"/>
    <x v="1"/>
    <x v="2"/>
    <x v="34"/>
    <x v="0"/>
    <x v="1"/>
  </r>
  <r>
    <n v="12207"/>
    <x v="1"/>
    <x v="1"/>
    <x v="2"/>
    <x v="5"/>
    <x v="0"/>
    <x v="4"/>
    <x v="0"/>
    <n v="0"/>
    <x v="2"/>
    <x v="2"/>
    <x v="29"/>
    <x v="1"/>
    <x v="1"/>
  </r>
  <r>
    <n v="18052"/>
    <x v="0"/>
    <x v="0"/>
    <x v="10"/>
    <x v="0"/>
    <x v="1"/>
    <x v="0"/>
    <x v="0"/>
    <n v="1"/>
    <x v="0"/>
    <x v="2"/>
    <x v="12"/>
    <x v="0"/>
    <x v="1"/>
  </r>
  <r>
    <n v="13353"/>
    <x v="1"/>
    <x v="0"/>
    <x v="10"/>
    <x v="5"/>
    <x v="4"/>
    <x v="4"/>
    <x v="0"/>
    <n v="2"/>
    <x v="4"/>
    <x v="2"/>
    <x v="33"/>
    <x v="1"/>
    <x v="1"/>
  </r>
  <r>
    <n v="19399"/>
    <x v="1"/>
    <x v="1"/>
    <x v="0"/>
    <x v="3"/>
    <x v="0"/>
    <x v="2"/>
    <x v="1"/>
    <n v="1"/>
    <x v="1"/>
    <x v="2"/>
    <x v="12"/>
    <x v="0"/>
    <x v="0"/>
  </r>
  <r>
    <n v="16154"/>
    <x v="0"/>
    <x v="0"/>
    <x v="3"/>
    <x v="2"/>
    <x v="0"/>
    <x v="2"/>
    <x v="0"/>
    <n v="2"/>
    <x v="1"/>
    <x v="2"/>
    <x v="15"/>
    <x v="0"/>
    <x v="0"/>
  </r>
  <r>
    <n v="22219"/>
    <x v="0"/>
    <x v="0"/>
    <x v="10"/>
    <x v="4"/>
    <x v="2"/>
    <x v="2"/>
    <x v="0"/>
    <n v="2"/>
    <x v="2"/>
    <x v="2"/>
    <x v="38"/>
    <x v="0"/>
    <x v="0"/>
  </r>
  <r>
    <n v="17269"/>
    <x v="1"/>
    <x v="1"/>
    <x v="10"/>
    <x v="1"/>
    <x v="0"/>
    <x v="2"/>
    <x v="1"/>
    <n v="0"/>
    <x v="0"/>
    <x v="2"/>
    <x v="15"/>
    <x v="0"/>
    <x v="1"/>
  </r>
  <r>
    <n v="23586"/>
    <x v="0"/>
    <x v="0"/>
    <x v="2"/>
    <x v="3"/>
    <x v="0"/>
    <x v="4"/>
    <x v="0"/>
    <n v="1"/>
    <x v="3"/>
    <x v="2"/>
    <x v="17"/>
    <x v="0"/>
    <x v="1"/>
  </r>
  <r>
    <n v="15740"/>
    <x v="0"/>
    <x v="1"/>
    <x v="2"/>
    <x v="2"/>
    <x v="0"/>
    <x v="4"/>
    <x v="0"/>
    <n v="2"/>
    <x v="3"/>
    <x v="2"/>
    <x v="46"/>
    <x v="1"/>
    <x v="0"/>
  </r>
  <r>
    <n v="27638"/>
    <x v="1"/>
    <x v="1"/>
    <x v="11"/>
    <x v="0"/>
    <x v="1"/>
    <x v="2"/>
    <x v="1"/>
    <n v="3"/>
    <x v="3"/>
    <x v="2"/>
    <x v="20"/>
    <x v="0"/>
    <x v="0"/>
  </r>
  <r>
    <n v="18976"/>
    <x v="1"/>
    <x v="1"/>
    <x v="0"/>
    <x v="5"/>
    <x v="2"/>
    <x v="2"/>
    <x v="0"/>
    <n v="2"/>
    <x v="4"/>
    <x v="2"/>
    <x v="24"/>
    <x v="1"/>
    <x v="1"/>
  </r>
  <r>
    <n v="19413"/>
    <x v="1"/>
    <x v="1"/>
    <x v="10"/>
    <x v="1"/>
    <x v="0"/>
    <x v="2"/>
    <x v="1"/>
    <n v="1"/>
    <x v="0"/>
    <x v="2"/>
    <x v="15"/>
    <x v="0"/>
    <x v="1"/>
  </r>
  <r>
    <n v="13283"/>
    <x v="0"/>
    <x v="1"/>
    <x v="2"/>
    <x v="1"/>
    <x v="1"/>
    <x v="2"/>
    <x v="1"/>
    <n v="2"/>
    <x v="0"/>
    <x v="2"/>
    <x v="38"/>
    <x v="0"/>
    <x v="1"/>
  </r>
  <r>
    <n v="17471"/>
    <x v="1"/>
    <x v="0"/>
    <x v="2"/>
    <x v="5"/>
    <x v="4"/>
    <x v="4"/>
    <x v="0"/>
    <n v="2"/>
    <x v="2"/>
    <x v="2"/>
    <x v="41"/>
    <x v="1"/>
    <x v="0"/>
  </r>
  <r>
    <n v="16791"/>
    <x v="1"/>
    <x v="1"/>
    <x v="10"/>
    <x v="2"/>
    <x v="0"/>
    <x v="4"/>
    <x v="0"/>
    <n v="3"/>
    <x v="4"/>
    <x v="2"/>
    <x v="14"/>
    <x v="1"/>
    <x v="1"/>
  </r>
  <r>
    <n v="15382"/>
    <x v="0"/>
    <x v="0"/>
    <x v="15"/>
    <x v="0"/>
    <x v="0"/>
    <x v="4"/>
    <x v="0"/>
    <n v="2"/>
    <x v="3"/>
    <x v="2"/>
    <x v="20"/>
    <x v="0"/>
    <x v="0"/>
  </r>
  <r>
    <n v="11641"/>
    <x v="0"/>
    <x v="1"/>
    <x v="14"/>
    <x v="0"/>
    <x v="0"/>
    <x v="0"/>
    <x v="0"/>
    <n v="0"/>
    <x v="0"/>
    <x v="2"/>
    <x v="4"/>
    <x v="0"/>
    <x v="0"/>
  </r>
  <r>
    <n v="11935"/>
    <x v="1"/>
    <x v="0"/>
    <x v="1"/>
    <x v="3"/>
    <x v="1"/>
    <x v="0"/>
    <x v="0"/>
    <n v="1"/>
    <x v="2"/>
    <x v="2"/>
    <x v="26"/>
    <x v="2"/>
    <x v="0"/>
  </r>
  <r>
    <n v="13233"/>
    <x v="0"/>
    <x v="1"/>
    <x v="10"/>
    <x v="4"/>
    <x v="1"/>
    <x v="2"/>
    <x v="0"/>
    <n v="1"/>
    <x v="4"/>
    <x v="2"/>
    <x v="42"/>
    <x v="1"/>
    <x v="1"/>
  </r>
  <r>
    <n v="25909"/>
    <x v="0"/>
    <x v="1"/>
    <x v="10"/>
    <x v="3"/>
    <x v="1"/>
    <x v="0"/>
    <x v="0"/>
    <n v="1"/>
    <x v="2"/>
    <x v="2"/>
    <x v="40"/>
    <x v="2"/>
    <x v="1"/>
  </r>
  <r>
    <n v="14092"/>
    <x v="1"/>
    <x v="1"/>
    <x v="1"/>
    <x v="3"/>
    <x v="3"/>
    <x v="1"/>
    <x v="0"/>
    <n v="2"/>
    <x v="2"/>
    <x v="2"/>
    <x v="26"/>
    <x v="2"/>
    <x v="0"/>
  </r>
  <r>
    <n v="29143"/>
    <x v="1"/>
    <x v="0"/>
    <x v="10"/>
    <x v="0"/>
    <x v="0"/>
    <x v="2"/>
    <x v="1"/>
    <n v="1"/>
    <x v="0"/>
    <x v="2"/>
    <x v="20"/>
    <x v="0"/>
    <x v="1"/>
  </r>
  <r>
    <n v="24941"/>
    <x v="0"/>
    <x v="1"/>
    <x v="10"/>
    <x v="1"/>
    <x v="0"/>
    <x v="4"/>
    <x v="0"/>
    <n v="2"/>
    <x v="4"/>
    <x v="2"/>
    <x v="29"/>
    <x v="1"/>
    <x v="0"/>
  </r>
  <r>
    <n v="24637"/>
    <x v="0"/>
    <x v="1"/>
    <x v="0"/>
    <x v="5"/>
    <x v="2"/>
    <x v="2"/>
    <x v="0"/>
    <n v="2"/>
    <x v="4"/>
    <x v="2"/>
    <x v="46"/>
    <x v="1"/>
    <x v="0"/>
  </r>
  <r>
    <n v="23893"/>
    <x v="0"/>
    <x v="1"/>
    <x v="14"/>
    <x v="1"/>
    <x v="0"/>
    <x v="0"/>
    <x v="0"/>
    <n v="3"/>
    <x v="4"/>
    <x v="2"/>
    <x v="3"/>
    <x v="0"/>
    <x v="0"/>
  </r>
  <r>
    <n v="13907"/>
    <x v="1"/>
    <x v="0"/>
    <x v="2"/>
    <x v="1"/>
    <x v="0"/>
    <x v="0"/>
    <x v="0"/>
    <n v="1"/>
    <x v="0"/>
    <x v="2"/>
    <x v="3"/>
    <x v="0"/>
    <x v="1"/>
  </r>
  <r>
    <n v="14900"/>
    <x v="0"/>
    <x v="0"/>
    <x v="0"/>
    <x v="0"/>
    <x v="1"/>
    <x v="1"/>
    <x v="0"/>
    <n v="1"/>
    <x v="3"/>
    <x v="2"/>
    <x v="38"/>
    <x v="0"/>
    <x v="1"/>
  </r>
  <r>
    <n v="11262"/>
    <x v="0"/>
    <x v="0"/>
    <x v="2"/>
    <x v="5"/>
    <x v="0"/>
    <x v="4"/>
    <x v="0"/>
    <n v="0"/>
    <x v="0"/>
    <x v="2"/>
    <x v="0"/>
    <x v="0"/>
    <x v="0"/>
  </r>
  <r>
    <n v="22294"/>
    <x v="1"/>
    <x v="0"/>
    <x v="3"/>
    <x v="3"/>
    <x v="0"/>
    <x v="2"/>
    <x v="1"/>
    <n v="1"/>
    <x v="1"/>
    <x v="2"/>
    <x v="34"/>
    <x v="0"/>
    <x v="1"/>
  </r>
  <r>
    <n v="12195"/>
    <x v="1"/>
    <x v="0"/>
    <x v="3"/>
    <x v="1"/>
    <x v="4"/>
    <x v="4"/>
    <x v="0"/>
    <n v="2"/>
    <x v="3"/>
    <x v="2"/>
    <x v="31"/>
    <x v="0"/>
    <x v="0"/>
  </r>
  <r>
    <n v="25375"/>
    <x v="0"/>
    <x v="1"/>
    <x v="14"/>
    <x v="0"/>
    <x v="4"/>
    <x v="0"/>
    <x v="0"/>
    <n v="0"/>
    <x v="3"/>
    <x v="2"/>
    <x v="17"/>
    <x v="0"/>
    <x v="0"/>
  </r>
  <r>
    <n v="11143"/>
    <x v="0"/>
    <x v="1"/>
    <x v="0"/>
    <x v="3"/>
    <x v="2"/>
    <x v="0"/>
    <x v="0"/>
    <n v="2"/>
    <x v="2"/>
    <x v="2"/>
    <x v="19"/>
    <x v="2"/>
    <x v="0"/>
  </r>
  <r>
    <n v="25898"/>
    <x v="0"/>
    <x v="0"/>
    <x v="3"/>
    <x v="4"/>
    <x v="2"/>
    <x v="2"/>
    <x v="0"/>
    <n v="2"/>
    <x v="1"/>
    <x v="2"/>
    <x v="39"/>
    <x v="0"/>
    <x v="0"/>
  </r>
  <r>
    <n v="24397"/>
    <x v="1"/>
    <x v="1"/>
    <x v="7"/>
    <x v="4"/>
    <x v="0"/>
    <x v="4"/>
    <x v="1"/>
    <n v="4"/>
    <x v="3"/>
    <x v="2"/>
    <x v="8"/>
    <x v="0"/>
    <x v="0"/>
  </r>
  <r>
    <n v="19758"/>
    <x v="1"/>
    <x v="1"/>
    <x v="10"/>
    <x v="3"/>
    <x v="1"/>
    <x v="0"/>
    <x v="1"/>
    <n v="2"/>
    <x v="3"/>
    <x v="2"/>
    <x v="19"/>
    <x v="2"/>
    <x v="0"/>
  </r>
  <r>
    <n v="15529"/>
    <x v="0"/>
    <x v="1"/>
    <x v="10"/>
    <x v="5"/>
    <x v="0"/>
    <x v="2"/>
    <x v="0"/>
    <n v="2"/>
    <x v="1"/>
    <x v="2"/>
    <x v="1"/>
    <x v="0"/>
    <x v="1"/>
  </r>
  <r>
    <n v="19884"/>
    <x v="0"/>
    <x v="1"/>
    <x v="10"/>
    <x v="4"/>
    <x v="2"/>
    <x v="2"/>
    <x v="0"/>
    <n v="2"/>
    <x v="1"/>
    <x v="2"/>
    <x v="10"/>
    <x v="1"/>
    <x v="1"/>
  </r>
  <r>
    <n v="18674"/>
    <x v="1"/>
    <x v="0"/>
    <x v="2"/>
    <x v="5"/>
    <x v="4"/>
    <x v="0"/>
    <x v="1"/>
    <n v="0"/>
    <x v="0"/>
    <x v="2"/>
    <x v="28"/>
    <x v="0"/>
    <x v="0"/>
  </r>
  <r>
    <n v="13453"/>
    <x v="0"/>
    <x v="0"/>
    <x v="12"/>
    <x v="1"/>
    <x v="0"/>
    <x v="4"/>
    <x v="0"/>
    <n v="3"/>
    <x v="0"/>
    <x v="2"/>
    <x v="12"/>
    <x v="0"/>
    <x v="1"/>
  </r>
  <r>
    <n v="14063"/>
    <x v="1"/>
    <x v="0"/>
    <x v="3"/>
    <x v="3"/>
    <x v="0"/>
    <x v="2"/>
    <x v="1"/>
    <n v="1"/>
    <x v="0"/>
    <x v="1"/>
    <x v="0"/>
    <x v="0"/>
    <x v="1"/>
  </r>
  <r>
    <n v="27393"/>
    <x v="0"/>
    <x v="0"/>
    <x v="14"/>
    <x v="5"/>
    <x v="0"/>
    <x v="4"/>
    <x v="0"/>
    <n v="2"/>
    <x v="4"/>
    <x v="2"/>
    <x v="18"/>
    <x v="1"/>
    <x v="0"/>
  </r>
  <r>
    <n v="14417"/>
    <x v="1"/>
    <x v="1"/>
    <x v="10"/>
    <x v="1"/>
    <x v="2"/>
    <x v="2"/>
    <x v="0"/>
    <n v="2"/>
    <x v="4"/>
    <x v="2"/>
    <x v="9"/>
    <x v="0"/>
    <x v="1"/>
  </r>
  <r>
    <n v="17533"/>
    <x v="0"/>
    <x v="1"/>
    <x v="0"/>
    <x v="1"/>
    <x v="1"/>
    <x v="2"/>
    <x v="1"/>
    <n v="2"/>
    <x v="2"/>
    <x v="2"/>
    <x v="49"/>
    <x v="1"/>
    <x v="1"/>
  </r>
  <r>
    <n v="18580"/>
    <x v="0"/>
    <x v="0"/>
    <x v="10"/>
    <x v="4"/>
    <x v="4"/>
    <x v="2"/>
    <x v="0"/>
    <n v="0"/>
    <x v="1"/>
    <x v="2"/>
    <x v="8"/>
    <x v="0"/>
    <x v="1"/>
  </r>
  <r>
    <n v="17025"/>
    <x v="1"/>
    <x v="1"/>
    <x v="14"/>
    <x v="3"/>
    <x v="1"/>
    <x v="0"/>
    <x v="1"/>
    <n v="1"/>
    <x v="1"/>
    <x v="2"/>
    <x v="32"/>
    <x v="0"/>
    <x v="1"/>
  </r>
  <r>
    <n v="25293"/>
    <x v="0"/>
    <x v="1"/>
    <x v="2"/>
    <x v="5"/>
    <x v="0"/>
    <x v="4"/>
    <x v="0"/>
    <n v="0"/>
    <x v="3"/>
    <x v="2"/>
    <x v="0"/>
    <x v="0"/>
    <x v="0"/>
  </r>
  <r>
    <n v="24725"/>
    <x v="0"/>
    <x v="0"/>
    <x v="0"/>
    <x v="1"/>
    <x v="1"/>
    <x v="1"/>
    <x v="0"/>
    <n v="0"/>
    <x v="3"/>
    <x v="2"/>
    <x v="23"/>
    <x v="0"/>
    <x v="0"/>
  </r>
  <r>
    <n v="23200"/>
    <x v="0"/>
    <x v="0"/>
    <x v="14"/>
    <x v="1"/>
    <x v="0"/>
    <x v="0"/>
    <x v="0"/>
    <n v="2"/>
    <x v="0"/>
    <x v="2"/>
    <x v="3"/>
    <x v="0"/>
    <x v="0"/>
  </r>
  <r>
    <n v="15895"/>
    <x v="1"/>
    <x v="0"/>
    <x v="10"/>
    <x v="4"/>
    <x v="0"/>
    <x v="4"/>
    <x v="0"/>
    <n v="0"/>
    <x v="4"/>
    <x v="2"/>
    <x v="7"/>
    <x v="1"/>
    <x v="0"/>
  </r>
  <r>
    <n v="18577"/>
    <x v="0"/>
    <x v="0"/>
    <x v="10"/>
    <x v="3"/>
    <x v="4"/>
    <x v="2"/>
    <x v="0"/>
    <n v="0"/>
    <x v="0"/>
    <x v="2"/>
    <x v="8"/>
    <x v="0"/>
    <x v="0"/>
  </r>
  <r>
    <n v="27218"/>
    <x v="0"/>
    <x v="0"/>
    <x v="6"/>
    <x v="4"/>
    <x v="3"/>
    <x v="1"/>
    <x v="1"/>
    <n v="0"/>
    <x v="0"/>
    <x v="2"/>
    <x v="28"/>
    <x v="0"/>
    <x v="0"/>
  </r>
  <r>
    <n v="18560"/>
    <x v="0"/>
    <x v="0"/>
    <x v="3"/>
    <x v="4"/>
    <x v="4"/>
    <x v="2"/>
    <x v="0"/>
    <n v="0"/>
    <x v="1"/>
    <x v="2"/>
    <x v="17"/>
    <x v="0"/>
    <x v="1"/>
  </r>
  <r>
    <n v="25006"/>
    <x v="1"/>
    <x v="0"/>
    <x v="1"/>
    <x v="3"/>
    <x v="1"/>
    <x v="0"/>
    <x v="0"/>
    <n v="1"/>
    <x v="2"/>
    <x v="2"/>
    <x v="26"/>
    <x v="2"/>
    <x v="0"/>
  </r>
  <r>
    <n v="17369"/>
    <x v="1"/>
    <x v="1"/>
    <x v="1"/>
    <x v="3"/>
    <x v="1"/>
    <x v="0"/>
    <x v="0"/>
    <n v="1"/>
    <x v="2"/>
    <x v="2"/>
    <x v="40"/>
    <x v="2"/>
    <x v="0"/>
  </r>
  <r>
    <n v="14495"/>
    <x v="0"/>
    <x v="1"/>
    <x v="0"/>
    <x v="1"/>
    <x v="1"/>
    <x v="2"/>
    <x v="1"/>
    <n v="2"/>
    <x v="2"/>
    <x v="2"/>
    <x v="9"/>
    <x v="0"/>
    <x v="1"/>
  </r>
  <r>
    <n v="18847"/>
    <x v="0"/>
    <x v="0"/>
    <x v="10"/>
    <x v="4"/>
    <x v="4"/>
    <x v="4"/>
    <x v="0"/>
    <n v="2"/>
    <x v="2"/>
    <x v="2"/>
    <x v="43"/>
    <x v="1"/>
    <x v="0"/>
  </r>
  <r>
    <n v="14754"/>
    <x v="0"/>
    <x v="1"/>
    <x v="0"/>
    <x v="0"/>
    <x v="1"/>
    <x v="1"/>
    <x v="0"/>
    <n v="1"/>
    <x v="3"/>
    <x v="2"/>
    <x v="28"/>
    <x v="0"/>
    <x v="1"/>
  </r>
  <r>
    <n v="23378"/>
    <x v="0"/>
    <x v="1"/>
    <x v="3"/>
    <x v="0"/>
    <x v="1"/>
    <x v="0"/>
    <x v="0"/>
    <n v="1"/>
    <x v="1"/>
    <x v="2"/>
    <x v="20"/>
    <x v="0"/>
    <x v="1"/>
  </r>
  <r>
    <n v="26452"/>
    <x v="1"/>
    <x v="1"/>
    <x v="14"/>
    <x v="1"/>
    <x v="4"/>
    <x v="4"/>
    <x v="0"/>
    <n v="2"/>
    <x v="4"/>
    <x v="2"/>
    <x v="45"/>
    <x v="1"/>
    <x v="0"/>
  </r>
  <r>
    <n v="20370"/>
    <x v="0"/>
    <x v="1"/>
    <x v="3"/>
    <x v="1"/>
    <x v="3"/>
    <x v="0"/>
    <x v="0"/>
    <n v="2"/>
    <x v="2"/>
    <x v="2"/>
    <x v="31"/>
    <x v="0"/>
    <x v="0"/>
  </r>
  <r>
    <n v="20528"/>
    <x v="0"/>
    <x v="1"/>
    <x v="0"/>
    <x v="4"/>
    <x v="3"/>
    <x v="0"/>
    <x v="0"/>
    <n v="2"/>
    <x v="1"/>
    <x v="2"/>
    <x v="10"/>
    <x v="1"/>
    <x v="0"/>
  </r>
  <r>
    <n v="23549"/>
    <x v="1"/>
    <x v="1"/>
    <x v="1"/>
    <x v="3"/>
    <x v="2"/>
    <x v="0"/>
    <x v="0"/>
    <n v="2"/>
    <x v="2"/>
    <x v="2"/>
    <x v="25"/>
    <x v="2"/>
    <x v="0"/>
  </r>
  <r>
    <n v="21751"/>
    <x v="0"/>
    <x v="1"/>
    <x v="10"/>
    <x v="1"/>
    <x v="4"/>
    <x v="4"/>
    <x v="0"/>
    <n v="2"/>
    <x v="3"/>
    <x v="2"/>
    <x v="18"/>
    <x v="1"/>
    <x v="0"/>
  </r>
  <r>
    <n v="21266"/>
    <x v="1"/>
    <x v="0"/>
    <x v="2"/>
    <x v="3"/>
    <x v="0"/>
    <x v="4"/>
    <x v="0"/>
    <n v="1"/>
    <x v="3"/>
    <x v="2"/>
    <x v="17"/>
    <x v="0"/>
    <x v="1"/>
  </r>
  <r>
    <n v="13388"/>
    <x v="1"/>
    <x v="1"/>
    <x v="10"/>
    <x v="4"/>
    <x v="1"/>
    <x v="2"/>
    <x v="0"/>
    <n v="1"/>
    <x v="4"/>
    <x v="2"/>
    <x v="16"/>
    <x v="1"/>
    <x v="0"/>
  </r>
  <r>
    <n v="18752"/>
    <x v="1"/>
    <x v="0"/>
    <x v="0"/>
    <x v="3"/>
    <x v="2"/>
    <x v="0"/>
    <x v="0"/>
    <n v="1"/>
    <x v="2"/>
    <x v="2"/>
    <x v="23"/>
    <x v="0"/>
    <x v="0"/>
  </r>
  <r>
    <n v="16917"/>
    <x v="0"/>
    <x v="1"/>
    <x v="7"/>
    <x v="0"/>
    <x v="0"/>
    <x v="4"/>
    <x v="0"/>
    <n v="4"/>
    <x v="0"/>
    <x v="2"/>
    <x v="13"/>
    <x v="0"/>
    <x v="0"/>
  </r>
  <r>
    <n v="15313"/>
    <x v="0"/>
    <x v="1"/>
    <x v="10"/>
    <x v="5"/>
    <x v="0"/>
    <x v="4"/>
    <x v="0"/>
    <n v="2"/>
    <x v="1"/>
    <x v="2"/>
    <x v="14"/>
    <x v="1"/>
    <x v="0"/>
  </r>
  <r>
    <n v="25329"/>
    <x v="1"/>
    <x v="0"/>
    <x v="0"/>
    <x v="1"/>
    <x v="1"/>
    <x v="1"/>
    <x v="1"/>
    <n v="2"/>
    <x v="0"/>
    <x v="2"/>
    <x v="21"/>
    <x v="0"/>
    <x v="0"/>
  </r>
  <r>
    <n v="20380"/>
    <x v="0"/>
    <x v="0"/>
    <x v="10"/>
    <x v="1"/>
    <x v="4"/>
    <x v="4"/>
    <x v="0"/>
    <n v="2"/>
    <x v="4"/>
    <x v="2"/>
    <x v="45"/>
    <x v="1"/>
    <x v="0"/>
  </r>
  <r>
    <n v="23089"/>
    <x v="0"/>
    <x v="1"/>
    <x v="0"/>
    <x v="3"/>
    <x v="1"/>
    <x v="0"/>
    <x v="0"/>
    <n v="1"/>
    <x v="2"/>
    <x v="2"/>
    <x v="26"/>
    <x v="2"/>
    <x v="0"/>
  </r>
  <r>
    <n v="13749"/>
    <x v="0"/>
    <x v="1"/>
    <x v="2"/>
    <x v="5"/>
    <x v="4"/>
    <x v="0"/>
    <x v="0"/>
    <n v="0"/>
    <x v="3"/>
    <x v="2"/>
    <x v="15"/>
    <x v="0"/>
    <x v="0"/>
  </r>
  <r>
    <n v="24943"/>
    <x v="0"/>
    <x v="1"/>
    <x v="10"/>
    <x v="1"/>
    <x v="0"/>
    <x v="4"/>
    <x v="0"/>
    <n v="2"/>
    <x v="4"/>
    <x v="2"/>
    <x v="29"/>
    <x v="1"/>
    <x v="0"/>
  </r>
  <r>
    <n v="28667"/>
    <x v="1"/>
    <x v="1"/>
    <x v="3"/>
    <x v="4"/>
    <x v="0"/>
    <x v="0"/>
    <x v="1"/>
    <n v="1"/>
    <x v="0"/>
    <x v="2"/>
    <x v="34"/>
    <x v="0"/>
    <x v="1"/>
  </r>
  <r>
    <n v="15194"/>
    <x v="1"/>
    <x v="1"/>
    <x v="7"/>
    <x v="4"/>
    <x v="0"/>
    <x v="4"/>
    <x v="1"/>
    <n v="3"/>
    <x v="0"/>
    <x v="2"/>
    <x v="32"/>
    <x v="0"/>
    <x v="1"/>
  </r>
  <r>
    <n v="17436"/>
    <x v="0"/>
    <x v="1"/>
    <x v="10"/>
    <x v="4"/>
    <x v="2"/>
    <x v="2"/>
    <x v="1"/>
    <n v="2"/>
    <x v="3"/>
    <x v="2"/>
    <x v="36"/>
    <x v="0"/>
    <x v="0"/>
  </r>
  <r>
    <n v="18935"/>
    <x v="0"/>
    <x v="0"/>
    <x v="12"/>
    <x v="3"/>
    <x v="4"/>
    <x v="4"/>
    <x v="0"/>
    <n v="3"/>
    <x v="3"/>
    <x v="2"/>
    <x v="8"/>
    <x v="0"/>
    <x v="0"/>
  </r>
  <r>
    <n v="16871"/>
    <x v="0"/>
    <x v="0"/>
    <x v="8"/>
    <x v="4"/>
    <x v="2"/>
    <x v="2"/>
    <x v="0"/>
    <n v="1"/>
    <x v="4"/>
    <x v="2"/>
    <x v="36"/>
    <x v="0"/>
    <x v="1"/>
  </r>
  <r>
    <n v="12100"/>
    <x v="1"/>
    <x v="1"/>
    <x v="10"/>
    <x v="4"/>
    <x v="0"/>
    <x v="4"/>
    <x v="0"/>
    <n v="0"/>
    <x v="4"/>
    <x v="2"/>
    <x v="42"/>
    <x v="1"/>
    <x v="0"/>
  </r>
  <r>
    <n v="23158"/>
    <x v="0"/>
    <x v="0"/>
    <x v="10"/>
    <x v="0"/>
    <x v="4"/>
    <x v="2"/>
    <x v="1"/>
    <n v="0"/>
    <x v="0"/>
    <x v="2"/>
    <x v="11"/>
    <x v="0"/>
    <x v="1"/>
  </r>
  <r>
    <n v="18545"/>
    <x v="0"/>
    <x v="1"/>
    <x v="0"/>
    <x v="5"/>
    <x v="2"/>
    <x v="2"/>
    <x v="1"/>
    <n v="2"/>
    <x v="4"/>
    <x v="2"/>
    <x v="33"/>
    <x v="1"/>
    <x v="1"/>
  </r>
  <r>
    <n v="18391"/>
    <x v="1"/>
    <x v="0"/>
    <x v="2"/>
    <x v="2"/>
    <x v="1"/>
    <x v="2"/>
    <x v="0"/>
    <n v="2"/>
    <x v="2"/>
    <x v="2"/>
    <x v="20"/>
    <x v="0"/>
    <x v="0"/>
  </r>
  <r>
    <n v="19812"/>
    <x v="1"/>
    <x v="0"/>
    <x v="3"/>
    <x v="4"/>
    <x v="1"/>
    <x v="2"/>
    <x v="0"/>
    <n v="0"/>
    <x v="2"/>
    <x v="2"/>
    <x v="38"/>
    <x v="0"/>
    <x v="1"/>
  </r>
  <r>
    <n v="27660"/>
    <x v="0"/>
    <x v="1"/>
    <x v="2"/>
    <x v="5"/>
    <x v="4"/>
    <x v="4"/>
    <x v="0"/>
    <n v="2"/>
    <x v="2"/>
    <x v="2"/>
    <x v="43"/>
    <x v="1"/>
    <x v="0"/>
  </r>
  <r>
    <n v="18058"/>
    <x v="1"/>
    <x v="0"/>
    <x v="6"/>
    <x v="1"/>
    <x v="2"/>
    <x v="0"/>
    <x v="0"/>
    <n v="2"/>
    <x v="1"/>
    <x v="2"/>
    <x v="44"/>
    <x v="1"/>
    <x v="0"/>
  </r>
  <r>
    <n v="20343"/>
    <x v="0"/>
    <x v="0"/>
    <x v="8"/>
    <x v="5"/>
    <x v="1"/>
    <x v="2"/>
    <x v="0"/>
    <n v="1"/>
    <x v="3"/>
    <x v="2"/>
    <x v="12"/>
    <x v="0"/>
    <x v="0"/>
  </r>
  <r>
    <n v="28997"/>
    <x v="1"/>
    <x v="1"/>
    <x v="0"/>
    <x v="4"/>
    <x v="2"/>
    <x v="2"/>
    <x v="1"/>
    <n v="1"/>
    <x v="1"/>
    <x v="2"/>
    <x v="7"/>
    <x v="1"/>
    <x v="1"/>
  </r>
  <r>
    <n v="24398"/>
    <x v="0"/>
    <x v="1"/>
    <x v="12"/>
    <x v="0"/>
    <x v="4"/>
    <x v="4"/>
    <x v="0"/>
    <n v="4"/>
    <x v="0"/>
    <x v="2"/>
    <x v="3"/>
    <x v="0"/>
    <x v="0"/>
  </r>
  <r>
    <n v="19002"/>
    <x v="0"/>
    <x v="0"/>
    <x v="10"/>
    <x v="4"/>
    <x v="1"/>
    <x v="2"/>
    <x v="0"/>
    <n v="1"/>
    <x v="1"/>
    <x v="2"/>
    <x v="42"/>
    <x v="1"/>
    <x v="1"/>
  </r>
  <r>
    <n v="28609"/>
    <x v="0"/>
    <x v="1"/>
    <x v="1"/>
    <x v="4"/>
    <x v="2"/>
    <x v="0"/>
    <x v="1"/>
    <n v="2"/>
    <x v="0"/>
    <x v="2"/>
    <x v="38"/>
    <x v="0"/>
    <x v="0"/>
  </r>
  <r>
    <n v="29231"/>
    <x v="1"/>
    <x v="1"/>
    <x v="2"/>
    <x v="5"/>
    <x v="1"/>
    <x v="2"/>
    <x v="1"/>
    <n v="2"/>
    <x v="0"/>
    <x v="2"/>
    <x v="1"/>
    <x v="0"/>
    <x v="0"/>
  </r>
  <r>
    <n v="18858"/>
    <x v="1"/>
    <x v="1"/>
    <x v="10"/>
    <x v="4"/>
    <x v="3"/>
    <x v="0"/>
    <x v="0"/>
    <n v="2"/>
    <x v="2"/>
    <x v="2"/>
    <x v="31"/>
    <x v="0"/>
    <x v="1"/>
  </r>
  <r>
    <n v="20000"/>
    <x v="0"/>
    <x v="1"/>
    <x v="10"/>
    <x v="0"/>
    <x v="4"/>
    <x v="2"/>
    <x v="0"/>
    <n v="0"/>
    <x v="0"/>
    <x v="2"/>
    <x v="11"/>
    <x v="0"/>
    <x v="1"/>
  </r>
  <r>
    <n v="25261"/>
    <x v="0"/>
    <x v="1"/>
    <x v="0"/>
    <x v="3"/>
    <x v="2"/>
    <x v="0"/>
    <x v="0"/>
    <n v="2"/>
    <x v="2"/>
    <x v="2"/>
    <x v="40"/>
    <x v="2"/>
    <x v="0"/>
  </r>
  <r>
    <n v="17458"/>
    <x v="1"/>
    <x v="1"/>
    <x v="3"/>
    <x v="1"/>
    <x v="2"/>
    <x v="2"/>
    <x v="0"/>
    <n v="0"/>
    <x v="2"/>
    <x v="2"/>
    <x v="31"/>
    <x v="0"/>
    <x v="1"/>
  </r>
  <r>
    <n v="11644"/>
    <x v="1"/>
    <x v="1"/>
    <x v="0"/>
    <x v="4"/>
    <x v="0"/>
    <x v="0"/>
    <x v="0"/>
    <n v="0"/>
    <x v="1"/>
    <x v="2"/>
    <x v="4"/>
    <x v="0"/>
    <x v="0"/>
  </r>
  <r>
    <n v="16145"/>
    <x v="1"/>
    <x v="0"/>
    <x v="3"/>
    <x v="2"/>
    <x v="4"/>
    <x v="2"/>
    <x v="0"/>
    <n v="3"/>
    <x v="4"/>
    <x v="2"/>
    <x v="30"/>
    <x v="0"/>
    <x v="1"/>
  </r>
  <r>
    <n v="16890"/>
    <x v="0"/>
    <x v="1"/>
    <x v="10"/>
    <x v="1"/>
    <x v="3"/>
    <x v="0"/>
    <x v="0"/>
    <n v="2"/>
    <x v="2"/>
    <x v="2"/>
    <x v="31"/>
    <x v="0"/>
    <x v="1"/>
  </r>
  <r>
    <n v="25983"/>
    <x v="0"/>
    <x v="1"/>
    <x v="3"/>
    <x v="3"/>
    <x v="0"/>
    <x v="2"/>
    <x v="1"/>
    <n v="1"/>
    <x v="0"/>
    <x v="2"/>
    <x v="1"/>
    <x v="0"/>
    <x v="0"/>
  </r>
  <r>
    <n v="14633"/>
    <x v="0"/>
    <x v="1"/>
    <x v="10"/>
    <x v="0"/>
    <x v="1"/>
    <x v="0"/>
    <x v="0"/>
    <n v="1"/>
    <x v="1"/>
    <x v="2"/>
    <x v="20"/>
    <x v="0"/>
    <x v="0"/>
  </r>
  <r>
    <n v="22994"/>
    <x v="0"/>
    <x v="0"/>
    <x v="2"/>
    <x v="3"/>
    <x v="0"/>
    <x v="4"/>
    <x v="0"/>
    <n v="1"/>
    <x v="3"/>
    <x v="2"/>
    <x v="17"/>
    <x v="0"/>
    <x v="1"/>
  </r>
  <r>
    <n v="22983"/>
    <x v="1"/>
    <x v="0"/>
    <x v="1"/>
    <x v="3"/>
    <x v="3"/>
    <x v="1"/>
    <x v="0"/>
    <n v="2"/>
    <x v="2"/>
    <x v="2"/>
    <x v="40"/>
    <x v="2"/>
    <x v="0"/>
  </r>
  <r>
    <n v="25184"/>
    <x v="1"/>
    <x v="1"/>
    <x v="15"/>
    <x v="0"/>
    <x v="1"/>
    <x v="2"/>
    <x v="0"/>
    <n v="4"/>
    <x v="2"/>
    <x v="2"/>
    <x v="12"/>
    <x v="0"/>
    <x v="1"/>
  </r>
  <r>
    <n v="14469"/>
    <x v="0"/>
    <x v="0"/>
    <x v="11"/>
    <x v="1"/>
    <x v="1"/>
    <x v="2"/>
    <x v="0"/>
    <n v="4"/>
    <x v="3"/>
    <x v="2"/>
    <x v="12"/>
    <x v="0"/>
    <x v="0"/>
  </r>
  <r>
    <n v="11538"/>
    <x v="1"/>
    <x v="0"/>
    <x v="10"/>
    <x v="5"/>
    <x v="4"/>
    <x v="0"/>
    <x v="1"/>
    <n v="0"/>
    <x v="0"/>
    <x v="2"/>
    <x v="15"/>
    <x v="0"/>
    <x v="1"/>
  </r>
  <r>
    <n v="16245"/>
    <x v="1"/>
    <x v="0"/>
    <x v="2"/>
    <x v="5"/>
    <x v="4"/>
    <x v="0"/>
    <x v="0"/>
    <n v="0"/>
    <x v="3"/>
    <x v="2"/>
    <x v="15"/>
    <x v="0"/>
    <x v="0"/>
  </r>
  <r>
    <n v="17858"/>
    <x v="0"/>
    <x v="1"/>
    <x v="0"/>
    <x v="5"/>
    <x v="2"/>
    <x v="0"/>
    <x v="0"/>
    <n v="2"/>
    <x v="1"/>
    <x v="2"/>
    <x v="20"/>
    <x v="0"/>
    <x v="1"/>
  </r>
  <r>
    <n v="25347"/>
    <x v="1"/>
    <x v="0"/>
    <x v="6"/>
    <x v="1"/>
    <x v="3"/>
    <x v="1"/>
    <x v="1"/>
    <n v="2"/>
    <x v="0"/>
    <x v="2"/>
    <x v="38"/>
    <x v="0"/>
    <x v="0"/>
  </r>
  <r>
    <n v="15814"/>
    <x v="1"/>
    <x v="0"/>
    <x v="0"/>
    <x v="3"/>
    <x v="2"/>
    <x v="0"/>
    <x v="0"/>
    <n v="1"/>
    <x v="2"/>
    <x v="2"/>
    <x v="25"/>
    <x v="2"/>
    <x v="0"/>
  </r>
  <r>
    <n v="11259"/>
    <x v="0"/>
    <x v="0"/>
    <x v="11"/>
    <x v="5"/>
    <x v="1"/>
    <x v="2"/>
    <x v="0"/>
    <n v="4"/>
    <x v="1"/>
    <x v="2"/>
    <x v="3"/>
    <x v="0"/>
    <x v="1"/>
  </r>
  <r>
    <n v="11200"/>
    <x v="0"/>
    <x v="1"/>
    <x v="3"/>
    <x v="5"/>
    <x v="0"/>
    <x v="4"/>
    <x v="0"/>
    <n v="1"/>
    <x v="3"/>
    <x v="2"/>
    <x v="7"/>
    <x v="1"/>
    <x v="0"/>
  </r>
  <r>
    <n v="25101"/>
    <x v="0"/>
    <x v="1"/>
    <x v="10"/>
    <x v="2"/>
    <x v="0"/>
    <x v="2"/>
    <x v="0"/>
    <n v="1"/>
    <x v="1"/>
    <x v="2"/>
    <x v="15"/>
    <x v="0"/>
    <x v="0"/>
  </r>
  <r>
    <n v="21801"/>
    <x v="0"/>
    <x v="0"/>
    <x v="3"/>
    <x v="5"/>
    <x v="1"/>
    <x v="2"/>
    <x v="0"/>
    <n v="1"/>
    <x v="3"/>
    <x v="2"/>
    <x v="10"/>
    <x v="1"/>
    <x v="0"/>
  </r>
  <r>
    <n v="25943"/>
    <x v="1"/>
    <x v="0"/>
    <x v="3"/>
    <x v="3"/>
    <x v="1"/>
    <x v="0"/>
    <x v="1"/>
    <n v="2"/>
    <x v="0"/>
    <x v="2"/>
    <x v="40"/>
    <x v="2"/>
    <x v="1"/>
  </r>
  <r>
    <n v="22127"/>
    <x v="0"/>
    <x v="1"/>
    <x v="10"/>
    <x v="1"/>
    <x v="4"/>
    <x v="4"/>
    <x v="0"/>
    <n v="2"/>
    <x v="3"/>
    <x v="2"/>
    <x v="41"/>
    <x v="1"/>
    <x v="0"/>
  </r>
  <r>
    <n v="20414"/>
    <x v="0"/>
    <x v="0"/>
    <x v="10"/>
    <x v="3"/>
    <x v="1"/>
    <x v="0"/>
    <x v="0"/>
    <n v="2"/>
    <x v="2"/>
    <x v="2"/>
    <x v="19"/>
    <x v="2"/>
    <x v="0"/>
  </r>
  <r>
    <n v="23672"/>
    <x v="0"/>
    <x v="0"/>
    <x v="10"/>
    <x v="1"/>
    <x v="4"/>
    <x v="4"/>
    <x v="0"/>
    <n v="2"/>
    <x v="3"/>
    <x v="2"/>
    <x v="41"/>
    <x v="1"/>
    <x v="0"/>
  </r>
  <r>
    <n v="29255"/>
    <x v="1"/>
    <x v="1"/>
    <x v="2"/>
    <x v="1"/>
    <x v="1"/>
    <x v="2"/>
    <x v="1"/>
    <n v="1"/>
    <x v="3"/>
    <x v="2"/>
    <x v="36"/>
    <x v="0"/>
    <x v="1"/>
  </r>
  <r>
    <n v="28815"/>
    <x v="0"/>
    <x v="0"/>
    <x v="14"/>
    <x v="0"/>
    <x v="4"/>
    <x v="0"/>
    <x v="0"/>
    <n v="0"/>
    <x v="0"/>
    <x v="2"/>
    <x v="11"/>
    <x v="0"/>
    <x v="0"/>
  </r>
  <r>
    <n v="27753"/>
    <x v="0"/>
    <x v="1"/>
    <x v="0"/>
    <x v="3"/>
    <x v="2"/>
    <x v="0"/>
    <x v="1"/>
    <n v="2"/>
    <x v="3"/>
    <x v="2"/>
    <x v="25"/>
    <x v="2"/>
    <x v="0"/>
  </r>
  <r>
    <n v="27643"/>
    <x v="1"/>
    <x v="1"/>
    <x v="3"/>
    <x v="2"/>
    <x v="1"/>
    <x v="2"/>
    <x v="0"/>
    <n v="3"/>
    <x v="1"/>
    <x v="2"/>
    <x v="20"/>
    <x v="0"/>
    <x v="0"/>
  </r>
  <r>
    <n v="13754"/>
    <x v="1"/>
    <x v="0"/>
    <x v="2"/>
    <x v="5"/>
    <x v="4"/>
    <x v="0"/>
    <x v="0"/>
    <n v="0"/>
    <x v="3"/>
    <x v="2"/>
    <x v="28"/>
    <x v="0"/>
    <x v="0"/>
  </r>
  <r>
    <n v="22088"/>
    <x v="0"/>
    <x v="0"/>
    <x v="12"/>
    <x v="0"/>
    <x v="0"/>
    <x v="4"/>
    <x v="0"/>
    <n v="2"/>
    <x v="0"/>
    <x v="2"/>
    <x v="12"/>
    <x v="0"/>
    <x v="1"/>
  </r>
  <r>
    <n v="27388"/>
    <x v="0"/>
    <x v="1"/>
    <x v="10"/>
    <x v="1"/>
    <x v="0"/>
    <x v="4"/>
    <x v="1"/>
    <n v="2"/>
    <x v="3"/>
    <x v="2"/>
    <x v="29"/>
    <x v="1"/>
    <x v="0"/>
  </r>
  <r>
    <n v="24745"/>
    <x v="1"/>
    <x v="0"/>
    <x v="1"/>
    <x v="4"/>
    <x v="2"/>
    <x v="0"/>
    <x v="1"/>
    <n v="2"/>
    <x v="0"/>
    <x v="2"/>
    <x v="38"/>
    <x v="0"/>
    <x v="0"/>
  </r>
  <r>
    <n v="29237"/>
    <x v="1"/>
    <x v="0"/>
    <x v="7"/>
    <x v="5"/>
    <x v="1"/>
    <x v="2"/>
    <x v="0"/>
    <n v="3"/>
    <x v="2"/>
    <x v="2"/>
    <x v="1"/>
    <x v="0"/>
    <x v="1"/>
  </r>
  <r>
    <n v="15272"/>
    <x v="1"/>
    <x v="1"/>
    <x v="0"/>
    <x v="3"/>
    <x v="2"/>
    <x v="0"/>
    <x v="1"/>
    <n v="2"/>
    <x v="3"/>
    <x v="2"/>
    <x v="25"/>
    <x v="2"/>
    <x v="0"/>
  </r>
  <r>
    <n v="18949"/>
    <x v="1"/>
    <x v="1"/>
    <x v="3"/>
    <x v="3"/>
    <x v="4"/>
    <x v="4"/>
    <x v="0"/>
    <n v="2"/>
    <x v="2"/>
    <x v="2"/>
    <x v="50"/>
    <x v="1"/>
    <x v="1"/>
  </r>
  <r>
    <n v="14507"/>
    <x v="0"/>
    <x v="1"/>
    <x v="11"/>
    <x v="4"/>
    <x v="4"/>
    <x v="4"/>
    <x v="0"/>
    <n v="3"/>
    <x v="3"/>
    <x v="2"/>
    <x v="27"/>
    <x v="1"/>
    <x v="0"/>
  </r>
  <r>
    <n v="25886"/>
    <x v="0"/>
    <x v="0"/>
    <x v="10"/>
    <x v="4"/>
    <x v="1"/>
    <x v="2"/>
    <x v="0"/>
    <n v="2"/>
    <x v="1"/>
    <x v="2"/>
    <x v="16"/>
    <x v="1"/>
    <x v="1"/>
  </r>
  <r>
    <n v="21441"/>
    <x v="0"/>
    <x v="1"/>
    <x v="14"/>
    <x v="5"/>
    <x v="0"/>
    <x v="4"/>
    <x v="0"/>
    <n v="2"/>
    <x v="4"/>
    <x v="2"/>
    <x v="46"/>
    <x v="1"/>
    <x v="0"/>
  </r>
  <r>
    <n v="21741"/>
    <x v="0"/>
    <x v="0"/>
    <x v="3"/>
    <x v="1"/>
    <x v="1"/>
    <x v="2"/>
    <x v="0"/>
    <n v="2"/>
    <x v="2"/>
    <x v="2"/>
    <x v="5"/>
    <x v="0"/>
    <x v="1"/>
  </r>
  <r>
    <n v="14572"/>
    <x v="0"/>
    <x v="0"/>
    <x v="3"/>
    <x v="1"/>
    <x v="4"/>
    <x v="2"/>
    <x v="0"/>
    <n v="0"/>
    <x v="1"/>
    <x v="2"/>
    <x v="11"/>
    <x v="0"/>
    <x v="1"/>
  </r>
  <r>
    <n v="23368"/>
    <x v="0"/>
    <x v="0"/>
    <x v="10"/>
    <x v="2"/>
    <x v="0"/>
    <x v="0"/>
    <x v="0"/>
    <n v="3"/>
    <x v="4"/>
    <x v="2"/>
    <x v="3"/>
    <x v="0"/>
    <x v="0"/>
  </r>
  <r>
    <n v="16217"/>
    <x v="1"/>
    <x v="0"/>
    <x v="10"/>
    <x v="3"/>
    <x v="4"/>
    <x v="0"/>
    <x v="0"/>
    <n v="0"/>
    <x v="0"/>
    <x v="2"/>
    <x v="32"/>
    <x v="0"/>
    <x v="0"/>
  </r>
  <r>
    <n v="16247"/>
    <x v="1"/>
    <x v="0"/>
    <x v="10"/>
    <x v="5"/>
    <x v="4"/>
    <x v="0"/>
    <x v="1"/>
    <n v="0"/>
    <x v="3"/>
    <x v="2"/>
    <x v="15"/>
    <x v="0"/>
    <x v="0"/>
  </r>
  <r>
    <n v="22010"/>
    <x v="1"/>
    <x v="1"/>
    <x v="0"/>
    <x v="3"/>
    <x v="2"/>
    <x v="0"/>
    <x v="0"/>
    <n v="2"/>
    <x v="2"/>
    <x v="2"/>
    <x v="23"/>
    <x v="0"/>
    <x v="0"/>
  </r>
  <r>
    <n v="25872"/>
    <x v="1"/>
    <x v="0"/>
    <x v="3"/>
    <x v="4"/>
    <x v="0"/>
    <x v="4"/>
    <x v="1"/>
    <n v="1"/>
    <x v="1"/>
    <x v="2"/>
    <x v="7"/>
    <x v="1"/>
    <x v="1"/>
  </r>
  <r>
    <n v="19164"/>
    <x v="1"/>
    <x v="0"/>
    <x v="3"/>
    <x v="3"/>
    <x v="0"/>
    <x v="2"/>
    <x v="1"/>
    <n v="1"/>
    <x v="1"/>
    <x v="2"/>
    <x v="13"/>
    <x v="0"/>
    <x v="1"/>
  </r>
  <r>
    <n v="18435"/>
    <x v="1"/>
    <x v="0"/>
    <x v="3"/>
    <x v="2"/>
    <x v="4"/>
    <x v="4"/>
    <x v="0"/>
    <n v="2"/>
    <x v="4"/>
    <x v="2"/>
    <x v="41"/>
    <x v="1"/>
    <x v="1"/>
  </r>
  <r>
    <n v="14284"/>
    <x v="1"/>
    <x v="1"/>
    <x v="10"/>
    <x v="3"/>
    <x v="1"/>
    <x v="2"/>
    <x v="1"/>
    <n v="2"/>
    <x v="3"/>
    <x v="2"/>
    <x v="21"/>
    <x v="0"/>
    <x v="1"/>
  </r>
  <r>
    <n v="11287"/>
    <x v="0"/>
    <x v="1"/>
    <x v="3"/>
    <x v="2"/>
    <x v="1"/>
    <x v="2"/>
    <x v="1"/>
    <n v="3"/>
    <x v="2"/>
    <x v="2"/>
    <x v="12"/>
    <x v="0"/>
    <x v="0"/>
  </r>
  <r>
    <n v="13066"/>
    <x v="1"/>
    <x v="1"/>
    <x v="1"/>
    <x v="3"/>
    <x v="2"/>
    <x v="0"/>
    <x v="1"/>
    <n v="2"/>
    <x v="3"/>
    <x v="2"/>
    <x v="23"/>
    <x v="0"/>
    <x v="1"/>
  </r>
  <r>
    <n v="29106"/>
    <x v="1"/>
    <x v="1"/>
    <x v="0"/>
    <x v="3"/>
    <x v="2"/>
    <x v="0"/>
    <x v="1"/>
    <n v="2"/>
    <x v="3"/>
    <x v="2"/>
    <x v="23"/>
    <x v="0"/>
    <x v="1"/>
  </r>
  <r>
    <n v="26236"/>
    <x v="0"/>
    <x v="0"/>
    <x v="0"/>
    <x v="1"/>
    <x v="1"/>
    <x v="1"/>
    <x v="0"/>
    <n v="1"/>
    <x v="0"/>
    <x v="2"/>
    <x v="23"/>
    <x v="0"/>
    <x v="0"/>
  </r>
  <r>
    <n v="17531"/>
    <x v="0"/>
    <x v="1"/>
    <x v="10"/>
    <x v="4"/>
    <x v="2"/>
    <x v="2"/>
    <x v="1"/>
    <n v="2"/>
    <x v="2"/>
    <x v="2"/>
    <x v="5"/>
    <x v="0"/>
    <x v="0"/>
  </r>
  <r>
    <n v="12964"/>
    <x v="0"/>
    <x v="1"/>
    <x v="3"/>
    <x v="0"/>
    <x v="1"/>
    <x v="0"/>
    <x v="0"/>
    <n v="1"/>
    <x v="0"/>
    <x v="2"/>
    <x v="20"/>
    <x v="0"/>
    <x v="0"/>
  </r>
  <r>
    <n v="19133"/>
    <x v="1"/>
    <x v="1"/>
    <x v="14"/>
    <x v="4"/>
    <x v="0"/>
    <x v="0"/>
    <x v="0"/>
    <n v="1"/>
    <x v="1"/>
    <x v="2"/>
    <x v="13"/>
    <x v="0"/>
    <x v="1"/>
  </r>
  <r>
    <n v="24643"/>
    <x v="1"/>
    <x v="0"/>
    <x v="10"/>
    <x v="5"/>
    <x v="0"/>
    <x v="4"/>
    <x v="0"/>
    <n v="2"/>
    <x v="4"/>
    <x v="2"/>
    <x v="18"/>
    <x v="1"/>
    <x v="0"/>
  </r>
  <r>
    <n v="21599"/>
    <x v="0"/>
    <x v="0"/>
    <x v="10"/>
    <x v="0"/>
    <x v="4"/>
    <x v="2"/>
    <x v="0"/>
    <n v="0"/>
    <x v="1"/>
    <x v="2"/>
    <x v="4"/>
    <x v="0"/>
    <x v="1"/>
  </r>
  <r>
    <n v="22976"/>
    <x v="1"/>
    <x v="1"/>
    <x v="0"/>
    <x v="3"/>
    <x v="2"/>
    <x v="0"/>
    <x v="1"/>
    <n v="2"/>
    <x v="0"/>
    <x v="2"/>
    <x v="26"/>
    <x v="2"/>
    <x v="1"/>
  </r>
  <r>
    <n v="27637"/>
    <x v="1"/>
    <x v="0"/>
    <x v="11"/>
    <x v="0"/>
    <x v="1"/>
    <x v="2"/>
    <x v="1"/>
    <n v="3"/>
    <x v="3"/>
    <x v="2"/>
    <x v="20"/>
    <x v="0"/>
    <x v="0"/>
  </r>
  <r>
    <n v="11890"/>
    <x v="0"/>
    <x v="0"/>
    <x v="3"/>
    <x v="2"/>
    <x v="4"/>
    <x v="2"/>
    <x v="0"/>
    <n v="1"/>
    <x v="0"/>
    <x v="2"/>
    <x v="15"/>
    <x v="0"/>
    <x v="0"/>
  </r>
  <r>
    <n v="28580"/>
    <x v="0"/>
    <x v="0"/>
    <x v="2"/>
    <x v="3"/>
    <x v="4"/>
    <x v="0"/>
    <x v="0"/>
    <n v="0"/>
    <x v="3"/>
    <x v="2"/>
    <x v="8"/>
    <x v="0"/>
    <x v="1"/>
  </r>
  <r>
    <n v="14443"/>
    <x v="0"/>
    <x v="1"/>
    <x v="12"/>
    <x v="0"/>
    <x v="4"/>
    <x v="4"/>
    <x v="0"/>
    <n v="4"/>
    <x v="0"/>
    <x v="2"/>
    <x v="8"/>
    <x v="0"/>
    <x v="0"/>
  </r>
  <r>
    <n v="17864"/>
    <x v="0"/>
    <x v="0"/>
    <x v="10"/>
    <x v="0"/>
    <x v="1"/>
    <x v="0"/>
    <x v="0"/>
    <n v="1"/>
    <x v="1"/>
    <x v="2"/>
    <x v="30"/>
    <x v="0"/>
    <x v="1"/>
  </r>
  <r>
    <n v="20505"/>
    <x v="0"/>
    <x v="0"/>
    <x v="0"/>
    <x v="2"/>
    <x v="2"/>
    <x v="2"/>
    <x v="1"/>
    <n v="2"/>
    <x v="4"/>
    <x v="2"/>
    <x v="33"/>
    <x v="1"/>
    <x v="0"/>
  </r>
  <r>
    <n v="14592"/>
    <x v="0"/>
    <x v="0"/>
    <x v="10"/>
    <x v="3"/>
    <x v="4"/>
    <x v="2"/>
    <x v="0"/>
    <n v="0"/>
    <x v="0"/>
    <x v="2"/>
    <x v="8"/>
    <x v="0"/>
    <x v="0"/>
  </r>
  <r>
    <n v="22227"/>
    <x v="0"/>
    <x v="0"/>
    <x v="10"/>
    <x v="4"/>
    <x v="2"/>
    <x v="2"/>
    <x v="0"/>
    <n v="2"/>
    <x v="2"/>
    <x v="2"/>
    <x v="5"/>
    <x v="0"/>
    <x v="0"/>
  </r>
  <r>
    <n v="21471"/>
    <x v="0"/>
    <x v="1"/>
    <x v="3"/>
    <x v="4"/>
    <x v="1"/>
    <x v="2"/>
    <x v="0"/>
    <n v="1"/>
    <x v="4"/>
    <x v="2"/>
    <x v="14"/>
    <x v="1"/>
    <x v="0"/>
  </r>
  <r>
    <n v="22252"/>
    <x v="1"/>
    <x v="0"/>
    <x v="10"/>
    <x v="0"/>
    <x v="4"/>
    <x v="2"/>
    <x v="0"/>
    <n v="0"/>
    <x v="1"/>
    <x v="2"/>
    <x v="4"/>
    <x v="0"/>
    <x v="1"/>
  </r>
  <r>
    <n v="21260"/>
    <x v="1"/>
    <x v="0"/>
    <x v="0"/>
    <x v="3"/>
    <x v="2"/>
    <x v="0"/>
    <x v="0"/>
    <n v="2"/>
    <x v="2"/>
    <x v="2"/>
    <x v="25"/>
    <x v="2"/>
    <x v="0"/>
  </r>
  <r>
    <n v="11817"/>
    <x v="1"/>
    <x v="0"/>
    <x v="3"/>
    <x v="5"/>
    <x v="4"/>
    <x v="2"/>
    <x v="0"/>
    <n v="0"/>
    <x v="1"/>
    <x v="2"/>
    <x v="11"/>
    <x v="0"/>
    <x v="1"/>
  </r>
  <r>
    <n v="19223"/>
    <x v="0"/>
    <x v="0"/>
    <x v="1"/>
    <x v="4"/>
    <x v="2"/>
    <x v="0"/>
    <x v="0"/>
    <n v="2"/>
    <x v="3"/>
    <x v="2"/>
    <x v="28"/>
    <x v="0"/>
    <x v="0"/>
  </r>
  <r>
    <n v="18517"/>
    <x v="0"/>
    <x v="1"/>
    <x v="11"/>
    <x v="1"/>
    <x v="0"/>
    <x v="4"/>
    <x v="0"/>
    <n v="4"/>
    <x v="0"/>
    <x v="2"/>
    <x v="3"/>
    <x v="0"/>
    <x v="0"/>
  </r>
  <r>
    <n v="21717"/>
    <x v="0"/>
    <x v="1"/>
    <x v="0"/>
    <x v="4"/>
    <x v="1"/>
    <x v="1"/>
    <x v="0"/>
    <n v="1"/>
    <x v="0"/>
    <x v="2"/>
    <x v="15"/>
    <x v="0"/>
    <x v="0"/>
  </r>
  <r>
    <n v="13760"/>
    <x v="0"/>
    <x v="1"/>
    <x v="10"/>
    <x v="5"/>
    <x v="4"/>
    <x v="0"/>
    <x v="1"/>
    <n v="0"/>
    <x v="0"/>
    <x v="2"/>
    <x v="15"/>
    <x v="0"/>
    <x v="0"/>
  </r>
  <r>
    <n v="18145"/>
    <x v="0"/>
    <x v="1"/>
    <x v="2"/>
    <x v="2"/>
    <x v="0"/>
    <x v="4"/>
    <x v="1"/>
    <n v="2"/>
    <x v="1"/>
    <x v="0"/>
    <x v="24"/>
    <x v="1"/>
    <x v="0"/>
  </r>
  <r>
    <n v="21770"/>
    <x v="0"/>
    <x v="1"/>
    <x v="10"/>
    <x v="5"/>
    <x v="0"/>
    <x v="4"/>
    <x v="0"/>
    <n v="2"/>
    <x v="4"/>
    <x v="2"/>
    <x v="2"/>
    <x v="1"/>
    <x v="0"/>
  </r>
  <r>
    <n v="11165"/>
    <x v="0"/>
    <x v="0"/>
    <x v="10"/>
    <x v="3"/>
    <x v="1"/>
    <x v="0"/>
    <x v="1"/>
    <n v="1"/>
    <x v="3"/>
    <x v="2"/>
    <x v="6"/>
    <x v="0"/>
    <x v="0"/>
  </r>
  <r>
    <n v="16377"/>
    <x v="1"/>
    <x v="0"/>
    <x v="2"/>
    <x v="5"/>
    <x v="4"/>
    <x v="0"/>
    <x v="1"/>
    <n v="0"/>
    <x v="0"/>
    <x v="2"/>
    <x v="15"/>
    <x v="0"/>
    <x v="0"/>
  </r>
  <r>
    <n v="26248"/>
    <x v="0"/>
    <x v="1"/>
    <x v="6"/>
    <x v="1"/>
    <x v="3"/>
    <x v="1"/>
    <x v="1"/>
    <n v="2"/>
    <x v="0"/>
    <x v="2"/>
    <x v="31"/>
    <x v="0"/>
    <x v="0"/>
  </r>
  <r>
    <n v="23461"/>
    <x v="0"/>
    <x v="0"/>
    <x v="8"/>
    <x v="2"/>
    <x v="1"/>
    <x v="2"/>
    <x v="0"/>
    <n v="3"/>
    <x v="1"/>
    <x v="2"/>
    <x v="8"/>
    <x v="0"/>
    <x v="0"/>
  </r>
  <r>
    <n v="29133"/>
    <x v="1"/>
    <x v="0"/>
    <x v="10"/>
    <x v="5"/>
    <x v="0"/>
    <x v="0"/>
    <x v="1"/>
    <n v="2"/>
    <x v="0"/>
    <x v="2"/>
    <x v="0"/>
    <x v="0"/>
    <x v="0"/>
  </r>
  <r>
    <n v="27673"/>
    <x v="1"/>
    <x v="0"/>
    <x v="10"/>
    <x v="1"/>
    <x v="4"/>
    <x v="4"/>
    <x v="0"/>
    <n v="2"/>
    <x v="2"/>
    <x v="2"/>
    <x v="39"/>
    <x v="0"/>
    <x v="1"/>
  </r>
  <r>
    <n v="12774"/>
    <x v="0"/>
    <x v="0"/>
    <x v="0"/>
    <x v="0"/>
    <x v="1"/>
    <x v="1"/>
    <x v="0"/>
    <n v="1"/>
    <x v="3"/>
    <x v="2"/>
    <x v="36"/>
    <x v="0"/>
    <x v="1"/>
  </r>
  <r>
    <n v="18910"/>
    <x v="1"/>
    <x v="1"/>
    <x v="1"/>
    <x v="3"/>
    <x v="1"/>
    <x v="0"/>
    <x v="0"/>
    <n v="2"/>
    <x v="2"/>
    <x v="2"/>
    <x v="25"/>
    <x v="2"/>
    <x v="0"/>
  </r>
  <r>
    <n v="11699"/>
    <x v="1"/>
    <x v="1"/>
    <x v="10"/>
    <x v="3"/>
    <x v="0"/>
    <x v="0"/>
    <x v="1"/>
    <n v="2"/>
    <x v="0"/>
    <x v="2"/>
    <x v="25"/>
    <x v="2"/>
    <x v="0"/>
  </r>
  <r>
    <n v="16725"/>
    <x v="0"/>
    <x v="1"/>
    <x v="1"/>
    <x v="3"/>
    <x v="2"/>
    <x v="0"/>
    <x v="0"/>
    <n v="2"/>
    <x v="2"/>
    <x v="2"/>
    <x v="22"/>
    <x v="2"/>
    <x v="0"/>
  </r>
  <r>
    <n v="28269"/>
    <x v="1"/>
    <x v="0"/>
    <x v="12"/>
    <x v="0"/>
    <x v="0"/>
    <x v="4"/>
    <x v="1"/>
    <n v="1"/>
    <x v="1"/>
    <x v="2"/>
    <x v="12"/>
    <x v="0"/>
    <x v="0"/>
  </r>
  <r>
    <n v="23144"/>
    <x v="0"/>
    <x v="1"/>
    <x v="14"/>
    <x v="0"/>
    <x v="0"/>
    <x v="0"/>
    <x v="0"/>
    <n v="0"/>
    <x v="0"/>
    <x v="2"/>
    <x v="17"/>
    <x v="0"/>
    <x v="1"/>
  </r>
  <r>
    <n v="23376"/>
    <x v="0"/>
    <x v="1"/>
    <x v="3"/>
    <x v="0"/>
    <x v="0"/>
    <x v="2"/>
    <x v="0"/>
    <n v="1"/>
    <x v="1"/>
    <x v="2"/>
    <x v="20"/>
    <x v="0"/>
    <x v="1"/>
  </r>
  <r>
    <n v="25970"/>
    <x v="1"/>
    <x v="0"/>
    <x v="10"/>
    <x v="5"/>
    <x v="0"/>
    <x v="0"/>
    <x v="1"/>
    <n v="2"/>
    <x v="0"/>
    <x v="2"/>
    <x v="3"/>
    <x v="0"/>
    <x v="1"/>
  </r>
  <r>
    <n v="28068"/>
    <x v="1"/>
    <x v="0"/>
    <x v="2"/>
    <x v="1"/>
    <x v="4"/>
    <x v="2"/>
    <x v="1"/>
    <n v="0"/>
    <x v="0"/>
    <x v="2"/>
    <x v="4"/>
    <x v="0"/>
    <x v="1"/>
  </r>
  <r>
    <n v="18390"/>
    <x v="0"/>
    <x v="1"/>
    <x v="2"/>
    <x v="2"/>
    <x v="1"/>
    <x v="2"/>
    <x v="0"/>
    <n v="2"/>
    <x v="0"/>
    <x v="2"/>
    <x v="20"/>
    <x v="0"/>
    <x v="0"/>
  </r>
  <r>
    <n v="29112"/>
    <x v="1"/>
    <x v="1"/>
    <x v="10"/>
    <x v="3"/>
    <x v="1"/>
    <x v="2"/>
    <x v="1"/>
    <n v="2"/>
    <x v="3"/>
    <x v="2"/>
    <x v="25"/>
    <x v="2"/>
    <x v="0"/>
  </r>
  <r>
    <n v="14090"/>
    <x v="0"/>
    <x v="0"/>
    <x v="1"/>
    <x v="3"/>
    <x v="3"/>
    <x v="1"/>
    <x v="1"/>
    <n v="2"/>
    <x v="0"/>
    <x v="2"/>
    <x v="26"/>
    <x v="2"/>
    <x v="0"/>
  </r>
  <r>
    <n v="27040"/>
    <x v="0"/>
    <x v="1"/>
    <x v="6"/>
    <x v="4"/>
    <x v="3"/>
    <x v="1"/>
    <x v="0"/>
    <n v="2"/>
    <x v="3"/>
    <x v="2"/>
    <x v="38"/>
    <x v="0"/>
    <x v="0"/>
  </r>
  <r>
    <n v="23479"/>
    <x v="1"/>
    <x v="1"/>
    <x v="8"/>
    <x v="3"/>
    <x v="1"/>
    <x v="2"/>
    <x v="1"/>
    <n v="2"/>
    <x v="0"/>
    <x v="2"/>
    <x v="1"/>
    <x v="0"/>
    <x v="1"/>
  </r>
  <r>
    <n v="16795"/>
    <x v="0"/>
    <x v="0"/>
    <x v="3"/>
    <x v="5"/>
    <x v="0"/>
    <x v="4"/>
    <x v="0"/>
    <n v="1"/>
    <x v="3"/>
    <x v="2"/>
    <x v="14"/>
    <x v="1"/>
    <x v="0"/>
  </r>
  <r>
    <n v="22014"/>
    <x v="1"/>
    <x v="1"/>
    <x v="1"/>
    <x v="3"/>
    <x v="2"/>
    <x v="0"/>
    <x v="0"/>
    <n v="2"/>
    <x v="2"/>
    <x v="2"/>
    <x v="22"/>
    <x v="2"/>
    <x v="0"/>
  </r>
  <r>
    <n v="13314"/>
    <x v="0"/>
    <x v="1"/>
    <x v="7"/>
    <x v="0"/>
    <x v="2"/>
    <x v="2"/>
    <x v="0"/>
    <n v="4"/>
    <x v="2"/>
    <x v="2"/>
    <x v="30"/>
    <x v="0"/>
    <x v="1"/>
  </r>
  <r>
    <n v="11619"/>
    <x v="1"/>
    <x v="0"/>
    <x v="14"/>
    <x v="3"/>
    <x v="4"/>
    <x v="0"/>
    <x v="0"/>
    <n v="0"/>
    <x v="3"/>
    <x v="2"/>
    <x v="6"/>
    <x v="0"/>
    <x v="0"/>
  </r>
  <r>
    <n v="29132"/>
    <x v="1"/>
    <x v="0"/>
    <x v="0"/>
    <x v="3"/>
    <x v="0"/>
    <x v="2"/>
    <x v="0"/>
    <n v="1"/>
    <x v="1"/>
    <x v="2"/>
    <x v="0"/>
    <x v="0"/>
    <x v="1"/>
  </r>
  <r>
    <n v="11199"/>
    <x v="0"/>
    <x v="0"/>
    <x v="3"/>
    <x v="5"/>
    <x v="0"/>
    <x v="4"/>
    <x v="0"/>
    <n v="1"/>
    <x v="4"/>
    <x v="2"/>
    <x v="14"/>
    <x v="1"/>
    <x v="0"/>
  </r>
  <r>
    <n v="20296"/>
    <x v="1"/>
    <x v="0"/>
    <x v="10"/>
    <x v="3"/>
    <x v="1"/>
    <x v="0"/>
    <x v="1"/>
    <n v="1"/>
    <x v="3"/>
    <x v="2"/>
    <x v="6"/>
    <x v="0"/>
    <x v="1"/>
  </r>
  <r>
    <n v="17546"/>
    <x v="0"/>
    <x v="0"/>
    <x v="3"/>
    <x v="0"/>
    <x v="1"/>
    <x v="0"/>
    <x v="0"/>
    <n v="1"/>
    <x v="0"/>
    <x v="2"/>
    <x v="20"/>
    <x v="0"/>
    <x v="1"/>
  </r>
  <r>
    <n v="18069"/>
    <x v="0"/>
    <x v="1"/>
    <x v="3"/>
    <x v="2"/>
    <x v="0"/>
    <x v="4"/>
    <x v="0"/>
    <n v="4"/>
    <x v="4"/>
    <x v="2"/>
    <x v="2"/>
    <x v="1"/>
    <x v="0"/>
  </r>
  <r>
    <n v="23712"/>
    <x v="1"/>
    <x v="0"/>
    <x v="3"/>
    <x v="4"/>
    <x v="0"/>
    <x v="4"/>
    <x v="0"/>
    <n v="1"/>
    <x v="4"/>
    <x v="2"/>
    <x v="14"/>
    <x v="1"/>
    <x v="0"/>
  </r>
  <r>
    <n v="23358"/>
    <x v="0"/>
    <x v="1"/>
    <x v="10"/>
    <x v="3"/>
    <x v="2"/>
    <x v="2"/>
    <x v="0"/>
    <n v="2"/>
    <x v="2"/>
    <x v="2"/>
    <x v="21"/>
    <x v="0"/>
    <x v="1"/>
  </r>
  <r>
    <n v="20518"/>
    <x v="0"/>
    <x v="0"/>
    <x v="3"/>
    <x v="4"/>
    <x v="1"/>
    <x v="2"/>
    <x v="0"/>
    <n v="1"/>
    <x v="4"/>
    <x v="2"/>
    <x v="7"/>
    <x v="1"/>
    <x v="0"/>
  </r>
  <r>
    <n v="28026"/>
    <x v="0"/>
    <x v="0"/>
    <x v="0"/>
    <x v="4"/>
    <x v="2"/>
    <x v="2"/>
    <x v="1"/>
    <n v="2"/>
    <x v="1"/>
    <x v="2"/>
    <x v="14"/>
    <x v="1"/>
    <x v="0"/>
  </r>
  <r>
    <n v="11669"/>
    <x v="1"/>
    <x v="0"/>
    <x v="3"/>
    <x v="4"/>
    <x v="0"/>
    <x v="0"/>
    <x v="0"/>
    <n v="1"/>
    <x v="1"/>
    <x v="2"/>
    <x v="13"/>
    <x v="0"/>
    <x v="0"/>
  </r>
  <r>
    <n v="16020"/>
    <x v="0"/>
    <x v="1"/>
    <x v="0"/>
    <x v="3"/>
    <x v="2"/>
    <x v="0"/>
    <x v="0"/>
    <n v="2"/>
    <x v="2"/>
    <x v="2"/>
    <x v="26"/>
    <x v="2"/>
    <x v="1"/>
  </r>
  <r>
    <n v="27090"/>
    <x v="0"/>
    <x v="0"/>
    <x v="10"/>
    <x v="0"/>
    <x v="4"/>
    <x v="2"/>
    <x v="0"/>
    <n v="0"/>
    <x v="1"/>
    <x v="2"/>
    <x v="34"/>
    <x v="0"/>
    <x v="1"/>
  </r>
  <r>
    <n v="27198"/>
    <x v="1"/>
    <x v="0"/>
    <x v="2"/>
    <x v="3"/>
    <x v="4"/>
    <x v="0"/>
    <x v="1"/>
    <n v="0"/>
    <x v="0"/>
    <x v="2"/>
    <x v="8"/>
    <x v="0"/>
    <x v="0"/>
  </r>
  <r>
    <n v="19661"/>
    <x v="1"/>
    <x v="1"/>
    <x v="8"/>
    <x v="5"/>
    <x v="0"/>
    <x v="4"/>
    <x v="0"/>
    <n v="1"/>
    <x v="3"/>
    <x v="2"/>
    <x v="13"/>
    <x v="0"/>
    <x v="1"/>
  </r>
  <r>
    <n v="26327"/>
    <x v="0"/>
    <x v="1"/>
    <x v="3"/>
    <x v="5"/>
    <x v="4"/>
    <x v="2"/>
    <x v="0"/>
    <n v="0"/>
    <x v="1"/>
    <x v="2"/>
    <x v="4"/>
    <x v="0"/>
    <x v="1"/>
  </r>
  <r>
    <n v="26341"/>
    <x v="0"/>
    <x v="0"/>
    <x v="3"/>
    <x v="2"/>
    <x v="4"/>
    <x v="2"/>
    <x v="0"/>
    <n v="2"/>
    <x v="0"/>
    <x v="2"/>
    <x v="34"/>
    <x v="0"/>
    <x v="0"/>
  </r>
  <r>
    <n v="24958"/>
    <x v="1"/>
    <x v="0"/>
    <x v="0"/>
    <x v="2"/>
    <x v="2"/>
    <x v="2"/>
    <x v="1"/>
    <n v="3"/>
    <x v="1"/>
    <x v="2"/>
    <x v="2"/>
    <x v="1"/>
    <x v="1"/>
  </r>
  <r>
    <n v="13287"/>
    <x v="1"/>
    <x v="1"/>
    <x v="15"/>
    <x v="5"/>
    <x v="0"/>
    <x v="4"/>
    <x v="0"/>
    <n v="4"/>
    <x v="2"/>
    <x v="2"/>
    <x v="0"/>
    <x v="0"/>
    <x v="1"/>
  </r>
  <r>
    <n v="14493"/>
    <x v="1"/>
    <x v="0"/>
    <x v="3"/>
    <x v="1"/>
    <x v="4"/>
    <x v="4"/>
    <x v="1"/>
    <n v="2"/>
    <x v="3"/>
    <x v="2"/>
    <x v="39"/>
    <x v="0"/>
    <x v="0"/>
  </r>
  <r>
    <n v="26678"/>
    <x v="1"/>
    <x v="0"/>
    <x v="2"/>
    <x v="4"/>
    <x v="3"/>
    <x v="0"/>
    <x v="0"/>
    <n v="2"/>
    <x v="2"/>
    <x v="2"/>
    <x v="38"/>
    <x v="0"/>
    <x v="0"/>
  </r>
  <r>
    <n v="23275"/>
    <x v="0"/>
    <x v="1"/>
    <x v="1"/>
    <x v="4"/>
    <x v="2"/>
    <x v="0"/>
    <x v="0"/>
    <n v="2"/>
    <x v="3"/>
    <x v="2"/>
    <x v="38"/>
    <x v="0"/>
    <x v="0"/>
  </r>
  <r>
    <n v="11270"/>
    <x v="0"/>
    <x v="1"/>
    <x v="12"/>
    <x v="4"/>
    <x v="4"/>
    <x v="4"/>
    <x v="0"/>
    <n v="3"/>
    <x v="0"/>
    <x v="2"/>
    <x v="0"/>
    <x v="0"/>
    <x v="1"/>
  </r>
  <r>
    <n v="20084"/>
    <x v="0"/>
    <x v="1"/>
    <x v="6"/>
    <x v="4"/>
    <x v="2"/>
    <x v="3"/>
    <x v="1"/>
    <n v="2"/>
    <x v="0"/>
    <x v="2"/>
    <x v="39"/>
    <x v="0"/>
    <x v="0"/>
  </r>
  <r>
    <n v="16144"/>
    <x v="0"/>
    <x v="1"/>
    <x v="3"/>
    <x v="0"/>
    <x v="4"/>
    <x v="2"/>
    <x v="0"/>
    <n v="1"/>
    <x v="0"/>
    <x v="2"/>
    <x v="30"/>
    <x v="0"/>
    <x v="1"/>
  </r>
  <r>
    <n v="27731"/>
    <x v="0"/>
    <x v="1"/>
    <x v="0"/>
    <x v="3"/>
    <x v="2"/>
    <x v="0"/>
    <x v="0"/>
    <n v="2"/>
    <x v="2"/>
    <x v="2"/>
    <x v="40"/>
    <x v="2"/>
    <x v="0"/>
  </r>
  <r>
    <n v="11886"/>
    <x v="0"/>
    <x v="0"/>
    <x v="10"/>
    <x v="1"/>
    <x v="0"/>
    <x v="2"/>
    <x v="0"/>
    <n v="1"/>
    <x v="0"/>
    <x v="2"/>
    <x v="28"/>
    <x v="0"/>
    <x v="1"/>
  </r>
  <r>
    <n v="24324"/>
    <x v="1"/>
    <x v="0"/>
    <x v="10"/>
    <x v="5"/>
    <x v="0"/>
    <x v="0"/>
    <x v="0"/>
    <n v="2"/>
    <x v="1"/>
    <x v="2"/>
    <x v="3"/>
    <x v="0"/>
    <x v="1"/>
  </r>
  <r>
    <n v="22220"/>
    <x v="0"/>
    <x v="1"/>
    <x v="10"/>
    <x v="4"/>
    <x v="2"/>
    <x v="2"/>
    <x v="1"/>
    <n v="2"/>
    <x v="3"/>
    <x v="2"/>
    <x v="38"/>
    <x v="0"/>
    <x v="1"/>
  </r>
  <r>
    <n v="26625"/>
    <x v="1"/>
    <x v="0"/>
    <x v="10"/>
    <x v="3"/>
    <x v="4"/>
    <x v="2"/>
    <x v="0"/>
    <n v="1"/>
    <x v="1"/>
    <x v="2"/>
    <x v="13"/>
    <x v="0"/>
    <x v="1"/>
  </r>
  <r>
    <n v="23027"/>
    <x v="1"/>
    <x v="1"/>
    <x v="12"/>
    <x v="0"/>
    <x v="0"/>
    <x v="4"/>
    <x v="1"/>
    <n v="4"/>
    <x v="0"/>
    <x v="2"/>
    <x v="20"/>
    <x v="0"/>
    <x v="0"/>
  </r>
  <r>
    <n v="16867"/>
    <x v="1"/>
    <x v="0"/>
    <x v="12"/>
    <x v="0"/>
    <x v="0"/>
    <x v="4"/>
    <x v="1"/>
    <n v="3"/>
    <x v="0"/>
    <x v="2"/>
    <x v="12"/>
    <x v="0"/>
    <x v="1"/>
  </r>
  <r>
    <n v="14514"/>
    <x v="1"/>
    <x v="0"/>
    <x v="1"/>
    <x v="3"/>
    <x v="1"/>
    <x v="0"/>
    <x v="0"/>
    <n v="1"/>
    <x v="2"/>
    <x v="2"/>
    <x v="22"/>
    <x v="2"/>
    <x v="0"/>
  </r>
  <r>
    <n v="19634"/>
    <x v="0"/>
    <x v="1"/>
    <x v="0"/>
    <x v="3"/>
    <x v="2"/>
    <x v="0"/>
    <x v="0"/>
    <n v="1"/>
    <x v="2"/>
    <x v="2"/>
    <x v="23"/>
    <x v="0"/>
    <x v="0"/>
  </r>
  <r>
    <n v="18504"/>
    <x v="0"/>
    <x v="1"/>
    <x v="3"/>
    <x v="4"/>
    <x v="3"/>
    <x v="0"/>
    <x v="1"/>
    <n v="2"/>
    <x v="3"/>
    <x v="2"/>
    <x v="38"/>
    <x v="0"/>
    <x v="0"/>
  </r>
  <r>
    <n v="28799"/>
    <x v="1"/>
    <x v="0"/>
    <x v="0"/>
    <x v="4"/>
    <x v="1"/>
    <x v="1"/>
    <x v="1"/>
    <n v="1"/>
    <x v="3"/>
    <x v="2"/>
    <x v="15"/>
    <x v="0"/>
    <x v="1"/>
  </r>
  <r>
    <n v="11225"/>
    <x v="0"/>
    <x v="0"/>
    <x v="10"/>
    <x v="4"/>
    <x v="1"/>
    <x v="2"/>
    <x v="0"/>
    <n v="1"/>
    <x v="4"/>
    <x v="2"/>
    <x v="10"/>
    <x v="1"/>
    <x v="0"/>
  </r>
  <r>
    <n v="17657"/>
    <x v="0"/>
    <x v="1"/>
    <x v="0"/>
    <x v="5"/>
    <x v="1"/>
    <x v="1"/>
    <x v="1"/>
    <n v="0"/>
    <x v="0"/>
    <x v="2"/>
    <x v="25"/>
    <x v="2"/>
    <x v="0"/>
  </r>
  <r>
    <n v="14913"/>
    <x v="0"/>
    <x v="0"/>
    <x v="0"/>
    <x v="0"/>
    <x v="1"/>
    <x v="1"/>
    <x v="0"/>
    <n v="1"/>
    <x v="3"/>
    <x v="2"/>
    <x v="28"/>
    <x v="0"/>
    <x v="1"/>
  </r>
  <r>
    <n v="14077"/>
    <x v="1"/>
    <x v="1"/>
    <x v="1"/>
    <x v="3"/>
    <x v="2"/>
    <x v="0"/>
    <x v="0"/>
    <n v="2"/>
    <x v="2"/>
    <x v="2"/>
    <x v="25"/>
    <x v="2"/>
    <x v="0"/>
  </r>
  <r>
    <n v="13296"/>
    <x v="0"/>
    <x v="1"/>
    <x v="15"/>
    <x v="0"/>
    <x v="0"/>
    <x v="4"/>
    <x v="0"/>
    <n v="3"/>
    <x v="2"/>
    <x v="2"/>
    <x v="12"/>
    <x v="0"/>
    <x v="0"/>
  </r>
  <r>
    <n v="20535"/>
    <x v="0"/>
    <x v="0"/>
    <x v="3"/>
    <x v="5"/>
    <x v="1"/>
    <x v="2"/>
    <x v="0"/>
    <n v="1"/>
    <x v="4"/>
    <x v="2"/>
    <x v="16"/>
    <x v="1"/>
    <x v="0"/>
  </r>
  <r>
    <n v="12452"/>
    <x v="0"/>
    <x v="1"/>
    <x v="10"/>
    <x v="5"/>
    <x v="4"/>
    <x v="0"/>
    <x v="0"/>
    <n v="0"/>
    <x v="3"/>
    <x v="2"/>
    <x v="15"/>
    <x v="0"/>
    <x v="1"/>
  </r>
  <r>
    <n v="28043"/>
    <x v="0"/>
    <x v="0"/>
    <x v="10"/>
    <x v="4"/>
    <x v="0"/>
    <x v="4"/>
    <x v="0"/>
    <n v="0"/>
    <x v="4"/>
    <x v="2"/>
    <x v="16"/>
    <x v="1"/>
    <x v="0"/>
  </r>
  <r>
    <n v="12957"/>
    <x v="1"/>
    <x v="0"/>
    <x v="3"/>
    <x v="0"/>
    <x v="0"/>
    <x v="2"/>
    <x v="1"/>
    <n v="1"/>
    <x v="0"/>
    <x v="2"/>
    <x v="20"/>
    <x v="0"/>
    <x v="0"/>
  </r>
  <r>
    <n v="15412"/>
    <x v="0"/>
    <x v="1"/>
    <x v="12"/>
    <x v="4"/>
    <x v="4"/>
    <x v="4"/>
    <x v="0"/>
    <n v="3"/>
    <x v="1"/>
    <x v="2"/>
    <x v="45"/>
    <x v="1"/>
    <x v="0"/>
  </r>
  <r>
    <n v="20514"/>
    <x v="0"/>
    <x v="0"/>
    <x v="3"/>
    <x v="4"/>
    <x v="1"/>
    <x v="2"/>
    <x v="0"/>
    <n v="1"/>
    <x v="1"/>
    <x v="2"/>
    <x v="14"/>
    <x v="1"/>
    <x v="0"/>
  </r>
  <r>
    <n v="20758"/>
    <x v="0"/>
    <x v="1"/>
    <x v="1"/>
    <x v="4"/>
    <x v="2"/>
    <x v="0"/>
    <x v="0"/>
    <n v="2"/>
    <x v="3"/>
    <x v="2"/>
    <x v="5"/>
    <x v="0"/>
    <x v="0"/>
  </r>
  <r>
    <n v="11801"/>
    <x v="0"/>
    <x v="1"/>
    <x v="10"/>
    <x v="0"/>
    <x v="4"/>
    <x v="2"/>
    <x v="0"/>
    <n v="0"/>
    <x v="1"/>
    <x v="2"/>
    <x v="4"/>
    <x v="0"/>
    <x v="0"/>
  </r>
  <r>
    <n v="22211"/>
    <x v="0"/>
    <x v="1"/>
    <x v="10"/>
    <x v="3"/>
    <x v="1"/>
    <x v="2"/>
    <x v="0"/>
    <n v="2"/>
    <x v="2"/>
    <x v="2"/>
    <x v="21"/>
    <x v="0"/>
    <x v="0"/>
  </r>
  <r>
    <n v="28087"/>
    <x v="1"/>
    <x v="0"/>
    <x v="0"/>
    <x v="3"/>
    <x v="1"/>
    <x v="0"/>
    <x v="1"/>
    <n v="1"/>
    <x v="3"/>
    <x v="2"/>
    <x v="40"/>
    <x v="2"/>
    <x v="0"/>
  </r>
  <r>
    <n v="23668"/>
    <x v="0"/>
    <x v="0"/>
    <x v="0"/>
    <x v="5"/>
    <x v="2"/>
    <x v="2"/>
    <x v="0"/>
    <n v="2"/>
    <x v="2"/>
    <x v="2"/>
    <x v="14"/>
    <x v="1"/>
    <x v="1"/>
  </r>
  <r>
    <n v="27441"/>
    <x v="0"/>
    <x v="1"/>
    <x v="10"/>
    <x v="1"/>
    <x v="2"/>
    <x v="2"/>
    <x v="1"/>
    <n v="2"/>
    <x v="1"/>
    <x v="2"/>
    <x v="39"/>
    <x v="0"/>
    <x v="0"/>
  </r>
  <r>
    <n v="27261"/>
    <x v="0"/>
    <x v="1"/>
    <x v="0"/>
    <x v="0"/>
    <x v="0"/>
    <x v="0"/>
    <x v="1"/>
    <n v="1"/>
    <x v="0"/>
    <x v="2"/>
    <x v="4"/>
    <x v="0"/>
    <x v="1"/>
  </r>
  <r>
    <n v="18649"/>
    <x v="1"/>
    <x v="1"/>
    <x v="1"/>
    <x v="0"/>
    <x v="2"/>
    <x v="1"/>
    <x v="0"/>
    <n v="2"/>
    <x v="3"/>
    <x v="2"/>
    <x v="36"/>
    <x v="0"/>
    <x v="1"/>
  </r>
  <r>
    <n v="21714"/>
    <x v="1"/>
    <x v="0"/>
    <x v="2"/>
    <x v="2"/>
    <x v="4"/>
    <x v="0"/>
    <x v="1"/>
    <n v="0"/>
    <x v="0"/>
    <x v="2"/>
    <x v="15"/>
    <x v="0"/>
    <x v="0"/>
  </r>
  <r>
    <n v="23217"/>
    <x v="1"/>
    <x v="0"/>
    <x v="10"/>
    <x v="1"/>
    <x v="4"/>
    <x v="2"/>
    <x v="0"/>
    <n v="0"/>
    <x v="1"/>
    <x v="2"/>
    <x v="1"/>
    <x v="0"/>
    <x v="1"/>
  </r>
  <r>
    <n v="23797"/>
    <x v="1"/>
    <x v="1"/>
    <x v="6"/>
    <x v="1"/>
    <x v="3"/>
    <x v="1"/>
    <x v="1"/>
    <n v="2"/>
    <x v="0"/>
    <x v="2"/>
    <x v="5"/>
    <x v="0"/>
    <x v="0"/>
  </r>
  <r>
    <n v="13216"/>
    <x v="0"/>
    <x v="0"/>
    <x v="10"/>
    <x v="2"/>
    <x v="0"/>
    <x v="4"/>
    <x v="0"/>
    <n v="3"/>
    <x v="4"/>
    <x v="2"/>
    <x v="14"/>
    <x v="1"/>
    <x v="0"/>
  </r>
  <r>
    <n v="20657"/>
    <x v="1"/>
    <x v="1"/>
    <x v="14"/>
    <x v="4"/>
    <x v="0"/>
    <x v="0"/>
    <x v="0"/>
    <n v="0"/>
    <x v="1"/>
    <x v="2"/>
    <x v="34"/>
    <x v="0"/>
    <x v="1"/>
  </r>
  <r>
    <n v="12882"/>
    <x v="0"/>
    <x v="1"/>
    <x v="14"/>
    <x v="0"/>
    <x v="4"/>
    <x v="0"/>
    <x v="0"/>
    <n v="0"/>
    <x v="0"/>
    <x v="2"/>
    <x v="6"/>
    <x v="0"/>
    <x v="1"/>
  </r>
  <r>
    <n v="25908"/>
    <x v="0"/>
    <x v="0"/>
    <x v="10"/>
    <x v="3"/>
    <x v="1"/>
    <x v="0"/>
    <x v="1"/>
    <n v="1"/>
    <x v="3"/>
    <x v="2"/>
    <x v="40"/>
    <x v="2"/>
    <x v="0"/>
  </r>
  <r>
    <n v="16753"/>
    <x v="1"/>
    <x v="0"/>
    <x v="3"/>
    <x v="3"/>
    <x v="1"/>
    <x v="0"/>
    <x v="0"/>
    <n v="2"/>
    <x v="2"/>
    <x v="2"/>
    <x v="17"/>
    <x v="0"/>
    <x v="1"/>
  </r>
  <r>
    <n v="14608"/>
    <x v="0"/>
    <x v="1"/>
    <x v="14"/>
    <x v="5"/>
    <x v="0"/>
    <x v="0"/>
    <x v="0"/>
    <n v="3"/>
    <x v="4"/>
    <x v="2"/>
    <x v="0"/>
    <x v="0"/>
    <x v="0"/>
  </r>
  <r>
    <n v="24979"/>
    <x v="0"/>
    <x v="0"/>
    <x v="10"/>
    <x v="4"/>
    <x v="1"/>
    <x v="2"/>
    <x v="0"/>
    <n v="2"/>
    <x v="1"/>
    <x v="2"/>
    <x v="42"/>
    <x v="1"/>
    <x v="1"/>
  </r>
  <r>
    <n v="13313"/>
    <x v="0"/>
    <x v="0"/>
    <x v="7"/>
    <x v="0"/>
    <x v="2"/>
    <x v="2"/>
    <x v="1"/>
    <n v="4"/>
    <x v="1"/>
    <x v="2"/>
    <x v="12"/>
    <x v="0"/>
    <x v="0"/>
  </r>
  <r>
    <n v="18952"/>
    <x v="0"/>
    <x v="0"/>
    <x v="11"/>
    <x v="5"/>
    <x v="0"/>
    <x v="4"/>
    <x v="0"/>
    <n v="4"/>
    <x v="0"/>
    <x v="2"/>
    <x v="8"/>
    <x v="0"/>
    <x v="0"/>
  </r>
  <r>
    <n v="17699"/>
    <x v="0"/>
    <x v="1"/>
    <x v="10"/>
    <x v="0"/>
    <x v="4"/>
    <x v="0"/>
    <x v="1"/>
    <n v="0"/>
    <x v="0"/>
    <x v="2"/>
    <x v="10"/>
    <x v="1"/>
    <x v="0"/>
  </r>
  <r>
    <n v="14657"/>
    <x v="0"/>
    <x v="1"/>
    <x v="2"/>
    <x v="0"/>
    <x v="1"/>
    <x v="0"/>
    <x v="1"/>
    <n v="1"/>
    <x v="0"/>
    <x v="2"/>
    <x v="15"/>
    <x v="0"/>
    <x v="1"/>
  </r>
  <r>
    <n v="11540"/>
    <x v="1"/>
    <x v="1"/>
    <x v="10"/>
    <x v="5"/>
    <x v="4"/>
    <x v="0"/>
    <x v="0"/>
    <n v="0"/>
    <x v="3"/>
    <x v="2"/>
    <x v="15"/>
    <x v="0"/>
    <x v="1"/>
  </r>
  <r>
    <n v="11783"/>
    <x v="0"/>
    <x v="0"/>
    <x v="10"/>
    <x v="0"/>
    <x v="4"/>
    <x v="0"/>
    <x v="0"/>
    <n v="0"/>
    <x v="0"/>
    <x v="2"/>
    <x v="17"/>
    <x v="0"/>
    <x v="0"/>
  </r>
  <r>
    <n v="14602"/>
    <x v="0"/>
    <x v="0"/>
    <x v="2"/>
    <x v="1"/>
    <x v="4"/>
    <x v="2"/>
    <x v="0"/>
    <n v="0"/>
    <x v="0"/>
    <x v="2"/>
    <x v="4"/>
    <x v="0"/>
    <x v="1"/>
  </r>
  <r>
    <n v="29030"/>
    <x v="0"/>
    <x v="1"/>
    <x v="3"/>
    <x v="4"/>
    <x v="3"/>
    <x v="0"/>
    <x v="0"/>
    <n v="2"/>
    <x v="4"/>
    <x v="2"/>
    <x v="9"/>
    <x v="0"/>
    <x v="0"/>
  </r>
  <r>
    <n v="26490"/>
    <x v="1"/>
    <x v="1"/>
    <x v="3"/>
    <x v="4"/>
    <x v="0"/>
    <x v="4"/>
    <x v="1"/>
    <n v="1"/>
    <x v="1"/>
    <x v="2"/>
    <x v="14"/>
    <x v="1"/>
    <x v="1"/>
  </r>
  <r>
    <n v="13151"/>
    <x v="1"/>
    <x v="1"/>
    <x v="0"/>
    <x v="3"/>
    <x v="2"/>
    <x v="0"/>
    <x v="0"/>
    <n v="2"/>
    <x v="2"/>
    <x v="2"/>
    <x v="40"/>
    <x v="2"/>
    <x v="0"/>
  </r>
  <r>
    <n v="17260"/>
    <x v="0"/>
    <x v="1"/>
    <x v="8"/>
    <x v="2"/>
    <x v="1"/>
    <x v="2"/>
    <x v="0"/>
    <n v="3"/>
    <x v="0"/>
    <x v="2"/>
    <x v="3"/>
    <x v="0"/>
    <x v="0"/>
  </r>
  <r>
    <n v="15372"/>
    <x v="0"/>
    <x v="1"/>
    <x v="2"/>
    <x v="1"/>
    <x v="1"/>
    <x v="2"/>
    <x v="1"/>
    <n v="2"/>
    <x v="1"/>
    <x v="2"/>
    <x v="5"/>
    <x v="0"/>
    <x v="1"/>
  </r>
  <r>
    <n v="18105"/>
    <x v="0"/>
    <x v="0"/>
    <x v="10"/>
    <x v="4"/>
    <x v="1"/>
    <x v="2"/>
    <x v="0"/>
    <n v="1"/>
    <x v="4"/>
    <x v="2"/>
    <x v="10"/>
    <x v="1"/>
    <x v="0"/>
  </r>
  <r>
    <n v="19660"/>
    <x v="0"/>
    <x v="1"/>
    <x v="2"/>
    <x v="5"/>
    <x v="0"/>
    <x v="4"/>
    <x v="0"/>
    <n v="0"/>
    <x v="0"/>
    <x v="2"/>
    <x v="1"/>
    <x v="0"/>
    <x v="0"/>
  </r>
  <r>
    <n v="16112"/>
    <x v="1"/>
    <x v="1"/>
    <x v="3"/>
    <x v="5"/>
    <x v="0"/>
    <x v="2"/>
    <x v="0"/>
    <n v="2"/>
    <x v="1"/>
    <x v="2"/>
    <x v="1"/>
    <x v="0"/>
    <x v="1"/>
  </r>
  <r>
    <n v="20698"/>
    <x v="0"/>
    <x v="1"/>
    <x v="10"/>
    <x v="5"/>
    <x v="0"/>
    <x v="0"/>
    <x v="0"/>
    <n v="3"/>
    <x v="2"/>
    <x v="2"/>
    <x v="0"/>
    <x v="0"/>
    <x v="0"/>
  </r>
  <r>
    <n v="20076"/>
    <x v="1"/>
    <x v="0"/>
    <x v="4"/>
    <x v="4"/>
    <x v="2"/>
    <x v="3"/>
    <x v="0"/>
    <n v="2"/>
    <x v="3"/>
    <x v="2"/>
    <x v="39"/>
    <x v="0"/>
    <x v="1"/>
  </r>
  <r>
    <n v="24496"/>
    <x v="1"/>
    <x v="0"/>
    <x v="0"/>
    <x v="3"/>
    <x v="2"/>
    <x v="0"/>
    <x v="1"/>
    <n v="2"/>
    <x v="0"/>
    <x v="2"/>
    <x v="26"/>
    <x v="2"/>
    <x v="1"/>
  </r>
  <r>
    <n v="15468"/>
    <x v="0"/>
    <x v="0"/>
    <x v="14"/>
    <x v="0"/>
    <x v="0"/>
    <x v="0"/>
    <x v="0"/>
    <n v="1"/>
    <x v="0"/>
    <x v="2"/>
    <x v="11"/>
    <x v="0"/>
    <x v="0"/>
  </r>
  <r>
    <n v="28031"/>
    <x v="1"/>
    <x v="0"/>
    <x v="3"/>
    <x v="4"/>
    <x v="0"/>
    <x v="4"/>
    <x v="1"/>
    <n v="1"/>
    <x v="1"/>
    <x v="2"/>
    <x v="14"/>
    <x v="1"/>
    <x v="1"/>
  </r>
  <r>
    <n v="26270"/>
    <x v="1"/>
    <x v="0"/>
    <x v="6"/>
    <x v="4"/>
    <x v="3"/>
    <x v="1"/>
    <x v="0"/>
    <n v="2"/>
    <x v="3"/>
    <x v="2"/>
    <x v="38"/>
    <x v="0"/>
    <x v="0"/>
  </r>
  <r>
    <n v="22221"/>
    <x v="0"/>
    <x v="1"/>
    <x v="10"/>
    <x v="4"/>
    <x v="2"/>
    <x v="2"/>
    <x v="1"/>
    <n v="2"/>
    <x v="3"/>
    <x v="2"/>
    <x v="28"/>
    <x v="0"/>
    <x v="1"/>
  </r>
  <r>
    <n v="28228"/>
    <x v="1"/>
    <x v="0"/>
    <x v="2"/>
    <x v="4"/>
    <x v="3"/>
    <x v="0"/>
    <x v="1"/>
    <n v="2"/>
    <x v="3"/>
    <x v="2"/>
    <x v="5"/>
    <x v="0"/>
    <x v="0"/>
  </r>
  <r>
    <n v="18363"/>
    <x v="0"/>
    <x v="1"/>
    <x v="0"/>
    <x v="3"/>
    <x v="2"/>
    <x v="0"/>
    <x v="0"/>
    <n v="2"/>
    <x v="2"/>
    <x v="2"/>
    <x v="26"/>
    <x v="2"/>
    <x v="1"/>
  </r>
  <r>
    <n v="23256"/>
    <x v="1"/>
    <x v="1"/>
    <x v="1"/>
    <x v="0"/>
    <x v="2"/>
    <x v="1"/>
    <x v="1"/>
    <n v="1"/>
    <x v="2"/>
    <x v="2"/>
    <x v="31"/>
    <x v="0"/>
    <x v="0"/>
  </r>
  <r>
    <n v="12768"/>
    <x v="0"/>
    <x v="1"/>
    <x v="1"/>
    <x v="0"/>
    <x v="2"/>
    <x v="1"/>
    <x v="0"/>
    <n v="1"/>
    <x v="1"/>
    <x v="2"/>
    <x v="31"/>
    <x v="0"/>
    <x v="1"/>
  </r>
  <r>
    <n v="20361"/>
    <x v="0"/>
    <x v="1"/>
    <x v="14"/>
    <x v="4"/>
    <x v="4"/>
    <x v="4"/>
    <x v="0"/>
    <n v="2"/>
    <x v="2"/>
    <x v="2"/>
    <x v="45"/>
    <x v="1"/>
    <x v="0"/>
  </r>
  <r>
    <n v="21306"/>
    <x v="1"/>
    <x v="1"/>
    <x v="10"/>
    <x v="4"/>
    <x v="2"/>
    <x v="2"/>
    <x v="0"/>
    <n v="2"/>
    <x v="2"/>
    <x v="2"/>
    <x v="36"/>
    <x v="0"/>
    <x v="0"/>
  </r>
  <r>
    <n v="13382"/>
    <x v="0"/>
    <x v="1"/>
    <x v="3"/>
    <x v="2"/>
    <x v="1"/>
    <x v="2"/>
    <x v="0"/>
    <n v="2"/>
    <x v="3"/>
    <x v="2"/>
    <x v="42"/>
    <x v="1"/>
    <x v="1"/>
  </r>
  <r>
    <n v="20310"/>
    <x v="1"/>
    <x v="1"/>
    <x v="10"/>
    <x v="3"/>
    <x v="1"/>
    <x v="0"/>
    <x v="0"/>
    <n v="1"/>
    <x v="2"/>
    <x v="2"/>
    <x v="40"/>
    <x v="2"/>
    <x v="1"/>
  </r>
  <r>
    <n v="22971"/>
    <x v="1"/>
    <x v="0"/>
    <x v="1"/>
    <x v="3"/>
    <x v="2"/>
    <x v="0"/>
    <x v="1"/>
    <n v="2"/>
    <x v="0"/>
    <x v="2"/>
    <x v="37"/>
    <x v="2"/>
    <x v="1"/>
  </r>
  <r>
    <n v="15287"/>
    <x v="1"/>
    <x v="0"/>
    <x v="14"/>
    <x v="0"/>
    <x v="4"/>
    <x v="0"/>
    <x v="0"/>
    <n v="0"/>
    <x v="3"/>
    <x v="2"/>
    <x v="6"/>
    <x v="0"/>
    <x v="1"/>
  </r>
  <r>
    <n v="15532"/>
    <x v="1"/>
    <x v="1"/>
    <x v="10"/>
    <x v="5"/>
    <x v="0"/>
    <x v="2"/>
    <x v="0"/>
    <n v="2"/>
    <x v="1"/>
    <x v="2"/>
    <x v="1"/>
    <x v="0"/>
    <x v="1"/>
  </r>
  <r>
    <n v="11255"/>
    <x v="0"/>
    <x v="1"/>
    <x v="3"/>
    <x v="5"/>
    <x v="4"/>
    <x v="4"/>
    <x v="0"/>
    <n v="2"/>
    <x v="2"/>
    <x v="2"/>
    <x v="49"/>
    <x v="1"/>
    <x v="0"/>
  </r>
  <r>
    <n v="28090"/>
    <x v="0"/>
    <x v="1"/>
    <x v="0"/>
    <x v="3"/>
    <x v="1"/>
    <x v="0"/>
    <x v="0"/>
    <n v="1"/>
    <x v="2"/>
    <x v="2"/>
    <x v="40"/>
    <x v="2"/>
    <x v="0"/>
  </r>
  <r>
    <n v="15255"/>
    <x v="0"/>
    <x v="1"/>
    <x v="0"/>
    <x v="3"/>
    <x v="2"/>
    <x v="0"/>
    <x v="0"/>
    <n v="2"/>
    <x v="2"/>
    <x v="2"/>
    <x v="26"/>
    <x v="2"/>
    <x v="1"/>
  </r>
  <r>
    <n v="13154"/>
    <x v="0"/>
    <x v="1"/>
    <x v="0"/>
    <x v="3"/>
    <x v="2"/>
    <x v="0"/>
    <x v="1"/>
    <n v="2"/>
    <x v="0"/>
    <x v="2"/>
    <x v="40"/>
    <x v="2"/>
    <x v="1"/>
  </r>
  <r>
    <n v="26778"/>
    <x v="1"/>
    <x v="0"/>
    <x v="0"/>
    <x v="3"/>
    <x v="2"/>
    <x v="0"/>
    <x v="0"/>
    <n v="2"/>
    <x v="2"/>
    <x v="2"/>
    <x v="23"/>
    <x v="0"/>
    <x v="0"/>
  </r>
  <r>
    <n v="23248"/>
    <x v="0"/>
    <x v="0"/>
    <x v="4"/>
    <x v="4"/>
    <x v="2"/>
    <x v="3"/>
    <x v="0"/>
    <n v="2"/>
    <x v="3"/>
    <x v="2"/>
    <x v="39"/>
    <x v="0"/>
    <x v="0"/>
  </r>
  <r>
    <n v="21417"/>
    <x v="1"/>
    <x v="0"/>
    <x v="10"/>
    <x v="3"/>
    <x v="1"/>
    <x v="2"/>
    <x v="1"/>
    <n v="2"/>
    <x v="3"/>
    <x v="2"/>
    <x v="21"/>
    <x v="0"/>
    <x v="1"/>
  </r>
  <r>
    <n v="17668"/>
    <x v="1"/>
    <x v="1"/>
    <x v="1"/>
    <x v="4"/>
    <x v="2"/>
    <x v="0"/>
    <x v="0"/>
    <n v="2"/>
    <x v="3"/>
    <x v="2"/>
    <x v="5"/>
    <x v="0"/>
    <x v="1"/>
  </r>
  <r>
    <n v="27994"/>
    <x v="0"/>
    <x v="0"/>
    <x v="0"/>
    <x v="5"/>
    <x v="2"/>
    <x v="2"/>
    <x v="0"/>
    <n v="2"/>
    <x v="2"/>
    <x v="2"/>
    <x v="45"/>
    <x v="1"/>
    <x v="0"/>
  </r>
  <r>
    <n v="20376"/>
    <x v="1"/>
    <x v="0"/>
    <x v="3"/>
    <x v="1"/>
    <x v="4"/>
    <x v="4"/>
    <x v="0"/>
    <n v="2"/>
    <x v="2"/>
    <x v="2"/>
    <x v="31"/>
    <x v="0"/>
    <x v="1"/>
  </r>
  <r>
    <n v="25954"/>
    <x v="0"/>
    <x v="1"/>
    <x v="10"/>
    <x v="3"/>
    <x v="1"/>
    <x v="0"/>
    <x v="1"/>
    <n v="2"/>
    <x v="3"/>
    <x v="2"/>
    <x v="23"/>
    <x v="0"/>
    <x v="0"/>
  </r>
  <r>
    <n v="15749"/>
    <x v="1"/>
    <x v="0"/>
    <x v="3"/>
    <x v="5"/>
    <x v="0"/>
    <x v="4"/>
    <x v="0"/>
    <n v="2"/>
    <x v="4"/>
    <x v="2"/>
    <x v="33"/>
    <x v="1"/>
    <x v="0"/>
  </r>
  <r>
    <n v="25899"/>
    <x v="0"/>
    <x v="0"/>
    <x v="3"/>
    <x v="4"/>
    <x v="2"/>
    <x v="2"/>
    <x v="0"/>
    <n v="2"/>
    <x v="4"/>
    <x v="2"/>
    <x v="39"/>
    <x v="0"/>
    <x v="0"/>
  </r>
  <r>
    <n v="13351"/>
    <x v="1"/>
    <x v="0"/>
    <x v="3"/>
    <x v="5"/>
    <x v="0"/>
    <x v="4"/>
    <x v="0"/>
    <n v="2"/>
    <x v="3"/>
    <x v="2"/>
    <x v="24"/>
    <x v="1"/>
    <x v="1"/>
  </r>
  <r>
    <n v="23333"/>
    <x v="0"/>
    <x v="1"/>
    <x v="0"/>
    <x v="3"/>
    <x v="1"/>
    <x v="0"/>
    <x v="1"/>
    <n v="2"/>
    <x v="3"/>
    <x v="2"/>
    <x v="25"/>
    <x v="2"/>
    <x v="0"/>
  </r>
  <r>
    <n v="21660"/>
    <x v="0"/>
    <x v="0"/>
    <x v="10"/>
    <x v="1"/>
    <x v="4"/>
    <x v="2"/>
    <x v="0"/>
    <n v="0"/>
    <x v="1"/>
    <x v="2"/>
    <x v="1"/>
    <x v="0"/>
    <x v="1"/>
  </r>
  <r>
    <n v="17012"/>
    <x v="0"/>
    <x v="0"/>
    <x v="10"/>
    <x v="1"/>
    <x v="4"/>
    <x v="2"/>
    <x v="0"/>
    <n v="0"/>
    <x v="1"/>
    <x v="2"/>
    <x v="0"/>
    <x v="0"/>
    <x v="1"/>
  </r>
  <r>
    <n v="24514"/>
    <x v="0"/>
    <x v="1"/>
    <x v="0"/>
    <x v="3"/>
    <x v="1"/>
    <x v="0"/>
    <x v="0"/>
    <n v="1"/>
    <x v="2"/>
    <x v="2"/>
    <x v="25"/>
    <x v="2"/>
    <x v="0"/>
  </r>
  <r>
    <n v="27505"/>
    <x v="1"/>
    <x v="0"/>
    <x v="0"/>
    <x v="3"/>
    <x v="2"/>
    <x v="0"/>
    <x v="0"/>
    <n v="2"/>
    <x v="2"/>
    <x v="2"/>
    <x v="25"/>
    <x v="2"/>
    <x v="0"/>
  </r>
  <r>
    <n v="29243"/>
    <x v="1"/>
    <x v="1"/>
    <x v="15"/>
    <x v="0"/>
    <x v="0"/>
    <x v="4"/>
    <x v="0"/>
    <n v="1"/>
    <x v="2"/>
    <x v="2"/>
    <x v="1"/>
    <x v="0"/>
    <x v="0"/>
  </r>
  <r>
    <n v="26582"/>
    <x v="0"/>
    <x v="1"/>
    <x v="10"/>
    <x v="3"/>
    <x v="1"/>
    <x v="0"/>
    <x v="0"/>
    <n v="2"/>
    <x v="2"/>
    <x v="2"/>
    <x v="6"/>
    <x v="0"/>
    <x v="1"/>
  </r>
  <r>
    <n v="14271"/>
    <x v="0"/>
    <x v="1"/>
    <x v="1"/>
    <x v="3"/>
    <x v="2"/>
    <x v="0"/>
    <x v="0"/>
    <n v="2"/>
    <x v="2"/>
    <x v="2"/>
    <x v="21"/>
    <x v="0"/>
    <x v="0"/>
  </r>
  <r>
    <n v="23041"/>
    <x v="1"/>
    <x v="0"/>
    <x v="3"/>
    <x v="5"/>
    <x v="2"/>
    <x v="2"/>
    <x v="0"/>
    <n v="0"/>
    <x v="2"/>
    <x v="2"/>
    <x v="5"/>
    <x v="0"/>
    <x v="1"/>
  </r>
  <r>
    <n v="29048"/>
    <x v="1"/>
    <x v="1"/>
    <x v="15"/>
    <x v="4"/>
    <x v="0"/>
    <x v="4"/>
    <x v="1"/>
    <n v="3"/>
    <x v="0"/>
    <x v="2"/>
    <x v="34"/>
    <x v="0"/>
    <x v="1"/>
  </r>
  <r>
    <n v="24433"/>
    <x v="0"/>
    <x v="1"/>
    <x v="3"/>
    <x v="1"/>
    <x v="2"/>
    <x v="2"/>
    <x v="1"/>
    <n v="1"/>
    <x v="3"/>
    <x v="2"/>
    <x v="31"/>
    <x v="0"/>
    <x v="1"/>
  </r>
  <r>
    <n v="15501"/>
    <x v="0"/>
    <x v="1"/>
    <x v="3"/>
    <x v="5"/>
    <x v="4"/>
    <x v="2"/>
    <x v="0"/>
    <n v="0"/>
    <x v="1"/>
    <x v="2"/>
    <x v="4"/>
    <x v="0"/>
    <x v="1"/>
  </r>
  <r>
    <n v="13911"/>
    <x v="1"/>
    <x v="0"/>
    <x v="2"/>
    <x v="1"/>
    <x v="0"/>
    <x v="0"/>
    <x v="0"/>
    <n v="2"/>
    <x v="1"/>
    <x v="2"/>
    <x v="3"/>
    <x v="0"/>
    <x v="1"/>
  </r>
  <r>
    <n v="20421"/>
    <x v="1"/>
    <x v="0"/>
    <x v="0"/>
    <x v="3"/>
    <x v="3"/>
    <x v="1"/>
    <x v="0"/>
    <n v="2"/>
    <x v="2"/>
    <x v="2"/>
    <x v="22"/>
    <x v="2"/>
    <x v="0"/>
  </r>
  <r>
    <n v="16009"/>
    <x v="1"/>
    <x v="1"/>
    <x v="9"/>
    <x v="0"/>
    <x v="4"/>
    <x v="4"/>
    <x v="1"/>
    <n v="4"/>
    <x v="0"/>
    <x v="2"/>
    <x v="29"/>
    <x v="1"/>
    <x v="0"/>
  </r>
  <r>
    <n v="18411"/>
    <x v="0"/>
    <x v="1"/>
    <x v="10"/>
    <x v="4"/>
    <x v="2"/>
    <x v="2"/>
    <x v="1"/>
    <n v="2"/>
    <x v="2"/>
    <x v="2"/>
    <x v="36"/>
    <x v="0"/>
    <x v="0"/>
  </r>
  <r>
    <n v="19163"/>
    <x v="0"/>
    <x v="0"/>
    <x v="3"/>
    <x v="5"/>
    <x v="0"/>
    <x v="2"/>
    <x v="0"/>
    <n v="2"/>
    <x v="0"/>
    <x v="2"/>
    <x v="1"/>
    <x v="0"/>
    <x v="1"/>
  </r>
  <r>
    <n v="18572"/>
    <x v="0"/>
    <x v="0"/>
    <x v="10"/>
    <x v="3"/>
    <x v="4"/>
    <x v="2"/>
    <x v="0"/>
    <n v="0"/>
    <x v="0"/>
    <x v="2"/>
    <x v="32"/>
    <x v="0"/>
    <x v="0"/>
  </r>
  <r>
    <n v="27540"/>
    <x v="1"/>
    <x v="0"/>
    <x v="3"/>
    <x v="3"/>
    <x v="0"/>
    <x v="2"/>
    <x v="1"/>
    <n v="1"/>
    <x v="0"/>
    <x v="2"/>
    <x v="34"/>
    <x v="0"/>
    <x v="1"/>
  </r>
  <r>
    <n v="19889"/>
    <x v="1"/>
    <x v="0"/>
    <x v="3"/>
    <x v="4"/>
    <x v="3"/>
    <x v="0"/>
    <x v="1"/>
    <n v="2"/>
    <x v="1"/>
    <x v="2"/>
    <x v="9"/>
    <x v="0"/>
    <x v="1"/>
  </r>
  <r>
    <n v="12922"/>
    <x v="1"/>
    <x v="0"/>
    <x v="10"/>
    <x v="1"/>
    <x v="0"/>
    <x v="0"/>
    <x v="0"/>
    <n v="0"/>
    <x v="1"/>
    <x v="2"/>
    <x v="8"/>
    <x v="0"/>
    <x v="1"/>
  </r>
  <r>
    <n v="18891"/>
    <x v="0"/>
    <x v="0"/>
    <x v="0"/>
    <x v="3"/>
    <x v="1"/>
    <x v="0"/>
    <x v="0"/>
    <n v="2"/>
    <x v="2"/>
    <x v="2"/>
    <x v="26"/>
    <x v="2"/>
    <x v="0"/>
  </r>
  <r>
    <n v="16773"/>
    <x v="0"/>
    <x v="1"/>
    <x v="10"/>
    <x v="0"/>
    <x v="4"/>
    <x v="0"/>
    <x v="0"/>
    <n v="0"/>
    <x v="0"/>
    <x v="2"/>
    <x v="6"/>
    <x v="0"/>
    <x v="0"/>
  </r>
  <r>
    <n v="19143"/>
    <x v="1"/>
    <x v="0"/>
    <x v="2"/>
    <x v="1"/>
    <x v="0"/>
    <x v="0"/>
    <x v="0"/>
    <n v="2"/>
    <x v="1"/>
    <x v="2"/>
    <x v="3"/>
    <x v="0"/>
    <x v="1"/>
  </r>
  <r>
    <n v="23882"/>
    <x v="1"/>
    <x v="0"/>
    <x v="2"/>
    <x v="1"/>
    <x v="4"/>
    <x v="2"/>
    <x v="0"/>
    <n v="0"/>
    <x v="0"/>
    <x v="2"/>
    <x v="34"/>
    <x v="0"/>
    <x v="1"/>
  </r>
  <r>
    <n v="11233"/>
    <x v="0"/>
    <x v="1"/>
    <x v="3"/>
    <x v="5"/>
    <x v="1"/>
    <x v="2"/>
    <x v="0"/>
    <n v="2"/>
    <x v="4"/>
    <x v="2"/>
    <x v="39"/>
    <x v="0"/>
    <x v="0"/>
  </r>
  <r>
    <n v="12056"/>
    <x v="0"/>
    <x v="1"/>
    <x v="7"/>
    <x v="4"/>
    <x v="4"/>
    <x v="4"/>
    <x v="0"/>
    <n v="3"/>
    <x v="2"/>
    <x v="2"/>
    <x v="46"/>
    <x v="1"/>
    <x v="0"/>
  </r>
  <r>
    <n v="15555"/>
    <x v="0"/>
    <x v="0"/>
    <x v="10"/>
    <x v="0"/>
    <x v="1"/>
    <x v="0"/>
    <x v="0"/>
    <n v="1"/>
    <x v="1"/>
    <x v="2"/>
    <x v="12"/>
    <x v="0"/>
    <x v="1"/>
  </r>
  <r>
    <n v="18423"/>
    <x v="1"/>
    <x v="1"/>
    <x v="2"/>
    <x v="4"/>
    <x v="3"/>
    <x v="0"/>
    <x v="1"/>
    <n v="2"/>
    <x v="3"/>
    <x v="2"/>
    <x v="31"/>
    <x v="0"/>
    <x v="0"/>
  </r>
  <r>
    <n v="22743"/>
    <x v="0"/>
    <x v="0"/>
    <x v="0"/>
    <x v="2"/>
    <x v="2"/>
    <x v="2"/>
    <x v="0"/>
    <n v="2"/>
    <x v="4"/>
    <x v="2"/>
    <x v="2"/>
    <x v="1"/>
    <x v="0"/>
  </r>
  <r>
    <n v="25343"/>
    <x v="1"/>
    <x v="0"/>
    <x v="6"/>
    <x v="1"/>
    <x v="3"/>
    <x v="1"/>
    <x v="0"/>
    <n v="2"/>
    <x v="3"/>
    <x v="2"/>
    <x v="5"/>
    <x v="0"/>
    <x v="0"/>
  </r>
  <r>
    <n v="13390"/>
    <x v="0"/>
    <x v="0"/>
    <x v="3"/>
    <x v="5"/>
    <x v="1"/>
    <x v="2"/>
    <x v="1"/>
    <n v="1"/>
    <x v="3"/>
    <x v="2"/>
    <x v="16"/>
    <x v="1"/>
    <x v="0"/>
  </r>
  <r>
    <n v="17482"/>
    <x v="1"/>
    <x v="0"/>
    <x v="0"/>
    <x v="3"/>
    <x v="3"/>
    <x v="1"/>
    <x v="0"/>
    <n v="2"/>
    <x v="2"/>
    <x v="2"/>
    <x v="19"/>
    <x v="2"/>
    <x v="0"/>
  </r>
  <r>
    <n v="13176"/>
    <x v="1"/>
    <x v="1"/>
    <x v="12"/>
    <x v="3"/>
    <x v="4"/>
    <x v="4"/>
    <x v="1"/>
    <n v="2"/>
    <x v="0"/>
    <x v="2"/>
    <x v="13"/>
    <x v="0"/>
    <x v="1"/>
  </r>
  <r>
    <n v="20504"/>
    <x v="0"/>
    <x v="0"/>
    <x v="0"/>
    <x v="2"/>
    <x v="2"/>
    <x v="2"/>
    <x v="1"/>
    <n v="2"/>
    <x v="1"/>
    <x v="2"/>
    <x v="2"/>
    <x v="1"/>
    <x v="0"/>
  </r>
  <r>
    <n v="12205"/>
    <x v="1"/>
    <x v="0"/>
    <x v="12"/>
    <x v="4"/>
    <x v="0"/>
    <x v="4"/>
    <x v="1"/>
    <n v="4"/>
    <x v="0"/>
    <x v="2"/>
    <x v="41"/>
    <x v="1"/>
    <x v="0"/>
  </r>
  <r>
    <n v="16751"/>
    <x v="0"/>
    <x v="1"/>
    <x v="10"/>
    <x v="3"/>
    <x v="1"/>
    <x v="0"/>
    <x v="0"/>
    <n v="1"/>
    <x v="2"/>
    <x v="2"/>
    <x v="21"/>
    <x v="0"/>
    <x v="1"/>
  </r>
  <r>
    <n v="21613"/>
    <x v="1"/>
    <x v="1"/>
    <x v="14"/>
    <x v="4"/>
    <x v="0"/>
    <x v="0"/>
    <x v="1"/>
    <n v="1"/>
    <x v="0"/>
    <x v="2"/>
    <x v="32"/>
    <x v="0"/>
    <x v="1"/>
  </r>
  <r>
    <n v="24801"/>
    <x v="1"/>
    <x v="1"/>
    <x v="10"/>
    <x v="0"/>
    <x v="4"/>
    <x v="2"/>
    <x v="0"/>
    <n v="0"/>
    <x v="1"/>
    <x v="2"/>
    <x v="11"/>
    <x v="0"/>
    <x v="1"/>
  </r>
  <r>
    <n v="17519"/>
    <x v="0"/>
    <x v="0"/>
    <x v="10"/>
    <x v="3"/>
    <x v="1"/>
    <x v="2"/>
    <x v="0"/>
    <n v="2"/>
    <x v="2"/>
    <x v="2"/>
    <x v="21"/>
    <x v="0"/>
    <x v="0"/>
  </r>
  <r>
    <n v="18347"/>
    <x v="1"/>
    <x v="0"/>
    <x v="1"/>
    <x v="3"/>
    <x v="1"/>
    <x v="0"/>
    <x v="1"/>
    <n v="1"/>
    <x v="3"/>
    <x v="2"/>
    <x v="23"/>
    <x v="0"/>
    <x v="0"/>
  </r>
  <r>
    <n v="29052"/>
    <x v="1"/>
    <x v="1"/>
    <x v="0"/>
    <x v="3"/>
    <x v="1"/>
    <x v="0"/>
    <x v="0"/>
    <n v="1"/>
    <x v="2"/>
    <x v="2"/>
    <x v="40"/>
    <x v="2"/>
    <x v="0"/>
  </r>
  <r>
    <n v="11745"/>
    <x v="0"/>
    <x v="0"/>
    <x v="10"/>
    <x v="0"/>
    <x v="0"/>
    <x v="2"/>
    <x v="0"/>
    <n v="1"/>
    <x v="0"/>
    <x v="2"/>
    <x v="15"/>
    <x v="0"/>
    <x v="1"/>
  </r>
  <r>
    <n v="19147"/>
    <x v="0"/>
    <x v="1"/>
    <x v="0"/>
    <x v="3"/>
    <x v="0"/>
    <x v="2"/>
    <x v="1"/>
    <n v="1"/>
    <x v="0"/>
    <x v="2"/>
    <x v="0"/>
    <x v="0"/>
    <x v="0"/>
  </r>
  <r>
    <n v="19217"/>
    <x v="0"/>
    <x v="1"/>
    <x v="1"/>
    <x v="4"/>
    <x v="2"/>
    <x v="0"/>
    <x v="0"/>
    <n v="2"/>
    <x v="3"/>
    <x v="2"/>
    <x v="38"/>
    <x v="0"/>
    <x v="0"/>
  </r>
  <r>
    <n v="15839"/>
    <x v="1"/>
    <x v="1"/>
    <x v="1"/>
    <x v="3"/>
    <x v="1"/>
    <x v="0"/>
    <x v="0"/>
    <n v="1"/>
    <x v="2"/>
    <x v="2"/>
    <x v="21"/>
    <x v="0"/>
    <x v="0"/>
  </r>
  <r>
    <n v="13714"/>
    <x v="0"/>
    <x v="0"/>
    <x v="6"/>
    <x v="4"/>
    <x v="2"/>
    <x v="3"/>
    <x v="1"/>
    <n v="2"/>
    <x v="3"/>
    <x v="2"/>
    <x v="39"/>
    <x v="0"/>
    <x v="1"/>
  </r>
  <r>
    <n v="22330"/>
    <x v="0"/>
    <x v="1"/>
    <x v="14"/>
    <x v="3"/>
    <x v="4"/>
    <x v="0"/>
    <x v="0"/>
    <n v="0"/>
    <x v="3"/>
    <x v="2"/>
    <x v="21"/>
    <x v="0"/>
    <x v="1"/>
  </r>
  <r>
    <n v="18783"/>
    <x v="1"/>
    <x v="1"/>
    <x v="2"/>
    <x v="3"/>
    <x v="0"/>
    <x v="4"/>
    <x v="1"/>
    <n v="1"/>
    <x v="0"/>
    <x v="2"/>
    <x v="13"/>
    <x v="0"/>
    <x v="1"/>
  </r>
  <r>
    <n v="25041"/>
    <x v="1"/>
    <x v="1"/>
    <x v="0"/>
    <x v="3"/>
    <x v="2"/>
    <x v="0"/>
    <x v="0"/>
    <n v="2"/>
    <x v="2"/>
    <x v="2"/>
    <x v="23"/>
    <x v="0"/>
    <x v="0"/>
  </r>
  <r>
    <n v="22046"/>
    <x v="1"/>
    <x v="0"/>
    <x v="2"/>
    <x v="3"/>
    <x v="0"/>
    <x v="4"/>
    <x v="1"/>
    <n v="1"/>
    <x v="0"/>
    <x v="2"/>
    <x v="13"/>
    <x v="0"/>
    <x v="1"/>
  </r>
  <r>
    <n v="28052"/>
    <x v="0"/>
    <x v="1"/>
    <x v="10"/>
    <x v="4"/>
    <x v="2"/>
    <x v="2"/>
    <x v="0"/>
    <n v="2"/>
    <x v="4"/>
    <x v="2"/>
    <x v="10"/>
    <x v="1"/>
    <x v="0"/>
  </r>
  <r>
    <n v="26693"/>
    <x v="0"/>
    <x v="1"/>
    <x v="3"/>
    <x v="1"/>
    <x v="1"/>
    <x v="2"/>
    <x v="0"/>
    <n v="1"/>
    <x v="2"/>
    <x v="2"/>
    <x v="38"/>
    <x v="0"/>
    <x v="0"/>
  </r>
  <r>
    <n v="24955"/>
    <x v="1"/>
    <x v="1"/>
    <x v="1"/>
    <x v="2"/>
    <x v="3"/>
    <x v="0"/>
    <x v="0"/>
    <n v="3"/>
    <x v="4"/>
    <x v="2"/>
    <x v="2"/>
    <x v="1"/>
    <x v="1"/>
  </r>
  <r>
    <n v="26065"/>
    <x v="1"/>
    <x v="0"/>
    <x v="15"/>
    <x v="1"/>
    <x v="0"/>
    <x v="4"/>
    <x v="1"/>
    <n v="4"/>
    <x v="3"/>
    <x v="2"/>
    <x v="0"/>
    <x v="0"/>
    <x v="0"/>
  </r>
  <r>
    <n v="13942"/>
    <x v="0"/>
    <x v="1"/>
    <x v="10"/>
    <x v="0"/>
    <x v="1"/>
    <x v="0"/>
    <x v="0"/>
    <n v="1"/>
    <x v="0"/>
    <x v="2"/>
    <x v="30"/>
    <x v="0"/>
    <x v="0"/>
  </r>
  <r>
    <n v="11219"/>
    <x v="0"/>
    <x v="1"/>
    <x v="10"/>
    <x v="4"/>
    <x v="2"/>
    <x v="2"/>
    <x v="0"/>
    <n v="2"/>
    <x v="4"/>
    <x v="2"/>
    <x v="10"/>
    <x v="1"/>
    <x v="0"/>
  </r>
  <r>
    <n v="22118"/>
    <x v="1"/>
    <x v="0"/>
    <x v="3"/>
    <x v="1"/>
    <x v="4"/>
    <x v="4"/>
    <x v="0"/>
    <n v="2"/>
    <x v="2"/>
    <x v="2"/>
    <x v="39"/>
    <x v="0"/>
    <x v="1"/>
  </r>
  <r>
    <n v="23197"/>
    <x v="0"/>
    <x v="1"/>
    <x v="14"/>
    <x v="1"/>
    <x v="0"/>
    <x v="0"/>
    <x v="0"/>
    <n v="2"/>
    <x v="1"/>
    <x v="2"/>
    <x v="8"/>
    <x v="0"/>
    <x v="0"/>
  </r>
  <r>
    <n v="14883"/>
    <x v="0"/>
    <x v="0"/>
    <x v="1"/>
    <x v="0"/>
    <x v="0"/>
    <x v="0"/>
    <x v="0"/>
    <n v="1"/>
    <x v="2"/>
    <x v="2"/>
    <x v="39"/>
    <x v="0"/>
    <x v="1"/>
  </r>
  <r>
    <n v="27279"/>
    <x v="1"/>
    <x v="0"/>
    <x v="3"/>
    <x v="4"/>
    <x v="0"/>
    <x v="0"/>
    <x v="0"/>
    <n v="0"/>
    <x v="1"/>
    <x v="2"/>
    <x v="13"/>
    <x v="0"/>
    <x v="1"/>
  </r>
  <r>
    <n v="18322"/>
    <x v="1"/>
    <x v="1"/>
    <x v="1"/>
    <x v="3"/>
    <x v="3"/>
    <x v="1"/>
    <x v="1"/>
    <n v="2"/>
    <x v="0"/>
    <x v="2"/>
    <x v="22"/>
    <x v="2"/>
    <x v="0"/>
  </r>
  <r>
    <n v="15879"/>
    <x v="0"/>
    <x v="1"/>
    <x v="3"/>
    <x v="2"/>
    <x v="0"/>
    <x v="4"/>
    <x v="0"/>
    <n v="2"/>
    <x v="1"/>
    <x v="2"/>
    <x v="33"/>
    <x v="1"/>
    <x v="0"/>
  </r>
  <r>
    <n v="28278"/>
    <x v="0"/>
    <x v="1"/>
    <x v="14"/>
    <x v="4"/>
    <x v="4"/>
    <x v="4"/>
    <x v="0"/>
    <n v="2"/>
    <x v="2"/>
    <x v="2"/>
    <x v="51"/>
    <x v="1"/>
    <x v="0"/>
  </r>
  <r>
    <n v="24416"/>
    <x v="0"/>
    <x v="1"/>
    <x v="8"/>
    <x v="5"/>
    <x v="2"/>
    <x v="2"/>
    <x v="0"/>
    <n v="2"/>
    <x v="3"/>
    <x v="2"/>
    <x v="12"/>
    <x v="0"/>
    <x v="0"/>
  </r>
  <r>
    <n v="28066"/>
    <x v="0"/>
    <x v="1"/>
    <x v="2"/>
    <x v="4"/>
    <x v="4"/>
    <x v="2"/>
    <x v="0"/>
    <n v="0"/>
    <x v="0"/>
    <x v="2"/>
    <x v="34"/>
    <x v="0"/>
    <x v="1"/>
  </r>
  <r>
    <n v="11275"/>
    <x v="0"/>
    <x v="0"/>
    <x v="2"/>
    <x v="5"/>
    <x v="4"/>
    <x v="4"/>
    <x v="0"/>
    <n v="2"/>
    <x v="0"/>
    <x v="2"/>
    <x v="52"/>
    <x v="1"/>
    <x v="1"/>
  </r>
  <r>
    <n v="14872"/>
    <x v="0"/>
    <x v="1"/>
    <x v="1"/>
    <x v="3"/>
    <x v="4"/>
    <x v="0"/>
    <x v="0"/>
    <n v="0"/>
    <x v="0"/>
    <x v="2"/>
    <x v="21"/>
    <x v="0"/>
    <x v="0"/>
  </r>
  <r>
    <n v="16151"/>
    <x v="0"/>
    <x v="0"/>
    <x v="10"/>
    <x v="0"/>
    <x v="0"/>
    <x v="2"/>
    <x v="0"/>
    <n v="1"/>
    <x v="1"/>
    <x v="2"/>
    <x v="28"/>
    <x v="0"/>
    <x v="1"/>
  </r>
  <r>
    <n v="19731"/>
    <x v="0"/>
    <x v="1"/>
    <x v="2"/>
    <x v="5"/>
    <x v="4"/>
    <x v="4"/>
    <x v="0"/>
    <n v="2"/>
    <x v="2"/>
    <x v="2"/>
    <x v="35"/>
    <x v="1"/>
    <x v="0"/>
  </r>
  <r>
    <n v="23801"/>
    <x v="0"/>
    <x v="0"/>
    <x v="6"/>
    <x v="4"/>
    <x v="3"/>
    <x v="1"/>
    <x v="0"/>
    <n v="2"/>
    <x v="0"/>
    <x v="2"/>
    <x v="38"/>
    <x v="0"/>
    <x v="0"/>
  </r>
  <r>
    <n v="11807"/>
    <x v="0"/>
    <x v="1"/>
    <x v="3"/>
    <x v="1"/>
    <x v="4"/>
    <x v="2"/>
    <x v="0"/>
    <n v="0"/>
    <x v="1"/>
    <x v="2"/>
    <x v="17"/>
    <x v="0"/>
    <x v="0"/>
  </r>
  <r>
    <n v="11622"/>
    <x v="0"/>
    <x v="1"/>
    <x v="14"/>
    <x v="3"/>
    <x v="4"/>
    <x v="0"/>
    <x v="0"/>
    <n v="0"/>
    <x v="0"/>
    <x v="2"/>
    <x v="21"/>
    <x v="0"/>
    <x v="0"/>
  </r>
  <r>
    <n v="26597"/>
    <x v="1"/>
    <x v="0"/>
    <x v="10"/>
    <x v="5"/>
    <x v="0"/>
    <x v="0"/>
    <x v="1"/>
    <n v="2"/>
    <x v="0"/>
    <x v="2"/>
    <x v="0"/>
    <x v="0"/>
    <x v="0"/>
  </r>
  <r>
    <n v="27074"/>
    <x v="0"/>
    <x v="0"/>
    <x v="3"/>
    <x v="0"/>
    <x v="4"/>
    <x v="0"/>
    <x v="0"/>
    <n v="0"/>
    <x v="0"/>
    <x v="2"/>
    <x v="11"/>
    <x v="0"/>
    <x v="1"/>
  </r>
  <r>
    <n v="19228"/>
    <x v="0"/>
    <x v="0"/>
    <x v="0"/>
    <x v="4"/>
    <x v="1"/>
    <x v="1"/>
    <x v="0"/>
    <n v="1"/>
    <x v="0"/>
    <x v="2"/>
    <x v="28"/>
    <x v="0"/>
    <x v="0"/>
  </r>
  <r>
    <n v="13415"/>
    <x v="1"/>
    <x v="1"/>
    <x v="11"/>
    <x v="0"/>
    <x v="4"/>
    <x v="4"/>
    <x v="0"/>
    <n v="3"/>
    <x v="1"/>
    <x v="2"/>
    <x v="49"/>
    <x v="1"/>
    <x v="1"/>
  </r>
  <r>
    <n v="17000"/>
    <x v="1"/>
    <x v="0"/>
    <x v="3"/>
    <x v="5"/>
    <x v="0"/>
    <x v="0"/>
    <x v="0"/>
    <n v="2"/>
    <x v="1"/>
    <x v="2"/>
    <x v="1"/>
    <x v="0"/>
    <x v="1"/>
  </r>
  <r>
    <n v="14569"/>
    <x v="0"/>
    <x v="1"/>
    <x v="10"/>
    <x v="0"/>
    <x v="4"/>
    <x v="2"/>
    <x v="0"/>
    <n v="0"/>
    <x v="0"/>
    <x v="2"/>
    <x v="11"/>
    <x v="0"/>
    <x v="0"/>
  </r>
  <r>
    <n v="13873"/>
    <x v="0"/>
    <x v="1"/>
    <x v="3"/>
    <x v="1"/>
    <x v="4"/>
    <x v="2"/>
    <x v="0"/>
    <n v="0"/>
    <x v="0"/>
    <x v="2"/>
    <x v="11"/>
    <x v="0"/>
    <x v="1"/>
  </r>
  <r>
    <n v="20401"/>
    <x v="0"/>
    <x v="0"/>
    <x v="14"/>
    <x v="5"/>
    <x v="0"/>
    <x v="4"/>
    <x v="0"/>
    <n v="2"/>
    <x v="3"/>
    <x v="2"/>
    <x v="46"/>
    <x v="1"/>
    <x v="1"/>
  </r>
  <r>
    <n v="21583"/>
    <x v="0"/>
    <x v="0"/>
    <x v="14"/>
    <x v="0"/>
    <x v="0"/>
    <x v="0"/>
    <x v="0"/>
    <n v="0"/>
    <x v="0"/>
    <x v="2"/>
    <x v="17"/>
    <x v="0"/>
    <x v="1"/>
  </r>
  <r>
    <n v="12029"/>
    <x v="0"/>
    <x v="1"/>
    <x v="1"/>
    <x v="3"/>
    <x v="3"/>
    <x v="1"/>
    <x v="1"/>
    <n v="2"/>
    <x v="0"/>
    <x v="2"/>
    <x v="26"/>
    <x v="2"/>
    <x v="0"/>
  </r>
  <r>
    <n v="18066"/>
    <x v="1"/>
    <x v="1"/>
    <x v="3"/>
    <x v="2"/>
    <x v="0"/>
    <x v="4"/>
    <x v="0"/>
    <n v="3"/>
    <x v="4"/>
    <x v="2"/>
    <x v="2"/>
    <x v="1"/>
    <x v="1"/>
  </r>
  <r>
    <n v="28192"/>
    <x v="0"/>
    <x v="0"/>
    <x v="3"/>
    <x v="2"/>
    <x v="4"/>
    <x v="2"/>
    <x v="0"/>
    <n v="3"/>
    <x v="4"/>
    <x v="2"/>
    <x v="30"/>
    <x v="0"/>
    <x v="0"/>
  </r>
  <r>
    <n v="16122"/>
    <x v="0"/>
    <x v="1"/>
    <x v="0"/>
    <x v="5"/>
    <x v="2"/>
    <x v="0"/>
    <x v="0"/>
    <n v="2"/>
    <x v="0"/>
    <x v="2"/>
    <x v="20"/>
    <x v="0"/>
    <x v="1"/>
  </r>
  <r>
    <n v="18607"/>
    <x v="1"/>
    <x v="0"/>
    <x v="10"/>
    <x v="5"/>
    <x v="0"/>
    <x v="0"/>
    <x v="0"/>
    <n v="2"/>
    <x v="1"/>
    <x v="2"/>
    <x v="0"/>
    <x v="0"/>
    <x v="1"/>
  </r>
  <r>
    <n v="28858"/>
    <x v="1"/>
    <x v="1"/>
    <x v="2"/>
    <x v="1"/>
    <x v="0"/>
    <x v="0"/>
    <x v="0"/>
    <n v="0"/>
    <x v="1"/>
    <x v="2"/>
    <x v="8"/>
    <x v="0"/>
    <x v="0"/>
  </r>
  <r>
    <n v="14432"/>
    <x v="1"/>
    <x v="1"/>
    <x v="8"/>
    <x v="5"/>
    <x v="4"/>
    <x v="4"/>
    <x v="0"/>
    <n v="1"/>
    <x v="2"/>
    <x v="2"/>
    <x v="49"/>
    <x v="1"/>
    <x v="0"/>
  </r>
  <r>
    <n v="26305"/>
    <x v="1"/>
    <x v="0"/>
    <x v="10"/>
    <x v="4"/>
    <x v="0"/>
    <x v="0"/>
    <x v="1"/>
    <n v="0"/>
    <x v="0"/>
    <x v="2"/>
    <x v="4"/>
    <x v="0"/>
    <x v="1"/>
  </r>
  <r>
    <n v="22050"/>
    <x v="1"/>
    <x v="1"/>
    <x v="8"/>
    <x v="5"/>
    <x v="0"/>
    <x v="4"/>
    <x v="0"/>
    <n v="1"/>
    <x v="3"/>
    <x v="2"/>
    <x v="13"/>
    <x v="0"/>
    <x v="1"/>
  </r>
  <r>
    <n v="25394"/>
    <x v="0"/>
    <x v="1"/>
    <x v="10"/>
    <x v="0"/>
    <x v="4"/>
    <x v="2"/>
    <x v="0"/>
    <n v="0"/>
    <x v="1"/>
    <x v="2"/>
    <x v="17"/>
    <x v="0"/>
    <x v="1"/>
  </r>
  <r>
    <n v="19747"/>
    <x v="0"/>
    <x v="1"/>
    <x v="14"/>
    <x v="5"/>
    <x v="0"/>
    <x v="4"/>
    <x v="0"/>
    <n v="2"/>
    <x v="4"/>
    <x v="2"/>
    <x v="18"/>
    <x v="1"/>
    <x v="0"/>
  </r>
  <r>
    <n v="23195"/>
    <x v="1"/>
    <x v="1"/>
    <x v="14"/>
    <x v="1"/>
    <x v="0"/>
    <x v="0"/>
    <x v="0"/>
    <n v="2"/>
    <x v="1"/>
    <x v="2"/>
    <x v="3"/>
    <x v="0"/>
    <x v="1"/>
  </r>
  <r>
    <n v="21695"/>
    <x v="0"/>
    <x v="1"/>
    <x v="10"/>
    <x v="3"/>
    <x v="4"/>
    <x v="0"/>
    <x v="0"/>
    <n v="0"/>
    <x v="3"/>
    <x v="2"/>
    <x v="32"/>
    <x v="0"/>
    <x v="1"/>
  </r>
  <r>
    <n v="13934"/>
    <x v="0"/>
    <x v="1"/>
    <x v="0"/>
    <x v="5"/>
    <x v="2"/>
    <x v="0"/>
    <x v="0"/>
    <n v="2"/>
    <x v="1"/>
    <x v="2"/>
    <x v="30"/>
    <x v="0"/>
    <x v="0"/>
  </r>
  <r>
    <n v="13337"/>
    <x v="0"/>
    <x v="0"/>
    <x v="2"/>
    <x v="2"/>
    <x v="0"/>
    <x v="4"/>
    <x v="0"/>
    <n v="2"/>
    <x v="2"/>
    <x v="2"/>
    <x v="46"/>
    <x v="1"/>
    <x v="0"/>
  </r>
  <r>
    <n v="27190"/>
    <x v="0"/>
    <x v="0"/>
    <x v="0"/>
    <x v="1"/>
    <x v="1"/>
    <x v="1"/>
    <x v="0"/>
    <n v="1"/>
    <x v="3"/>
    <x v="2"/>
    <x v="21"/>
    <x v="0"/>
    <x v="0"/>
  </r>
  <r>
    <n v="28657"/>
    <x v="1"/>
    <x v="1"/>
    <x v="10"/>
    <x v="4"/>
    <x v="0"/>
    <x v="0"/>
    <x v="0"/>
    <n v="0"/>
    <x v="1"/>
    <x v="2"/>
    <x v="4"/>
    <x v="0"/>
    <x v="1"/>
  </r>
  <r>
    <n v="21713"/>
    <x v="1"/>
    <x v="1"/>
    <x v="2"/>
    <x v="2"/>
    <x v="4"/>
    <x v="0"/>
    <x v="1"/>
    <n v="0"/>
    <x v="0"/>
    <x v="2"/>
    <x v="15"/>
    <x v="0"/>
    <x v="0"/>
  </r>
  <r>
    <n v="21752"/>
    <x v="0"/>
    <x v="1"/>
    <x v="10"/>
    <x v="1"/>
    <x v="4"/>
    <x v="4"/>
    <x v="0"/>
    <n v="2"/>
    <x v="4"/>
    <x v="2"/>
    <x v="46"/>
    <x v="1"/>
    <x v="0"/>
  </r>
  <r>
    <n v="27273"/>
    <x v="1"/>
    <x v="1"/>
    <x v="3"/>
    <x v="1"/>
    <x v="4"/>
    <x v="2"/>
    <x v="1"/>
    <n v="0"/>
    <x v="0"/>
    <x v="2"/>
    <x v="11"/>
    <x v="0"/>
    <x v="1"/>
  </r>
  <r>
    <n v="22719"/>
    <x v="1"/>
    <x v="1"/>
    <x v="15"/>
    <x v="1"/>
    <x v="0"/>
    <x v="4"/>
    <x v="0"/>
    <n v="4"/>
    <x v="1"/>
    <x v="2"/>
    <x v="8"/>
    <x v="0"/>
    <x v="1"/>
  </r>
  <r>
    <n v="22042"/>
    <x v="0"/>
    <x v="0"/>
    <x v="3"/>
    <x v="3"/>
    <x v="1"/>
    <x v="0"/>
    <x v="0"/>
    <n v="2"/>
    <x v="2"/>
    <x v="2"/>
    <x v="17"/>
    <x v="0"/>
    <x v="1"/>
  </r>
  <r>
    <n v="21451"/>
    <x v="0"/>
    <x v="0"/>
    <x v="0"/>
    <x v="5"/>
    <x v="2"/>
    <x v="2"/>
    <x v="0"/>
    <n v="2"/>
    <x v="4"/>
    <x v="2"/>
    <x v="33"/>
    <x v="1"/>
    <x v="0"/>
  </r>
  <r>
    <n v="20754"/>
    <x v="0"/>
    <x v="1"/>
    <x v="1"/>
    <x v="4"/>
    <x v="2"/>
    <x v="0"/>
    <x v="0"/>
    <n v="2"/>
    <x v="3"/>
    <x v="2"/>
    <x v="36"/>
    <x v="0"/>
    <x v="0"/>
  </r>
  <r>
    <n v="12153"/>
    <x v="1"/>
    <x v="0"/>
    <x v="3"/>
    <x v="1"/>
    <x v="1"/>
    <x v="2"/>
    <x v="0"/>
    <n v="1"/>
    <x v="2"/>
    <x v="2"/>
    <x v="38"/>
    <x v="0"/>
    <x v="1"/>
  </r>
  <r>
    <n v="16895"/>
    <x v="0"/>
    <x v="0"/>
    <x v="0"/>
    <x v="1"/>
    <x v="1"/>
    <x v="2"/>
    <x v="1"/>
    <n v="2"/>
    <x v="3"/>
    <x v="2"/>
    <x v="9"/>
    <x v="0"/>
    <x v="1"/>
  </r>
  <r>
    <n v="26728"/>
    <x v="1"/>
    <x v="1"/>
    <x v="3"/>
    <x v="1"/>
    <x v="4"/>
    <x v="4"/>
    <x v="1"/>
    <n v="2"/>
    <x v="3"/>
    <x v="2"/>
    <x v="39"/>
    <x v="0"/>
    <x v="1"/>
  </r>
  <r>
    <n v="11090"/>
    <x v="1"/>
    <x v="1"/>
    <x v="8"/>
    <x v="4"/>
    <x v="1"/>
    <x v="2"/>
    <x v="0"/>
    <n v="1"/>
    <x v="1"/>
    <x v="2"/>
    <x v="28"/>
    <x v="0"/>
    <x v="1"/>
  </r>
  <r>
    <n v="15862"/>
    <x v="1"/>
    <x v="0"/>
    <x v="14"/>
    <x v="3"/>
    <x v="4"/>
    <x v="0"/>
    <x v="0"/>
    <n v="0"/>
    <x v="3"/>
    <x v="2"/>
    <x v="6"/>
    <x v="0"/>
    <x v="1"/>
  </r>
  <r>
    <n v="26495"/>
    <x v="1"/>
    <x v="0"/>
    <x v="0"/>
    <x v="4"/>
    <x v="2"/>
    <x v="2"/>
    <x v="0"/>
    <n v="2"/>
    <x v="4"/>
    <x v="2"/>
    <x v="42"/>
    <x v="1"/>
    <x v="0"/>
  </r>
  <r>
    <n v="11823"/>
    <x v="0"/>
    <x v="0"/>
    <x v="3"/>
    <x v="3"/>
    <x v="4"/>
    <x v="2"/>
    <x v="0"/>
    <n v="0"/>
    <x v="1"/>
    <x v="2"/>
    <x v="32"/>
    <x v="0"/>
    <x v="0"/>
  </r>
  <r>
    <n v="23449"/>
    <x v="0"/>
    <x v="1"/>
    <x v="10"/>
    <x v="4"/>
    <x v="2"/>
    <x v="2"/>
    <x v="0"/>
    <n v="2"/>
    <x v="2"/>
    <x v="2"/>
    <x v="28"/>
    <x v="0"/>
    <x v="0"/>
  </r>
  <r>
    <n v="23459"/>
    <x v="0"/>
    <x v="1"/>
    <x v="10"/>
    <x v="4"/>
    <x v="2"/>
    <x v="2"/>
    <x v="0"/>
    <n v="2"/>
    <x v="2"/>
    <x v="2"/>
    <x v="5"/>
    <x v="0"/>
    <x v="0"/>
  </r>
  <r>
    <n v="19543"/>
    <x v="0"/>
    <x v="1"/>
    <x v="3"/>
    <x v="2"/>
    <x v="4"/>
    <x v="2"/>
    <x v="1"/>
    <n v="3"/>
    <x v="4"/>
    <x v="2"/>
    <x v="15"/>
    <x v="0"/>
    <x v="0"/>
  </r>
  <r>
    <n v="14914"/>
    <x v="0"/>
    <x v="0"/>
    <x v="0"/>
    <x v="0"/>
    <x v="1"/>
    <x v="1"/>
    <x v="0"/>
    <n v="1"/>
    <x v="3"/>
    <x v="2"/>
    <x v="38"/>
    <x v="0"/>
    <x v="1"/>
  </r>
  <r>
    <n v="12033"/>
    <x v="1"/>
    <x v="0"/>
    <x v="0"/>
    <x v="3"/>
    <x v="2"/>
    <x v="0"/>
    <x v="1"/>
    <n v="2"/>
    <x v="0"/>
    <x v="2"/>
    <x v="40"/>
    <x v="2"/>
    <x v="1"/>
  </r>
  <r>
    <n v="11941"/>
    <x v="1"/>
    <x v="1"/>
    <x v="10"/>
    <x v="3"/>
    <x v="1"/>
    <x v="0"/>
    <x v="0"/>
    <n v="0"/>
    <x v="2"/>
    <x v="2"/>
    <x v="19"/>
    <x v="2"/>
    <x v="0"/>
  </r>
  <r>
    <n v="14389"/>
    <x v="0"/>
    <x v="1"/>
    <x v="10"/>
    <x v="4"/>
    <x v="0"/>
    <x v="4"/>
    <x v="0"/>
    <n v="0"/>
    <x v="1"/>
    <x v="2"/>
    <x v="14"/>
    <x v="1"/>
    <x v="0"/>
  </r>
  <r>
    <n v="18050"/>
    <x v="0"/>
    <x v="0"/>
    <x v="10"/>
    <x v="0"/>
    <x v="1"/>
    <x v="0"/>
    <x v="0"/>
    <n v="1"/>
    <x v="0"/>
    <x v="2"/>
    <x v="12"/>
    <x v="0"/>
    <x v="1"/>
  </r>
  <r>
    <n v="19856"/>
    <x v="0"/>
    <x v="0"/>
    <x v="10"/>
    <x v="5"/>
    <x v="0"/>
    <x v="4"/>
    <x v="0"/>
    <n v="2"/>
    <x v="1"/>
    <x v="2"/>
    <x v="2"/>
    <x v="1"/>
    <x v="0"/>
  </r>
  <r>
    <n v="11663"/>
    <x v="0"/>
    <x v="1"/>
    <x v="3"/>
    <x v="5"/>
    <x v="4"/>
    <x v="2"/>
    <x v="0"/>
    <n v="0"/>
    <x v="0"/>
    <x v="2"/>
    <x v="4"/>
    <x v="0"/>
    <x v="1"/>
  </r>
  <r>
    <n v="27740"/>
    <x v="0"/>
    <x v="0"/>
    <x v="0"/>
    <x v="3"/>
    <x v="2"/>
    <x v="0"/>
    <x v="0"/>
    <n v="2"/>
    <x v="2"/>
    <x v="2"/>
    <x v="40"/>
    <x v="2"/>
    <x v="0"/>
  </r>
  <r>
    <n v="23455"/>
    <x v="1"/>
    <x v="1"/>
    <x v="2"/>
    <x v="4"/>
    <x v="3"/>
    <x v="0"/>
    <x v="1"/>
    <n v="2"/>
    <x v="3"/>
    <x v="2"/>
    <x v="5"/>
    <x v="0"/>
    <x v="0"/>
  </r>
  <r>
    <n v="15292"/>
    <x v="1"/>
    <x v="0"/>
    <x v="10"/>
    <x v="0"/>
    <x v="4"/>
    <x v="0"/>
    <x v="0"/>
    <n v="0"/>
    <x v="3"/>
    <x v="2"/>
    <x v="11"/>
    <x v="0"/>
    <x v="0"/>
  </r>
  <r>
    <n v="21587"/>
    <x v="0"/>
    <x v="0"/>
    <x v="10"/>
    <x v="0"/>
    <x v="4"/>
    <x v="0"/>
    <x v="0"/>
    <n v="0"/>
    <x v="1"/>
    <x v="2"/>
    <x v="17"/>
    <x v="0"/>
    <x v="1"/>
  </r>
  <r>
    <n v="23513"/>
    <x v="0"/>
    <x v="0"/>
    <x v="0"/>
    <x v="1"/>
    <x v="1"/>
    <x v="2"/>
    <x v="0"/>
    <n v="2"/>
    <x v="2"/>
    <x v="2"/>
    <x v="9"/>
    <x v="0"/>
    <x v="0"/>
  </r>
  <r>
    <n v="24322"/>
    <x v="0"/>
    <x v="0"/>
    <x v="10"/>
    <x v="5"/>
    <x v="0"/>
    <x v="0"/>
    <x v="1"/>
    <n v="2"/>
    <x v="0"/>
    <x v="2"/>
    <x v="0"/>
    <x v="0"/>
    <x v="0"/>
  </r>
  <r>
    <n v="26298"/>
    <x v="0"/>
    <x v="0"/>
    <x v="14"/>
    <x v="0"/>
    <x v="0"/>
    <x v="0"/>
    <x v="0"/>
    <n v="0"/>
    <x v="1"/>
    <x v="2"/>
    <x v="17"/>
    <x v="0"/>
    <x v="1"/>
  </r>
  <r>
    <n v="25419"/>
    <x v="1"/>
    <x v="1"/>
    <x v="14"/>
    <x v="4"/>
    <x v="0"/>
    <x v="0"/>
    <x v="1"/>
    <n v="1"/>
    <x v="0"/>
    <x v="2"/>
    <x v="13"/>
    <x v="0"/>
    <x v="1"/>
  </r>
  <r>
    <n v="13343"/>
    <x v="0"/>
    <x v="0"/>
    <x v="8"/>
    <x v="2"/>
    <x v="0"/>
    <x v="4"/>
    <x v="0"/>
    <n v="2"/>
    <x v="3"/>
    <x v="2"/>
    <x v="18"/>
    <x v="1"/>
    <x v="1"/>
  </r>
  <r>
    <n v="11303"/>
    <x v="1"/>
    <x v="0"/>
    <x v="8"/>
    <x v="5"/>
    <x v="2"/>
    <x v="2"/>
    <x v="1"/>
    <n v="3"/>
    <x v="3"/>
    <x v="2"/>
    <x v="12"/>
    <x v="0"/>
    <x v="1"/>
  </r>
  <r>
    <n v="21693"/>
    <x v="1"/>
    <x v="0"/>
    <x v="10"/>
    <x v="3"/>
    <x v="4"/>
    <x v="0"/>
    <x v="1"/>
    <n v="0"/>
    <x v="0"/>
    <x v="2"/>
    <x v="8"/>
    <x v="0"/>
    <x v="0"/>
  </r>
  <r>
    <n v="28056"/>
    <x v="0"/>
    <x v="1"/>
    <x v="3"/>
    <x v="4"/>
    <x v="3"/>
    <x v="0"/>
    <x v="0"/>
    <n v="2"/>
    <x v="4"/>
    <x v="2"/>
    <x v="39"/>
    <x v="0"/>
    <x v="0"/>
  </r>
  <r>
    <n v="11788"/>
    <x v="1"/>
    <x v="0"/>
    <x v="3"/>
    <x v="0"/>
    <x v="4"/>
    <x v="2"/>
    <x v="0"/>
    <n v="0"/>
    <x v="1"/>
    <x v="2"/>
    <x v="17"/>
    <x v="0"/>
    <x v="0"/>
  </r>
  <r>
    <n v="22296"/>
    <x v="0"/>
    <x v="1"/>
    <x v="3"/>
    <x v="3"/>
    <x v="0"/>
    <x v="2"/>
    <x v="1"/>
    <n v="1"/>
    <x v="0"/>
    <x v="2"/>
    <x v="13"/>
    <x v="0"/>
    <x v="0"/>
  </r>
  <r>
    <n v="15319"/>
    <x v="0"/>
    <x v="0"/>
    <x v="3"/>
    <x v="5"/>
    <x v="0"/>
    <x v="4"/>
    <x v="1"/>
    <n v="1"/>
    <x v="3"/>
    <x v="2"/>
    <x v="14"/>
    <x v="1"/>
    <x v="0"/>
  </r>
  <r>
    <n v="17654"/>
    <x v="1"/>
    <x v="0"/>
    <x v="0"/>
    <x v="1"/>
    <x v="1"/>
    <x v="1"/>
    <x v="0"/>
    <n v="1"/>
    <x v="3"/>
    <x v="2"/>
    <x v="25"/>
    <x v="2"/>
    <x v="1"/>
  </r>
  <r>
    <n v="14662"/>
    <x v="0"/>
    <x v="1"/>
    <x v="10"/>
    <x v="0"/>
    <x v="0"/>
    <x v="2"/>
    <x v="0"/>
    <n v="1"/>
    <x v="0"/>
    <x v="2"/>
    <x v="28"/>
    <x v="0"/>
    <x v="1"/>
  </r>
  <r>
    <n v="17541"/>
    <x v="0"/>
    <x v="0"/>
    <x v="0"/>
    <x v="5"/>
    <x v="2"/>
    <x v="0"/>
    <x v="0"/>
    <n v="2"/>
    <x v="1"/>
    <x v="2"/>
    <x v="1"/>
    <x v="0"/>
    <x v="0"/>
  </r>
  <r>
    <n v="13886"/>
    <x v="0"/>
    <x v="0"/>
    <x v="3"/>
    <x v="5"/>
    <x v="4"/>
    <x v="2"/>
    <x v="0"/>
    <n v="0"/>
    <x v="1"/>
    <x v="2"/>
    <x v="11"/>
    <x v="0"/>
    <x v="1"/>
  </r>
  <r>
    <n v="13073"/>
    <x v="0"/>
    <x v="0"/>
    <x v="10"/>
    <x v="3"/>
    <x v="1"/>
    <x v="2"/>
    <x v="0"/>
    <n v="2"/>
    <x v="2"/>
    <x v="2"/>
    <x v="25"/>
    <x v="2"/>
    <x v="0"/>
  </r>
  <r>
    <n v="21940"/>
    <x v="0"/>
    <x v="1"/>
    <x v="8"/>
    <x v="2"/>
    <x v="4"/>
    <x v="2"/>
    <x v="0"/>
    <n v="0"/>
    <x v="0"/>
    <x v="2"/>
    <x v="15"/>
    <x v="0"/>
    <x v="1"/>
  </r>
  <r>
    <n v="20196"/>
    <x v="0"/>
    <x v="1"/>
    <x v="10"/>
    <x v="0"/>
    <x v="1"/>
    <x v="0"/>
    <x v="0"/>
    <n v="1"/>
    <x v="1"/>
    <x v="2"/>
    <x v="12"/>
    <x v="0"/>
    <x v="1"/>
  </r>
  <r>
    <n v="23491"/>
    <x v="1"/>
    <x v="1"/>
    <x v="11"/>
    <x v="3"/>
    <x v="1"/>
    <x v="2"/>
    <x v="1"/>
    <n v="4"/>
    <x v="3"/>
    <x v="2"/>
    <x v="12"/>
    <x v="0"/>
    <x v="0"/>
  </r>
  <r>
    <n v="16651"/>
    <x v="0"/>
    <x v="0"/>
    <x v="7"/>
    <x v="4"/>
    <x v="0"/>
    <x v="4"/>
    <x v="0"/>
    <n v="3"/>
    <x v="2"/>
    <x v="2"/>
    <x v="24"/>
    <x v="1"/>
    <x v="0"/>
  </r>
  <r>
    <n v="16813"/>
    <x v="0"/>
    <x v="1"/>
    <x v="10"/>
    <x v="4"/>
    <x v="1"/>
    <x v="2"/>
    <x v="0"/>
    <n v="2"/>
    <x v="4"/>
    <x v="2"/>
    <x v="10"/>
    <x v="1"/>
    <x v="0"/>
  </r>
  <r>
    <n v="16007"/>
    <x v="0"/>
    <x v="0"/>
    <x v="8"/>
    <x v="2"/>
    <x v="0"/>
    <x v="4"/>
    <x v="0"/>
    <n v="2"/>
    <x v="3"/>
    <x v="2"/>
    <x v="29"/>
    <x v="1"/>
    <x v="1"/>
  </r>
  <r>
    <n v="27434"/>
    <x v="1"/>
    <x v="1"/>
    <x v="3"/>
    <x v="5"/>
    <x v="1"/>
    <x v="2"/>
    <x v="0"/>
    <n v="1"/>
    <x v="4"/>
    <x v="2"/>
    <x v="16"/>
    <x v="1"/>
    <x v="0"/>
  </r>
  <r>
    <n v="27756"/>
    <x v="1"/>
    <x v="0"/>
    <x v="14"/>
    <x v="1"/>
    <x v="0"/>
    <x v="0"/>
    <x v="1"/>
    <n v="1"/>
    <x v="0"/>
    <x v="2"/>
    <x v="8"/>
    <x v="0"/>
    <x v="0"/>
  </r>
  <r>
    <n v="23818"/>
    <x v="0"/>
    <x v="0"/>
    <x v="14"/>
    <x v="3"/>
    <x v="4"/>
    <x v="0"/>
    <x v="0"/>
    <n v="0"/>
    <x v="3"/>
    <x v="2"/>
    <x v="6"/>
    <x v="0"/>
    <x v="1"/>
  </r>
  <r>
    <n v="19012"/>
    <x v="0"/>
    <x v="1"/>
    <x v="2"/>
    <x v="1"/>
    <x v="0"/>
    <x v="4"/>
    <x v="0"/>
    <n v="1"/>
    <x v="3"/>
    <x v="2"/>
    <x v="16"/>
    <x v="1"/>
    <x v="0"/>
  </r>
  <r>
    <n v="18329"/>
    <x v="1"/>
    <x v="1"/>
    <x v="1"/>
    <x v="3"/>
    <x v="3"/>
    <x v="1"/>
    <x v="1"/>
    <n v="2"/>
    <x v="2"/>
    <x v="2"/>
    <x v="40"/>
    <x v="2"/>
    <x v="0"/>
  </r>
  <r>
    <n v="29037"/>
    <x v="0"/>
    <x v="1"/>
    <x v="10"/>
    <x v="3"/>
    <x v="4"/>
    <x v="2"/>
    <x v="1"/>
    <n v="0"/>
    <x v="0"/>
    <x v="2"/>
    <x v="32"/>
    <x v="0"/>
    <x v="0"/>
  </r>
  <r>
    <n v="26576"/>
    <x v="0"/>
    <x v="0"/>
    <x v="10"/>
    <x v="3"/>
    <x v="1"/>
    <x v="0"/>
    <x v="0"/>
    <n v="2"/>
    <x v="2"/>
    <x v="2"/>
    <x v="23"/>
    <x v="0"/>
    <x v="0"/>
  </r>
  <r>
    <n v="12192"/>
    <x v="1"/>
    <x v="0"/>
    <x v="10"/>
    <x v="4"/>
    <x v="3"/>
    <x v="0"/>
    <x v="1"/>
    <n v="2"/>
    <x v="3"/>
    <x v="2"/>
    <x v="36"/>
    <x v="0"/>
    <x v="0"/>
  </r>
  <r>
    <n v="14887"/>
    <x v="0"/>
    <x v="0"/>
    <x v="1"/>
    <x v="0"/>
    <x v="2"/>
    <x v="1"/>
    <x v="0"/>
    <n v="1"/>
    <x v="2"/>
    <x v="2"/>
    <x v="31"/>
    <x v="0"/>
    <x v="0"/>
  </r>
  <r>
    <n v="11734"/>
    <x v="0"/>
    <x v="1"/>
    <x v="10"/>
    <x v="0"/>
    <x v="1"/>
    <x v="0"/>
    <x v="1"/>
    <n v="1"/>
    <x v="0"/>
    <x v="2"/>
    <x v="15"/>
    <x v="0"/>
    <x v="0"/>
  </r>
  <r>
    <n v="17462"/>
    <x v="0"/>
    <x v="1"/>
    <x v="3"/>
    <x v="1"/>
    <x v="4"/>
    <x v="4"/>
    <x v="0"/>
    <n v="2"/>
    <x v="2"/>
    <x v="2"/>
    <x v="39"/>
    <x v="0"/>
    <x v="1"/>
  </r>
  <r>
    <n v="20659"/>
    <x v="0"/>
    <x v="1"/>
    <x v="3"/>
    <x v="1"/>
    <x v="4"/>
    <x v="2"/>
    <x v="0"/>
    <n v="0"/>
    <x v="0"/>
    <x v="2"/>
    <x v="11"/>
    <x v="0"/>
    <x v="1"/>
  </r>
  <r>
    <n v="28004"/>
    <x v="0"/>
    <x v="0"/>
    <x v="10"/>
    <x v="1"/>
    <x v="0"/>
    <x v="4"/>
    <x v="0"/>
    <n v="2"/>
    <x v="4"/>
    <x v="2"/>
    <x v="29"/>
    <x v="1"/>
    <x v="0"/>
  </r>
  <r>
    <n v="19741"/>
    <x v="1"/>
    <x v="0"/>
    <x v="2"/>
    <x v="5"/>
    <x v="4"/>
    <x v="4"/>
    <x v="0"/>
    <n v="2"/>
    <x v="2"/>
    <x v="2"/>
    <x v="27"/>
    <x v="1"/>
    <x v="0"/>
  </r>
  <r>
    <n v="17450"/>
    <x v="0"/>
    <x v="1"/>
    <x v="2"/>
    <x v="2"/>
    <x v="1"/>
    <x v="2"/>
    <x v="0"/>
    <n v="3"/>
    <x v="2"/>
    <x v="2"/>
    <x v="12"/>
    <x v="0"/>
    <x v="0"/>
  </r>
  <r>
    <n v="17337"/>
    <x v="1"/>
    <x v="1"/>
    <x v="0"/>
    <x v="3"/>
    <x v="2"/>
    <x v="0"/>
    <x v="0"/>
    <n v="1"/>
    <x v="2"/>
    <x v="2"/>
    <x v="23"/>
    <x v="0"/>
    <x v="0"/>
  </r>
  <r>
    <n v="18594"/>
    <x v="1"/>
    <x v="0"/>
    <x v="2"/>
    <x v="1"/>
    <x v="0"/>
    <x v="0"/>
    <x v="0"/>
    <n v="3"/>
    <x v="4"/>
    <x v="2"/>
    <x v="8"/>
    <x v="0"/>
    <x v="1"/>
  </r>
  <r>
    <n v="15982"/>
    <x v="0"/>
    <x v="1"/>
    <x v="15"/>
    <x v="2"/>
    <x v="1"/>
    <x v="2"/>
    <x v="0"/>
    <n v="4"/>
    <x v="1"/>
    <x v="2"/>
    <x v="30"/>
    <x v="0"/>
    <x v="0"/>
  </r>
  <r>
    <n v="28625"/>
    <x v="1"/>
    <x v="1"/>
    <x v="0"/>
    <x v="4"/>
    <x v="1"/>
    <x v="1"/>
    <x v="1"/>
    <n v="1"/>
    <x v="3"/>
    <x v="2"/>
    <x v="15"/>
    <x v="0"/>
    <x v="1"/>
  </r>
  <r>
    <n v="11269"/>
    <x v="0"/>
    <x v="1"/>
    <x v="12"/>
    <x v="4"/>
    <x v="4"/>
    <x v="4"/>
    <x v="0"/>
    <n v="2"/>
    <x v="0"/>
    <x v="2"/>
    <x v="3"/>
    <x v="0"/>
    <x v="0"/>
  </r>
  <r>
    <n v="25148"/>
    <x v="0"/>
    <x v="1"/>
    <x v="10"/>
    <x v="4"/>
    <x v="2"/>
    <x v="2"/>
    <x v="1"/>
    <n v="2"/>
    <x v="3"/>
    <x v="2"/>
    <x v="28"/>
    <x v="0"/>
    <x v="1"/>
  </r>
  <r>
    <n v="13920"/>
    <x v="1"/>
    <x v="0"/>
    <x v="14"/>
    <x v="5"/>
    <x v="0"/>
    <x v="0"/>
    <x v="0"/>
    <n v="2"/>
    <x v="0"/>
    <x v="2"/>
    <x v="0"/>
    <x v="0"/>
    <x v="0"/>
  </r>
  <r>
    <n v="23704"/>
    <x v="1"/>
    <x v="1"/>
    <x v="0"/>
    <x v="2"/>
    <x v="2"/>
    <x v="2"/>
    <x v="0"/>
    <n v="4"/>
    <x v="4"/>
    <x v="2"/>
    <x v="2"/>
    <x v="1"/>
    <x v="1"/>
  </r>
  <r>
    <n v="28972"/>
    <x v="1"/>
    <x v="0"/>
    <x v="10"/>
    <x v="1"/>
    <x v="4"/>
    <x v="4"/>
    <x v="0"/>
    <n v="2"/>
    <x v="4"/>
    <x v="2"/>
    <x v="29"/>
    <x v="1"/>
    <x v="0"/>
  </r>
  <r>
    <n v="22730"/>
    <x v="0"/>
    <x v="1"/>
    <x v="3"/>
    <x v="2"/>
    <x v="0"/>
    <x v="4"/>
    <x v="0"/>
    <n v="2"/>
    <x v="4"/>
    <x v="2"/>
    <x v="18"/>
    <x v="1"/>
    <x v="0"/>
  </r>
  <r>
    <n v="29134"/>
    <x v="0"/>
    <x v="1"/>
    <x v="10"/>
    <x v="5"/>
    <x v="0"/>
    <x v="0"/>
    <x v="1"/>
    <n v="3"/>
    <x v="4"/>
    <x v="2"/>
    <x v="0"/>
    <x v="0"/>
    <x v="0"/>
  </r>
  <r>
    <n v="14332"/>
    <x v="1"/>
    <x v="0"/>
    <x v="1"/>
    <x v="3"/>
    <x v="2"/>
    <x v="0"/>
    <x v="1"/>
    <n v="2"/>
    <x v="2"/>
    <x v="2"/>
    <x v="22"/>
    <x v="2"/>
    <x v="0"/>
  </r>
  <r>
    <n v="19117"/>
    <x v="1"/>
    <x v="0"/>
    <x v="10"/>
    <x v="0"/>
    <x v="4"/>
    <x v="2"/>
    <x v="0"/>
    <n v="0"/>
    <x v="1"/>
    <x v="2"/>
    <x v="4"/>
    <x v="0"/>
    <x v="1"/>
  </r>
  <r>
    <n v="22864"/>
    <x v="0"/>
    <x v="1"/>
    <x v="8"/>
    <x v="4"/>
    <x v="1"/>
    <x v="2"/>
    <x v="1"/>
    <n v="0"/>
    <x v="2"/>
    <x v="2"/>
    <x v="38"/>
    <x v="0"/>
    <x v="1"/>
  </r>
  <r>
    <n v="11292"/>
    <x v="1"/>
    <x v="1"/>
    <x v="13"/>
    <x v="0"/>
    <x v="1"/>
    <x v="2"/>
    <x v="1"/>
    <n v="3"/>
    <x v="0"/>
    <x v="2"/>
    <x v="20"/>
    <x v="0"/>
    <x v="1"/>
  </r>
  <r>
    <n v="13466"/>
    <x v="0"/>
    <x v="1"/>
    <x v="2"/>
    <x v="2"/>
    <x v="1"/>
    <x v="2"/>
    <x v="0"/>
    <n v="3"/>
    <x v="3"/>
    <x v="2"/>
    <x v="30"/>
    <x v="0"/>
    <x v="0"/>
  </r>
  <r>
    <n v="23731"/>
    <x v="0"/>
    <x v="1"/>
    <x v="10"/>
    <x v="4"/>
    <x v="2"/>
    <x v="2"/>
    <x v="0"/>
    <n v="2"/>
    <x v="1"/>
    <x v="2"/>
    <x v="9"/>
    <x v="0"/>
    <x v="1"/>
  </r>
  <r>
    <n v="28672"/>
    <x v="1"/>
    <x v="1"/>
    <x v="3"/>
    <x v="5"/>
    <x v="4"/>
    <x v="2"/>
    <x v="0"/>
    <n v="0"/>
    <x v="1"/>
    <x v="2"/>
    <x v="11"/>
    <x v="0"/>
    <x v="1"/>
  </r>
  <r>
    <n v="11809"/>
    <x v="0"/>
    <x v="1"/>
    <x v="10"/>
    <x v="4"/>
    <x v="0"/>
    <x v="0"/>
    <x v="0"/>
    <n v="0"/>
    <x v="0"/>
    <x v="2"/>
    <x v="13"/>
    <x v="0"/>
    <x v="1"/>
  </r>
  <r>
    <n v="19664"/>
    <x v="1"/>
    <x v="1"/>
    <x v="11"/>
    <x v="1"/>
    <x v="0"/>
    <x v="4"/>
    <x v="1"/>
    <n v="3"/>
    <x v="3"/>
    <x v="2"/>
    <x v="13"/>
    <x v="0"/>
    <x v="0"/>
  </r>
  <r>
    <n v="12121"/>
    <x v="1"/>
    <x v="1"/>
    <x v="10"/>
    <x v="1"/>
    <x v="2"/>
    <x v="2"/>
    <x v="0"/>
    <n v="2"/>
    <x v="4"/>
    <x v="2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s v="Female"/>
    <n v="40000"/>
    <n v="1"/>
    <s v="Bachelors"/>
    <s v="Skilled Manual"/>
    <s v="Yes"/>
    <n v="0"/>
    <x v="0"/>
    <s v="Europe"/>
    <n v="42"/>
    <s v="Middle Age"/>
    <x v="0"/>
  </r>
  <r>
    <n v="24107"/>
    <s v="Married"/>
    <s v="Male"/>
    <n v="30000"/>
    <n v="3"/>
    <s v="Partial College"/>
    <s v="Clerical"/>
    <s v="Yes"/>
    <n v="1"/>
    <x v="0"/>
    <s v="Europe"/>
    <n v="43"/>
    <s v="Middle Age"/>
    <x v="0"/>
  </r>
  <r>
    <n v="14177"/>
    <s v="Married"/>
    <s v="Male"/>
    <n v="80000"/>
    <n v="5"/>
    <s v="Partial College"/>
    <s v="Professional"/>
    <s v="No"/>
    <n v="2"/>
    <x v="1"/>
    <s v="Europe"/>
    <n v="60"/>
    <s v="Old"/>
    <x v="0"/>
  </r>
  <r>
    <n v="24381"/>
    <s v="Single"/>
    <s v="Male"/>
    <n v="70000"/>
    <n v="0"/>
    <s v="Bachelors"/>
    <s v="Professional"/>
    <s v="Yes"/>
    <n v="1"/>
    <x v="2"/>
    <s v="Pacific"/>
    <n v="41"/>
    <s v="Middle Age"/>
    <x v="1"/>
  </r>
  <r>
    <n v="25597"/>
    <s v="Single"/>
    <s v="Male"/>
    <n v="30000"/>
    <n v="0"/>
    <s v="Bachelors"/>
    <s v="Clerical"/>
    <s v="No"/>
    <n v="0"/>
    <x v="0"/>
    <s v="Europe"/>
    <n v="36"/>
    <s v="Middle Age"/>
    <x v="1"/>
  </r>
  <r>
    <n v="13507"/>
    <s v="Married"/>
    <s v="Female"/>
    <n v="10000"/>
    <n v="2"/>
    <s v="Partial College"/>
    <s v="Manual"/>
    <s v="Yes"/>
    <n v="0"/>
    <x v="3"/>
    <s v="Europe"/>
    <n v="50"/>
    <s v="Middle Age"/>
    <x v="0"/>
  </r>
  <r>
    <n v="27974"/>
    <s v="Single"/>
    <s v="Male"/>
    <n v="160000"/>
    <n v="2"/>
    <s v="High School"/>
    <s v="Management"/>
    <s v="Yes"/>
    <n v="4"/>
    <x v="0"/>
    <s v="Pacific"/>
    <n v="33"/>
    <s v="Middle Age"/>
    <x v="1"/>
  </r>
  <r>
    <n v="19364"/>
    <s v="Married"/>
    <s v="Male"/>
    <n v="40000"/>
    <n v="1"/>
    <s v="Bachelors"/>
    <s v="Skilled Manual"/>
    <s v="Yes"/>
    <n v="0"/>
    <x v="0"/>
    <s v="Europe"/>
    <n v="43"/>
    <s v="Middle Age"/>
    <x v="1"/>
  </r>
  <r>
    <n v="22155"/>
    <s v="Married"/>
    <s v="Male"/>
    <n v="20000"/>
    <n v="2"/>
    <s v="Partial High School"/>
    <s v="Clerical"/>
    <s v="Yes"/>
    <n v="2"/>
    <x v="2"/>
    <s v="Pacific"/>
    <n v="58"/>
    <s v="Old"/>
    <x v="0"/>
  </r>
  <r>
    <n v="19280"/>
    <s v="Married"/>
    <s v="Male"/>
    <n v="120000"/>
    <n v="2"/>
    <s v="Partial College"/>
    <s v="Manual"/>
    <s v="Yes"/>
    <n v="1"/>
    <x v="0"/>
    <s v="Europe"/>
    <n v="40"/>
    <s v="Middle Age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"/>
    <x v="1"/>
  </r>
  <r>
    <n v="12697"/>
    <s v="Single"/>
    <s v="Female"/>
    <n v="90000"/>
    <n v="0"/>
    <s v="Bachelors"/>
    <s v="Professional"/>
    <s v="No"/>
    <n v="4"/>
    <x v="4"/>
    <s v="Pacific"/>
    <n v="36"/>
    <s v="Middle Age"/>
    <x v="0"/>
  </r>
  <r>
    <n v="11434"/>
    <s v="Married"/>
    <s v="Male"/>
    <n v="170000"/>
    <n v="5"/>
    <s v="Partial College"/>
    <s v="Professional"/>
    <s v="Yes"/>
    <n v="0"/>
    <x v="0"/>
    <s v="Europe"/>
    <n v="55"/>
    <s v="Old"/>
    <x v="0"/>
  </r>
  <r>
    <n v="25323"/>
    <s v="Married"/>
    <s v="Male"/>
    <n v="40000"/>
    <n v="2"/>
    <s v="Partial College"/>
    <s v="Clerical"/>
    <s v="Yes"/>
    <n v="1"/>
    <x v="3"/>
    <s v="Europe"/>
    <n v="35"/>
    <s v="Middle Age"/>
    <x v="1"/>
  </r>
  <r>
    <n v="23542"/>
    <s v="Single"/>
    <s v="Male"/>
    <n v="60000"/>
    <n v="1"/>
    <s v="Partial College"/>
    <s v="Skilled Manual"/>
    <s v="No"/>
    <n v="1"/>
    <x v="0"/>
    <s v="Pacific"/>
    <n v="45"/>
    <s v="Middle Age"/>
    <x v="1"/>
  </r>
  <r>
    <n v="20870"/>
    <s v="Single"/>
    <s v="Female"/>
    <n v="10000"/>
    <n v="2"/>
    <s v="High School"/>
    <s v="Manual"/>
    <s v="Yes"/>
    <n v="1"/>
    <x v="0"/>
    <s v="Europe"/>
    <n v="38"/>
    <s v="Middle Age"/>
    <x v="1"/>
  </r>
  <r>
    <n v="23316"/>
    <s v="Single"/>
    <s v="Male"/>
    <n v="30000"/>
    <n v="3"/>
    <s v="Partial College"/>
    <s v="Clerical"/>
    <s v="No"/>
    <n v="2"/>
    <x v="3"/>
    <s v="Pacific"/>
    <n v="59"/>
    <s v="Old"/>
    <x v="1"/>
  </r>
  <r>
    <n v="12610"/>
    <s v="Married"/>
    <s v="Female"/>
    <n v="30000"/>
    <n v="1"/>
    <s v="Bachelors"/>
    <s v="Clerical"/>
    <s v="Yes"/>
    <n v="0"/>
    <x v="0"/>
    <s v="Europe"/>
    <n v="47"/>
    <s v="Middle Age"/>
    <x v="0"/>
  </r>
  <r>
    <n v="27183"/>
    <s v="Single"/>
    <s v="Male"/>
    <n v="40000"/>
    <n v="2"/>
    <s v="Partial College"/>
    <s v="Clerical"/>
    <s v="Yes"/>
    <n v="1"/>
    <x v="3"/>
    <s v="Europe"/>
    <n v="35"/>
    <s v="Middle Age"/>
    <x v="1"/>
  </r>
  <r>
    <n v="25940"/>
    <s v="Single"/>
    <s v="Male"/>
    <n v="20000"/>
    <n v="2"/>
    <s v="Partial High School"/>
    <s v="Clerical"/>
    <s v="Yes"/>
    <n v="2"/>
    <x v="2"/>
    <s v="Pacific"/>
    <n v="55"/>
    <s v="Old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"/>
    <x v="1"/>
  </r>
  <r>
    <n v="21564"/>
    <s v="Single"/>
    <s v="Female"/>
    <n v="80000"/>
    <n v="0"/>
    <s v="Bachelors"/>
    <s v="Professional"/>
    <s v="Yes"/>
    <n v="4"/>
    <x v="4"/>
    <s v="Pacific"/>
    <n v="35"/>
    <s v="Middle Age"/>
    <x v="0"/>
  </r>
  <r>
    <n v="19193"/>
    <s v="Single"/>
    <s v="Male"/>
    <n v="40000"/>
    <n v="2"/>
    <s v="Partial College"/>
    <s v="Clerical"/>
    <s v="Yes"/>
    <n v="0"/>
    <x v="3"/>
    <s v="Europe"/>
    <n v="35"/>
    <s v="Middle Age"/>
    <x v="1"/>
  </r>
  <r>
    <n v="26412"/>
    <s v="Married"/>
    <s v="Female"/>
    <n v="80000"/>
    <n v="5"/>
    <s v="High School"/>
    <s v="Management"/>
    <s v="No"/>
    <n v="3"/>
    <x v="2"/>
    <s v="Europe"/>
    <n v="56"/>
    <s v="Old"/>
    <x v="0"/>
  </r>
  <r>
    <n v="27184"/>
    <s v="Single"/>
    <s v="Male"/>
    <n v="40000"/>
    <n v="2"/>
    <s v="Partial College"/>
    <s v="Clerical"/>
    <s v="No"/>
    <n v="1"/>
    <x v="0"/>
    <s v="Europe"/>
    <n v="34"/>
    <s v="Middle Age"/>
    <x v="0"/>
  </r>
  <r>
    <n v="12590"/>
    <s v="Single"/>
    <s v="Male"/>
    <n v="30000"/>
    <n v="1"/>
    <s v="Bachelors"/>
    <s v="Clerical"/>
    <s v="Yes"/>
    <n v="0"/>
    <x v="0"/>
    <s v="Europe"/>
    <n v="63"/>
    <s v="Old"/>
    <x v="0"/>
  </r>
  <r>
    <n v="17841"/>
    <s v="Single"/>
    <s v="Male"/>
    <n v="30000"/>
    <n v="0"/>
    <s v="Partial College"/>
    <s v="Clerical"/>
    <s v="No"/>
    <n v="1"/>
    <x v="0"/>
    <s v="Europe"/>
    <n v="29"/>
    <s v="Adolescent"/>
    <x v="1"/>
  </r>
  <r>
    <n v="18283"/>
    <s v="Single"/>
    <s v="Female"/>
    <n v="100000"/>
    <n v="0"/>
    <s v="Bachelors"/>
    <s v="Professional"/>
    <s v="No"/>
    <n v="1"/>
    <x v="2"/>
    <s v="Pacific"/>
    <n v="40"/>
    <s v="Middle Age"/>
    <x v="0"/>
  </r>
  <r>
    <n v="18299"/>
    <s v="Married"/>
    <s v="Male"/>
    <n v="70000"/>
    <n v="5"/>
    <s v="Partial College"/>
    <s v="Skilled Manual"/>
    <s v="Yes"/>
    <n v="2"/>
    <x v="2"/>
    <s v="Pacific"/>
    <n v="44"/>
    <s v="Middle Age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"/>
    <x v="1"/>
  </r>
  <r>
    <n v="19273"/>
    <s v="Married"/>
    <s v="Female"/>
    <n v="20000"/>
    <n v="2"/>
    <s v="Partial College"/>
    <s v="Manual"/>
    <s v="Yes"/>
    <n v="0"/>
    <x v="0"/>
    <s v="Europe"/>
    <n v="63"/>
    <s v="Old"/>
    <x v="0"/>
  </r>
  <r>
    <n v="22400"/>
    <s v="Married"/>
    <s v="Male"/>
    <n v="10000"/>
    <n v="0"/>
    <s v="Partial College"/>
    <s v="Manual"/>
    <s v="No"/>
    <n v="1"/>
    <x v="0"/>
    <s v="Pacific"/>
    <n v="26"/>
    <s v="Adolescent"/>
    <x v="1"/>
  </r>
  <r>
    <n v="20942"/>
    <s v="Single"/>
    <s v="Female"/>
    <n v="20000"/>
    <n v="0"/>
    <s v="High School"/>
    <s v="Manual"/>
    <s v="No"/>
    <n v="1"/>
    <x v="2"/>
    <s v="Europe"/>
    <n v="31"/>
    <s v="Middle Age"/>
    <x v="0"/>
  </r>
  <r>
    <n v="18484"/>
    <s v="Single"/>
    <s v="Male"/>
    <n v="80000"/>
    <n v="2"/>
    <s v="High School"/>
    <s v="Skilled Manual"/>
    <s v="No"/>
    <n v="2"/>
    <x v="3"/>
    <s v="Pacific"/>
    <n v="50"/>
    <s v="Middle Age"/>
    <x v="1"/>
  </r>
  <r>
    <n v="12291"/>
    <s v="Single"/>
    <s v="Male"/>
    <n v="90000"/>
    <n v="5"/>
    <s v="Partial College"/>
    <s v="Professional"/>
    <s v="No"/>
    <n v="2"/>
    <x v="1"/>
    <s v="Europe"/>
    <n v="62"/>
    <s v="Old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"/>
    <x v="0"/>
  </r>
  <r>
    <n v="17891"/>
    <s v="Married"/>
    <s v="Female"/>
    <n v="10000"/>
    <n v="2"/>
    <s v="Partial College"/>
    <s v="Manual"/>
    <s v="Yes"/>
    <n v="1"/>
    <x v="0"/>
    <s v="Europe"/>
    <n v="50"/>
    <s v="Middle Age"/>
    <x v="1"/>
  </r>
  <r>
    <n v="27832"/>
    <s v="Single"/>
    <s v="Female"/>
    <n v="30000"/>
    <n v="0"/>
    <s v="Partial College"/>
    <s v="Clerical"/>
    <s v="No"/>
    <n v="1"/>
    <x v="1"/>
    <s v="Europe"/>
    <n v="30"/>
    <s v="Adolescent"/>
    <x v="0"/>
  </r>
  <r>
    <n v="26863"/>
    <s v="Single"/>
    <s v="Male"/>
    <n v="20000"/>
    <n v="0"/>
    <s v="High School"/>
    <s v="Manual"/>
    <s v="No"/>
    <n v="1"/>
    <x v="1"/>
    <s v="Europe"/>
    <n v="28"/>
    <s v="Adolescent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"/>
    <x v="1"/>
  </r>
  <r>
    <n v="27803"/>
    <s v="Single"/>
    <s v="Female"/>
    <n v="30000"/>
    <n v="2"/>
    <s v="Partial College"/>
    <s v="Clerical"/>
    <s v="No"/>
    <n v="0"/>
    <x v="0"/>
    <s v="Europe"/>
    <n v="43"/>
    <s v="Middle Age"/>
    <x v="0"/>
  </r>
  <r>
    <n v="14347"/>
    <s v="Single"/>
    <s v="Female"/>
    <n v="40000"/>
    <n v="2"/>
    <s v="Bachelors"/>
    <s v="Management"/>
    <s v="Yes"/>
    <n v="2"/>
    <x v="2"/>
    <s v="Pacific"/>
    <n v="65"/>
    <s v="Old"/>
    <x v="1"/>
  </r>
  <r>
    <n v="17703"/>
    <s v="Married"/>
    <s v="Female"/>
    <n v="10000"/>
    <n v="1"/>
    <s v="Graduate Degree"/>
    <s v="Manual"/>
    <s v="Yes"/>
    <n v="0"/>
    <x v="0"/>
    <s v="Europe"/>
    <n v="40"/>
    <s v="Middle Age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"/>
    <x v="1"/>
  </r>
  <r>
    <n v="29380"/>
    <s v="Married"/>
    <s v="Female"/>
    <n v="20000"/>
    <n v="3"/>
    <s v="High School"/>
    <s v="Manual"/>
    <s v="Yes"/>
    <n v="0"/>
    <x v="0"/>
    <s v="Europe"/>
    <n v="41"/>
    <s v="Middle Age"/>
    <x v="1"/>
  </r>
  <r>
    <n v="23986"/>
    <s v="Married"/>
    <s v="Female"/>
    <n v="20000"/>
    <n v="1"/>
    <s v="Bachelors"/>
    <s v="Clerical"/>
    <s v="Yes"/>
    <n v="0"/>
    <x v="0"/>
    <s v="Europe"/>
    <n v="66"/>
    <s v="Old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"/>
    <x v="1"/>
  </r>
  <r>
    <n v="19487"/>
    <s v="Married"/>
    <s v="Male"/>
    <n v="30000"/>
    <n v="2"/>
    <s v="Partial College"/>
    <s v="Clerical"/>
    <s v="No"/>
    <n v="2"/>
    <x v="0"/>
    <s v="Europe"/>
    <n v="42"/>
    <s v="Middle Age"/>
    <x v="0"/>
  </r>
  <r>
    <n v="14939"/>
    <s v="Single"/>
    <s v="Male"/>
    <n v="40000"/>
    <n v="0"/>
    <s v="Bachelors"/>
    <s v="Clerical"/>
    <s v="Yes"/>
    <n v="0"/>
    <x v="0"/>
    <s v="Europe"/>
    <n v="39"/>
    <s v="Middle Age"/>
    <x v="1"/>
  </r>
  <r>
    <n v="13826"/>
    <s v="Single"/>
    <s v="Female"/>
    <n v="30000"/>
    <n v="0"/>
    <s v="Partial College"/>
    <s v="Clerical"/>
    <s v="No"/>
    <n v="1"/>
    <x v="0"/>
    <s v="Europe"/>
    <n v="28"/>
    <s v="Adolescent"/>
    <x v="0"/>
  </r>
  <r>
    <n v="20619"/>
    <s v="Single"/>
    <s v="Male"/>
    <n v="80000"/>
    <n v="0"/>
    <s v="Bachelors"/>
    <s v="Professional"/>
    <s v="No"/>
    <n v="4"/>
    <x v="4"/>
    <s v="Pacific"/>
    <n v="35"/>
    <s v="Middle Age"/>
    <x v="0"/>
  </r>
  <r>
    <n v="12558"/>
    <s v="Married"/>
    <s v="Female"/>
    <n v="20000"/>
    <n v="1"/>
    <s v="Bachelors"/>
    <s v="Clerical"/>
    <s v="Yes"/>
    <n v="0"/>
    <x v="0"/>
    <s v="Europe"/>
    <n v="65"/>
    <s v="Old"/>
    <x v="0"/>
  </r>
  <r>
    <n v="24871"/>
    <s v="Single"/>
    <s v="Female"/>
    <n v="90000"/>
    <n v="4"/>
    <s v="High School"/>
    <s v="Management"/>
    <s v="No"/>
    <n v="3"/>
    <x v="2"/>
    <s v="Europe"/>
    <n v="56"/>
    <s v="Old"/>
    <x v="0"/>
  </r>
  <r>
    <n v="17319"/>
    <s v="Single"/>
    <s v="Female"/>
    <n v="70000"/>
    <n v="0"/>
    <s v="Bachelors"/>
    <s v="Professional"/>
    <s v="No"/>
    <n v="1"/>
    <x v="2"/>
    <s v="Pacific"/>
    <n v="42"/>
    <s v="Middle Age"/>
    <x v="0"/>
  </r>
  <r>
    <n v="28906"/>
    <s v="Married"/>
    <s v="Male"/>
    <n v="80000"/>
    <n v="4"/>
    <s v="High School"/>
    <s v="Professional"/>
    <s v="Yes"/>
    <n v="2"/>
    <x v="4"/>
    <s v="Europe"/>
    <n v="54"/>
    <s v="Middle Age"/>
    <x v="0"/>
  </r>
  <r>
    <n v="12808"/>
    <s v="Married"/>
    <s v="Male"/>
    <n v="40000"/>
    <n v="0"/>
    <s v="Bachelors"/>
    <s v="Clerical"/>
    <s v="Yes"/>
    <n v="0"/>
    <x v="0"/>
    <s v="Europe"/>
    <n v="38"/>
    <s v="Middle Age"/>
    <x v="1"/>
  </r>
  <r>
    <n v="20567"/>
    <s v="Married"/>
    <s v="Male"/>
    <n v="130000"/>
    <n v="4"/>
    <s v="Partial College"/>
    <s v="Professional"/>
    <s v="No"/>
    <n v="4"/>
    <x v="2"/>
    <s v="Europe"/>
    <n v="61"/>
    <s v="Old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"/>
    <x v="1"/>
  </r>
  <r>
    <n v="15580"/>
    <s v="Married"/>
    <s v="Male"/>
    <n v="60000"/>
    <n v="2"/>
    <s v="Bachelors"/>
    <s v="Professional"/>
    <s v="Yes"/>
    <n v="1"/>
    <x v="1"/>
    <s v="Pacific"/>
    <n v="38"/>
    <s v="Middle Age"/>
    <x v="1"/>
  </r>
  <r>
    <n v="24185"/>
    <s v="Single"/>
    <s v="Female"/>
    <n v="10000"/>
    <n v="1"/>
    <s v="High School"/>
    <s v="Manual"/>
    <s v="No"/>
    <n v="1"/>
    <x v="3"/>
    <s v="Europe"/>
    <n v="45"/>
    <s v="Middle Age"/>
    <x v="0"/>
  </r>
  <r>
    <n v="19291"/>
    <s v="Single"/>
    <s v="Female"/>
    <n v="10000"/>
    <n v="2"/>
    <s v="High School"/>
    <s v="Manual"/>
    <s v="Yes"/>
    <n v="0"/>
    <x v="0"/>
    <s v="Europe"/>
    <n v="35"/>
    <s v="Middle Age"/>
    <x v="0"/>
  </r>
  <r>
    <n v="16713"/>
    <s v="Married"/>
    <s v="Male"/>
    <n v="40000"/>
    <n v="2"/>
    <s v="Bachelors"/>
    <s v="Management"/>
    <s v="Yes"/>
    <n v="1"/>
    <x v="0"/>
    <s v="Pacific"/>
    <n v="52"/>
    <s v="Middle Age"/>
    <x v="1"/>
  </r>
  <r>
    <n v="16185"/>
    <s v="Single"/>
    <s v="Male"/>
    <n v="60000"/>
    <n v="4"/>
    <s v="Bachelors"/>
    <s v="Professional"/>
    <s v="Yes"/>
    <n v="3"/>
    <x v="4"/>
    <s v="Pacific"/>
    <n v="41"/>
    <s v="Middle Age"/>
    <x v="0"/>
  </r>
  <r>
    <n v="14927"/>
    <s v="Married"/>
    <s v="Female"/>
    <n v="30000"/>
    <n v="1"/>
    <s v="Bachelors"/>
    <s v="Clerical"/>
    <s v="Yes"/>
    <n v="0"/>
    <x v="0"/>
    <s v="Europe"/>
    <n v="37"/>
    <s v="Middle Age"/>
    <x v="1"/>
  </r>
  <r>
    <n v="29337"/>
    <s v="Single"/>
    <s v="Male"/>
    <n v="30000"/>
    <n v="2"/>
    <s v="Partial College"/>
    <s v="Clerical"/>
    <s v="Yes"/>
    <n v="2"/>
    <x v="2"/>
    <s v="Pacific"/>
    <n v="68"/>
    <s v="Old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"/>
    <x v="1"/>
  </r>
  <r>
    <n v="25303"/>
    <s v="Single"/>
    <s v="Male"/>
    <n v="30000"/>
    <n v="0"/>
    <s v="High School"/>
    <s v="Manual"/>
    <s v="Yes"/>
    <n v="1"/>
    <x v="1"/>
    <s v="Europe"/>
    <n v="33"/>
    <s v="Middle Age"/>
    <x v="1"/>
  </r>
  <r>
    <n v="14813"/>
    <s v="Single"/>
    <s v="Female"/>
    <n v="20000"/>
    <n v="4"/>
    <s v="High School"/>
    <s v="Manual"/>
    <s v="Yes"/>
    <n v="1"/>
    <x v="0"/>
    <s v="Europe"/>
    <n v="43"/>
    <s v="Middle Age"/>
    <x v="1"/>
  </r>
  <r>
    <n v="16438"/>
    <s v="Married"/>
    <s v="Female"/>
    <n v="10000"/>
    <n v="0"/>
    <s v="Partial High School"/>
    <s v="Manual"/>
    <s v="No"/>
    <n v="2"/>
    <x v="0"/>
    <s v="Europe"/>
    <n v="30"/>
    <s v="Adolescent"/>
    <x v="0"/>
  </r>
  <r>
    <n v="14238"/>
    <s v="Married"/>
    <s v="Male"/>
    <n v="120000"/>
    <n v="0"/>
    <s v="Partial High School"/>
    <s v="Professional"/>
    <s v="Yes"/>
    <n v="4"/>
    <x v="4"/>
    <s v="Pacific"/>
    <n v="36"/>
    <s v="Middle Age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"/>
    <x v="0"/>
  </r>
  <r>
    <n v="26956"/>
    <s v="Single"/>
    <s v="Female"/>
    <n v="20000"/>
    <n v="0"/>
    <s v="Partial College"/>
    <s v="Manual"/>
    <s v="No"/>
    <n v="1"/>
    <x v="1"/>
    <s v="Europe"/>
    <n v="36"/>
    <s v="Middle Age"/>
    <x v="1"/>
  </r>
  <r>
    <n v="14517"/>
    <s v="Married"/>
    <s v="Female"/>
    <n v="20000"/>
    <n v="3"/>
    <s v="High School"/>
    <s v="Skilled Manual"/>
    <s v="No"/>
    <n v="2"/>
    <x v="3"/>
    <s v="Pacific"/>
    <n v="62"/>
    <s v="Old"/>
    <x v="0"/>
  </r>
  <r>
    <n v="12678"/>
    <s v="Single"/>
    <s v="Female"/>
    <n v="130000"/>
    <n v="4"/>
    <s v="High School"/>
    <s v="Management"/>
    <s v="Yes"/>
    <n v="4"/>
    <x v="0"/>
    <s v="Pacific"/>
    <n v="31"/>
    <s v="Middle Age"/>
    <x v="0"/>
  </r>
  <r>
    <n v="16188"/>
    <s v="Single"/>
    <s v="Female"/>
    <n v="20000"/>
    <n v="0"/>
    <s v="Partial High School"/>
    <s v="Manual"/>
    <s v="No"/>
    <n v="2"/>
    <x v="3"/>
    <s v="Europe"/>
    <n v="26"/>
    <s v="Adolescent"/>
    <x v="0"/>
  </r>
  <r>
    <n v="27969"/>
    <s v="Married"/>
    <s v="Male"/>
    <n v="80000"/>
    <n v="0"/>
    <s v="Bachelors"/>
    <s v="Professional"/>
    <s v="Yes"/>
    <n v="2"/>
    <x v="4"/>
    <s v="Pacific"/>
    <n v="29"/>
    <s v="Adolescent"/>
    <x v="1"/>
  </r>
  <r>
    <n v="15752"/>
    <s v="Married"/>
    <s v="Male"/>
    <n v="80000"/>
    <n v="2"/>
    <s v="High School"/>
    <s v="Skilled Manual"/>
    <s v="No"/>
    <n v="2"/>
    <x v="3"/>
    <s v="Pacific"/>
    <n v="50"/>
    <s v="Middle Age"/>
    <x v="1"/>
  </r>
  <r>
    <n v="27745"/>
    <s v="Single"/>
    <s v="Male"/>
    <n v="40000"/>
    <n v="2"/>
    <s v="Bachelors"/>
    <s v="Management"/>
    <s v="Yes"/>
    <n v="2"/>
    <x v="2"/>
    <s v="Pacific"/>
    <n v="63"/>
    <s v="Old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"/>
    <x v="0"/>
  </r>
  <r>
    <n v="26941"/>
    <s v="Married"/>
    <s v="Male"/>
    <n v="30000"/>
    <n v="0"/>
    <s v="Bachelors"/>
    <s v="Clerical"/>
    <s v="Yes"/>
    <n v="0"/>
    <x v="0"/>
    <s v="Europe"/>
    <n v="47"/>
    <s v="Middle Age"/>
    <x v="1"/>
  </r>
  <r>
    <n v="28412"/>
    <s v="Single"/>
    <s v="Male"/>
    <n v="20000"/>
    <n v="0"/>
    <s v="High School"/>
    <s v="Manual"/>
    <s v="No"/>
    <n v="1"/>
    <x v="1"/>
    <s v="Europe"/>
    <n v="29"/>
    <s v="Adolescent"/>
    <x v="0"/>
  </r>
  <r>
    <n v="24485"/>
    <s v="Single"/>
    <s v="Male"/>
    <n v="40000"/>
    <n v="2"/>
    <s v="Bachelors"/>
    <s v="Management"/>
    <s v="No"/>
    <n v="1"/>
    <x v="2"/>
    <s v="Pacific"/>
    <n v="52"/>
    <s v="Middle Age"/>
    <x v="1"/>
  </r>
  <r>
    <n v="16514"/>
    <s v="Single"/>
    <s v="Male"/>
    <n v="10000"/>
    <n v="0"/>
    <s v="Partial College"/>
    <s v="Manual"/>
    <s v="Yes"/>
    <n v="1"/>
    <x v="3"/>
    <s v="Pacific"/>
    <n v="26"/>
    <s v="Adolescent"/>
    <x v="1"/>
  </r>
  <r>
    <n v="17191"/>
    <s v="Single"/>
    <s v="Male"/>
    <n v="130000"/>
    <n v="3"/>
    <s v="Partial College"/>
    <s v="Professional"/>
    <s v="No"/>
    <n v="3"/>
    <x v="0"/>
    <s v="Europe"/>
    <n v="51"/>
    <s v="Middle Age"/>
    <x v="1"/>
  </r>
  <r>
    <n v="19608"/>
    <s v="Married"/>
    <s v="Male"/>
    <n v="80000"/>
    <n v="5"/>
    <s v="Bachelors"/>
    <s v="Professional"/>
    <s v="Yes"/>
    <n v="4"/>
    <x v="3"/>
    <s v="Pacific"/>
    <n v="40"/>
    <s v="Middle Age"/>
    <x v="0"/>
  </r>
  <r>
    <n v="24119"/>
    <s v="Single"/>
    <s v="Male"/>
    <n v="30000"/>
    <n v="0"/>
    <s v="Partial College"/>
    <s v="Clerical"/>
    <s v="No"/>
    <n v="1"/>
    <x v="1"/>
    <s v="Europe"/>
    <n v="29"/>
    <s v="Adolescent"/>
    <x v="0"/>
  </r>
  <r>
    <n v="25458"/>
    <s v="Married"/>
    <s v="Male"/>
    <n v="20000"/>
    <n v="1"/>
    <s v="High School"/>
    <s v="Manual"/>
    <s v="No"/>
    <n v="1"/>
    <x v="3"/>
    <s v="Europe"/>
    <n v="40"/>
    <s v="Middle Age"/>
    <x v="1"/>
  </r>
  <r>
    <n v="26886"/>
    <s v="Single"/>
    <s v="Female"/>
    <n v="30000"/>
    <n v="0"/>
    <s v="Partial College"/>
    <s v="Clerical"/>
    <s v="No"/>
    <n v="1"/>
    <x v="0"/>
    <s v="Europe"/>
    <n v="29"/>
    <s v="Adolescent"/>
    <x v="1"/>
  </r>
  <r>
    <n v="28436"/>
    <s v="Single"/>
    <s v="Male"/>
    <n v="30000"/>
    <n v="0"/>
    <s v="Partial College"/>
    <s v="Clerical"/>
    <s v="No"/>
    <n v="1"/>
    <x v="0"/>
    <s v="Europe"/>
    <n v="30"/>
    <s v="Adolescent"/>
    <x v="1"/>
  </r>
  <r>
    <n v="19562"/>
    <s v="Single"/>
    <s v="Female"/>
    <n v="60000"/>
    <n v="2"/>
    <s v="Bachelors"/>
    <s v="Professional"/>
    <s v="Yes"/>
    <n v="1"/>
    <x v="1"/>
    <s v="Pacific"/>
    <n v="37"/>
    <s v="Middle Age"/>
    <x v="1"/>
  </r>
  <r>
    <n v="15608"/>
    <s v="Single"/>
    <s v="Female"/>
    <n v="30000"/>
    <n v="0"/>
    <s v="Partial College"/>
    <s v="Clerical"/>
    <s v="No"/>
    <n v="1"/>
    <x v="1"/>
    <s v="Europe"/>
    <n v="33"/>
    <s v="Middle Age"/>
    <x v="0"/>
  </r>
  <r>
    <n v="16487"/>
    <s v="Single"/>
    <s v="Female"/>
    <n v="30000"/>
    <n v="3"/>
    <s v="High School"/>
    <s v="Skilled Manual"/>
    <s v="Yes"/>
    <n v="2"/>
    <x v="2"/>
    <s v="Pacific"/>
    <n v="55"/>
    <s v="Old"/>
    <x v="0"/>
  </r>
  <r>
    <n v="17197"/>
    <s v="Single"/>
    <s v="Female"/>
    <n v="90000"/>
    <n v="5"/>
    <s v="Partial College"/>
    <s v="Professional"/>
    <s v="Yes"/>
    <n v="2"/>
    <x v="4"/>
    <s v="Europe"/>
    <n v="62"/>
    <s v="Old"/>
    <x v="0"/>
  </r>
  <r>
    <n v="12507"/>
    <s v="Married"/>
    <s v="Male"/>
    <n v="30000"/>
    <n v="1"/>
    <s v="Partial College"/>
    <s v="Clerical"/>
    <s v="Yes"/>
    <n v="1"/>
    <x v="0"/>
    <s v="Europe"/>
    <n v="43"/>
    <s v="Middle Age"/>
    <x v="0"/>
  </r>
  <r>
    <n v="23940"/>
    <s v="Married"/>
    <s v="Male"/>
    <n v="40000"/>
    <n v="1"/>
    <s v="Bachelors"/>
    <s v="Skilled Manual"/>
    <s v="Yes"/>
    <n v="1"/>
    <x v="0"/>
    <s v="Europe"/>
    <n v="44"/>
    <s v="Middle Age"/>
    <x v="1"/>
  </r>
  <r>
    <n v="19441"/>
    <s v="Married"/>
    <s v="Male"/>
    <n v="40000"/>
    <n v="0"/>
    <s v="Graduate Degree"/>
    <s v="Clerical"/>
    <s v="Yes"/>
    <n v="0"/>
    <x v="0"/>
    <s v="Europe"/>
    <n v="25"/>
    <s v="Adolescent"/>
    <x v="1"/>
  </r>
  <r>
    <n v="26852"/>
    <s v="Married"/>
    <s v="Female"/>
    <n v="20000"/>
    <n v="3"/>
    <s v="High School"/>
    <s v="Manual"/>
    <s v="Yes"/>
    <n v="2"/>
    <x v="0"/>
    <s v="Europe"/>
    <n v="43"/>
    <s v="Middle Age"/>
    <x v="0"/>
  </r>
  <r>
    <n v="12274"/>
    <s v="Single"/>
    <s v="Male"/>
    <n v="10000"/>
    <n v="2"/>
    <s v="High School"/>
    <s v="Manual"/>
    <s v="Yes"/>
    <n v="0"/>
    <x v="0"/>
    <s v="Europe"/>
    <n v="35"/>
    <s v="Middle Age"/>
    <x v="0"/>
  </r>
  <r>
    <n v="20236"/>
    <s v="Single"/>
    <s v="Male"/>
    <n v="60000"/>
    <n v="3"/>
    <s v="Bachelors"/>
    <s v="Professional"/>
    <s v="No"/>
    <n v="2"/>
    <x v="0"/>
    <s v="Pacific"/>
    <n v="43"/>
    <s v="Middle Age"/>
    <x v="1"/>
  </r>
  <r>
    <n v="24149"/>
    <s v="Married"/>
    <s v="Male"/>
    <n v="10000"/>
    <n v="2"/>
    <s v="Partial College"/>
    <s v="Manual"/>
    <s v="Yes"/>
    <n v="0"/>
    <x v="3"/>
    <s v="Europe"/>
    <n v="49"/>
    <s v="Middle Age"/>
    <x v="0"/>
  </r>
  <r>
    <n v="26139"/>
    <s v="Single"/>
    <s v="Male"/>
    <n v="60000"/>
    <n v="1"/>
    <s v="Partial College"/>
    <s v="Skilled Manual"/>
    <s v="Yes"/>
    <n v="1"/>
    <x v="2"/>
    <s v="Pacific"/>
    <n v="45"/>
    <s v="Middle Age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"/>
    <x v="1"/>
  </r>
  <r>
    <n v="22707"/>
    <s v="Single"/>
    <s v="Female"/>
    <n v="30000"/>
    <n v="0"/>
    <s v="Partial College"/>
    <s v="Clerical"/>
    <s v="No"/>
    <n v="1"/>
    <x v="1"/>
    <s v="Europe"/>
    <n v="30"/>
    <s v="Adolescent"/>
    <x v="0"/>
  </r>
  <r>
    <n v="20430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"/>
    <x v="1"/>
  </r>
  <r>
    <n v="26829"/>
    <s v="Married"/>
    <s v="Female"/>
    <n v="40000"/>
    <n v="0"/>
    <s v="Bachelors"/>
    <s v="Clerical"/>
    <s v="Yes"/>
    <n v="0"/>
    <x v="0"/>
    <s v="Europe"/>
    <n v="38"/>
    <s v="Middle Age"/>
    <x v="1"/>
  </r>
  <r>
    <n v="28395"/>
    <s v="Single"/>
    <s v="Male"/>
    <n v="40000"/>
    <n v="0"/>
    <s v="Bachelors"/>
    <s v="Professional"/>
    <s v="No"/>
    <n v="0"/>
    <x v="0"/>
    <s v="Europe"/>
    <n v="39"/>
    <s v="Middle Age"/>
    <x v="1"/>
  </r>
  <r>
    <n v="21006"/>
    <s v="Single"/>
    <s v="Female"/>
    <n v="30000"/>
    <n v="1"/>
    <s v="Partial College"/>
    <s v="Manual"/>
    <s v="No"/>
    <n v="0"/>
    <x v="0"/>
    <s v="Europe"/>
    <n v="46"/>
    <s v="Middle Age"/>
    <x v="1"/>
  </r>
  <r>
    <n v="14682"/>
    <s v="Single"/>
    <s v="Female"/>
    <n v="70000"/>
    <n v="0"/>
    <s v="Bachelors"/>
    <s v="Professional"/>
    <s v="No"/>
    <n v="1"/>
    <x v="2"/>
    <s v="Pacific"/>
    <n v="38"/>
    <s v="Middle Age"/>
    <x v="0"/>
  </r>
  <r>
    <n v="17650"/>
    <s v="Single"/>
    <s v="Female"/>
    <n v="40000"/>
    <n v="2"/>
    <s v="Partial College"/>
    <s v="Clerical"/>
    <s v="Yes"/>
    <n v="2"/>
    <x v="3"/>
    <s v="Europe"/>
    <n v="35"/>
    <s v="Middle Age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"/>
    <x v="1"/>
  </r>
  <r>
    <n v="15030"/>
    <s v="Married"/>
    <s v="Male"/>
    <n v="20000"/>
    <n v="0"/>
    <s v="Bachelors"/>
    <s v="Clerical"/>
    <s v="Yes"/>
    <n v="0"/>
    <x v="0"/>
    <s v="Pacific"/>
    <n v="26"/>
    <s v="Adolescent"/>
    <x v="1"/>
  </r>
  <r>
    <n v="24140"/>
    <s v="Single"/>
    <s v="Male"/>
    <n v="10000"/>
    <n v="0"/>
    <s v="Graduate Degree"/>
    <s v="Manual"/>
    <s v="No"/>
    <n v="0"/>
    <x v="0"/>
    <s v="Europe"/>
    <n v="30"/>
    <s v="Adolescent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"/>
    <x v="0"/>
  </r>
  <r>
    <n v="24065"/>
    <s v="Single"/>
    <s v="Female"/>
    <n v="20000"/>
    <n v="0"/>
    <s v="High School"/>
    <s v="Manual"/>
    <s v="Yes"/>
    <n v="0"/>
    <x v="0"/>
    <s v="Europe"/>
    <n v="40"/>
    <s v="Middle Age"/>
    <x v="1"/>
  </r>
  <r>
    <n v="19914"/>
    <s v="Married"/>
    <s v="Male"/>
    <n v="80000"/>
    <n v="5"/>
    <s v="Bachelors"/>
    <s v="Management"/>
    <s v="Yes"/>
    <n v="2"/>
    <x v="1"/>
    <s v="Europe"/>
    <n v="62"/>
    <s v="Old"/>
    <x v="0"/>
  </r>
  <r>
    <n v="12871"/>
    <s v="Single"/>
    <s v="Female"/>
    <n v="30000"/>
    <n v="0"/>
    <s v="Partial College"/>
    <s v="Clerical"/>
    <s v="No"/>
    <n v="1"/>
    <x v="1"/>
    <s v="Europe"/>
    <n v="29"/>
    <s v="Adolescent"/>
    <x v="0"/>
  </r>
  <r>
    <n v="22988"/>
    <s v="Married"/>
    <s v="Female"/>
    <n v="40000"/>
    <n v="2"/>
    <s v="Bachelors"/>
    <s v="Management"/>
    <s v="Yes"/>
    <n v="2"/>
    <x v="2"/>
    <s v="Pacific"/>
    <n v="66"/>
    <s v="Old"/>
    <x v="1"/>
  </r>
  <r>
    <n v="15922"/>
    <s v="Married"/>
    <s v="Male"/>
    <n v="150000"/>
    <n v="2"/>
    <s v="High School"/>
    <s v="Professional"/>
    <s v="Yes"/>
    <n v="4"/>
    <x v="0"/>
    <s v="Europe"/>
    <n v="48"/>
    <s v="Middle Age"/>
    <x v="0"/>
  </r>
  <r>
    <n v="12344"/>
    <s v="Single"/>
    <s v="Female"/>
    <n v="80000"/>
    <n v="0"/>
    <s v="Bachelors"/>
    <s v="Professional"/>
    <s v="No"/>
    <n v="3"/>
    <x v="4"/>
    <s v="Pacific"/>
    <n v="31"/>
    <s v="Middle Age"/>
    <x v="0"/>
  </r>
  <r>
    <n v="23627"/>
    <s v="Single"/>
    <s v="Female"/>
    <n v="100000"/>
    <n v="3"/>
    <s v="Partial College"/>
    <s v="Management"/>
    <s v="No"/>
    <n v="4"/>
    <x v="2"/>
    <s v="Europe"/>
    <n v="56"/>
    <s v="Old"/>
    <x v="0"/>
  </r>
  <r>
    <n v="27775"/>
    <s v="Single"/>
    <s v="Female"/>
    <n v="40000"/>
    <n v="0"/>
    <s v="Bachelors"/>
    <s v="Clerical"/>
    <s v="No"/>
    <n v="0"/>
    <x v="0"/>
    <s v="Europe"/>
    <n v="38"/>
    <s v="Middle Age"/>
    <x v="1"/>
  </r>
  <r>
    <n v="29301"/>
    <s v="Married"/>
    <s v="Male"/>
    <n v="80000"/>
    <n v="5"/>
    <s v="Bachelors"/>
    <s v="Professional"/>
    <s v="Yes"/>
    <n v="4"/>
    <x v="3"/>
    <s v="Pacific"/>
    <n v="40"/>
    <s v="Middle Age"/>
    <x v="0"/>
  </r>
  <r>
    <n v="12716"/>
    <s v="Single"/>
    <s v="Male"/>
    <n v="30000"/>
    <n v="0"/>
    <s v="Partial College"/>
    <s v="Clerical"/>
    <s v="Yes"/>
    <n v="1"/>
    <x v="1"/>
    <s v="Europe"/>
    <n v="32"/>
    <s v="Middle Age"/>
    <x v="0"/>
  </r>
  <r>
    <n v="12472"/>
    <s v="Married"/>
    <s v="Male"/>
    <n v="30000"/>
    <n v="1"/>
    <s v="Bachelors"/>
    <s v="Clerical"/>
    <s v="Yes"/>
    <n v="1"/>
    <x v="1"/>
    <s v="Europe"/>
    <n v="39"/>
    <s v="Middle Age"/>
    <x v="0"/>
  </r>
  <r>
    <n v="20970"/>
    <s v="Single"/>
    <s v="Male"/>
    <n v="10000"/>
    <n v="2"/>
    <s v="Partial College"/>
    <s v="Manual"/>
    <s v="Yes"/>
    <n v="1"/>
    <x v="0"/>
    <s v="Europe"/>
    <n v="52"/>
    <s v="Middle Age"/>
    <x v="1"/>
  </r>
  <r>
    <n v="26818"/>
    <s v="Single"/>
    <s v="Male"/>
    <n v="10000"/>
    <n v="3"/>
    <s v="High School"/>
    <s v="Manual"/>
    <s v="Yes"/>
    <n v="1"/>
    <x v="0"/>
    <s v="Europe"/>
    <n v="39"/>
    <s v="Middle Age"/>
    <x v="1"/>
  </r>
  <r>
    <n v="12993"/>
    <s v="Married"/>
    <s v="Male"/>
    <n v="60000"/>
    <n v="2"/>
    <s v="Bachelors"/>
    <s v="Professional"/>
    <s v="Yes"/>
    <n v="1"/>
    <x v="1"/>
    <s v="Pacific"/>
    <n v="37"/>
    <s v="Middle Age"/>
    <x v="0"/>
  </r>
  <r>
    <n v="14192"/>
    <s v="Married"/>
    <s v="Male"/>
    <n v="90000"/>
    <n v="4"/>
    <s v="High School"/>
    <s v="Management"/>
    <s v="Yes"/>
    <n v="3"/>
    <x v="2"/>
    <s v="Europe"/>
    <n v="56"/>
    <s v="Old"/>
    <x v="1"/>
  </r>
  <r>
    <n v="19477"/>
    <s v="Married"/>
    <s v="Male"/>
    <n v="40000"/>
    <n v="0"/>
    <s v="Bachelors"/>
    <s v="Professional"/>
    <s v="Yes"/>
    <n v="0"/>
    <x v="0"/>
    <s v="Europe"/>
    <n v="40"/>
    <s v="Middle Age"/>
    <x v="1"/>
  </r>
  <r>
    <n v="26796"/>
    <s v="Single"/>
    <s v="Male"/>
    <n v="40000"/>
    <n v="2"/>
    <s v="Bachelors"/>
    <s v="Management"/>
    <s v="Yes"/>
    <n v="2"/>
    <x v="2"/>
    <s v="Pacific"/>
    <n v="65"/>
    <s v="Old"/>
    <x v="1"/>
  </r>
  <r>
    <n v="21094"/>
    <s v="Single"/>
    <s v="Female"/>
    <n v="30000"/>
    <n v="2"/>
    <s v="Partial College"/>
    <s v="Clerical"/>
    <s v="Yes"/>
    <n v="2"/>
    <x v="0"/>
    <s v="Europe"/>
    <n v="42"/>
    <s v="Middle Age"/>
    <x v="0"/>
  </r>
  <r>
    <n v="12234"/>
    <s v="Married"/>
    <s v="Male"/>
    <n v="10000"/>
    <n v="2"/>
    <s v="Partial College"/>
    <s v="Manual"/>
    <s v="Yes"/>
    <n v="1"/>
    <x v="1"/>
    <s v="Europe"/>
    <n v="52"/>
    <s v="Middle Age"/>
    <x v="0"/>
  </r>
  <r>
    <n v="28683"/>
    <s v="Single"/>
    <s v="Female"/>
    <n v="10000"/>
    <n v="1"/>
    <s v="High School"/>
    <s v="Manual"/>
    <s v="No"/>
    <n v="1"/>
    <x v="2"/>
    <s v="Europe"/>
    <n v="35"/>
    <s v="Middle Age"/>
    <x v="1"/>
  </r>
  <r>
    <n v="17994"/>
    <s v="Single"/>
    <s v="Male"/>
    <n v="20000"/>
    <n v="2"/>
    <s v="High School"/>
    <s v="Manual"/>
    <s v="Yes"/>
    <n v="2"/>
    <x v="0"/>
    <s v="Europe"/>
    <n v="42"/>
    <s v="Middle Age"/>
    <x v="0"/>
  </r>
  <r>
    <n v="24273"/>
    <s v="Married"/>
    <s v="Female"/>
    <n v="20000"/>
    <n v="2"/>
    <s v="Partial High School"/>
    <s v="Clerical"/>
    <s v="Yes"/>
    <n v="2"/>
    <x v="2"/>
    <s v="Pacific"/>
    <n v="55"/>
    <s v="Old"/>
    <x v="1"/>
  </r>
  <r>
    <n v="26547"/>
    <s v="Single"/>
    <s v="Female"/>
    <n v="30000"/>
    <n v="2"/>
    <s v="Partial College"/>
    <s v="Clerical"/>
    <s v="No"/>
    <n v="2"/>
    <x v="2"/>
    <s v="Pacific"/>
    <n v="60"/>
    <s v="Old"/>
    <x v="1"/>
  </r>
  <r>
    <n v="22500"/>
    <s v="Single"/>
    <s v="Male"/>
    <n v="40000"/>
    <n v="0"/>
    <s v="Bachelors"/>
    <s v="Professional"/>
    <s v="No"/>
    <n v="0"/>
    <x v="0"/>
    <s v="Europe"/>
    <n v="40"/>
    <s v="Middle Age"/>
    <x v="1"/>
  </r>
  <r>
    <n v="23993"/>
    <s v="Single"/>
    <s v="Female"/>
    <n v="10000"/>
    <n v="0"/>
    <s v="Partial College"/>
    <s v="Manual"/>
    <s v="No"/>
    <n v="1"/>
    <x v="0"/>
    <s v="Pacific"/>
    <n v="26"/>
    <s v="Adolescent"/>
    <x v="1"/>
  </r>
  <r>
    <n v="14832"/>
    <s v="Married"/>
    <s v="Male"/>
    <n v="40000"/>
    <n v="1"/>
    <s v="Bachelors"/>
    <s v="Skilled Manual"/>
    <s v="Yes"/>
    <n v="0"/>
    <x v="0"/>
    <s v="Europe"/>
    <n v="42"/>
    <s v="Middle Age"/>
    <x v="1"/>
  </r>
  <r>
    <n v="16614"/>
    <s v="Married"/>
    <s v="Female"/>
    <n v="80000"/>
    <n v="0"/>
    <s v="Bachelors"/>
    <s v="Professional"/>
    <s v="Yes"/>
    <n v="3"/>
    <x v="4"/>
    <s v="Pacific"/>
    <n v="32"/>
    <s v="Middle Age"/>
    <x v="0"/>
  </r>
  <r>
    <n v="20877"/>
    <s v="Single"/>
    <s v="Male"/>
    <n v="30000"/>
    <n v="1"/>
    <s v="Bachelors"/>
    <s v="Clerical"/>
    <s v="Yes"/>
    <n v="0"/>
    <x v="3"/>
    <s v="Europe"/>
    <n v="37"/>
    <s v="Middle Age"/>
    <x v="1"/>
  </r>
  <r>
    <n v="20729"/>
    <s v="Married"/>
    <s v="Female"/>
    <n v="40000"/>
    <n v="2"/>
    <s v="Partial College"/>
    <s v="Clerical"/>
    <s v="No"/>
    <n v="1"/>
    <x v="0"/>
    <s v="Europe"/>
    <n v="34"/>
    <s v="Middle Age"/>
    <x v="0"/>
  </r>
  <r>
    <n v="22464"/>
    <s v="Married"/>
    <s v="Male"/>
    <n v="40000"/>
    <n v="0"/>
    <s v="Graduate Degree"/>
    <s v="Clerical"/>
    <s v="Yes"/>
    <n v="0"/>
    <x v="0"/>
    <s v="Europe"/>
    <n v="37"/>
    <s v="Middle Age"/>
    <x v="1"/>
  </r>
  <r>
    <n v="19475"/>
    <s v="Married"/>
    <s v="Female"/>
    <n v="40000"/>
    <n v="0"/>
    <s v="Bachelors"/>
    <s v="Professional"/>
    <s v="No"/>
    <n v="0"/>
    <x v="0"/>
    <s v="Europe"/>
    <n v="40"/>
    <s v="Middle Age"/>
    <x v="1"/>
  </r>
  <r>
    <n v="19675"/>
    <s v="Married"/>
    <s v="Male"/>
    <n v="20000"/>
    <n v="4"/>
    <s v="High School"/>
    <s v="Skilled Manual"/>
    <s v="Yes"/>
    <n v="2"/>
    <x v="2"/>
    <s v="Pacific"/>
    <n v="60"/>
    <s v="Old"/>
    <x v="0"/>
  </r>
  <r>
    <n v="12728"/>
    <s v="Single"/>
    <s v="Male"/>
    <n v="30000"/>
    <n v="0"/>
    <s v="Partial College"/>
    <s v="Clerical"/>
    <s v="No"/>
    <n v="1"/>
    <x v="3"/>
    <s v="Europe"/>
    <n v="27"/>
    <s v="Adolescent"/>
    <x v="0"/>
  </r>
  <r>
    <n v="26154"/>
    <s v="Married"/>
    <s v="Male"/>
    <n v="60000"/>
    <n v="1"/>
    <s v="Partial College"/>
    <s v="Skilled Manual"/>
    <s v="Yes"/>
    <n v="1"/>
    <x v="2"/>
    <s v="Pacific"/>
    <n v="43"/>
    <s v="Middle Age"/>
    <x v="1"/>
  </r>
  <r>
    <n v="29117"/>
    <s v="Single"/>
    <s v="Male"/>
    <n v="100000"/>
    <n v="1"/>
    <s v="Bachelors"/>
    <s v="Management"/>
    <s v="No"/>
    <n v="3"/>
    <x v="0"/>
    <s v="Pacific"/>
    <n v="48"/>
    <s v="Middle Age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"/>
    <x v="0"/>
  </r>
  <r>
    <n v="25058"/>
    <s v="Married"/>
    <s v="Male"/>
    <n v="100000"/>
    <n v="1"/>
    <s v="Bachelors"/>
    <s v="Management"/>
    <s v="Yes"/>
    <n v="3"/>
    <x v="1"/>
    <s v="Pacific"/>
    <n v="47"/>
    <s v="Middle Age"/>
    <x v="0"/>
  </r>
  <r>
    <n v="23426"/>
    <s v="Single"/>
    <s v="Male"/>
    <n v="80000"/>
    <n v="5"/>
    <s v="Graduate Degree"/>
    <s v="Management"/>
    <s v="Yes"/>
    <n v="3"/>
    <x v="0"/>
    <s v="Pacific"/>
    <n v="40"/>
    <s v="Middle Age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"/>
    <x v="1"/>
  </r>
  <r>
    <n v="12664"/>
    <s v="Married"/>
    <s v="Female"/>
    <n v="130000"/>
    <n v="5"/>
    <s v="Partial College"/>
    <s v="Professional"/>
    <s v="Yes"/>
    <n v="4"/>
    <x v="0"/>
    <s v="Europe"/>
    <n v="59"/>
    <s v="Old"/>
    <x v="0"/>
  </r>
  <r>
    <n v="23979"/>
    <s v="Single"/>
    <s v="Male"/>
    <n v="10000"/>
    <n v="2"/>
    <s v="Partial College"/>
    <s v="Manual"/>
    <s v="No"/>
    <n v="0"/>
    <x v="0"/>
    <s v="Europe"/>
    <n v="50"/>
    <s v="Middle Age"/>
    <x v="0"/>
  </r>
  <r>
    <n v="25605"/>
    <s v="Single"/>
    <s v="Female"/>
    <n v="20000"/>
    <n v="2"/>
    <s v="Partial College"/>
    <s v="Manual"/>
    <s v="No"/>
    <n v="1"/>
    <x v="0"/>
    <s v="Europe"/>
    <n v="54"/>
    <s v="Middle Age"/>
    <x v="1"/>
  </r>
  <r>
    <n v="20797"/>
    <s v="Married"/>
    <s v="Female"/>
    <n v="10000"/>
    <n v="1"/>
    <s v="Bachelors"/>
    <s v="Manual"/>
    <s v="Yes"/>
    <n v="0"/>
    <x v="0"/>
    <s v="Europe"/>
    <n v="48"/>
    <s v="Middle Age"/>
    <x v="0"/>
  </r>
  <r>
    <n v="21980"/>
    <s v="Single"/>
    <s v="Female"/>
    <n v="60000"/>
    <n v="1"/>
    <s v="Bachelors"/>
    <s v="Professional"/>
    <s v="Yes"/>
    <n v="1"/>
    <x v="2"/>
    <s v="Pacific"/>
    <n v="44"/>
    <s v="Middle Age"/>
    <x v="1"/>
  </r>
  <r>
    <n v="25460"/>
    <s v="Married"/>
    <s v="Female"/>
    <n v="20000"/>
    <n v="2"/>
    <s v="High School"/>
    <s v="Manual"/>
    <s v="Yes"/>
    <n v="0"/>
    <x v="0"/>
    <s v="Europe"/>
    <n v="40"/>
    <s v="Middle Age"/>
    <x v="1"/>
  </r>
  <r>
    <n v="29181"/>
    <s v="Single"/>
    <s v="Female"/>
    <n v="60000"/>
    <n v="2"/>
    <s v="Bachelors"/>
    <s v="Professional"/>
    <s v="No"/>
    <n v="1"/>
    <x v="0"/>
    <s v="Pacific"/>
    <n v="38"/>
    <s v="Middle Age"/>
    <x v="1"/>
  </r>
  <r>
    <n v="24279"/>
    <s v="Single"/>
    <s v="Male"/>
    <n v="40000"/>
    <n v="2"/>
    <s v="Partial College"/>
    <s v="Skilled Manual"/>
    <s v="No"/>
    <n v="2"/>
    <x v="3"/>
    <s v="Pacific"/>
    <n v="52"/>
    <s v="Middle Age"/>
    <x v="0"/>
  </r>
  <r>
    <n v="22402"/>
    <s v="Married"/>
    <s v="Male"/>
    <n v="10000"/>
    <n v="0"/>
    <s v="Partial College"/>
    <s v="Manual"/>
    <s v="Yes"/>
    <n v="1"/>
    <x v="1"/>
    <s v="Pacific"/>
    <n v="25"/>
    <s v="Adolescent"/>
    <x v="1"/>
  </r>
  <r>
    <n v="15465"/>
    <s v="Married"/>
    <s v="Female"/>
    <n v="10000"/>
    <n v="0"/>
    <s v="Partial College"/>
    <s v="Manual"/>
    <s v="No"/>
    <n v="1"/>
    <x v="0"/>
    <s v="Pacific"/>
    <n v="25"/>
    <s v="Adolescent"/>
    <x v="0"/>
  </r>
  <r>
    <n v="26757"/>
    <s v="Single"/>
    <s v="Male"/>
    <n v="90000"/>
    <n v="1"/>
    <s v="Bachelors"/>
    <s v="Professional"/>
    <s v="Yes"/>
    <n v="1"/>
    <x v="1"/>
    <s v="Pacific"/>
    <n v="47"/>
    <s v="Middle Age"/>
    <x v="1"/>
  </r>
  <r>
    <n v="14233"/>
    <s v="Single"/>
    <s v="Male"/>
    <n v="100000"/>
    <n v="0"/>
    <s v="High School"/>
    <s v="Management"/>
    <s v="Yes"/>
    <n v="3"/>
    <x v="4"/>
    <s v="Pacific"/>
    <n v="35"/>
    <s v="Middle Age"/>
    <x v="0"/>
  </r>
  <r>
    <n v="14058"/>
    <s v="Single"/>
    <s v="Male"/>
    <n v="70000"/>
    <n v="0"/>
    <s v="Bachelors"/>
    <s v="Professional"/>
    <s v="No"/>
    <n v="1"/>
    <x v="2"/>
    <s v="Pacific"/>
    <n v="41"/>
    <s v="Middle Age"/>
    <x v="1"/>
  </r>
  <r>
    <n v="12273"/>
    <s v="Married"/>
    <s v="Male"/>
    <n v="30000"/>
    <n v="1"/>
    <s v="Bachelors"/>
    <s v="Clerical"/>
    <s v="Yes"/>
    <n v="0"/>
    <x v="0"/>
    <s v="Europe"/>
    <n v="47"/>
    <s v="Middle Age"/>
    <x v="0"/>
  </r>
  <r>
    <n v="17203"/>
    <s v="Married"/>
    <s v="Female"/>
    <n v="130000"/>
    <n v="4"/>
    <s v="Partial College"/>
    <s v="Professional"/>
    <s v="Yes"/>
    <n v="4"/>
    <x v="2"/>
    <s v="Europe"/>
    <n v="61"/>
    <s v="Old"/>
    <x v="1"/>
  </r>
  <r>
    <n v="18144"/>
    <s v="Married"/>
    <s v="Female"/>
    <n v="80000"/>
    <n v="5"/>
    <s v="Bachelors"/>
    <s v="Management"/>
    <s v="Yes"/>
    <n v="2"/>
    <x v="1"/>
    <s v="Europe"/>
    <n v="61"/>
    <s v="Old"/>
    <x v="0"/>
  </r>
  <r>
    <n v="23963"/>
    <s v="Married"/>
    <s v="Male"/>
    <n v="10000"/>
    <n v="0"/>
    <s v="Partial High School"/>
    <s v="Manual"/>
    <s v="No"/>
    <n v="2"/>
    <x v="0"/>
    <s v="Europe"/>
    <n v="33"/>
    <s v="Middle Age"/>
    <x v="0"/>
  </r>
  <r>
    <n v="17907"/>
    <s v="Married"/>
    <s v="Female"/>
    <n v="10000"/>
    <n v="0"/>
    <s v="Partial College"/>
    <s v="Manual"/>
    <s v="Yes"/>
    <n v="1"/>
    <x v="1"/>
    <s v="Pacific"/>
    <n v="27"/>
    <s v="Adolescent"/>
    <x v="0"/>
  </r>
  <r>
    <n v="19442"/>
    <s v="Single"/>
    <s v="Male"/>
    <n v="50000"/>
    <n v="0"/>
    <s v="Graduate Degree"/>
    <s v="Skilled Manual"/>
    <s v="Yes"/>
    <n v="0"/>
    <x v="0"/>
    <s v="Europe"/>
    <n v="37"/>
    <s v="Middle Age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"/>
    <x v="1"/>
  </r>
  <r>
    <n v="12253"/>
    <s v="Single"/>
    <s v="Female"/>
    <n v="20000"/>
    <n v="0"/>
    <s v="Partial College"/>
    <s v="Manual"/>
    <s v="Yes"/>
    <n v="0"/>
    <x v="0"/>
    <s v="Pacific"/>
    <n v="29"/>
    <s v="Adolescent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"/>
    <x v="0"/>
  </r>
  <r>
    <n v="14191"/>
    <s v="Married"/>
    <s v="Male"/>
    <n v="160000"/>
    <n v="4"/>
    <s v="Partial College"/>
    <s v="Professional"/>
    <s v="No"/>
    <n v="2"/>
    <x v="4"/>
    <s v="Europe"/>
    <n v="55"/>
    <s v="Old"/>
    <x v="1"/>
  </r>
  <r>
    <n v="12212"/>
    <s v="Married"/>
    <s v="Female"/>
    <n v="10000"/>
    <n v="0"/>
    <s v="Graduate Degree"/>
    <s v="Manual"/>
    <s v="Yes"/>
    <n v="0"/>
    <x v="0"/>
    <s v="Europe"/>
    <n v="37"/>
    <s v="Middle Age"/>
    <x v="1"/>
  </r>
  <r>
    <n v="25529"/>
    <s v="Single"/>
    <s v="Male"/>
    <n v="10000"/>
    <n v="1"/>
    <s v="Graduate Degree"/>
    <s v="Manual"/>
    <s v="Yes"/>
    <n v="0"/>
    <x v="0"/>
    <s v="Europe"/>
    <n v="44"/>
    <s v="Middle Age"/>
    <x v="0"/>
  </r>
  <r>
    <n v="22170"/>
    <s v="Married"/>
    <s v="Female"/>
    <n v="30000"/>
    <n v="3"/>
    <s v="Partial College"/>
    <s v="Clerical"/>
    <s v="No"/>
    <n v="2"/>
    <x v="3"/>
    <s v="Pacific"/>
    <n v="55"/>
    <s v="Old"/>
    <x v="1"/>
  </r>
  <r>
    <n v="19445"/>
    <s v="Married"/>
    <s v="Female"/>
    <n v="10000"/>
    <n v="2"/>
    <s v="High School"/>
    <s v="Manual"/>
    <s v="No"/>
    <n v="1"/>
    <x v="0"/>
    <s v="Europe"/>
    <n v="38"/>
    <s v="Middle Age"/>
    <x v="0"/>
  </r>
  <r>
    <n v="15265"/>
    <s v="Single"/>
    <s v="Male"/>
    <n v="40000"/>
    <n v="2"/>
    <s v="Bachelors"/>
    <s v="Management"/>
    <s v="Yes"/>
    <n v="2"/>
    <x v="2"/>
    <s v="Pacific"/>
    <n v="66"/>
    <s v="Old"/>
    <x v="1"/>
  </r>
  <r>
    <n v="28918"/>
    <s v="Married"/>
    <s v="Female"/>
    <n v="130000"/>
    <n v="4"/>
    <s v="High School"/>
    <s v="Management"/>
    <s v="No"/>
    <n v="4"/>
    <x v="4"/>
    <s v="Europe"/>
    <n v="58"/>
    <s v="Old"/>
    <x v="0"/>
  </r>
  <r>
    <n v="15799"/>
    <s v="Married"/>
    <s v="Female"/>
    <n v="90000"/>
    <n v="1"/>
    <s v="Bachelors"/>
    <s v="Professional"/>
    <s v="Yes"/>
    <n v="1"/>
    <x v="1"/>
    <s v="Pacific"/>
    <n v="47"/>
    <s v="Middle Age"/>
    <x v="1"/>
  </r>
  <r>
    <n v="11047"/>
    <s v="Married"/>
    <s v="Female"/>
    <n v="30000"/>
    <n v="3"/>
    <s v="High School"/>
    <s v="Skilled Manual"/>
    <s v="No"/>
    <n v="2"/>
    <x v="3"/>
    <s v="Pacific"/>
    <n v="56"/>
    <s v="Old"/>
    <x v="1"/>
  </r>
  <r>
    <n v="18151"/>
    <s v="Single"/>
    <s v="Male"/>
    <n v="80000"/>
    <n v="5"/>
    <s v="Partial College"/>
    <s v="Professional"/>
    <s v="No"/>
    <n v="2"/>
    <x v="4"/>
    <s v="Europe"/>
    <n v="59"/>
    <s v="Old"/>
    <x v="0"/>
  </r>
  <r>
    <n v="20606"/>
    <s v="Married"/>
    <s v="Female"/>
    <n v="70000"/>
    <n v="0"/>
    <s v="Bachelors"/>
    <s v="Professional"/>
    <s v="Yes"/>
    <n v="4"/>
    <x v="4"/>
    <s v="Pacific"/>
    <n v="32"/>
    <s v="Middle Age"/>
    <x v="1"/>
  </r>
  <r>
    <n v="19482"/>
    <s v="Married"/>
    <s v="Male"/>
    <n v="30000"/>
    <n v="1"/>
    <s v="Partial College"/>
    <s v="Clerical"/>
    <s v="Yes"/>
    <n v="1"/>
    <x v="0"/>
    <s v="Europe"/>
    <n v="44"/>
    <s v="Middle Age"/>
    <x v="1"/>
  </r>
  <r>
    <n v="16489"/>
    <s v="Married"/>
    <s v="Male"/>
    <n v="30000"/>
    <n v="3"/>
    <s v="High School"/>
    <s v="Skilled Manual"/>
    <s v="Yes"/>
    <n v="2"/>
    <x v="2"/>
    <s v="Pacific"/>
    <n v="55"/>
    <s v="Old"/>
    <x v="0"/>
  </r>
  <r>
    <n v="26944"/>
    <s v="Single"/>
    <s v="Male"/>
    <n v="90000"/>
    <n v="2"/>
    <s v="High School"/>
    <s v="Manual"/>
    <s v="Yes"/>
    <n v="0"/>
    <x v="0"/>
    <s v="Europe"/>
    <n v="36"/>
    <s v="Middle Age"/>
    <x v="1"/>
  </r>
  <r>
    <n v="15682"/>
    <s v="Single"/>
    <s v="Female"/>
    <n v="80000"/>
    <n v="5"/>
    <s v="Bachelors"/>
    <s v="Management"/>
    <s v="Yes"/>
    <n v="2"/>
    <x v="4"/>
    <s v="Europe"/>
    <n v="62"/>
    <s v="Old"/>
    <x v="0"/>
  </r>
  <r>
    <n v="26032"/>
    <s v="Married"/>
    <s v="Female"/>
    <n v="70000"/>
    <n v="5"/>
    <s v="Bachelors"/>
    <s v="Professional"/>
    <s v="Yes"/>
    <n v="4"/>
    <x v="4"/>
    <s v="Pacific"/>
    <n v="41"/>
    <s v="Middle Age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"/>
    <x v="0"/>
  </r>
  <r>
    <n v="25559"/>
    <s v="Single"/>
    <s v="Male"/>
    <n v="20000"/>
    <n v="0"/>
    <s v="Bachelors"/>
    <s v="Clerical"/>
    <s v="Yes"/>
    <n v="0"/>
    <x v="0"/>
    <s v="Pacific"/>
    <n v="25"/>
    <s v="Adolescent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"/>
    <x v="0"/>
  </r>
  <r>
    <n v="11147"/>
    <s v="Married"/>
    <s v="Male"/>
    <n v="60000"/>
    <n v="2"/>
    <s v="Graduate Degree"/>
    <s v="Management"/>
    <s v="Yes"/>
    <n v="1"/>
    <x v="0"/>
    <s v="Pacific"/>
    <n v="67"/>
    <s v="Old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"/>
    <x v="1"/>
  </r>
  <r>
    <n v="11453"/>
    <s v="Single"/>
    <s v="Male"/>
    <n v="80000"/>
    <n v="0"/>
    <s v="Bachelors"/>
    <s v="Professional"/>
    <s v="No"/>
    <n v="3"/>
    <x v="4"/>
    <s v="Pacific"/>
    <n v="33"/>
    <s v="Middle Age"/>
    <x v="1"/>
  </r>
  <r>
    <n v="24584"/>
    <s v="Single"/>
    <s v="Male"/>
    <n v="60000"/>
    <n v="0"/>
    <s v="Bachelors"/>
    <s v="Professional"/>
    <s v="No"/>
    <n v="3"/>
    <x v="1"/>
    <s v="Pacific"/>
    <n v="31"/>
    <s v="Middle Age"/>
    <x v="0"/>
  </r>
  <r>
    <n v="12585"/>
    <s v="Married"/>
    <s v="Male"/>
    <n v="10000"/>
    <n v="1"/>
    <s v="High School"/>
    <s v="Manual"/>
    <s v="Yes"/>
    <n v="0"/>
    <x v="1"/>
    <s v="Pacific"/>
    <n v="27"/>
    <s v="Adolescent"/>
    <x v="1"/>
  </r>
  <r>
    <n v="18626"/>
    <s v="Single"/>
    <s v="Male"/>
    <n v="40000"/>
    <n v="2"/>
    <s v="Partial College"/>
    <s v="Clerical"/>
    <s v="Yes"/>
    <n v="0"/>
    <x v="3"/>
    <s v="Europe"/>
    <n v="33"/>
    <s v="Middle Age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"/>
    <x v="1"/>
  </r>
  <r>
    <n v="24842"/>
    <s v="Single"/>
    <s v="Female"/>
    <n v="90000"/>
    <n v="3"/>
    <s v="High School"/>
    <s v="Professional"/>
    <s v="No"/>
    <n v="1"/>
    <x v="1"/>
    <s v="Europe"/>
    <n v="51"/>
    <s v="Middle Age"/>
    <x v="0"/>
  </r>
  <r>
    <n v="15657"/>
    <s v="Married"/>
    <s v="Male"/>
    <n v="30000"/>
    <n v="3"/>
    <s v="Graduate Degree"/>
    <s v="Clerical"/>
    <s v="Yes"/>
    <n v="0"/>
    <x v="0"/>
    <s v="Europe"/>
    <n v="46"/>
    <s v="Middle Age"/>
    <x v="1"/>
  </r>
  <r>
    <n v="11415"/>
    <s v="Single"/>
    <s v="Male"/>
    <n v="90000"/>
    <n v="5"/>
    <s v="Partial College"/>
    <s v="Professional"/>
    <s v="No"/>
    <n v="2"/>
    <x v="4"/>
    <s v="Europe"/>
    <n v="62"/>
    <s v="Old"/>
    <x v="0"/>
  </r>
  <r>
    <n v="28729"/>
    <s v="Single"/>
    <s v="Female"/>
    <n v="20000"/>
    <n v="0"/>
    <s v="Partial High School"/>
    <s v="Manual"/>
    <s v="Yes"/>
    <n v="2"/>
    <x v="3"/>
    <s v="Europe"/>
    <n v="26"/>
    <s v="Adolescent"/>
    <x v="1"/>
  </r>
  <r>
    <n v="22633"/>
    <s v="Single"/>
    <s v="Female"/>
    <n v="40000"/>
    <n v="0"/>
    <s v="Graduate Degree"/>
    <s v="Clerical"/>
    <s v="Yes"/>
    <n v="0"/>
    <x v="0"/>
    <s v="Europe"/>
    <n v="37"/>
    <s v="Middle Age"/>
    <x v="1"/>
  </r>
  <r>
    <n v="25649"/>
    <s v="Single"/>
    <s v="Female"/>
    <n v="30000"/>
    <n v="3"/>
    <s v="Partial College"/>
    <s v="Clerical"/>
    <s v="Yes"/>
    <n v="0"/>
    <x v="0"/>
    <s v="Europe"/>
    <n v="42"/>
    <s v="Middle Age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"/>
    <x v="1"/>
  </r>
  <r>
    <n v="20946"/>
    <s v="Single"/>
    <s v="Female"/>
    <n v="30000"/>
    <n v="0"/>
    <s v="Partial College"/>
    <s v="Clerical"/>
    <s v="No"/>
    <n v="1"/>
    <x v="1"/>
    <s v="Europe"/>
    <n v="30"/>
    <s v="Adolescent"/>
    <x v="0"/>
  </r>
  <r>
    <n v="11451"/>
    <s v="Single"/>
    <s v="Male"/>
    <n v="70000"/>
    <n v="0"/>
    <s v="Bachelors"/>
    <s v="Professional"/>
    <s v="No"/>
    <n v="4"/>
    <x v="4"/>
    <s v="Pacific"/>
    <n v="31"/>
    <s v="Middle Age"/>
    <x v="1"/>
  </r>
  <r>
    <n v="25553"/>
    <s v="Married"/>
    <s v="Male"/>
    <n v="30000"/>
    <n v="1"/>
    <s v="Bachelors"/>
    <s v="Clerical"/>
    <s v="Yes"/>
    <n v="0"/>
    <x v="0"/>
    <s v="Europe"/>
    <n v="65"/>
    <s v="Old"/>
    <x v="1"/>
  </r>
  <r>
    <n v="27951"/>
    <s v="Single"/>
    <s v="Male"/>
    <n v="80000"/>
    <n v="4"/>
    <s v="Partial College"/>
    <s v="Professional"/>
    <s v="No"/>
    <n v="2"/>
    <x v="1"/>
    <s v="Europe"/>
    <n v="54"/>
    <s v="Middle Age"/>
    <x v="1"/>
  </r>
  <r>
    <n v="25026"/>
    <s v="Married"/>
    <s v="Male"/>
    <n v="20000"/>
    <n v="2"/>
    <s v="Partial High School"/>
    <s v="Clerical"/>
    <s v="Yes"/>
    <n v="3"/>
    <x v="2"/>
    <s v="Pacific"/>
    <n v="54"/>
    <s v="Middle Age"/>
    <x v="0"/>
  </r>
  <r>
    <n v="13673"/>
    <s v="Single"/>
    <s v="Female"/>
    <n v="20000"/>
    <n v="0"/>
    <s v="Partial High School"/>
    <s v="Manual"/>
    <s v="No"/>
    <n v="2"/>
    <x v="0"/>
    <s v="Europe"/>
    <n v="25"/>
    <s v="Adolescent"/>
    <x v="0"/>
  </r>
  <r>
    <n v="16043"/>
    <s v="Single"/>
    <s v="Male"/>
    <n v="10000"/>
    <n v="1"/>
    <s v="Bachelors"/>
    <s v="Manual"/>
    <s v="Yes"/>
    <n v="0"/>
    <x v="0"/>
    <s v="Europe"/>
    <n v="48"/>
    <s v="Middle Age"/>
    <x v="0"/>
  </r>
  <r>
    <n v="22399"/>
    <s v="Single"/>
    <s v="Male"/>
    <n v="10000"/>
    <n v="0"/>
    <s v="Partial College"/>
    <s v="Manual"/>
    <s v="Yes"/>
    <n v="1"/>
    <x v="3"/>
    <s v="Pacific"/>
    <n v="26"/>
    <s v="Adolescent"/>
    <x v="1"/>
  </r>
  <r>
    <n v="27696"/>
    <s v="Married"/>
    <s v="Male"/>
    <n v="60000"/>
    <n v="1"/>
    <s v="Bachelors"/>
    <s v="Professional"/>
    <s v="Yes"/>
    <n v="1"/>
    <x v="2"/>
    <s v="Pacific"/>
    <n v="43"/>
    <s v="Middle Age"/>
    <x v="1"/>
  </r>
  <r>
    <n v="25313"/>
    <s v="Single"/>
    <s v="Male"/>
    <n v="10000"/>
    <n v="0"/>
    <s v="Partial High School"/>
    <s v="Manual"/>
    <s v="No"/>
    <n v="2"/>
    <x v="3"/>
    <s v="Europe"/>
    <n v="35"/>
    <s v="Middle Age"/>
    <x v="0"/>
  </r>
  <r>
    <n v="13813"/>
    <s v="Married"/>
    <s v="Female"/>
    <n v="30000"/>
    <n v="3"/>
    <s v="Partial College"/>
    <s v="Clerical"/>
    <s v="No"/>
    <n v="0"/>
    <x v="0"/>
    <s v="Europe"/>
    <n v="42"/>
    <s v="Middle Age"/>
    <x v="0"/>
  </r>
  <r>
    <n v="18711"/>
    <s v="Single"/>
    <s v="Female"/>
    <n v="70000"/>
    <n v="5"/>
    <s v="Bachelors"/>
    <s v="Professional"/>
    <s v="Yes"/>
    <n v="4"/>
    <x v="4"/>
    <s v="Pacific"/>
    <n v="39"/>
    <s v="Middle Age"/>
    <x v="0"/>
  </r>
  <r>
    <n v="19650"/>
    <s v="Married"/>
    <s v="Female"/>
    <n v="30000"/>
    <n v="2"/>
    <s v="Partial College"/>
    <s v="Clerical"/>
    <s v="No"/>
    <n v="2"/>
    <x v="0"/>
    <s v="Pacific"/>
    <n v="67"/>
    <s v="Old"/>
    <x v="0"/>
  </r>
  <r>
    <n v="14135"/>
    <s v="Married"/>
    <s v="Male"/>
    <n v="20000"/>
    <n v="1"/>
    <s v="Partial College"/>
    <s v="Manual"/>
    <s v="Yes"/>
    <n v="0"/>
    <x v="3"/>
    <s v="Europe"/>
    <n v="35"/>
    <s v="Middle Age"/>
    <x v="0"/>
  </r>
  <r>
    <n v="12833"/>
    <s v="Single"/>
    <s v="Female"/>
    <n v="20000"/>
    <n v="3"/>
    <s v="High School"/>
    <s v="Manual"/>
    <s v="Yes"/>
    <n v="1"/>
    <x v="0"/>
    <s v="Europe"/>
    <n v="42"/>
    <s v="Middle Age"/>
    <x v="1"/>
  </r>
  <r>
    <n v="26849"/>
    <s v="Married"/>
    <s v="Male"/>
    <n v="10000"/>
    <n v="3"/>
    <s v="Partial High School"/>
    <s v="Manual"/>
    <s v="Yes"/>
    <n v="2"/>
    <x v="0"/>
    <s v="Europe"/>
    <n v="43"/>
    <s v="Middle Age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"/>
    <x v="0"/>
  </r>
  <r>
    <n v="28915"/>
    <s v="Single"/>
    <s v="Male"/>
    <n v="80000"/>
    <n v="5"/>
    <s v="High School"/>
    <s v="Management"/>
    <s v="Yes"/>
    <n v="3"/>
    <x v="4"/>
    <s v="Europe"/>
    <n v="57"/>
    <s v="Old"/>
    <x v="0"/>
  </r>
  <r>
    <n v="22830"/>
    <s v="Married"/>
    <s v="Male"/>
    <n v="120000"/>
    <n v="4"/>
    <s v="Partial College"/>
    <s v="Management"/>
    <s v="Yes"/>
    <n v="3"/>
    <x v="4"/>
    <s v="Europe"/>
    <n v="56"/>
    <s v="Old"/>
    <x v="0"/>
  </r>
  <r>
    <n v="14777"/>
    <s v="Married"/>
    <s v="Female"/>
    <n v="40000"/>
    <n v="0"/>
    <s v="Bachelors"/>
    <s v="Clerical"/>
    <s v="Yes"/>
    <n v="0"/>
    <x v="0"/>
    <s v="Europe"/>
    <n v="38"/>
    <s v="Middle Age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"/>
    <x v="0"/>
  </r>
  <r>
    <n v="24174"/>
    <s v="Married"/>
    <s v="Male"/>
    <n v="20000"/>
    <n v="0"/>
    <s v="Bachelors"/>
    <s v="Clerical"/>
    <s v="Yes"/>
    <n v="0"/>
    <x v="0"/>
    <s v="Pacific"/>
    <n v="27"/>
    <s v="Adolescent"/>
    <x v="1"/>
  </r>
  <r>
    <n v="24611"/>
    <s v="Single"/>
    <s v="Male"/>
    <n v="90000"/>
    <n v="0"/>
    <s v="Bachelors"/>
    <s v="Professional"/>
    <s v="No"/>
    <n v="4"/>
    <x v="4"/>
    <s v="Pacific"/>
    <n v="35"/>
    <s v="Middle Age"/>
    <x v="1"/>
  </r>
  <r>
    <n v="11340"/>
    <s v="Married"/>
    <s v="Female"/>
    <n v="10000"/>
    <n v="1"/>
    <s v="Graduate Degree"/>
    <s v="Clerical"/>
    <s v="Yes"/>
    <n v="0"/>
    <x v="0"/>
    <s v="Europe"/>
    <n v="70"/>
    <s v="Old"/>
    <x v="1"/>
  </r>
  <r>
    <n v="25693"/>
    <s v="Single"/>
    <s v="Female"/>
    <n v="30000"/>
    <n v="5"/>
    <s v="Graduate Degree"/>
    <s v="Clerical"/>
    <s v="Yes"/>
    <n v="0"/>
    <x v="0"/>
    <s v="Europe"/>
    <n v="44"/>
    <s v="Middle Age"/>
    <x v="1"/>
  </r>
  <r>
    <n v="25555"/>
    <s v="Married"/>
    <s v="Female"/>
    <n v="10000"/>
    <n v="0"/>
    <s v="Partial College"/>
    <s v="Manual"/>
    <s v="No"/>
    <n v="1"/>
    <x v="0"/>
    <s v="Pacific"/>
    <n v="26"/>
    <s v="Adolescent"/>
    <x v="1"/>
  </r>
  <r>
    <n v="22006"/>
    <s v="Married"/>
    <s v="Male"/>
    <n v="70000"/>
    <n v="5"/>
    <s v="Partial College"/>
    <s v="Skilled Manual"/>
    <s v="Yes"/>
    <n v="3"/>
    <x v="2"/>
    <s v="Pacific"/>
    <n v="46"/>
    <s v="Middle Age"/>
    <x v="0"/>
  </r>
  <r>
    <n v="20060"/>
    <s v="Single"/>
    <s v="Female"/>
    <n v="30000"/>
    <n v="0"/>
    <s v="High School"/>
    <s v="Manual"/>
    <s v="No"/>
    <n v="1"/>
    <x v="1"/>
    <s v="Europe"/>
    <n v="34"/>
    <s v="Middle Age"/>
    <x v="1"/>
  </r>
  <r>
    <n v="17702"/>
    <s v="Married"/>
    <s v="Male"/>
    <n v="10000"/>
    <n v="1"/>
    <s v="Graduate Degree"/>
    <s v="Manual"/>
    <s v="Yes"/>
    <n v="0"/>
    <x v="0"/>
    <s v="Europe"/>
    <n v="37"/>
    <s v="Middle Age"/>
    <x v="0"/>
  </r>
  <r>
    <n v="12503"/>
    <s v="Single"/>
    <s v="Female"/>
    <n v="30000"/>
    <n v="3"/>
    <s v="Partial College"/>
    <s v="Clerical"/>
    <s v="Yes"/>
    <n v="2"/>
    <x v="0"/>
    <s v="Europe"/>
    <n v="27"/>
    <s v="Adolescent"/>
    <x v="0"/>
  </r>
  <r>
    <n v="23908"/>
    <s v="Single"/>
    <s v="Male"/>
    <n v="30000"/>
    <n v="1"/>
    <s v="Bachelors"/>
    <s v="Clerical"/>
    <s v="No"/>
    <n v="1"/>
    <x v="0"/>
    <s v="Europe"/>
    <n v="39"/>
    <s v="Middle Age"/>
    <x v="1"/>
  </r>
  <r>
    <n v="22527"/>
    <s v="Single"/>
    <s v="Female"/>
    <n v="20000"/>
    <n v="0"/>
    <s v="High School"/>
    <s v="Manual"/>
    <s v="No"/>
    <n v="1"/>
    <x v="1"/>
    <s v="Europe"/>
    <n v="29"/>
    <s v="Adolescent"/>
    <x v="0"/>
  </r>
  <r>
    <n v="19057"/>
    <s v="Married"/>
    <s v="Female"/>
    <n v="120000"/>
    <n v="3"/>
    <s v="Bachelors"/>
    <s v="Management"/>
    <s v="No"/>
    <n v="2"/>
    <x v="4"/>
    <s v="Europe"/>
    <n v="52"/>
    <s v="Middle Age"/>
    <x v="1"/>
  </r>
  <r>
    <n v="18494"/>
    <s v="Married"/>
    <s v="Male"/>
    <n v="110000"/>
    <n v="5"/>
    <s v="Bachelors"/>
    <s v="Management"/>
    <s v="Yes"/>
    <n v="4"/>
    <x v="1"/>
    <s v="Pacific"/>
    <n v="48"/>
    <s v="Middle Age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"/>
    <x v="1"/>
  </r>
  <r>
    <n v="13981"/>
    <s v="Married"/>
    <s v="Female"/>
    <n v="10000"/>
    <n v="5"/>
    <s v="High School"/>
    <s v="Skilled Manual"/>
    <s v="No"/>
    <n v="3"/>
    <x v="3"/>
    <s v="Pacific"/>
    <n v="62"/>
    <s v="Old"/>
    <x v="0"/>
  </r>
  <r>
    <n v="23432"/>
    <s v="Single"/>
    <s v="Male"/>
    <n v="70000"/>
    <n v="0"/>
    <s v="Bachelors"/>
    <s v="Professional"/>
    <s v="Yes"/>
    <n v="1"/>
    <x v="2"/>
    <s v="Pacific"/>
    <n v="37"/>
    <s v="Middle Age"/>
    <x v="1"/>
  </r>
  <r>
    <n v="22931"/>
    <s v="Married"/>
    <s v="Male"/>
    <n v="100000"/>
    <n v="5"/>
    <s v="Graduate Degree"/>
    <s v="Management"/>
    <s v="No"/>
    <n v="1"/>
    <x v="3"/>
    <s v="Pacific"/>
    <n v="78"/>
    <s v="Old"/>
    <x v="1"/>
  </r>
  <r>
    <n v="18172"/>
    <s v="Married"/>
    <s v="Male"/>
    <n v="130000"/>
    <n v="4"/>
    <s v="High School"/>
    <s v="Professional"/>
    <s v="Yes"/>
    <n v="3"/>
    <x v="0"/>
    <s v="Europe"/>
    <n v="55"/>
    <s v="Old"/>
    <x v="0"/>
  </r>
  <r>
    <n v="12666"/>
    <s v="Single"/>
    <s v="Male"/>
    <n v="60000"/>
    <n v="0"/>
    <s v="Bachelors"/>
    <s v="Professional"/>
    <s v="No"/>
    <n v="4"/>
    <x v="1"/>
    <s v="Pacific"/>
    <n v="31"/>
    <s v="Middle Age"/>
    <x v="0"/>
  </r>
  <r>
    <n v="20598"/>
    <s v="Married"/>
    <s v="Male"/>
    <n v="100000"/>
    <n v="3"/>
    <s v="Partial High School"/>
    <s v="Professional"/>
    <s v="Yes"/>
    <n v="0"/>
    <x v="4"/>
    <s v="Europe"/>
    <n v="59"/>
    <s v="Old"/>
    <x v="1"/>
  </r>
  <r>
    <n v="21375"/>
    <s v="Single"/>
    <s v="Male"/>
    <n v="20000"/>
    <n v="2"/>
    <s v="Partial High School"/>
    <s v="Clerical"/>
    <s v="Yes"/>
    <n v="2"/>
    <x v="2"/>
    <s v="Pacific"/>
    <n v="57"/>
    <s v="Old"/>
    <x v="0"/>
  </r>
  <r>
    <n v="20839"/>
    <s v="Single"/>
    <s v="Female"/>
    <n v="30000"/>
    <n v="3"/>
    <s v="Graduate Degree"/>
    <s v="Clerical"/>
    <s v="Yes"/>
    <n v="0"/>
    <x v="0"/>
    <s v="Europe"/>
    <n v="47"/>
    <s v="Middle Age"/>
    <x v="1"/>
  </r>
  <r>
    <n v="21738"/>
    <s v="Married"/>
    <s v="Male"/>
    <n v="20000"/>
    <n v="1"/>
    <s v="Graduate Degree"/>
    <s v="Clerical"/>
    <s v="Yes"/>
    <n v="0"/>
    <x v="0"/>
    <s v="Europe"/>
    <n v="43"/>
    <s v="Middle Age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"/>
    <x v="1"/>
  </r>
  <r>
    <n v="14193"/>
    <s v="Single"/>
    <s v="Female"/>
    <n v="100000"/>
    <n v="3"/>
    <s v="Partial College"/>
    <s v="Management"/>
    <s v="Yes"/>
    <n v="4"/>
    <x v="4"/>
    <s v="Europe"/>
    <n v="56"/>
    <s v="Old"/>
    <x v="0"/>
  </r>
  <r>
    <n v="12705"/>
    <s v="Married"/>
    <s v="Male"/>
    <n v="150000"/>
    <n v="0"/>
    <s v="Bachelors"/>
    <s v="Management"/>
    <s v="Yes"/>
    <n v="4"/>
    <x v="0"/>
    <s v="Pacific"/>
    <n v="37"/>
    <s v="Middle Age"/>
    <x v="1"/>
  </r>
  <r>
    <n v="22672"/>
    <s v="Single"/>
    <s v="Female"/>
    <n v="30000"/>
    <n v="2"/>
    <s v="Partial College"/>
    <s v="Clerical"/>
    <s v="Yes"/>
    <n v="0"/>
    <x v="0"/>
    <s v="Europe"/>
    <n v="43"/>
    <s v="Middle Age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"/>
    <x v="1"/>
  </r>
  <r>
    <n v="28468"/>
    <s v="Married"/>
    <s v="Female"/>
    <n v="10000"/>
    <n v="2"/>
    <s v="Partial College"/>
    <s v="Manual"/>
    <s v="Yes"/>
    <n v="0"/>
    <x v="3"/>
    <s v="Europe"/>
    <n v="51"/>
    <s v="Middle Age"/>
    <x v="0"/>
  </r>
  <r>
    <n v="23419"/>
    <s v="Single"/>
    <s v="Female"/>
    <n v="70000"/>
    <n v="5"/>
    <s v="Bachelors"/>
    <s v="Professional"/>
    <s v="Yes"/>
    <n v="3"/>
    <x v="4"/>
    <s v="Pacific"/>
    <n v="39"/>
    <s v="Middle Age"/>
    <x v="0"/>
  </r>
  <r>
    <n v="17964"/>
    <s v="Married"/>
    <s v="Male"/>
    <n v="40000"/>
    <n v="0"/>
    <s v="Graduate Degree"/>
    <s v="Clerical"/>
    <s v="Yes"/>
    <n v="0"/>
    <x v="0"/>
    <s v="Europe"/>
    <n v="37"/>
    <s v="Middle Age"/>
    <x v="1"/>
  </r>
  <r>
    <n v="20919"/>
    <s v="Single"/>
    <s v="Female"/>
    <n v="30000"/>
    <n v="2"/>
    <s v="Partial College"/>
    <s v="Clerical"/>
    <s v="Yes"/>
    <n v="2"/>
    <x v="0"/>
    <s v="Europe"/>
    <n v="42"/>
    <s v="Middle Age"/>
    <x v="0"/>
  </r>
  <r>
    <n v="20927"/>
    <s v="Single"/>
    <s v="Female"/>
    <n v="20000"/>
    <n v="5"/>
    <s v="High School"/>
    <s v="Manual"/>
    <s v="Yes"/>
    <n v="2"/>
    <x v="0"/>
    <s v="Europe"/>
    <n v="27"/>
    <s v="Adolescent"/>
    <x v="0"/>
  </r>
  <r>
    <n v="13133"/>
    <s v="Single"/>
    <s v="Male"/>
    <n v="100000"/>
    <n v="5"/>
    <s v="Bachelors"/>
    <s v="Professional"/>
    <s v="Yes"/>
    <n v="1"/>
    <x v="2"/>
    <s v="Pacific"/>
    <n v="47"/>
    <s v="Middle Age"/>
    <x v="1"/>
  </r>
  <r>
    <n v="19626"/>
    <s v="Married"/>
    <s v="Male"/>
    <n v="70000"/>
    <n v="5"/>
    <s v="Partial College"/>
    <s v="Skilled Manual"/>
    <s v="Yes"/>
    <n v="3"/>
    <x v="2"/>
    <s v="Pacific"/>
    <n v="45"/>
    <s v="Middle Age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"/>
    <x v="1"/>
  </r>
  <r>
    <n v="12231"/>
    <s v="Single"/>
    <s v="Female"/>
    <n v="10000"/>
    <n v="2"/>
    <s v="Partial College"/>
    <s v="Manual"/>
    <s v="Yes"/>
    <n v="0"/>
    <x v="0"/>
    <s v="Europe"/>
    <n v="51"/>
    <s v="Middle Age"/>
    <x v="1"/>
  </r>
  <r>
    <n v="25665"/>
    <s v="Single"/>
    <s v="Female"/>
    <n v="20000"/>
    <n v="0"/>
    <s v="High School"/>
    <s v="Manual"/>
    <s v="No"/>
    <n v="1"/>
    <x v="3"/>
    <s v="Europe"/>
    <n v="28"/>
    <s v="Adolescent"/>
    <x v="0"/>
  </r>
  <r>
    <n v="24061"/>
    <s v="Married"/>
    <s v="Male"/>
    <n v="10000"/>
    <n v="4"/>
    <s v="Partial High School"/>
    <s v="Manual"/>
    <s v="Yes"/>
    <n v="1"/>
    <x v="0"/>
    <s v="Europe"/>
    <n v="40"/>
    <s v="Middle Age"/>
    <x v="1"/>
  </r>
  <r>
    <n v="26879"/>
    <s v="Single"/>
    <s v="Female"/>
    <n v="20000"/>
    <n v="0"/>
    <s v="High School"/>
    <s v="Manual"/>
    <s v="No"/>
    <n v="1"/>
    <x v="1"/>
    <s v="Europe"/>
    <n v="30"/>
    <s v="Adolescent"/>
    <x v="0"/>
  </r>
  <r>
    <n v="12284"/>
    <s v="Married"/>
    <s v="Female"/>
    <n v="30000"/>
    <n v="0"/>
    <s v="Bachelors"/>
    <s v="Clerical"/>
    <s v="No"/>
    <n v="0"/>
    <x v="0"/>
    <s v="Europe"/>
    <n v="36"/>
    <s v="Middle Age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"/>
    <x v="1"/>
  </r>
  <r>
    <n v="14545"/>
    <s v="Married"/>
    <s v="Female"/>
    <n v="10000"/>
    <n v="2"/>
    <s v="Partial College"/>
    <s v="Manual"/>
    <s v="Yes"/>
    <n v="0"/>
    <x v="3"/>
    <s v="Europe"/>
    <n v="49"/>
    <s v="Middle Age"/>
    <x v="0"/>
  </r>
  <r>
    <n v="24201"/>
    <s v="Married"/>
    <s v="Female"/>
    <n v="10000"/>
    <n v="2"/>
    <s v="High School"/>
    <s v="Manual"/>
    <s v="Yes"/>
    <n v="0"/>
    <x v="0"/>
    <s v="Europe"/>
    <n v="37"/>
    <s v="Middle Age"/>
    <x v="1"/>
  </r>
  <r>
    <n v="20625"/>
    <s v="Married"/>
    <s v="Male"/>
    <n v="100000"/>
    <n v="0"/>
    <s v="High School"/>
    <s v="Management"/>
    <s v="Yes"/>
    <n v="3"/>
    <x v="4"/>
    <s v="Pacific"/>
    <n v="35"/>
    <s v="Middle Age"/>
    <x v="1"/>
  </r>
  <r>
    <n v="16390"/>
    <s v="Single"/>
    <s v="Male"/>
    <n v="30000"/>
    <n v="1"/>
    <s v="Bachelors"/>
    <s v="Clerical"/>
    <s v="No"/>
    <n v="0"/>
    <x v="0"/>
    <s v="Europe"/>
    <n v="38"/>
    <s v="Middle Age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"/>
    <x v="0"/>
  </r>
  <r>
    <n v="12629"/>
    <s v="Single"/>
    <s v="Male"/>
    <n v="20000"/>
    <n v="1"/>
    <s v="Partial College"/>
    <s v="Manual"/>
    <s v="No"/>
    <n v="0"/>
    <x v="0"/>
    <s v="Europe"/>
    <n v="37"/>
    <s v="Middle Age"/>
    <x v="0"/>
  </r>
  <r>
    <n v="14696"/>
    <s v="Single"/>
    <s v="Male"/>
    <n v="10000"/>
    <n v="0"/>
    <s v="Partial High School"/>
    <s v="Manual"/>
    <s v="No"/>
    <n v="2"/>
    <x v="0"/>
    <s v="Europe"/>
    <n v="34"/>
    <s v="Middle Age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"/>
    <x v="0"/>
  </r>
  <r>
    <n v="14544"/>
    <s v="Single"/>
    <s v="Male"/>
    <n v="10000"/>
    <n v="1"/>
    <s v="Partial College"/>
    <s v="Manual"/>
    <s v="Yes"/>
    <n v="0"/>
    <x v="0"/>
    <s v="Europe"/>
    <n v="49"/>
    <s v="Middle Age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"/>
    <x v="0"/>
  </r>
  <r>
    <n v="29120"/>
    <s v="Single"/>
    <s v="Female"/>
    <n v="100000"/>
    <n v="1"/>
    <s v="Bachelors"/>
    <s v="Management"/>
    <s v="Yes"/>
    <n v="4"/>
    <x v="1"/>
    <s v="Pacific"/>
    <n v="48"/>
    <s v="Middle Age"/>
    <x v="0"/>
  </r>
  <r>
    <n v="24187"/>
    <s v="Single"/>
    <s v="Female"/>
    <n v="30000"/>
    <n v="3"/>
    <s v="Graduate Degree"/>
    <s v="Clerical"/>
    <s v="No"/>
    <n v="0"/>
    <x v="0"/>
    <s v="Europe"/>
    <n v="46"/>
    <s v="Middle Age"/>
    <x v="1"/>
  </r>
  <r>
    <n v="15758"/>
    <s v="Married"/>
    <s v="Male"/>
    <n v="130000"/>
    <n v="0"/>
    <s v="Graduate Degree"/>
    <s v="Management"/>
    <s v="Yes"/>
    <n v="0"/>
    <x v="2"/>
    <s v="Pacific"/>
    <n v="48"/>
    <s v="Middle Age"/>
    <x v="0"/>
  </r>
  <r>
    <n v="29094"/>
    <s v="Married"/>
    <s v="Male"/>
    <n v="30000"/>
    <n v="3"/>
    <s v="High School"/>
    <s v="Skilled Manual"/>
    <s v="Yes"/>
    <n v="2"/>
    <x v="2"/>
    <s v="Pacific"/>
    <n v="54"/>
    <s v="Middle Age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"/>
    <x v="1"/>
  </r>
  <r>
    <n v="16406"/>
    <s v="Married"/>
    <s v="Male"/>
    <n v="40000"/>
    <n v="0"/>
    <s v="Bachelors"/>
    <s v="Clerical"/>
    <s v="No"/>
    <n v="0"/>
    <x v="0"/>
    <s v="Europe"/>
    <n v="38"/>
    <s v="Middle Age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"/>
    <x v="1"/>
  </r>
  <r>
    <n v="11378"/>
    <s v="Single"/>
    <s v="Female"/>
    <n v="10000"/>
    <n v="1"/>
    <s v="High School"/>
    <s v="Manual"/>
    <s v="No"/>
    <n v="1"/>
    <x v="1"/>
    <s v="Europe"/>
    <n v="46"/>
    <s v="Middle Age"/>
    <x v="1"/>
  </r>
  <r>
    <n v="20851"/>
    <s v="Single"/>
    <s v="Male"/>
    <n v="20000"/>
    <n v="0"/>
    <s v="Partial College"/>
    <s v="Manual"/>
    <s v="No"/>
    <n v="1"/>
    <x v="1"/>
    <s v="Europe"/>
    <n v="36"/>
    <s v="Middle Age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"/>
    <x v="1"/>
  </r>
  <r>
    <n v="26663"/>
    <s v="Single"/>
    <s v="Female"/>
    <n v="60000"/>
    <n v="2"/>
    <s v="Bachelors"/>
    <s v="Professional"/>
    <s v="No"/>
    <n v="1"/>
    <x v="0"/>
    <s v="Pacific"/>
    <n v="39"/>
    <s v="Middle Age"/>
    <x v="1"/>
  </r>
  <r>
    <n v="11896"/>
    <s v="Married"/>
    <s v="Male"/>
    <n v="100000"/>
    <n v="1"/>
    <s v="Graduate Degree"/>
    <s v="Management"/>
    <s v="Yes"/>
    <n v="0"/>
    <x v="1"/>
    <s v="Pacific"/>
    <n v="36"/>
    <s v="Middle Age"/>
    <x v="1"/>
  </r>
  <r>
    <n v="14189"/>
    <s v="Married"/>
    <s v="Female"/>
    <n v="90000"/>
    <n v="4"/>
    <s v="High School"/>
    <s v="Professional"/>
    <s v="No"/>
    <n v="2"/>
    <x v="1"/>
    <s v="Europe"/>
    <n v="54"/>
    <s v="Middle Age"/>
    <x v="1"/>
  </r>
  <r>
    <n v="13136"/>
    <s v="Married"/>
    <s v="Female"/>
    <n v="30000"/>
    <n v="2"/>
    <s v="Partial College"/>
    <s v="Clerical"/>
    <s v="No"/>
    <n v="2"/>
    <x v="2"/>
    <s v="Pacific"/>
    <n v="69"/>
    <s v="Old"/>
    <x v="0"/>
  </r>
  <r>
    <n v="25906"/>
    <s v="Single"/>
    <s v="Female"/>
    <n v="10000"/>
    <n v="5"/>
    <s v="High School"/>
    <s v="Skilled Manual"/>
    <s v="No"/>
    <n v="2"/>
    <x v="3"/>
    <s v="Pacific"/>
    <n v="62"/>
    <s v="Old"/>
    <x v="0"/>
  </r>
  <r>
    <n v="17926"/>
    <s v="Single"/>
    <s v="Female"/>
    <n v="40000"/>
    <n v="0"/>
    <s v="Bachelors"/>
    <s v="Clerical"/>
    <s v="No"/>
    <n v="0"/>
    <x v="0"/>
    <s v="Pacific"/>
    <n v="28"/>
    <s v="Adolescent"/>
    <x v="1"/>
  </r>
  <r>
    <n v="26928"/>
    <s v="Single"/>
    <s v="Male"/>
    <n v="30000"/>
    <n v="1"/>
    <s v="Bachelors"/>
    <s v="Clerical"/>
    <s v="Yes"/>
    <n v="0"/>
    <x v="0"/>
    <s v="Europe"/>
    <n v="62"/>
    <s v="Old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"/>
    <x v="0"/>
  </r>
  <r>
    <n v="28207"/>
    <s v="Married"/>
    <s v="Male"/>
    <n v="80000"/>
    <n v="4"/>
    <s v="Graduate Degree"/>
    <s v="Management"/>
    <s v="Yes"/>
    <n v="1"/>
    <x v="0"/>
    <s v="Pacific"/>
    <n v="36"/>
    <s v="Middle Age"/>
    <x v="1"/>
  </r>
  <r>
    <n v="25923"/>
    <s v="Single"/>
    <s v="Male"/>
    <n v="10000"/>
    <n v="2"/>
    <s v="Partial High School"/>
    <s v="Clerical"/>
    <s v="Yes"/>
    <n v="2"/>
    <x v="2"/>
    <s v="Pacific"/>
    <n v="58"/>
    <s v="Old"/>
    <x v="0"/>
  </r>
  <r>
    <n v="11000"/>
    <s v="Married"/>
    <s v="Male"/>
    <n v="90000"/>
    <n v="2"/>
    <s v="Bachelors"/>
    <s v="Professional"/>
    <s v="Yes"/>
    <n v="0"/>
    <x v="3"/>
    <s v="Pacific"/>
    <n v="40"/>
    <s v="Middle Age"/>
    <x v="1"/>
  </r>
  <r>
    <n v="20974"/>
    <s v="Married"/>
    <s v="Male"/>
    <n v="10000"/>
    <n v="2"/>
    <s v="Bachelors"/>
    <s v="Clerical"/>
    <s v="Yes"/>
    <n v="1"/>
    <x v="0"/>
    <s v="Europe"/>
    <n v="66"/>
    <s v="Old"/>
    <x v="0"/>
  </r>
  <r>
    <n v="28758"/>
    <s v="Married"/>
    <s v="Male"/>
    <n v="40000"/>
    <n v="2"/>
    <s v="Partial College"/>
    <s v="Clerical"/>
    <s v="Yes"/>
    <n v="1"/>
    <x v="3"/>
    <s v="Europe"/>
    <n v="35"/>
    <s v="Middle Age"/>
    <x v="1"/>
  </r>
  <r>
    <n v="11381"/>
    <s v="Married"/>
    <s v="Female"/>
    <n v="20000"/>
    <n v="2"/>
    <s v="Partial College"/>
    <s v="Manual"/>
    <s v="Yes"/>
    <n v="1"/>
    <x v="1"/>
    <s v="Europe"/>
    <n v="47"/>
    <s v="Middle Age"/>
    <x v="1"/>
  </r>
  <r>
    <n v="17522"/>
    <s v="Married"/>
    <s v="Male"/>
    <n v="120000"/>
    <n v="4"/>
    <s v="Bachelors"/>
    <s v="Management"/>
    <s v="Yes"/>
    <n v="1"/>
    <x v="1"/>
    <s v="Pacific"/>
    <n v="47"/>
    <s v="Middle Age"/>
    <x v="0"/>
  </r>
  <r>
    <n v="21207"/>
    <s v="Married"/>
    <s v="Male"/>
    <n v="60000"/>
    <n v="1"/>
    <s v="Partial College"/>
    <s v="Skilled Manual"/>
    <s v="Yes"/>
    <n v="1"/>
    <x v="2"/>
    <s v="Pacific"/>
    <n v="46"/>
    <s v="Middle Age"/>
    <x v="0"/>
  </r>
  <r>
    <n v="28102"/>
    <s v="Married"/>
    <s v="Male"/>
    <n v="20000"/>
    <n v="4"/>
    <s v="High School"/>
    <s v="Skilled Manual"/>
    <s v="Yes"/>
    <n v="2"/>
    <x v="2"/>
    <s v="Pacific"/>
    <n v="58"/>
    <s v="Old"/>
    <x v="1"/>
  </r>
  <r>
    <n v="23105"/>
    <s v="Single"/>
    <s v="Male"/>
    <n v="40000"/>
    <n v="3"/>
    <s v="Partial High School"/>
    <s v="Clerical"/>
    <s v="No"/>
    <n v="2"/>
    <x v="2"/>
    <s v="Pacific"/>
    <n v="52"/>
    <s v="Middle Age"/>
    <x v="1"/>
  </r>
  <r>
    <n v="18740"/>
    <s v="Married"/>
    <s v="Male"/>
    <n v="80000"/>
    <n v="5"/>
    <s v="Bachelors"/>
    <s v="Professional"/>
    <s v="No"/>
    <n v="1"/>
    <x v="0"/>
    <s v="Pacific"/>
    <n v="47"/>
    <s v="Middle Age"/>
    <x v="1"/>
  </r>
  <r>
    <n v="21213"/>
    <s v="Single"/>
    <s v="Male"/>
    <n v="70000"/>
    <n v="0"/>
    <s v="Bachelors"/>
    <s v="Professional"/>
    <s v="No"/>
    <n v="1"/>
    <x v="2"/>
    <s v="Pacific"/>
    <n v="41"/>
    <s v="Middle Age"/>
    <x v="0"/>
  </r>
  <r>
    <n v="17352"/>
    <s v="Married"/>
    <s v="Male"/>
    <n v="50000"/>
    <n v="2"/>
    <s v="Graduate Degree"/>
    <s v="Management"/>
    <s v="Yes"/>
    <n v="1"/>
    <x v="2"/>
    <s v="Pacific"/>
    <n v="64"/>
    <s v="Old"/>
    <x v="1"/>
  </r>
  <r>
    <n v="14154"/>
    <s v="Married"/>
    <s v="Male"/>
    <n v="30000"/>
    <n v="0"/>
    <s v="Bachelors"/>
    <s v="Clerical"/>
    <s v="Yes"/>
    <n v="0"/>
    <x v="0"/>
    <s v="Europe"/>
    <n v="35"/>
    <s v="Middle Age"/>
    <x v="1"/>
  </r>
  <r>
    <n v="19066"/>
    <s v="Married"/>
    <s v="Male"/>
    <n v="130000"/>
    <n v="4"/>
    <s v="Partial College"/>
    <s v="Professional"/>
    <s v="No"/>
    <n v="3"/>
    <x v="4"/>
    <s v="Europe"/>
    <n v="54"/>
    <s v="Middle Age"/>
    <x v="0"/>
  </r>
  <r>
    <n v="11386"/>
    <s v="Married"/>
    <s v="Female"/>
    <n v="30000"/>
    <n v="3"/>
    <s v="Bachelors"/>
    <s v="Clerical"/>
    <s v="Yes"/>
    <n v="0"/>
    <x v="0"/>
    <s v="Europe"/>
    <n v="45"/>
    <s v="Middle Age"/>
    <x v="0"/>
  </r>
  <r>
    <n v="20228"/>
    <s v="Married"/>
    <s v="Male"/>
    <n v="100000"/>
    <n v="0"/>
    <s v="Graduate Degree"/>
    <s v="Management"/>
    <s v="Yes"/>
    <n v="0"/>
    <x v="1"/>
    <s v="Pacific"/>
    <n v="40"/>
    <s v="Middle Age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"/>
    <x v="1"/>
  </r>
  <r>
    <n v="27760"/>
    <s v="Single"/>
    <s v="Female"/>
    <n v="40000"/>
    <n v="0"/>
    <s v="Graduate Degree"/>
    <s v="Clerical"/>
    <s v="No"/>
    <n v="0"/>
    <x v="0"/>
    <s v="Europe"/>
    <n v="37"/>
    <s v="Middle Age"/>
    <x v="1"/>
  </r>
  <r>
    <n v="22930"/>
    <s v="Married"/>
    <s v="Male"/>
    <n v="90000"/>
    <n v="4"/>
    <s v="Bachelors"/>
    <s v="Professional"/>
    <s v="Yes"/>
    <n v="0"/>
    <x v="3"/>
    <s v="Pacific"/>
    <n v="38"/>
    <s v="Middle Age"/>
    <x v="1"/>
  </r>
  <r>
    <n v="23780"/>
    <s v="Single"/>
    <s v="Male"/>
    <n v="40000"/>
    <n v="2"/>
    <s v="Partial College"/>
    <s v="Clerical"/>
    <s v="No"/>
    <n v="2"/>
    <x v="0"/>
    <s v="Europe"/>
    <n v="36"/>
    <s v="Middle Age"/>
    <x v="1"/>
  </r>
  <r>
    <n v="20994"/>
    <s v="Married"/>
    <s v="Female"/>
    <n v="20000"/>
    <n v="0"/>
    <s v="Bachelors"/>
    <s v="Clerical"/>
    <s v="No"/>
    <n v="0"/>
    <x v="0"/>
    <s v="Pacific"/>
    <n v="26"/>
    <s v="Adolescent"/>
    <x v="1"/>
  </r>
  <r>
    <n v="28379"/>
    <s v="Married"/>
    <s v="Male"/>
    <n v="30000"/>
    <n v="1"/>
    <s v="Bachelors"/>
    <s v="Skilled Manual"/>
    <s v="Yes"/>
    <n v="2"/>
    <x v="0"/>
    <s v="Europe"/>
    <n v="40"/>
    <s v="Middle Age"/>
    <x v="0"/>
  </r>
  <r>
    <n v="14865"/>
    <s v="Single"/>
    <s v="Male"/>
    <n v="40000"/>
    <n v="2"/>
    <s v="Partial College"/>
    <s v="Clerical"/>
    <s v="Yes"/>
    <n v="2"/>
    <x v="3"/>
    <s v="Europe"/>
    <n v="36"/>
    <s v="Middle Age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"/>
    <x v="0"/>
  </r>
  <r>
    <n v="24898"/>
    <s v="Single"/>
    <s v="Female"/>
    <n v="80000"/>
    <n v="0"/>
    <s v="Bachelors"/>
    <s v="Professional"/>
    <s v="Yes"/>
    <n v="3"/>
    <x v="4"/>
    <s v="Pacific"/>
    <n v="32"/>
    <s v="Middle Age"/>
    <x v="0"/>
  </r>
  <r>
    <n v="19508"/>
    <s v="Married"/>
    <s v="Male"/>
    <n v="10000"/>
    <n v="0"/>
    <s v="Partial High School"/>
    <s v="Manual"/>
    <s v="No"/>
    <n v="2"/>
    <x v="0"/>
    <s v="Europe"/>
    <n v="30"/>
    <s v="Adolescent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"/>
    <x v="1"/>
  </r>
  <r>
    <n v="18160"/>
    <s v="Married"/>
    <s v="Male"/>
    <n v="130000"/>
    <n v="3"/>
    <s v="High School"/>
    <s v="Professional"/>
    <s v="Yes"/>
    <n v="4"/>
    <x v="2"/>
    <s v="Europe"/>
    <n v="51"/>
    <s v="Middle Age"/>
    <x v="1"/>
  </r>
  <r>
    <n v="25241"/>
    <s v="Married"/>
    <s v="Male"/>
    <n v="90000"/>
    <n v="2"/>
    <s v="Bachelors"/>
    <s v="Professional"/>
    <s v="Yes"/>
    <n v="1"/>
    <x v="2"/>
    <s v="Pacific"/>
    <n v="47"/>
    <s v="Middle Age"/>
    <x v="0"/>
  </r>
  <r>
    <n v="24369"/>
    <s v="Married"/>
    <s v="Male"/>
    <n v="80000"/>
    <n v="5"/>
    <s v="Graduate Degree"/>
    <s v="Management"/>
    <s v="No"/>
    <n v="2"/>
    <x v="0"/>
    <s v="Pacific"/>
    <n v="39"/>
    <s v="Middle Age"/>
    <x v="0"/>
  </r>
  <r>
    <n v="27165"/>
    <s v="Single"/>
    <s v="Male"/>
    <n v="20000"/>
    <n v="0"/>
    <s v="Partial High School"/>
    <s v="Manual"/>
    <s v="No"/>
    <n v="2"/>
    <x v="0"/>
    <s v="Europe"/>
    <n v="34"/>
    <s v="Middle Age"/>
    <x v="0"/>
  </r>
  <r>
    <n v="29424"/>
    <s v="Married"/>
    <s v="Male"/>
    <n v="10000"/>
    <n v="0"/>
    <s v="Partial High School"/>
    <s v="Manual"/>
    <s v="Yes"/>
    <n v="2"/>
    <x v="0"/>
    <s v="Europe"/>
    <n v="32"/>
    <s v="Middle Age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"/>
    <x v="1"/>
  </r>
  <r>
    <n v="14554"/>
    <s v="Married"/>
    <s v="Male"/>
    <n v="20000"/>
    <n v="1"/>
    <s v="Bachelors"/>
    <s v="Clerical"/>
    <s v="Yes"/>
    <n v="0"/>
    <x v="0"/>
    <s v="Europe"/>
    <n v="66"/>
    <s v="Old"/>
    <x v="0"/>
  </r>
  <r>
    <n v="16468"/>
    <s v="Single"/>
    <s v="Male"/>
    <n v="30000"/>
    <n v="0"/>
    <s v="Partial College"/>
    <s v="Clerical"/>
    <s v="Yes"/>
    <n v="1"/>
    <x v="1"/>
    <s v="Europe"/>
    <n v="30"/>
    <s v="Adolescent"/>
    <x v="0"/>
  </r>
  <r>
    <n v="19174"/>
    <s v="Single"/>
    <s v="Female"/>
    <n v="30000"/>
    <n v="0"/>
    <s v="High School"/>
    <s v="Manual"/>
    <s v="No"/>
    <n v="1"/>
    <x v="1"/>
    <s v="Europe"/>
    <n v="32"/>
    <s v="Middle Age"/>
    <x v="1"/>
  </r>
  <r>
    <n v="19183"/>
    <s v="Single"/>
    <s v="Male"/>
    <n v="10000"/>
    <n v="0"/>
    <s v="Partial High School"/>
    <s v="Manual"/>
    <s v="Yes"/>
    <n v="2"/>
    <x v="3"/>
    <s v="Europe"/>
    <n v="35"/>
    <s v="Middle Age"/>
    <x v="0"/>
  </r>
  <r>
    <n v="13683"/>
    <s v="Single"/>
    <s v="Female"/>
    <n v="30000"/>
    <n v="0"/>
    <s v="High School"/>
    <s v="Manual"/>
    <s v="No"/>
    <n v="1"/>
    <x v="1"/>
    <s v="Europe"/>
    <n v="32"/>
    <s v="Middle Age"/>
    <x v="0"/>
  </r>
  <r>
    <n v="17848"/>
    <s v="Single"/>
    <s v="Male"/>
    <n v="30000"/>
    <n v="0"/>
    <s v="Partial College"/>
    <s v="Clerical"/>
    <s v="No"/>
    <n v="1"/>
    <x v="1"/>
    <s v="Europe"/>
    <n v="31"/>
    <s v="Middle Age"/>
    <x v="1"/>
  </r>
  <r>
    <n v="17894"/>
    <s v="Married"/>
    <s v="Female"/>
    <n v="20000"/>
    <n v="1"/>
    <s v="Bachelors"/>
    <s v="Clerical"/>
    <s v="Yes"/>
    <n v="0"/>
    <x v="0"/>
    <s v="Europe"/>
    <n v="50"/>
    <s v="Middle Age"/>
    <x v="1"/>
  </r>
  <r>
    <n v="25651"/>
    <s v="Married"/>
    <s v="Male"/>
    <n v="40000"/>
    <n v="1"/>
    <s v="Bachelors"/>
    <s v="Skilled Manual"/>
    <s v="No"/>
    <n v="0"/>
    <x v="0"/>
    <s v="Europe"/>
    <n v="43"/>
    <s v="Middle Age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"/>
    <x v="1"/>
  </r>
  <r>
    <n v="23915"/>
    <s v="Married"/>
    <s v="Male"/>
    <n v="20000"/>
    <n v="2"/>
    <s v="High School"/>
    <s v="Manual"/>
    <s v="Yes"/>
    <n v="2"/>
    <x v="0"/>
    <s v="Europe"/>
    <n v="42"/>
    <s v="Middle Age"/>
    <x v="0"/>
  </r>
  <r>
    <n v="24121"/>
    <s v="Single"/>
    <s v="Female"/>
    <n v="30000"/>
    <n v="0"/>
    <s v="Partial College"/>
    <s v="Clerical"/>
    <s v="No"/>
    <n v="1"/>
    <x v="0"/>
    <s v="Europe"/>
    <n v="29"/>
    <s v="Adolescent"/>
    <x v="1"/>
  </r>
  <r>
    <n v="27878"/>
    <s v="Single"/>
    <s v="Male"/>
    <n v="20000"/>
    <n v="0"/>
    <s v="Partial College"/>
    <s v="Manual"/>
    <s v="No"/>
    <n v="0"/>
    <x v="0"/>
    <s v="Pacific"/>
    <n v="28"/>
    <s v="Adolescent"/>
    <x v="1"/>
  </r>
  <r>
    <n v="13572"/>
    <s v="Single"/>
    <s v="Male"/>
    <n v="10000"/>
    <n v="3"/>
    <s v="High School"/>
    <s v="Manual"/>
    <s v="Yes"/>
    <n v="0"/>
    <x v="0"/>
    <s v="Europe"/>
    <n v="37"/>
    <s v="Middle Age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"/>
    <x v="0"/>
  </r>
  <r>
    <n v="26354"/>
    <s v="Single"/>
    <s v="Male"/>
    <n v="40000"/>
    <n v="0"/>
    <s v="Graduate Degree"/>
    <s v="Clerical"/>
    <s v="No"/>
    <n v="0"/>
    <x v="0"/>
    <s v="Europe"/>
    <n v="38"/>
    <s v="Middle Age"/>
    <x v="1"/>
  </r>
  <r>
    <n v="14785"/>
    <s v="Single"/>
    <s v="Male"/>
    <n v="30000"/>
    <n v="1"/>
    <s v="Bachelors"/>
    <s v="Clerical"/>
    <s v="No"/>
    <n v="1"/>
    <x v="3"/>
    <s v="Europe"/>
    <n v="39"/>
    <s v="Middle Age"/>
    <x v="0"/>
  </r>
  <r>
    <n v="17238"/>
    <s v="Single"/>
    <s v="Male"/>
    <n v="80000"/>
    <n v="0"/>
    <s v="Bachelors"/>
    <s v="Professional"/>
    <s v="Yes"/>
    <n v="3"/>
    <x v="4"/>
    <s v="Pacific"/>
    <n v="32"/>
    <s v="Middle Age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"/>
    <x v="0"/>
  </r>
  <r>
    <n v="12332"/>
    <s v="Married"/>
    <s v="Male"/>
    <n v="90000"/>
    <n v="4"/>
    <s v="High School"/>
    <s v="Management"/>
    <s v="Yes"/>
    <n v="3"/>
    <x v="2"/>
    <s v="Europe"/>
    <n v="58"/>
    <s v="Old"/>
    <x v="1"/>
  </r>
  <r>
    <n v="17230"/>
    <s v="Married"/>
    <s v="Male"/>
    <n v="80000"/>
    <n v="0"/>
    <s v="Bachelors"/>
    <s v="Professional"/>
    <s v="Yes"/>
    <n v="3"/>
    <x v="4"/>
    <s v="Pacific"/>
    <n v="30"/>
    <s v="Adolescent"/>
    <x v="0"/>
  </r>
  <r>
    <n v="13082"/>
    <s v="Single"/>
    <s v="Male"/>
    <n v="130000"/>
    <n v="0"/>
    <s v="Graduate Degree"/>
    <s v="Management"/>
    <s v="Yes"/>
    <n v="0"/>
    <x v="1"/>
    <s v="Pacific"/>
    <n v="48"/>
    <s v="Middle Age"/>
    <x v="1"/>
  </r>
  <r>
    <n v="22518"/>
    <s v="Single"/>
    <s v="Female"/>
    <n v="30000"/>
    <n v="3"/>
    <s v="Partial College"/>
    <s v="Clerical"/>
    <s v="No"/>
    <n v="2"/>
    <x v="0"/>
    <s v="Europe"/>
    <n v="27"/>
    <s v="Adolescent"/>
    <x v="1"/>
  </r>
  <r>
    <n v="13687"/>
    <s v="Married"/>
    <s v="Male"/>
    <n v="40000"/>
    <n v="1"/>
    <s v="Bachelors"/>
    <s v="Skilled Manual"/>
    <s v="Yes"/>
    <n v="1"/>
    <x v="0"/>
    <s v="Europe"/>
    <n v="33"/>
    <s v="Middle Age"/>
    <x v="1"/>
  </r>
  <r>
    <n v="23571"/>
    <s v="Married"/>
    <s v="Female"/>
    <n v="40000"/>
    <n v="2"/>
    <s v="Bachelors"/>
    <s v="Management"/>
    <s v="Yes"/>
    <n v="2"/>
    <x v="0"/>
    <s v="Pacific"/>
    <n v="66"/>
    <s v="Old"/>
    <x v="1"/>
  </r>
  <r>
    <n v="19305"/>
    <s v="Single"/>
    <s v="Female"/>
    <n v="10000"/>
    <n v="2"/>
    <s v="High School"/>
    <s v="Manual"/>
    <s v="Yes"/>
    <n v="1"/>
    <x v="0"/>
    <s v="Europe"/>
    <n v="38"/>
    <s v="Middle Age"/>
    <x v="1"/>
  </r>
  <r>
    <n v="22636"/>
    <s v="Single"/>
    <s v="Female"/>
    <n v="40000"/>
    <n v="0"/>
    <s v="Bachelors"/>
    <s v="Clerical"/>
    <s v="No"/>
    <n v="0"/>
    <x v="0"/>
    <s v="Europe"/>
    <n v="38"/>
    <s v="Middle Age"/>
    <x v="1"/>
  </r>
  <r>
    <n v="17310"/>
    <s v="Married"/>
    <s v="Male"/>
    <n v="60000"/>
    <n v="1"/>
    <s v="Partial College"/>
    <s v="Skilled Manual"/>
    <s v="Yes"/>
    <n v="1"/>
    <x v="0"/>
    <s v="Pacific"/>
    <n v="45"/>
    <s v="Middle Age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"/>
    <x v="1"/>
  </r>
  <r>
    <n v="25918"/>
    <s v="Single"/>
    <s v="Female"/>
    <n v="30000"/>
    <n v="2"/>
    <s v="Partial College"/>
    <s v="Clerical"/>
    <s v="No"/>
    <n v="2"/>
    <x v="2"/>
    <s v="Pacific"/>
    <n v="60"/>
    <s v="Old"/>
    <x v="1"/>
  </r>
  <r>
    <n v="25752"/>
    <s v="Single"/>
    <s v="Female"/>
    <n v="20000"/>
    <n v="2"/>
    <s v="Partial College"/>
    <s v="Manual"/>
    <s v="No"/>
    <n v="1"/>
    <x v="0"/>
    <s v="Europe"/>
    <n v="53"/>
    <s v="Middle Age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"/>
    <x v="0"/>
  </r>
  <r>
    <n v="22918"/>
    <s v="Single"/>
    <s v="Male"/>
    <n v="80000"/>
    <n v="5"/>
    <s v="Graduate Degree"/>
    <s v="Management"/>
    <s v="Yes"/>
    <n v="3"/>
    <x v="0"/>
    <s v="Pacific"/>
    <n v="50"/>
    <s v="Middle Age"/>
    <x v="0"/>
  </r>
  <r>
    <n v="12510"/>
    <s v="Married"/>
    <s v="Male"/>
    <n v="40000"/>
    <n v="1"/>
    <s v="Bachelors"/>
    <s v="Skilled Manual"/>
    <s v="Yes"/>
    <n v="1"/>
    <x v="0"/>
    <s v="Europe"/>
    <n v="43"/>
    <s v="Middle Age"/>
    <x v="1"/>
  </r>
  <r>
    <n v="25512"/>
    <s v="Single"/>
    <s v="Male"/>
    <n v="20000"/>
    <n v="0"/>
    <s v="High School"/>
    <s v="Manual"/>
    <s v="No"/>
    <n v="1"/>
    <x v="1"/>
    <s v="Europe"/>
    <n v="30"/>
    <s v="Adolescent"/>
    <x v="0"/>
  </r>
  <r>
    <n v="16179"/>
    <s v="Single"/>
    <s v="Female"/>
    <n v="80000"/>
    <n v="5"/>
    <s v="Bachelors"/>
    <s v="Professional"/>
    <s v="Yes"/>
    <n v="4"/>
    <x v="3"/>
    <s v="Pacific"/>
    <n v="38"/>
    <s v="Middle Age"/>
    <x v="0"/>
  </r>
  <r>
    <n v="15628"/>
    <s v="Married"/>
    <s v="Female"/>
    <n v="40000"/>
    <n v="1"/>
    <s v="Bachelors"/>
    <s v="Skilled Manual"/>
    <s v="Yes"/>
    <n v="1"/>
    <x v="0"/>
    <s v="Europe"/>
    <n v="89"/>
    <s v="Old"/>
    <x v="0"/>
  </r>
  <r>
    <n v="20977"/>
    <s v="Married"/>
    <s v="Male"/>
    <n v="20000"/>
    <n v="1"/>
    <s v="Bachelors"/>
    <s v="Clerical"/>
    <s v="Yes"/>
    <n v="0"/>
    <x v="0"/>
    <s v="Europe"/>
    <n v="64"/>
    <s v="Old"/>
    <x v="1"/>
  </r>
  <r>
    <n v="18140"/>
    <s v="Married"/>
    <s v="Male"/>
    <n v="130000"/>
    <n v="3"/>
    <s v="Partial College"/>
    <s v="Professional"/>
    <s v="No"/>
    <n v="3"/>
    <x v="2"/>
    <s v="Europe"/>
    <n v="51"/>
    <s v="Middle Age"/>
    <x v="1"/>
  </r>
  <r>
    <n v="20417"/>
    <s v="Married"/>
    <s v="Male"/>
    <n v="30000"/>
    <n v="3"/>
    <s v="Partial College"/>
    <s v="Clerical"/>
    <s v="No"/>
    <n v="2"/>
    <x v="2"/>
    <s v="Pacific"/>
    <n v="56"/>
    <s v="Old"/>
    <x v="0"/>
  </r>
  <r>
    <n v="18267"/>
    <s v="Married"/>
    <s v="Male"/>
    <n v="60000"/>
    <n v="3"/>
    <s v="Bachelors"/>
    <s v="Professional"/>
    <s v="Yes"/>
    <n v="2"/>
    <x v="2"/>
    <s v="Pacific"/>
    <n v="43"/>
    <s v="Middle Age"/>
    <x v="0"/>
  </r>
  <r>
    <n v="13620"/>
    <s v="Single"/>
    <s v="Male"/>
    <n v="70000"/>
    <n v="0"/>
    <s v="Bachelors"/>
    <s v="Professional"/>
    <s v="No"/>
    <n v="3"/>
    <x v="4"/>
    <s v="Pacific"/>
    <n v="30"/>
    <s v="Adolescent"/>
    <x v="1"/>
  </r>
  <r>
    <n v="22974"/>
    <s v="Married"/>
    <s v="Female"/>
    <n v="30000"/>
    <n v="2"/>
    <s v="Partial College"/>
    <s v="Clerical"/>
    <s v="Yes"/>
    <n v="2"/>
    <x v="2"/>
    <s v="Pacific"/>
    <n v="69"/>
    <s v="Old"/>
    <x v="0"/>
  </r>
  <r>
    <n v="13586"/>
    <s v="Married"/>
    <s v="Male"/>
    <n v="80000"/>
    <n v="4"/>
    <s v="Partial College"/>
    <s v="Professional"/>
    <s v="Yes"/>
    <n v="2"/>
    <x v="4"/>
    <s v="Europe"/>
    <n v="53"/>
    <s v="Middle Age"/>
    <x v="0"/>
  </r>
  <r>
    <n v="17978"/>
    <s v="Married"/>
    <s v="Male"/>
    <n v="40000"/>
    <n v="0"/>
    <s v="Graduate Degree"/>
    <s v="Clerical"/>
    <s v="Yes"/>
    <n v="0"/>
    <x v="0"/>
    <s v="Europe"/>
    <n v="37"/>
    <s v="Middle Age"/>
    <x v="1"/>
  </r>
  <r>
    <n v="12581"/>
    <s v="Single"/>
    <s v="Female"/>
    <n v="10000"/>
    <n v="0"/>
    <s v="Partial College"/>
    <s v="Manual"/>
    <s v="No"/>
    <n v="1"/>
    <x v="0"/>
    <s v="Pacific"/>
    <n v="28"/>
    <s v="Adolescent"/>
    <x v="1"/>
  </r>
  <r>
    <n v="18018"/>
    <s v="Single"/>
    <s v="Male"/>
    <n v="30000"/>
    <n v="3"/>
    <s v="Partial College"/>
    <s v="Clerical"/>
    <s v="Yes"/>
    <n v="0"/>
    <x v="0"/>
    <s v="Europe"/>
    <n v="43"/>
    <s v="Middle Age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"/>
    <x v="1"/>
  </r>
  <r>
    <n v="12568"/>
    <s v="Married"/>
    <s v="Female"/>
    <n v="30000"/>
    <n v="1"/>
    <s v="Bachelors"/>
    <s v="Clerical"/>
    <s v="Yes"/>
    <n v="0"/>
    <x v="0"/>
    <s v="Europe"/>
    <n v="64"/>
    <s v="Old"/>
    <x v="0"/>
  </r>
  <r>
    <n v="13122"/>
    <s v="Married"/>
    <s v="Female"/>
    <n v="80000"/>
    <n v="0"/>
    <s v="Bachelors"/>
    <s v="Professional"/>
    <s v="Yes"/>
    <n v="1"/>
    <x v="3"/>
    <s v="Pacific"/>
    <n v="41"/>
    <s v="Middle Age"/>
    <x v="1"/>
  </r>
  <r>
    <n v="21184"/>
    <s v="Single"/>
    <s v="Male"/>
    <n v="70000"/>
    <n v="0"/>
    <s v="Bachelors"/>
    <s v="Professional"/>
    <s v="No"/>
    <n v="1"/>
    <x v="2"/>
    <s v="Pacific"/>
    <n v="38"/>
    <s v="Middle Age"/>
    <x v="0"/>
  </r>
  <r>
    <n v="26150"/>
    <s v="Single"/>
    <s v="Female"/>
    <n v="70000"/>
    <n v="0"/>
    <s v="Bachelors"/>
    <s v="Professional"/>
    <s v="No"/>
    <n v="1"/>
    <x v="0"/>
    <s v="Pacific"/>
    <n v="41"/>
    <s v="Middle Age"/>
    <x v="1"/>
  </r>
  <r>
    <n v="24151"/>
    <s v="Single"/>
    <s v="Male"/>
    <n v="20000"/>
    <n v="1"/>
    <s v="Bachelors"/>
    <s v="Clerical"/>
    <s v="No"/>
    <n v="0"/>
    <x v="0"/>
    <s v="Europe"/>
    <n v="51"/>
    <s v="Middle Age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"/>
    <x v="0"/>
  </r>
  <r>
    <n v="17793"/>
    <s v="Married"/>
    <s v="Female"/>
    <n v="40000"/>
    <n v="0"/>
    <s v="Bachelors"/>
    <s v="Clerical"/>
    <s v="Yes"/>
    <n v="0"/>
    <x v="0"/>
    <s v="Europe"/>
    <n v="38"/>
    <s v="Middle Age"/>
    <x v="1"/>
  </r>
  <r>
    <n v="14926"/>
    <s v="Married"/>
    <s v="Male"/>
    <n v="30000"/>
    <n v="1"/>
    <s v="Bachelors"/>
    <s v="Clerical"/>
    <s v="Yes"/>
    <n v="0"/>
    <x v="0"/>
    <s v="Europe"/>
    <n v="38"/>
    <s v="Middle Age"/>
    <x v="1"/>
  </r>
  <r>
    <n v="16163"/>
    <s v="Single"/>
    <s v="Male"/>
    <n v="60000"/>
    <n v="2"/>
    <s v="Bachelors"/>
    <s v="Professional"/>
    <s v="Yes"/>
    <n v="1"/>
    <x v="1"/>
    <s v="Pacific"/>
    <n v="38"/>
    <s v="Middle Age"/>
    <x v="1"/>
  </r>
  <r>
    <n v="21365"/>
    <s v="Married"/>
    <s v="Female"/>
    <n v="10000"/>
    <n v="2"/>
    <s v="Partial High School"/>
    <s v="Clerical"/>
    <s v="Yes"/>
    <n v="2"/>
    <x v="2"/>
    <s v="Pacific"/>
    <n v="58"/>
    <s v="Old"/>
    <x v="0"/>
  </r>
  <r>
    <n v="27771"/>
    <s v="Single"/>
    <s v="Male"/>
    <n v="30000"/>
    <n v="1"/>
    <s v="Bachelors"/>
    <s v="Clerical"/>
    <s v="Yes"/>
    <n v="1"/>
    <x v="3"/>
    <s v="Europe"/>
    <n v="39"/>
    <s v="Middle Age"/>
    <x v="1"/>
  </r>
  <r>
    <n v="26167"/>
    <s v="Single"/>
    <s v="Female"/>
    <n v="40000"/>
    <n v="2"/>
    <s v="Bachelors"/>
    <s v="Management"/>
    <s v="No"/>
    <n v="1"/>
    <x v="2"/>
    <s v="Pacific"/>
    <n v="53"/>
    <s v="Middle Age"/>
    <x v="1"/>
  </r>
  <r>
    <n v="25792"/>
    <s v="Single"/>
    <s v="Female"/>
    <n v="110000"/>
    <n v="3"/>
    <s v="Bachelors"/>
    <s v="Management"/>
    <s v="Yes"/>
    <n v="4"/>
    <x v="4"/>
    <s v="Europe"/>
    <n v="53"/>
    <s v="Middle Age"/>
    <x v="0"/>
  </r>
  <r>
    <n v="11555"/>
    <s v="Married"/>
    <s v="Female"/>
    <n v="40000"/>
    <n v="1"/>
    <s v="Bachelors"/>
    <s v="Clerical"/>
    <s v="Yes"/>
    <n v="0"/>
    <x v="0"/>
    <s v="Europe"/>
    <n v="80"/>
    <s v="Old"/>
    <x v="0"/>
  </r>
  <r>
    <n v="22381"/>
    <s v="Married"/>
    <s v="Male"/>
    <n v="10000"/>
    <n v="1"/>
    <s v="Graduate Degree"/>
    <s v="Manual"/>
    <s v="Yes"/>
    <n v="0"/>
    <x v="0"/>
    <s v="Europe"/>
    <n v="44"/>
    <s v="Middle Age"/>
    <x v="0"/>
  </r>
  <r>
    <n v="17882"/>
    <s v="Married"/>
    <s v="Male"/>
    <n v="20000"/>
    <n v="1"/>
    <s v="Graduate Degree"/>
    <s v="Clerical"/>
    <s v="Yes"/>
    <n v="0"/>
    <x v="0"/>
    <s v="Europe"/>
    <n v="44"/>
    <s v="Middle Age"/>
    <x v="0"/>
  </r>
  <r>
    <n v="22174"/>
    <s v="Married"/>
    <s v="Male"/>
    <n v="30000"/>
    <n v="3"/>
    <s v="High School"/>
    <s v="Skilled Manual"/>
    <s v="Yes"/>
    <n v="2"/>
    <x v="2"/>
    <s v="Pacific"/>
    <n v="54"/>
    <s v="Middle Age"/>
    <x v="1"/>
  </r>
  <r>
    <n v="22439"/>
    <s v="Married"/>
    <s v="Female"/>
    <n v="30000"/>
    <n v="0"/>
    <s v="Bachelors"/>
    <s v="Clerical"/>
    <s v="Yes"/>
    <n v="0"/>
    <x v="0"/>
    <s v="Europe"/>
    <n v="37"/>
    <s v="Middle Age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"/>
    <x v="0"/>
  </r>
  <r>
    <n v="27582"/>
    <s v="Single"/>
    <s v="Female"/>
    <n v="90000"/>
    <n v="2"/>
    <s v="Bachelors"/>
    <s v="Professional"/>
    <s v="No"/>
    <n v="0"/>
    <x v="0"/>
    <s v="Pacific"/>
    <n v="36"/>
    <s v="Middle Age"/>
    <x v="1"/>
  </r>
  <r>
    <n v="12744"/>
    <s v="Single"/>
    <s v="Female"/>
    <n v="40000"/>
    <n v="2"/>
    <s v="Partial College"/>
    <s v="Clerical"/>
    <s v="Yes"/>
    <n v="0"/>
    <x v="0"/>
    <s v="Europe"/>
    <n v="33"/>
    <s v="Middle Age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"/>
    <x v="0"/>
  </r>
  <r>
    <n v="20171"/>
    <s v="Married"/>
    <s v="Female"/>
    <n v="20000"/>
    <n v="2"/>
    <s v="Partial College"/>
    <s v="Manual"/>
    <s v="Yes"/>
    <n v="1"/>
    <x v="0"/>
    <s v="Europe"/>
    <n v="46"/>
    <s v="Middle Age"/>
    <x v="1"/>
  </r>
  <r>
    <n v="11116"/>
    <s v="Married"/>
    <s v="Male"/>
    <n v="70000"/>
    <n v="5"/>
    <s v="Partial College"/>
    <s v="Skilled Manual"/>
    <s v="Yes"/>
    <n v="2"/>
    <x v="2"/>
    <s v="Pacific"/>
    <n v="43"/>
    <s v="Middle Age"/>
    <x v="0"/>
  </r>
  <r>
    <n v="20053"/>
    <s v="Single"/>
    <s v="Male"/>
    <n v="40000"/>
    <n v="2"/>
    <s v="Partial College"/>
    <s v="Clerical"/>
    <s v="Yes"/>
    <n v="0"/>
    <x v="0"/>
    <s v="Europe"/>
    <n v="34"/>
    <s v="Middle Age"/>
    <x v="0"/>
  </r>
  <r>
    <n v="25266"/>
    <s v="Single"/>
    <s v="Female"/>
    <n v="30000"/>
    <n v="2"/>
    <s v="Partial College"/>
    <s v="Clerical"/>
    <s v="No"/>
    <n v="2"/>
    <x v="2"/>
    <s v="Pacific"/>
    <n v="67"/>
    <s v="Old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"/>
    <x v="0"/>
  </r>
  <r>
    <n v="11897"/>
    <s v="Single"/>
    <s v="Male"/>
    <n v="60000"/>
    <n v="2"/>
    <s v="Bachelors"/>
    <s v="Professional"/>
    <s v="No"/>
    <n v="1"/>
    <x v="0"/>
    <s v="Pacific"/>
    <n v="37"/>
    <s v="Middle Age"/>
    <x v="1"/>
  </r>
  <r>
    <n v="11139"/>
    <s v="Single"/>
    <s v="Female"/>
    <n v="30000"/>
    <n v="2"/>
    <s v="Partial College"/>
    <s v="Clerical"/>
    <s v="No"/>
    <n v="2"/>
    <x v="2"/>
    <s v="Pacific"/>
    <n v="67"/>
    <s v="Old"/>
    <x v="0"/>
  </r>
  <r>
    <n v="11576"/>
    <s v="Married"/>
    <s v="Male"/>
    <n v="30000"/>
    <n v="1"/>
    <s v="Bachelors"/>
    <s v="Skilled Manual"/>
    <s v="Yes"/>
    <n v="2"/>
    <x v="0"/>
    <s v="Europe"/>
    <n v="41"/>
    <s v="Middle Age"/>
    <x v="1"/>
  </r>
  <r>
    <n v="19255"/>
    <s v="Single"/>
    <s v="Male"/>
    <n v="10000"/>
    <n v="2"/>
    <s v="Partial College"/>
    <s v="Manual"/>
    <s v="Yes"/>
    <n v="1"/>
    <x v="0"/>
    <s v="Europe"/>
    <n v="51"/>
    <s v="Middle Age"/>
    <x v="1"/>
  </r>
  <r>
    <n v="18153"/>
    <s v="Married"/>
    <s v="Female"/>
    <n v="100000"/>
    <n v="2"/>
    <s v="Bachelors"/>
    <s v="Management"/>
    <s v="Yes"/>
    <n v="4"/>
    <x v="4"/>
    <s v="Europe"/>
    <n v="59"/>
    <s v="Old"/>
    <x v="0"/>
  </r>
  <r>
    <n v="14547"/>
    <s v="Married"/>
    <s v="Male"/>
    <n v="10000"/>
    <n v="2"/>
    <s v="Partial College"/>
    <s v="Manual"/>
    <s v="Yes"/>
    <n v="0"/>
    <x v="3"/>
    <s v="Europe"/>
    <n v="51"/>
    <s v="Middle Age"/>
    <x v="0"/>
  </r>
  <r>
    <n v="24901"/>
    <s v="Single"/>
    <s v="Male"/>
    <n v="110000"/>
    <n v="0"/>
    <s v="Partial College"/>
    <s v="Management"/>
    <s v="No"/>
    <n v="3"/>
    <x v="4"/>
    <s v="Pacific"/>
    <n v="32"/>
    <s v="Middle Age"/>
    <x v="1"/>
  </r>
  <r>
    <n v="27169"/>
    <s v="Single"/>
    <s v="Male"/>
    <n v="30000"/>
    <n v="0"/>
    <s v="High School"/>
    <s v="Manual"/>
    <s v="Yes"/>
    <n v="1"/>
    <x v="1"/>
    <s v="Europe"/>
    <n v="34"/>
    <s v="Middle Age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"/>
    <x v="0"/>
  </r>
  <r>
    <n v="15822"/>
    <s v="Married"/>
    <s v="Male"/>
    <n v="40000"/>
    <n v="2"/>
    <s v="Bachelors"/>
    <s v="Management"/>
    <s v="Yes"/>
    <n v="2"/>
    <x v="0"/>
    <s v="Pacific"/>
    <n v="67"/>
    <s v="Old"/>
    <x v="0"/>
  </r>
  <r>
    <n v="19389"/>
    <s v="Single"/>
    <s v="Male"/>
    <n v="30000"/>
    <n v="0"/>
    <s v="Partial College"/>
    <s v="Clerical"/>
    <s v="No"/>
    <n v="1"/>
    <x v="1"/>
    <s v="Europe"/>
    <n v="28"/>
    <s v="Adolescent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"/>
    <x v="1"/>
  </r>
  <r>
    <n v="22204"/>
    <s v="Married"/>
    <s v="Male"/>
    <n v="110000"/>
    <n v="4"/>
    <s v="Bachelors"/>
    <s v="Management"/>
    <s v="Yes"/>
    <n v="3"/>
    <x v="1"/>
    <s v="Pacific"/>
    <n v="48"/>
    <s v="Middle Age"/>
    <x v="0"/>
  </r>
  <r>
    <n v="12718"/>
    <s v="Single"/>
    <s v="Female"/>
    <n v="30000"/>
    <n v="0"/>
    <s v="Partial College"/>
    <s v="Clerical"/>
    <s v="Yes"/>
    <n v="1"/>
    <x v="1"/>
    <s v="Europe"/>
    <n v="31"/>
    <s v="Middle Age"/>
    <x v="0"/>
  </r>
  <r>
    <n v="15019"/>
    <s v="Single"/>
    <s v="Female"/>
    <n v="30000"/>
    <n v="3"/>
    <s v="High School"/>
    <s v="Skilled Manual"/>
    <s v="Yes"/>
    <n v="2"/>
    <x v="2"/>
    <s v="Pacific"/>
    <n v="55"/>
    <s v="Old"/>
    <x v="0"/>
  </r>
  <r>
    <n v="28488"/>
    <s v="Single"/>
    <s v="Male"/>
    <n v="20000"/>
    <n v="0"/>
    <s v="Partial College"/>
    <s v="Manual"/>
    <s v="Yes"/>
    <n v="0"/>
    <x v="0"/>
    <s v="Pacific"/>
    <n v="28"/>
    <s v="Adolescent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"/>
    <x v="1"/>
  </r>
  <r>
    <n v="27814"/>
    <s v="Single"/>
    <s v="Female"/>
    <n v="30000"/>
    <n v="3"/>
    <s v="Partial College"/>
    <s v="Clerical"/>
    <s v="No"/>
    <n v="1"/>
    <x v="0"/>
    <s v="Europe"/>
    <n v="26"/>
    <s v="Adolescent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"/>
    <x v="1"/>
  </r>
  <r>
    <n v="29447"/>
    <s v="Single"/>
    <s v="Female"/>
    <n v="10000"/>
    <n v="2"/>
    <s v="Bachelors"/>
    <s v="Clerical"/>
    <s v="No"/>
    <n v="1"/>
    <x v="1"/>
    <s v="Europe"/>
    <n v="68"/>
    <s v="Old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"/>
    <x v="1"/>
  </r>
  <r>
    <n v="27824"/>
    <s v="Single"/>
    <s v="Female"/>
    <n v="30000"/>
    <n v="3"/>
    <s v="Partial College"/>
    <s v="Clerical"/>
    <s v="Yes"/>
    <n v="2"/>
    <x v="0"/>
    <s v="Europe"/>
    <n v="28"/>
    <s v="Adolescent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"/>
    <x v="1"/>
  </r>
  <r>
    <n v="19618"/>
    <s v="Married"/>
    <s v="Male"/>
    <n v="70000"/>
    <n v="5"/>
    <s v="Partial College"/>
    <s v="Skilled Manual"/>
    <s v="Yes"/>
    <n v="2"/>
    <x v="0"/>
    <s v="Pacific"/>
    <n v="44"/>
    <s v="Middle Age"/>
    <x v="0"/>
  </r>
  <r>
    <n v="21561"/>
    <s v="Single"/>
    <s v="Male"/>
    <n v="90000"/>
    <n v="0"/>
    <s v="Bachelors"/>
    <s v="Professional"/>
    <s v="No"/>
    <n v="3"/>
    <x v="4"/>
    <s v="Pacific"/>
    <n v="34"/>
    <s v="Middle Age"/>
    <x v="1"/>
  </r>
  <r>
    <n v="11061"/>
    <s v="Married"/>
    <s v="Male"/>
    <n v="70000"/>
    <n v="2"/>
    <s v="Partial College"/>
    <s v="Skilled Manual"/>
    <s v="Yes"/>
    <n v="2"/>
    <x v="2"/>
    <s v="Pacific"/>
    <n v="52"/>
    <s v="Middle Age"/>
    <x v="1"/>
  </r>
  <r>
    <n v="26651"/>
    <s v="Single"/>
    <s v="Male"/>
    <n v="80000"/>
    <n v="4"/>
    <s v="Graduate Degree"/>
    <s v="Management"/>
    <s v="Yes"/>
    <n v="0"/>
    <x v="0"/>
    <s v="Pacific"/>
    <n v="36"/>
    <s v="Middle Age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"/>
    <x v="1"/>
  </r>
  <r>
    <n v="12731"/>
    <s v="Single"/>
    <s v="Male"/>
    <n v="30000"/>
    <n v="0"/>
    <s v="High School"/>
    <s v="Manual"/>
    <s v="No"/>
    <n v="1"/>
    <x v="3"/>
    <s v="Europe"/>
    <n v="32"/>
    <s v="Middle Age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"/>
    <x v="0"/>
  </r>
  <r>
    <n v="16559"/>
    <s v="Single"/>
    <s v="Female"/>
    <n v="10000"/>
    <n v="2"/>
    <s v="High School"/>
    <s v="Manual"/>
    <s v="Yes"/>
    <n v="0"/>
    <x v="0"/>
    <s v="Europe"/>
    <n v="36"/>
    <s v="Middle Age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"/>
    <x v="0"/>
  </r>
  <r>
    <n v="20277"/>
    <s v="Married"/>
    <s v="Female"/>
    <n v="30000"/>
    <n v="2"/>
    <s v="Partial College"/>
    <s v="Clerical"/>
    <s v="No"/>
    <n v="2"/>
    <x v="0"/>
    <s v="Pacific"/>
    <n v="69"/>
    <s v="Old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"/>
    <x v="0"/>
  </r>
  <r>
    <n v="12389"/>
    <s v="Single"/>
    <s v="Male"/>
    <n v="30000"/>
    <n v="0"/>
    <s v="High School"/>
    <s v="Manual"/>
    <s v="No"/>
    <n v="1"/>
    <x v="1"/>
    <s v="Europe"/>
    <n v="34"/>
    <s v="Middle Age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"/>
    <x v="1"/>
  </r>
  <r>
    <n v="26385"/>
    <s v="Single"/>
    <s v="Male"/>
    <n v="120000"/>
    <n v="3"/>
    <s v="High School"/>
    <s v="Professional"/>
    <s v="No"/>
    <n v="4"/>
    <x v="2"/>
    <s v="Europe"/>
    <n v="50"/>
    <s v="Middle Age"/>
    <x v="0"/>
  </r>
  <r>
    <n v="12236"/>
    <s v="Married"/>
    <s v="Female"/>
    <n v="20000"/>
    <n v="1"/>
    <s v="Partial College"/>
    <s v="Manual"/>
    <s v="Yes"/>
    <n v="0"/>
    <x v="0"/>
    <s v="Europe"/>
    <n v="65"/>
    <s v="Old"/>
    <x v="0"/>
  </r>
  <r>
    <n v="21560"/>
    <s v="Married"/>
    <s v="Male"/>
    <n v="120000"/>
    <n v="0"/>
    <s v="Partial High School"/>
    <s v="Professional"/>
    <s v="Yes"/>
    <n v="4"/>
    <x v="4"/>
    <s v="Pacific"/>
    <n v="32"/>
    <s v="Middle Age"/>
    <x v="1"/>
  </r>
  <r>
    <n v="21554"/>
    <s v="Single"/>
    <s v="Female"/>
    <n v="80000"/>
    <n v="0"/>
    <s v="Bachelors"/>
    <s v="Professional"/>
    <s v="No"/>
    <n v="3"/>
    <x v="4"/>
    <s v="Pacific"/>
    <n v="33"/>
    <s v="Middle Age"/>
    <x v="0"/>
  </r>
  <r>
    <n v="13662"/>
    <s v="Single"/>
    <s v="Male"/>
    <n v="20000"/>
    <n v="0"/>
    <s v="Partial High School"/>
    <s v="Manual"/>
    <s v="Yes"/>
    <n v="2"/>
    <x v="3"/>
    <s v="Europe"/>
    <n v="31"/>
    <s v="Middle Age"/>
    <x v="1"/>
  </r>
  <r>
    <n v="13089"/>
    <s v="Married"/>
    <s v="Female"/>
    <n v="120000"/>
    <n v="1"/>
    <s v="Bachelors"/>
    <s v="Management"/>
    <s v="Yes"/>
    <n v="2"/>
    <x v="0"/>
    <s v="Pacific"/>
    <n v="46"/>
    <s v="Middle Age"/>
    <x v="1"/>
  </r>
  <r>
    <n v="14791"/>
    <s v="Married"/>
    <s v="Female"/>
    <n v="40000"/>
    <n v="0"/>
    <s v="Bachelors"/>
    <s v="Clerical"/>
    <s v="Yes"/>
    <n v="0"/>
    <x v="0"/>
    <s v="Europe"/>
    <n v="39"/>
    <s v="Middle Age"/>
    <x v="1"/>
  </r>
  <r>
    <n v="19331"/>
    <s v="Single"/>
    <s v="Male"/>
    <n v="20000"/>
    <n v="2"/>
    <s v="High School"/>
    <s v="Manual"/>
    <s v="Yes"/>
    <n v="1"/>
    <x v="0"/>
    <s v="Europe"/>
    <n v="40"/>
    <s v="Middle Age"/>
    <x v="0"/>
  </r>
  <r>
    <n v="17754"/>
    <s v="Single"/>
    <s v="Female"/>
    <n v="30000"/>
    <n v="3"/>
    <s v="Bachelors"/>
    <s v="Clerical"/>
    <s v="Yes"/>
    <n v="0"/>
    <x v="0"/>
    <s v="Europe"/>
    <n v="46"/>
    <s v="Middle Age"/>
    <x v="1"/>
  </r>
  <r>
    <n v="11149"/>
    <s v="Married"/>
    <s v="Male"/>
    <n v="40000"/>
    <n v="2"/>
    <s v="Bachelors"/>
    <s v="Management"/>
    <s v="Yes"/>
    <n v="2"/>
    <x v="0"/>
    <s v="Pacific"/>
    <n v="65"/>
    <s v="Old"/>
    <x v="0"/>
  </r>
  <r>
    <n v="16549"/>
    <s v="Single"/>
    <s v="Female"/>
    <n v="30000"/>
    <n v="3"/>
    <s v="Bachelors"/>
    <s v="Clerical"/>
    <s v="Yes"/>
    <n v="0"/>
    <x v="0"/>
    <s v="Europe"/>
    <n v="47"/>
    <s v="Middle Age"/>
    <x v="1"/>
  </r>
  <r>
    <n v="24305"/>
    <s v="Single"/>
    <s v="Male"/>
    <n v="100000"/>
    <n v="1"/>
    <s v="Bachelors"/>
    <s v="Management"/>
    <s v="No"/>
    <n v="3"/>
    <x v="0"/>
    <s v="Pacific"/>
    <n v="46"/>
    <s v="Middle Age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"/>
    <x v="0"/>
  </r>
  <r>
    <n v="20147"/>
    <s v="Married"/>
    <s v="Female"/>
    <n v="30000"/>
    <n v="1"/>
    <s v="Bachelors"/>
    <s v="Clerical"/>
    <s v="Yes"/>
    <n v="0"/>
    <x v="0"/>
    <s v="Europe"/>
    <n v="65"/>
    <s v="Old"/>
    <x v="0"/>
  </r>
  <r>
    <n v="15612"/>
    <s v="Single"/>
    <s v="Male"/>
    <n v="30000"/>
    <n v="0"/>
    <s v="High School"/>
    <s v="Manual"/>
    <s v="No"/>
    <n v="1"/>
    <x v="3"/>
    <s v="Europe"/>
    <n v="28"/>
    <s v="Adolescent"/>
    <x v="0"/>
  </r>
  <r>
    <n v="28323"/>
    <s v="Single"/>
    <s v="Male"/>
    <n v="70000"/>
    <n v="0"/>
    <s v="Bachelors"/>
    <s v="Professional"/>
    <s v="No"/>
    <n v="2"/>
    <x v="2"/>
    <s v="Pacific"/>
    <n v="43"/>
    <s v="Middle Age"/>
    <x v="1"/>
  </r>
  <r>
    <n v="22634"/>
    <s v="Single"/>
    <s v="Female"/>
    <n v="40000"/>
    <n v="0"/>
    <s v="Graduate Degree"/>
    <s v="Clerical"/>
    <s v="Yes"/>
    <n v="0"/>
    <x v="0"/>
    <s v="Europe"/>
    <n v="38"/>
    <s v="Middle Age"/>
    <x v="1"/>
  </r>
  <r>
    <n v="15665"/>
    <s v="Married"/>
    <s v="Female"/>
    <n v="30000"/>
    <n v="0"/>
    <s v="Bachelors"/>
    <s v="Clerical"/>
    <s v="Yes"/>
    <n v="0"/>
    <x v="0"/>
    <s v="Europe"/>
    <n v="47"/>
    <s v="Middle Age"/>
    <x v="1"/>
  </r>
  <r>
    <n v="27585"/>
    <s v="Married"/>
    <s v="Female"/>
    <n v="90000"/>
    <n v="2"/>
    <s v="Bachelors"/>
    <s v="Professional"/>
    <s v="No"/>
    <n v="0"/>
    <x v="0"/>
    <s v="Pacific"/>
    <n v="36"/>
    <s v="Middle Age"/>
    <x v="1"/>
  </r>
  <r>
    <n v="19748"/>
    <s v="Married"/>
    <s v="Male"/>
    <n v="20000"/>
    <n v="4"/>
    <s v="High School"/>
    <s v="Skilled Manual"/>
    <s v="No"/>
    <n v="2"/>
    <x v="3"/>
    <s v="Pacific"/>
    <n v="60"/>
    <s v="Old"/>
    <x v="0"/>
  </r>
  <r>
    <n v="21974"/>
    <s v="Single"/>
    <s v="Female"/>
    <n v="70000"/>
    <n v="0"/>
    <s v="Bachelors"/>
    <s v="Professional"/>
    <s v="Yes"/>
    <n v="1"/>
    <x v="2"/>
    <s v="Pacific"/>
    <n v="42"/>
    <s v="Middle Age"/>
    <x v="1"/>
  </r>
  <r>
    <n v="14032"/>
    <s v="Married"/>
    <s v="Male"/>
    <n v="70000"/>
    <n v="2"/>
    <s v="High School"/>
    <s v="Skilled Manual"/>
    <s v="No"/>
    <n v="2"/>
    <x v="3"/>
    <s v="Pacific"/>
    <n v="50"/>
    <s v="Middle Age"/>
    <x v="1"/>
  </r>
  <r>
    <n v="22610"/>
    <s v="Married"/>
    <s v="Male"/>
    <n v="30000"/>
    <n v="0"/>
    <s v="Bachelors"/>
    <s v="Clerical"/>
    <s v="Yes"/>
    <n v="0"/>
    <x v="0"/>
    <s v="Europe"/>
    <n v="35"/>
    <s v="Middle Age"/>
    <x v="1"/>
  </r>
  <r>
    <n v="26984"/>
    <s v="Married"/>
    <s v="Male"/>
    <n v="40000"/>
    <n v="1"/>
    <s v="Bachelors"/>
    <s v="Skilled Manual"/>
    <s v="Yes"/>
    <n v="1"/>
    <x v="0"/>
    <s v="Europe"/>
    <n v="32"/>
    <s v="Middle Age"/>
    <x v="1"/>
  </r>
  <r>
    <n v="18294"/>
    <s v="Married"/>
    <s v="Female"/>
    <n v="90000"/>
    <n v="1"/>
    <s v="Bachelors"/>
    <s v="Professional"/>
    <s v="Yes"/>
    <n v="1"/>
    <x v="2"/>
    <s v="Pacific"/>
    <n v="46"/>
    <s v="Middle Age"/>
    <x v="0"/>
  </r>
  <r>
    <n v="28564"/>
    <s v="Single"/>
    <s v="Female"/>
    <n v="40000"/>
    <n v="2"/>
    <s v="Partial College"/>
    <s v="Clerical"/>
    <s v="Yes"/>
    <n v="0"/>
    <x v="3"/>
    <s v="Europe"/>
    <n v="33"/>
    <s v="Middle Age"/>
    <x v="1"/>
  </r>
  <r>
    <n v="28521"/>
    <s v="Single"/>
    <s v="Male"/>
    <n v="40000"/>
    <n v="0"/>
    <s v="Graduate Degree"/>
    <s v="Clerical"/>
    <s v="No"/>
    <n v="0"/>
    <x v="0"/>
    <s v="Europe"/>
    <n v="36"/>
    <s v="Middle Age"/>
    <x v="1"/>
  </r>
  <r>
    <n v="15450"/>
    <s v="Married"/>
    <s v="Male"/>
    <n v="10000"/>
    <n v="1"/>
    <s v="Graduate Degree"/>
    <s v="Clerical"/>
    <s v="Yes"/>
    <n v="0"/>
    <x v="0"/>
    <s v="Europe"/>
    <n v="70"/>
    <s v="Old"/>
    <x v="0"/>
  </r>
  <r>
    <n v="25681"/>
    <s v="Single"/>
    <s v="Female"/>
    <n v="30000"/>
    <n v="0"/>
    <s v="Partial College"/>
    <s v="Clerical"/>
    <s v="No"/>
    <n v="1"/>
    <x v="1"/>
    <s v="Europe"/>
    <n v="31"/>
    <s v="Middle Age"/>
    <x v="1"/>
  </r>
  <r>
    <n v="19491"/>
    <s v="Single"/>
    <s v="Male"/>
    <n v="30000"/>
    <n v="2"/>
    <s v="Partial College"/>
    <s v="Clerical"/>
    <s v="Yes"/>
    <n v="2"/>
    <x v="0"/>
    <s v="Europe"/>
    <n v="42"/>
    <s v="Middle Age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"/>
    <x v="0"/>
  </r>
  <r>
    <n v="12821"/>
    <s v="Married"/>
    <s v="Male"/>
    <n v="40000"/>
    <n v="0"/>
    <s v="Bachelors"/>
    <s v="Clerical"/>
    <s v="Yes"/>
    <n v="0"/>
    <x v="0"/>
    <s v="Europe"/>
    <n v="39"/>
    <s v="Middle Age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"/>
    <x v="0"/>
  </r>
  <r>
    <n v="27835"/>
    <s v="Married"/>
    <s v="Male"/>
    <n v="20000"/>
    <n v="0"/>
    <s v="Partial High School"/>
    <s v="Manual"/>
    <s v="Yes"/>
    <n v="2"/>
    <x v="0"/>
    <s v="Europe"/>
    <n v="32"/>
    <s v="Middle Age"/>
    <x v="0"/>
  </r>
  <r>
    <n v="11738"/>
    <s v="Married"/>
    <s v="Male"/>
    <n v="60000"/>
    <n v="4"/>
    <s v="Bachelors"/>
    <s v="Professional"/>
    <s v="Yes"/>
    <n v="0"/>
    <x v="1"/>
    <s v="North America"/>
    <n v="46"/>
    <s v="Middle Age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"/>
    <x v="1"/>
  </r>
  <r>
    <n v="23707"/>
    <s v="Single"/>
    <s v="Male"/>
    <n v="70000"/>
    <n v="5"/>
    <s v="Bachelors"/>
    <s v="Management"/>
    <s v="Yes"/>
    <n v="3"/>
    <x v="4"/>
    <s v="North America"/>
    <n v="60"/>
    <s v="Old"/>
    <x v="1"/>
  </r>
  <r>
    <n v="27650"/>
    <s v="Married"/>
    <s v="Male"/>
    <n v="70000"/>
    <n v="4"/>
    <s v="High School"/>
    <s v="Professional"/>
    <s v="Yes"/>
    <n v="0"/>
    <x v="2"/>
    <s v="North America"/>
    <n v="51"/>
    <s v="Middle Age"/>
    <x v="0"/>
  </r>
  <r>
    <n v="24981"/>
    <s v="Married"/>
    <s v="Male"/>
    <n v="60000"/>
    <n v="2"/>
    <s v="Partial College"/>
    <s v="Professional"/>
    <s v="Yes"/>
    <n v="2"/>
    <x v="4"/>
    <s v="North America"/>
    <n v="56"/>
    <s v="Old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s v="Male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"/>
    <x v="1"/>
  </r>
  <r>
    <n v="15559"/>
    <s v="Married"/>
    <s v="Male"/>
    <n v="60000"/>
    <n v="5"/>
    <s v="Bachelors"/>
    <s v="Professional"/>
    <s v="Yes"/>
    <n v="1"/>
    <x v="1"/>
    <s v="North America"/>
    <n v="47"/>
    <s v="Middle Age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s v="Male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"/>
    <x v="1"/>
  </r>
  <r>
    <n v="25405"/>
    <s v="Married"/>
    <s v="Male"/>
    <n v="70000"/>
    <n v="2"/>
    <s v="Bachelors"/>
    <s v="Skilled Manual"/>
    <s v="Yes"/>
    <n v="1"/>
    <x v="1"/>
    <s v="North America"/>
    <n v="38"/>
    <s v="Middle Age"/>
    <x v="1"/>
  </r>
  <r>
    <n v="15940"/>
    <s v="Married"/>
    <s v="Male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6337"/>
    <s v="Married"/>
    <s v="Male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s v="Male"/>
    <n v="80000"/>
    <n v="3"/>
    <s v="Bachelors"/>
    <s v="Professional"/>
    <s v="Yes"/>
    <n v="1"/>
    <x v="1"/>
    <s v="North America"/>
    <n v="48"/>
    <s v="Middle Age"/>
    <x v="1"/>
  </r>
  <r>
    <n v="18613"/>
    <s v="Single"/>
    <s v="Male"/>
    <n v="70000"/>
    <n v="0"/>
    <s v="Bachelors"/>
    <s v="Professional"/>
    <s v="No"/>
    <n v="1"/>
    <x v="1"/>
    <s v="North America"/>
    <n v="37"/>
    <s v="Middle Age"/>
    <x v="1"/>
  </r>
  <r>
    <n v="12207"/>
    <s v="Single"/>
    <s v="Male"/>
    <n v="80000"/>
    <n v="4"/>
    <s v="Bachelors"/>
    <s v="Management"/>
    <s v="Yes"/>
    <n v="0"/>
    <x v="2"/>
    <s v="North America"/>
    <n v="66"/>
    <s v="Old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"/>
    <x v="1"/>
  </r>
  <r>
    <n v="19399"/>
    <s v="Single"/>
    <s v="Male"/>
    <n v="40000"/>
    <n v="0"/>
    <s v="Bachelors"/>
    <s v="Professional"/>
    <s v="No"/>
    <n v="1"/>
    <x v="1"/>
    <s v="North America"/>
    <n v="45"/>
    <s v="Middle Age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"/>
    <x v="0"/>
  </r>
  <r>
    <n v="17269"/>
    <s v="Single"/>
    <s v="Male"/>
    <n v="60000"/>
    <n v="3"/>
    <s v="Bachelors"/>
    <s v="Professional"/>
    <s v="No"/>
    <n v="0"/>
    <x v="0"/>
    <s v="North America"/>
    <n v="47"/>
    <s v="Middle Age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"/>
    <x v="1"/>
  </r>
  <r>
    <n v="15740"/>
    <s v="Married"/>
    <s v="Male"/>
    <n v="80000"/>
    <n v="5"/>
    <s v="Bachelors"/>
    <s v="Management"/>
    <s v="Yes"/>
    <n v="2"/>
    <x v="3"/>
    <s v="North America"/>
    <n v="64"/>
    <s v="Old"/>
    <x v="0"/>
  </r>
  <r>
    <n v="27638"/>
    <s v="Single"/>
    <s v="Male"/>
    <n v="100000"/>
    <n v="1"/>
    <s v="Partial College"/>
    <s v="Professional"/>
    <s v="No"/>
    <n v="3"/>
    <x v="3"/>
    <s v="North America"/>
    <n v="44"/>
    <s v="Middle Age"/>
    <x v="0"/>
  </r>
  <r>
    <n v="18976"/>
    <s v="Single"/>
    <s v="Male"/>
    <n v="40000"/>
    <n v="4"/>
    <s v="High School"/>
    <s v="Professional"/>
    <s v="Yes"/>
    <n v="2"/>
    <x v="4"/>
    <s v="North America"/>
    <n v="62"/>
    <s v="Old"/>
    <x v="1"/>
  </r>
  <r>
    <n v="19413"/>
    <s v="Single"/>
    <s v="Male"/>
    <n v="60000"/>
    <n v="3"/>
    <s v="Bachelors"/>
    <s v="Professional"/>
    <s v="No"/>
    <n v="1"/>
    <x v="0"/>
    <s v="North America"/>
    <n v="47"/>
    <s v="Middle Age"/>
    <x v="1"/>
  </r>
  <r>
    <n v="13283"/>
    <s v="Married"/>
    <s v="Male"/>
    <n v="80000"/>
    <n v="3"/>
    <s v="Partial College"/>
    <s v="Professional"/>
    <s v="No"/>
    <n v="2"/>
    <x v="0"/>
    <s v="North America"/>
    <n v="49"/>
    <s v="Middle Age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"/>
    <x v="0"/>
  </r>
  <r>
    <n v="16791"/>
    <s v="Single"/>
    <s v="Male"/>
    <n v="60000"/>
    <n v="5"/>
    <s v="Bachelors"/>
    <s v="Management"/>
    <s v="Yes"/>
    <n v="3"/>
    <x v="4"/>
    <s v="North America"/>
    <n v="59"/>
    <s v="Old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"/>
    <x v="0"/>
  </r>
  <r>
    <n v="11641"/>
    <s v="Married"/>
    <s v="Male"/>
    <n v="50000"/>
    <n v="1"/>
    <s v="Bachelors"/>
    <s v="Skilled Manual"/>
    <s v="Yes"/>
    <n v="0"/>
    <x v="0"/>
    <s v="North America"/>
    <n v="36"/>
    <s v="Middle Age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s v="Male"/>
    <n v="60000"/>
    <n v="2"/>
    <s v="Partial College"/>
    <s v="Professional"/>
    <s v="Yes"/>
    <n v="1"/>
    <x v="4"/>
    <s v="North America"/>
    <n v="57"/>
    <s v="Old"/>
    <x v="1"/>
  </r>
  <r>
    <n v="25909"/>
    <s v="Married"/>
    <s v="Male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s v="Male"/>
    <n v="30000"/>
    <n v="0"/>
    <s v="Partial High School"/>
    <s v="Clerical"/>
    <s v="Yes"/>
    <n v="2"/>
    <x v="2"/>
    <s v="North America"/>
    <n v="28"/>
    <s v="Adolescent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"/>
    <x v="1"/>
  </r>
  <r>
    <n v="24941"/>
    <s v="Married"/>
    <s v="Male"/>
    <n v="60000"/>
    <n v="3"/>
    <s v="Bachelors"/>
    <s v="Management"/>
    <s v="Yes"/>
    <n v="2"/>
    <x v="4"/>
    <s v="North America"/>
    <n v="66"/>
    <s v="Old"/>
    <x v="0"/>
  </r>
  <r>
    <n v="24637"/>
    <s v="Married"/>
    <s v="Male"/>
    <n v="40000"/>
    <n v="4"/>
    <s v="High School"/>
    <s v="Professional"/>
    <s v="Yes"/>
    <n v="2"/>
    <x v="4"/>
    <s v="North America"/>
    <n v="64"/>
    <s v="Old"/>
    <x v="0"/>
  </r>
  <r>
    <n v="23893"/>
    <s v="Married"/>
    <s v="Male"/>
    <n v="50000"/>
    <n v="3"/>
    <s v="Bachelors"/>
    <s v="Skilled Manual"/>
    <s v="Yes"/>
    <n v="3"/>
    <x v="4"/>
    <s v="North America"/>
    <n v="41"/>
    <s v="Middle Age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"/>
    <x v="0"/>
  </r>
  <r>
    <n v="25375"/>
    <s v="Married"/>
    <s v="Male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s v="Male"/>
    <n v="40000"/>
    <n v="0"/>
    <s v="High School"/>
    <s v="Skilled Manual"/>
    <s v="Yes"/>
    <n v="2"/>
    <x v="2"/>
    <s v="North America"/>
    <n v="29"/>
    <s v="Adolescent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"/>
    <x v="0"/>
  </r>
  <r>
    <n v="24397"/>
    <s v="Single"/>
    <s v="Male"/>
    <n v="120000"/>
    <n v="2"/>
    <s v="Bachelors"/>
    <s v="Management"/>
    <s v="No"/>
    <n v="4"/>
    <x v="3"/>
    <s v="North America"/>
    <n v="40"/>
    <s v="Middle Age"/>
    <x v="0"/>
  </r>
  <r>
    <n v="19758"/>
    <s v="Single"/>
    <s v="Male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s v="Male"/>
    <n v="60000"/>
    <n v="4"/>
    <s v="Bachelors"/>
    <s v="Professional"/>
    <s v="Yes"/>
    <n v="2"/>
    <x v="1"/>
    <s v="North America"/>
    <n v="43"/>
    <s v="Middle Age"/>
    <x v="1"/>
  </r>
  <r>
    <n v="19884"/>
    <s v="Married"/>
    <s v="Male"/>
    <n v="60000"/>
    <n v="2"/>
    <s v="High School"/>
    <s v="Professional"/>
    <s v="Yes"/>
    <n v="2"/>
    <x v="1"/>
    <s v="North America"/>
    <n v="55"/>
    <s v="Old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"/>
    <x v="1"/>
  </r>
  <r>
    <n v="14063"/>
    <s v="Single"/>
    <s v="Female"/>
    <n v="70000"/>
    <n v="0"/>
    <s v="Bachelors"/>
    <s v="Professional"/>
    <s v="No"/>
    <n v="1"/>
    <x v="0"/>
    <s v="Pacific"/>
    <n v="42"/>
    <s v="Middle Age"/>
    <x v="1"/>
  </r>
  <r>
    <n v="27393"/>
    <s v="Married"/>
    <s v="Female"/>
    <n v="50000"/>
    <n v="4"/>
    <s v="Bachelors"/>
    <s v="Management"/>
    <s v="Yes"/>
    <n v="2"/>
    <x v="4"/>
    <s v="North America"/>
    <n v="63"/>
    <s v="Old"/>
    <x v="0"/>
  </r>
  <r>
    <n v="14417"/>
    <s v="Single"/>
    <s v="Male"/>
    <n v="60000"/>
    <n v="3"/>
    <s v="High School"/>
    <s v="Professional"/>
    <s v="Yes"/>
    <n v="2"/>
    <x v="4"/>
    <s v="North America"/>
    <n v="54"/>
    <s v="Middle Age"/>
    <x v="1"/>
  </r>
  <r>
    <n v="17533"/>
    <s v="Married"/>
    <s v="Male"/>
    <n v="40000"/>
    <n v="3"/>
    <s v="Partial College"/>
    <s v="Professional"/>
    <s v="No"/>
    <n v="2"/>
    <x v="2"/>
    <s v="North America"/>
    <n v="73"/>
    <s v="Old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"/>
    <x v="1"/>
  </r>
  <r>
    <n v="17025"/>
    <s v="Single"/>
    <s v="Male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s v="Male"/>
    <n v="80000"/>
    <n v="4"/>
    <s v="Bachelors"/>
    <s v="Management"/>
    <s v="Yes"/>
    <n v="0"/>
    <x v="3"/>
    <s v="North America"/>
    <n v="42"/>
    <s v="Middle Age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"/>
    <x v="0"/>
  </r>
  <r>
    <n v="15895"/>
    <s v="Single"/>
    <s v="Female"/>
    <n v="60000"/>
    <n v="2"/>
    <s v="Bachelors"/>
    <s v="Management"/>
    <s v="Yes"/>
    <n v="0"/>
    <x v="4"/>
    <s v="North America"/>
    <n v="58"/>
    <s v="Old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s v="Male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s v="Male"/>
    <n v="40000"/>
    <n v="3"/>
    <s v="Partial College"/>
    <s v="Professional"/>
    <s v="No"/>
    <n v="2"/>
    <x v="2"/>
    <s v="North America"/>
    <n v="54"/>
    <s v="Middle Age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"/>
    <x v="0"/>
  </r>
  <r>
    <n v="14754"/>
    <s v="Married"/>
    <s v="Male"/>
    <n v="40000"/>
    <n v="1"/>
    <s v="Partial College"/>
    <s v="Clerical"/>
    <s v="Yes"/>
    <n v="1"/>
    <x v="3"/>
    <s v="North America"/>
    <n v="48"/>
    <s v="Middle Age"/>
    <x v="1"/>
  </r>
  <r>
    <n v="23378"/>
    <s v="Married"/>
    <s v="Male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s v="Male"/>
    <n v="50000"/>
    <n v="3"/>
    <s v="Graduate Degree"/>
    <s v="Management"/>
    <s v="Yes"/>
    <n v="2"/>
    <x v="4"/>
    <s v="North America"/>
    <n v="69"/>
    <s v="Old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s v="Old"/>
    <x v="0"/>
  </r>
  <r>
    <n v="23549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21751"/>
    <s v="Married"/>
    <s v="Male"/>
    <n v="60000"/>
    <n v="3"/>
    <s v="Graduate Degree"/>
    <s v="Management"/>
    <s v="Yes"/>
    <n v="2"/>
    <x v="3"/>
    <s v="North America"/>
    <n v="63"/>
    <s v="Old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"/>
    <x v="1"/>
  </r>
  <r>
    <n v="13388"/>
    <s v="Single"/>
    <s v="Male"/>
    <n v="60000"/>
    <n v="2"/>
    <s v="Partial College"/>
    <s v="Professional"/>
    <s v="Yes"/>
    <n v="1"/>
    <x v="4"/>
    <s v="North America"/>
    <n v="56"/>
    <s v="Old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"/>
    <x v="0"/>
  </r>
  <r>
    <n v="16917"/>
    <s v="Married"/>
    <s v="Male"/>
    <n v="120000"/>
    <n v="1"/>
    <s v="Bachelors"/>
    <s v="Management"/>
    <s v="Yes"/>
    <n v="4"/>
    <x v="0"/>
    <s v="North America"/>
    <n v="38"/>
    <s v="Middle Age"/>
    <x v="0"/>
  </r>
  <r>
    <n v="15313"/>
    <s v="Married"/>
    <s v="Male"/>
    <n v="60000"/>
    <n v="4"/>
    <s v="Bachelors"/>
    <s v="Management"/>
    <s v="Yes"/>
    <n v="2"/>
    <x v="1"/>
    <s v="North America"/>
    <n v="59"/>
    <s v="Old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"/>
    <x v="0"/>
  </r>
  <r>
    <n v="23089"/>
    <s v="Married"/>
    <s v="Male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s v="Male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s v="Male"/>
    <n v="60000"/>
    <n v="3"/>
    <s v="Bachelors"/>
    <s v="Management"/>
    <s v="Yes"/>
    <n v="2"/>
    <x v="4"/>
    <s v="North America"/>
    <n v="66"/>
    <s v="Old"/>
    <x v="0"/>
  </r>
  <r>
    <n v="28667"/>
    <s v="Single"/>
    <s v="Male"/>
    <n v="70000"/>
    <n v="2"/>
    <s v="Bachelors"/>
    <s v="Skilled Manual"/>
    <s v="No"/>
    <n v="1"/>
    <x v="0"/>
    <s v="North America"/>
    <n v="37"/>
    <s v="Middle Age"/>
    <x v="1"/>
  </r>
  <r>
    <n v="15194"/>
    <s v="Single"/>
    <s v="Male"/>
    <n v="120000"/>
    <n v="2"/>
    <s v="Bachelors"/>
    <s v="Management"/>
    <s v="No"/>
    <n v="3"/>
    <x v="0"/>
    <s v="North America"/>
    <n v="39"/>
    <s v="Middle Age"/>
    <x v="1"/>
  </r>
  <r>
    <n v="17436"/>
    <s v="Married"/>
    <s v="Male"/>
    <n v="60000"/>
    <n v="2"/>
    <s v="High School"/>
    <s v="Professional"/>
    <s v="No"/>
    <n v="2"/>
    <x v="3"/>
    <s v="North America"/>
    <n v="51"/>
    <s v="Middle Age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"/>
    <x v="1"/>
  </r>
  <r>
    <n v="12100"/>
    <s v="Single"/>
    <s v="Male"/>
    <n v="60000"/>
    <n v="2"/>
    <s v="Bachelors"/>
    <s v="Management"/>
    <s v="Yes"/>
    <n v="0"/>
    <x v="4"/>
    <s v="North America"/>
    <n v="57"/>
    <s v="Old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"/>
    <x v="1"/>
  </r>
  <r>
    <n v="18545"/>
    <s v="Married"/>
    <s v="Male"/>
    <n v="40000"/>
    <n v="4"/>
    <s v="High School"/>
    <s v="Professional"/>
    <s v="No"/>
    <n v="2"/>
    <x v="4"/>
    <s v="North America"/>
    <n v="61"/>
    <s v="Old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s v="Male"/>
    <n v="80000"/>
    <n v="4"/>
    <s v="Graduate Degree"/>
    <s v="Management"/>
    <s v="Yes"/>
    <n v="2"/>
    <x v="2"/>
    <s v="North America"/>
    <n v="70"/>
    <s v="Old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"/>
    <x v="0"/>
  </r>
  <r>
    <n v="28997"/>
    <s v="Single"/>
    <s v="Male"/>
    <n v="40000"/>
    <n v="2"/>
    <s v="High School"/>
    <s v="Professional"/>
    <s v="No"/>
    <n v="1"/>
    <x v="1"/>
    <s v="North America"/>
    <n v="58"/>
    <s v="Old"/>
    <x v="1"/>
  </r>
  <r>
    <n v="24398"/>
    <s v="Married"/>
    <s v="Male"/>
    <n v="130000"/>
    <n v="1"/>
    <s v="Graduate Degree"/>
    <s v="Management"/>
    <s v="Yes"/>
    <n v="4"/>
    <x v="0"/>
    <s v="North America"/>
    <n v="41"/>
    <s v="Middle Age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"/>
    <x v="1"/>
  </r>
  <r>
    <n v="28609"/>
    <s v="Married"/>
    <s v="Male"/>
    <n v="30000"/>
    <n v="2"/>
    <s v="High School"/>
    <s v="Skilled Manual"/>
    <s v="No"/>
    <n v="2"/>
    <x v="0"/>
    <s v="North America"/>
    <n v="49"/>
    <s v="Middle Age"/>
    <x v="0"/>
  </r>
  <r>
    <n v="29231"/>
    <s v="Single"/>
    <s v="Male"/>
    <n v="80000"/>
    <n v="4"/>
    <s v="Partial College"/>
    <s v="Professional"/>
    <s v="No"/>
    <n v="2"/>
    <x v="0"/>
    <s v="North America"/>
    <n v="43"/>
    <s v="Middle Age"/>
    <x v="0"/>
  </r>
  <r>
    <n v="18858"/>
    <s v="Single"/>
    <s v="Male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s v="Male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7458"/>
    <s v="Single"/>
    <s v="Male"/>
    <n v="70000"/>
    <n v="3"/>
    <s v="High School"/>
    <s v="Professional"/>
    <s v="Yes"/>
    <n v="0"/>
    <x v="2"/>
    <s v="North America"/>
    <n v="52"/>
    <s v="Middle Age"/>
    <x v="1"/>
  </r>
  <r>
    <n v="11644"/>
    <s v="Single"/>
    <s v="Male"/>
    <n v="40000"/>
    <n v="2"/>
    <s v="Bachelors"/>
    <s v="Skilled Manual"/>
    <s v="Yes"/>
    <n v="0"/>
    <x v="1"/>
    <s v="North America"/>
    <n v="36"/>
    <s v="Middle Age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s v="Male"/>
    <n v="70000"/>
    <n v="0"/>
    <s v="Bachelors"/>
    <s v="Professional"/>
    <s v="No"/>
    <n v="1"/>
    <x v="0"/>
    <s v="North America"/>
    <n v="43"/>
    <s v="Middle Age"/>
    <x v="0"/>
  </r>
  <r>
    <n v="14633"/>
    <s v="Married"/>
    <s v="Male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Adolescent"/>
    <x v="0"/>
  </r>
  <r>
    <n v="25184"/>
    <s v="Single"/>
    <s v="Male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s v="Male"/>
    <n v="40000"/>
    <n v="4"/>
    <s v="High School"/>
    <s v="Skilled Manual"/>
    <s v="Yes"/>
    <n v="2"/>
    <x v="1"/>
    <s v="North America"/>
    <n v="44"/>
    <s v="Middle Age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"/>
    <x v="0"/>
  </r>
  <r>
    <n v="15814"/>
    <s v="Single"/>
    <s v="Female"/>
    <n v="40000"/>
    <n v="0"/>
    <s v="High School"/>
    <s v="Skilled Manual"/>
    <s v="Yes"/>
    <n v="1"/>
    <x v="2"/>
    <s v="North America"/>
    <n v="30"/>
    <s v="Adolescent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s v="Male"/>
    <n v="70000"/>
    <n v="4"/>
    <s v="Bachelors"/>
    <s v="Management"/>
    <s v="Yes"/>
    <n v="1"/>
    <x v="3"/>
    <s v="North America"/>
    <n v="58"/>
    <s v="Old"/>
    <x v="0"/>
  </r>
  <r>
    <n v="25101"/>
    <s v="Married"/>
    <s v="Male"/>
    <n v="60000"/>
    <n v="5"/>
    <s v="Bachelors"/>
    <s v="Professional"/>
    <s v="Yes"/>
    <n v="1"/>
    <x v="1"/>
    <s v="North America"/>
    <n v="47"/>
    <s v="Middle Age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Old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s v="Male"/>
    <n v="60000"/>
    <n v="3"/>
    <s v="Graduate Degree"/>
    <s v="Management"/>
    <s v="Yes"/>
    <n v="2"/>
    <x v="3"/>
    <s v="North America"/>
    <n v="67"/>
    <s v="Old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"/>
    <x v="0"/>
  </r>
  <r>
    <n v="29255"/>
    <s v="Single"/>
    <s v="Male"/>
    <n v="80000"/>
    <n v="3"/>
    <s v="Partial College"/>
    <s v="Professional"/>
    <s v="No"/>
    <n v="1"/>
    <x v="3"/>
    <s v="North America"/>
    <n v="51"/>
    <s v="Middle Age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s v="Male"/>
    <n v="40000"/>
    <n v="0"/>
    <s v="High School"/>
    <s v="Skilled Manual"/>
    <s v="No"/>
    <n v="2"/>
    <x v="3"/>
    <s v="North America"/>
    <n v="30"/>
    <s v="Adolescent"/>
    <x v="0"/>
  </r>
  <r>
    <n v="27643"/>
    <s v="Single"/>
    <s v="Male"/>
    <n v="70000"/>
    <n v="5"/>
    <s v="Partial College"/>
    <s v="Professional"/>
    <s v="Yes"/>
    <n v="3"/>
    <x v="1"/>
    <s v="North America"/>
    <n v="44"/>
    <s v="Middle Age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"/>
    <x v="1"/>
  </r>
  <r>
    <n v="27388"/>
    <s v="Married"/>
    <s v="Male"/>
    <n v="60000"/>
    <n v="3"/>
    <s v="Bachelors"/>
    <s v="Management"/>
    <s v="No"/>
    <n v="2"/>
    <x v="3"/>
    <s v="North America"/>
    <n v="66"/>
    <s v="Old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s v="Male"/>
    <n v="40000"/>
    <n v="0"/>
    <s v="High School"/>
    <s v="Skilled Manual"/>
    <s v="No"/>
    <n v="2"/>
    <x v="3"/>
    <s v="North America"/>
    <n v="30"/>
    <s v="Adolescent"/>
    <x v="0"/>
  </r>
  <r>
    <n v="18949"/>
    <s v="Single"/>
    <s v="Male"/>
    <n v="70000"/>
    <n v="0"/>
    <s v="Graduate Degree"/>
    <s v="Management"/>
    <s v="Yes"/>
    <n v="2"/>
    <x v="2"/>
    <s v="North America"/>
    <n v="74"/>
    <s v="Old"/>
    <x v="1"/>
  </r>
  <r>
    <n v="14507"/>
    <s v="Married"/>
    <s v="Male"/>
    <n v="100000"/>
    <n v="2"/>
    <s v="Graduate Degree"/>
    <s v="Management"/>
    <s v="Yes"/>
    <n v="3"/>
    <x v="3"/>
    <s v="North America"/>
    <n v="65"/>
    <s v="Old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"/>
    <x v="1"/>
  </r>
  <r>
    <n v="21441"/>
    <s v="Married"/>
    <s v="Male"/>
    <n v="50000"/>
    <n v="4"/>
    <s v="Bachelors"/>
    <s v="Management"/>
    <s v="Yes"/>
    <n v="2"/>
    <x v="4"/>
    <s v="North America"/>
    <n v="64"/>
    <s v="Old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5872"/>
    <s v="Single"/>
    <s v="Female"/>
    <n v="70000"/>
    <n v="2"/>
    <s v="Bachelors"/>
    <s v="Management"/>
    <s v="No"/>
    <n v="1"/>
    <x v="1"/>
    <s v="North America"/>
    <n v="58"/>
    <s v="Old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"/>
    <x v="1"/>
  </r>
  <r>
    <n v="14284"/>
    <s v="Single"/>
    <s v="Male"/>
    <n v="60000"/>
    <n v="0"/>
    <s v="Partial College"/>
    <s v="Professional"/>
    <s v="No"/>
    <n v="2"/>
    <x v="3"/>
    <s v="North America"/>
    <n v="32"/>
    <s v="Middle Age"/>
    <x v="1"/>
  </r>
  <r>
    <n v="11287"/>
    <s v="Married"/>
    <s v="Male"/>
    <n v="70000"/>
    <n v="5"/>
    <s v="Partial College"/>
    <s v="Professional"/>
    <s v="No"/>
    <n v="3"/>
    <x v="2"/>
    <s v="North America"/>
    <n v="45"/>
    <s v="Middle Age"/>
    <x v="0"/>
  </r>
  <r>
    <n v="13066"/>
    <s v="Single"/>
    <s v="Male"/>
    <n v="30000"/>
    <n v="0"/>
    <s v="High School"/>
    <s v="Skilled Manual"/>
    <s v="No"/>
    <n v="2"/>
    <x v="3"/>
    <s v="North America"/>
    <n v="31"/>
    <s v="Middle Age"/>
    <x v="1"/>
  </r>
  <r>
    <n v="29106"/>
    <s v="Single"/>
    <s v="Male"/>
    <n v="40000"/>
    <n v="0"/>
    <s v="High School"/>
    <s v="Skilled Manual"/>
    <s v="No"/>
    <n v="2"/>
    <x v="3"/>
    <s v="North America"/>
    <n v="31"/>
    <s v="Middle Age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"/>
    <x v="0"/>
  </r>
  <r>
    <n v="17531"/>
    <s v="Married"/>
    <s v="Male"/>
    <n v="60000"/>
    <n v="2"/>
    <s v="High School"/>
    <s v="Professional"/>
    <s v="No"/>
    <n v="2"/>
    <x v="2"/>
    <s v="North America"/>
    <n v="50"/>
    <s v="Middle Age"/>
    <x v="0"/>
  </r>
  <r>
    <n v="12964"/>
    <s v="Married"/>
    <s v="Male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s v="Male"/>
    <n v="50000"/>
    <n v="2"/>
    <s v="Bachelors"/>
    <s v="Skilled Manual"/>
    <s v="Yes"/>
    <n v="1"/>
    <x v="1"/>
    <s v="North America"/>
    <n v="38"/>
    <s v="Middle Age"/>
    <x v="1"/>
  </r>
  <r>
    <n v="24643"/>
    <s v="Single"/>
    <s v="Female"/>
    <n v="60000"/>
    <n v="4"/>
    <s v="Bachelors"/>
    <s v="Management"/>
    <s v="Yes"/>
    <n v="2"/>
    <x v="4"/>
    <s v="North America"/>
    <n v="63"/>
    <s v="Old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"/>
    <x v="1"/>
  </r>
  <r>
    <n v="22976"/>
    <s v="Single"/>
    <s v="Male"/>
    <n v="40000"/>
    <n v="0"/>
    <s v="High School"/>
    <s v="Skilled Manual"/>
    <s v="No"/>
    <n v="2"/>
    <x v="0"/>
    <s v="North America"/>
    <n v="28"/>
    <s v="Adolescent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s v="Male"/>
    <n v="130000"/>
    <n v="1"/>
    <s v="Graduate Degree"/>
    <s v="Management"/>
    <s v="Yes"/>
    <n v="4"/>
    <x v="0"/>
    <s v="North America"/>
    <n v="40"/>
    <s v="Middle Age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s v="Female"/>
    <n v="40000"/>
    <n v="5"/>
    <s v="High School"/>
    <s v="Professional"/>
    <s v="No"/>
    <n v="2"/>
    <x v="4"/>
    <s v="North America"/>
    <n v="61"/>
    <s v="Old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"/>
    <x v="0"/>
  </r>
  <r>
    <n v="21471"/>
    <s v="Married"/>
    <s v="Male"/>
    <n v="70000"/>
    <n v="2"/>
    <s v="Partial College"/>
    <s v="Professional"/>
    <s v="Yes"/>
    <n v="1"/>
    <x v="4"/>
    <s v="North America"/>
    <n v="59"/>
    <s v="Old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1260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"/>
    <x v="0"/>
  </r>
  <r>
    <n v="18517"/>
    <s v="Married"/>
    <s v="Male"/>
    <n v="100000"/>
    <n v="3"/>
    <s v="Bachelors"/>
    <s v="Management"/>
    <s v="Yes"/>
    <n v="4"/>
    <x v="0"/>
    <s v="North America"/>
    <n v="41"/>
    <s v="Middle Age"/>
    <x v="0"/>
  </r>
  <r>
    <n v="21717"/>
    <s v="Married"/>
    <s v="Male"/>
    <n v="40000"/>
    <n v="2"/>
    <s v="Partial College"/>
    <s v="Clerical"/>
    <s v="Yes"/>
    <n v="1"/>
    <x v="0"/>
    <s v="North America"/>
    <n v="47"/>
    <s v="Middle Age"/>
    <x v="0"/>
  </r>
  <r>
    <n v="13760"/>
    <s v="Married"/>
    <s v="Male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s v="Male"/>
    <n v="80000"/>
    <n v="5"/>
    <s v="Bachelors"/>
    <s v="Management"/>
    <s v="No"/>
    <n v="2"/>
    <x v="1"/>
    <s v="Europe"/>
    <n v="62"/>
    <s v="Old"/>
    <x v="0"/>
  </r>
  <r>
    <n v="21770"/>
    <s v="Married"/>
    <s v="Male"/>
    <n v="60000"/>
    <n v="4"/>
    <s v="Bachelors"/>
    <s v="Management"/>
    <s v="Yes"/>
    <n v="2"/>
    <x v="4"/>
    <s v="North America"/>
    <n v="60"/>
    <s v="Old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s v="Male"/>
    <n v="20000"/>
    <n v="3"/>
    <s v="Partial High School"/>
    <s v="Clerical"/>
    <s v="No"/>
    <n v="2"/>
    <x v="0"/>
    <s v="North America"/>
    <n v="52"/>
    <s v="Middle Age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"/>
    <x v="1"/>
  </r>
  <r>
    <n v="18910"/>
    <s v="Single"/>
    <s v="Male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s v="Male"/>
    <n v="60000"/>
    <n v="0"/>
    <s v="Bachelors"/>
    <s v="Skilled Manual"/>
    <s v="No"/>
    <n v="2"/>
    <x v="0"/>
    <s v="North America"/>
    <n v="30"/>
    <s v="Adolescent"/>
    <x v="0"/>
  </r>
  <r>
    <n v="16725"/>
    <s v="Married"/>
    <s v="Male"/>
    <n v="30000"/>
    <n v="0"/>
    <s v="High School"/>
    <s v="Skilled Manual"/>
    <s v="Yes"/>
    <n v="2"/>
    <x v="2"/>
    <s v="North America"/>
    <n v="26"/>
    <s v="Adolescent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"/>
    <x v="0"/>
  </r>
  <r>
    <n v="23144"/>
    <s v="Married"/>
    <s v="Male"/>
    <n v="50000"/>
    <n v="1"/>
    <s v="Bachelors"/>
    <s v="Skilled Manual"/>
    <s v="Yes"/>
    <n v="0"/>
    <x v="0"/>
    <s v="North America"/>
    <n v="34"/>
    <s v="Middle Age"/>
    <x v="1"/>
  </r>
  <r>
    <n v="23376"/>
    <s v="Married"/>
    <s v="Male"/>
    <n v="70000"/>
    <n v="1"/>
    <s v="Bachelors"/>
    <s v="Professional"/>
    <s v="Yes"/>
    <n v="1"/>
    <x v="1"/>
    <s v="North America"/>
    <n v="44"/>
    <s v="Middle Age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"/>
    <x v="1"/>
  </r>
  <r>
    <n v="18390"/>
    <s v="Married"/>
    <s v="Male"/>
    <n v="80000"/>
    <n v="5"/>
    <s v="Partial College"/>
    <s v="Professional"/>
    <s v="Yes"/>
    <n v="2"/>
    <x v="0"/>
    <s v="North America"/>
    <n v="44"/>
    <s v="Middle Age"/>
    <x v="0"/>
  </r>
  <r>
    <n v="29112"/>
    <s v="Single"/>
    <s v="Male"/>
    <n v="60000"/>
    <n v="0"/>
    <s v="Partial College"/>
    <s v="Professional"/>
    <s v="No"/>
    <n v="2"/>
    <x v="3"/>
    <s v="North America"/>
    <n v="30"/>
    <s v="Adolescent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Adolescent"/>
    <x v="0"/>
  </r>
  <r>
    <n v="27040"/>
    <s v="Married"/>
    <s v="Male"/>
    <n v="20000"/>
    <n v="2"/>
    <s v="Partial High School"/>
    <s v="Clerical"/>
    <s v="Yes"/>
    <n v="2"/>
    <x v="3"/>
    <s v="North America"/>
    <n v="49"/>
    <s v="Middle Age"/>
    <x v="0"/>
  </r>
  <r>
    <n v="23479"/>
    <s v="Single"/>
    <s v="Male"/>
    <n v="90000"/>
    <n v="0"/>
    <s v="Partial College"/>
    <s v="Professional"/>
    <s v="No"/>
    <n v="2"/>
    <x v="0"/>
    <s v="North America"/>
    <n v="43"/>
    <s v="Middle Age"/>
    <x v="1"/>
  </r>
  <r>
    <n v="16795"/>
    <s v="Married"/>
    <s v="Female"/>
    <n v="70000"/>
    <n v="4"/>
    <s v="Bachelors"/>
    <s v="Management"/>
    <s v="Yes"/>
    <n v="1"/>
    <x v="3"/>
    <s v="North America"/>
    <n v="59"/>
    <s v="Old"/>
    <x v="0"/>
  </r>
  <r>
    <n v="22014"/>
    <s v="Single"/>
    <s v="Male"/>
    <n v="30000"/>
    <n v="0"/>
    <s v="High School"/>
    <s v="Skilled Manual"/>
    <s v="Yes"/>
    <n v="2"/>
    <x v="2"/>
    <s v="North America"/>
    <n v="26"/>
    <s v="Adolescent"/>
    <x v="0"/>
  </r>
  <r>
    <n v="13314"/>
    <s v="Married"/>
    <s v="Male"/>
    <n v="120000"/>
    <n v="1"/>
    <s v="High School"/>
    <s v="Professional"/>
    <s v="Yes"/>
    <n v="4"/>
    <x v="2"/>
    <s v="North America"/>
    <n v="46"/>
    <s v="Middle Age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"/>
    <x v="1"/>
  </r>
  <r>
    <n v="11199"/>
    <s v="Married"/>
    <s v="Female"/>
    <n v="70000"/>
    <n v="4"/>
    <s v="Bachelors"/>
    <s v="Management"/>
    <s v="Yes"/>
    <n v="1"/>
    <x v="4"/>
    <s v="North America"/>
    <n v="59"/>
    <s v="Old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s v="Male"/>
    <n v="70000"/>
    <n v="5"/>
    <s v="Bachelors"/>
    <s v="Management"/>
    <s v="Yes"/>
    <n v="4"/>
    <x v="4"/>
    <s v="North America"/>
    <n v="60"/>
    <s v="Old"/>
    <x v="0"/>
  </r>
  <r>
    <n v="23712"/>
    <s v="Single"/>
    <s v="Female"/>
    <n v="70000"/>
    <n v="2"/>
    <s v="Bachelors"/>
    <s v="Management"/>
    <s v="Yes"/>
    <n v="1"/>
    <x v="4"/>
    <s v="North America"/>
    <n v="59"/>
    <s v="Old"/>
    <x v="0"/>
  </r>
  <r>
    <n v="23358"/>
    <s v="Married"/>
    <s v="Male"/>
    <n v="60000"/>
    <n v="0"/>
    <s v="High School"/>
    <s v="Professional"/>
    <s v="Yes"/>
    <n v="2"/>
    <x v="2"/>
    <s v="North America"/>
    <n v="32"/>
    <s v="Middle Age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"/>
    <x v="0"/>
  </r>
  <r>
    <n v="28026"/>
    <s v="Married"/>
    <s v="Female"/>
    <n v="40000"/>
    <n v="2"/>
    <s v="High School"/>
    <s v="Professional"/>
    <s v="No"/>
    <n v="2"/>
    <x v="1"/>
    <s v="North America"/>
    <n v="59"/>
    <s v="Old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"/>
    <x v="0"/>
  </r>
  <r>
    <n v="16020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s v="Male"/>
    <n v="90000"/>
    <n v="4"/>
    <s v="Bachelors"/>
    <s v="Management"/>
    <s v="Yes"/>
    <n v="1"/>
    <x v="3"/>
    <s v="North America"/>
    <n v="38"/>
    <s v="Middle Age"/>
    <x v="1"/>
  </r>
  <r>
    <n v="26327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"/>
    <x v="0"/>
  </r>
  <r>
    <n v="24958"/>
    <s v="Single"/>
    <s v="Female"/>
    <n v="40000"/>
    <n v="5"/>
    <s v="High School"/>
    <s v="Professional"/>
    <s v="No"/>
    <n v="3"/>
    <x v="1"/>
    <s v="North America"/>
    <n v="60"/>
    <s v="Old"/>
    <x v="1"/>
  </r>
  <r>
    <n v="13287"/>
    <s v="Single"/>
    <s v="Male"/>
    <n v="110000"/>
    <n v="4"/>
    <s v="Bachelors"/>
    <s v="Management"/>
    <s v="Yes"/>
    <n v="4"/>
    <x v="2"/>
    <s v="North America"/>
    <n v="42"/>
    <s v="Middle Age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1270"/>
    <s v="Married"/>
    <s v="Male"/>
    <n v="130000"/>
    <n v="2"/>
    <s v="Graduate Degree"/>
    <s v="Management"/>
    <s v="Yes"/>
    <n v="3"/>
    <x v="0"/>
    <s v="North America"/>
    <n v="42"/>
    <s v="Middle Age"/>
    <x v="1"/>
  </r>
  <r>
    <n v="20084"/>
    <s v="Married"/>
    <s v="Male"/>
    <n v="20000"/>
    <n v="2"/>
    <s v="High School"/>
    <s v="Manual"/>
    <s v="No"/>
    <n v="2"/>
    <x v="0"/>
    <s v="North America"/>
    <n v="53"/>
    <s v="Middle Age"/>
    <x v="0"/>
  </r>
  <r>
    <n v="16144"/>
    <s v="Married"/>
    <s v="Male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s v="Male"/>
    <n v="40000"/>
    <n v="0"/>
    <s v="High School"/>
    <s v="Skilled Manual"/>
    <s v="Yes"/>
    <n v="2"/>
    <x v="2"/>
    <s v="North America"/>
    <n v="27"/>
    <s v="Adolescent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"/>
    <x v="1"/>
  </r>
  <r>
    <n v="22220"/>
    <s v="Married"/>
    <s v="Male"/>
    <n v="60000"/>
    <n v="2"/>
    <s v="High School"/>
    <s v="Professional"/>
    <s v="No"/>
    <n v="2"/>
    <x v="3"/>
    <s v="North America"/>
    <n v="49"/>
    <s v="Middle Age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"/>
    <x v="1"/>
  </r>
  <r>
    <n v="23027"/>
    <s v="Single"/>
    <s v="Male"/>
    <n v="130000"/>
    <n v="1"/>
    <s v="Bachelors"/>
    <s v="Management"/>
    <s v="No"/>
    <n v="4"/>
    <x v="0"/>
    <s v="North America"/>
    <n v="44"/>
    <s v="Middle Age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s v="Male"/>
    <n v="40000"/>
    <n v="0"/>
    <s v="High School"/>
    <s v="Skilled Manual"/>
    <s v="Yes"/>
    <n v="1"/>
    <x v="2"/>
    <s v="North America"/>
    <n v="31"/>
    <s v="Middle Age"/>
    <x v="0"/>
  </r>
  <r>
    <n v="18504"/>
    <s v="Married"/>
    <s v="Male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7657"/>
    <s v="Married"/>
    <s v="Male"/>
    <n v="40000"/>
    <n v="4"/>
    <s v="Partial College"/>
    <s v="Clerical"/>
    <s v="No"/>
    <n v="0"/>
    <x v="0"/>
    <s v="North America"/>
    <n v="30"/>
    <s v="Adolescent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"/>
    <x v="1"/>
  </r>
  <r>
    <n v="14077"/>
    <s v="Single"/>
    <s v="Male"/>
    <n v="30000"/>
    <n v="0"/>
    <s v="High School"/>
    <s v="Skilled Manual"/>
    <s v="Yes"/>
    <n v="2"/>
    <x v="2"/>
    <s v="North America"/>
    <n v="30"/>
    <s v="Adolescent"/>
    <x v="0"/>
  </r>
  <r>
    <n v="13296"/>
    <s v="Married"/>
    <s v="Male"/>
    <n v="110000"/>
    <n v="1"/>
    <s v="Bachelors"/>
    <s v="Management"/>
    <s v="Yes"/>
    <n v="3"/>
    <x v="2"/>
    <s v="North America"/>
    <n v="45"/>
    <s v="Middle Age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"/>
    <x v="0"/>
  </r>
  <r>
    <n v="12452"/>
    <s v="Married"/>
    <s v="Male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s v="Female"/>
    <n v="60000"/>
    <n v="2"/>
    <s v="Bachelors"/>
    <s v="Management"/>
    <s v="Yes"/>
    <n v="0"/>
    <x v="4"/>
    <s v="North America"/>
    <n v="56"/>
    <s v="Old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"/>
    <x v="0"/>
  </r>
  <r>
    <n v="15412"/>
    <s v="Married"/>
    <s v="Male"/>
    <n v="130000"/>
    <n v="2"/>
    <s v="Graduate Degree"/>
    <s v="Management"/>
    <s v="Yes"/>
    <n v="3"/>
    <x v="1"/>
    <s v="North America"/>
    <n v="69"/>
    <s v="Old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"/>
    <x v="0"/>
  </r>
  <r>
    <n v="20758"/>
    <s v="Married"/>
    <s v="Male"/>
    <n v="30000"/>
    <n v="2"/>
    <s v="High School"/>
    <s v="Skilled Manual"/>
    <s v="Yes"/>
    <n v="2"/>
    <x v="3"/>
    <s v="North America"/>
    <n v="50"/>
    <s v="Middle Age"/>
    <x v="0"/>
  </r>
  <r>
    <n v="11801"/>
    <s v="Married"/>
    <s v="Male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s v="Male"/>
    <n v="60000"/>
    <n v="0"/>
    <s v="Partial College"/>
    <s v="Professional"/>
    <s v="Yes"/>
    <n v="2"/>
    <x v="2"/>
    <s v="North America"/>
    <n v="32"/>
    <s v="Middle Age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"/>
    <x v="1"/>
  </r>
  <r>
    <n v="27441"/>
    <s v="Married"/>
    <s v="Male"/>
    <n v="60000"/>
    <n v="3"/>
    <s v="High School"/>
    <s v="Professional"/>
    <s v="No"/>
    <n v="2"/>
    <x v="1"/>
    <s v="North America"/>
    <n v="53"/>
    <s v="Middle Age"/>
    <x v="0"/>
  </r>
  <r>
    <n v="27261"/>
    <s v="Married"/>
    <s v="Male"/>
    <n v="40000"/>
    <n v="1"/>
    <s v="Bachelors"/>
    <s v="Skilled Manual"/>
    <s v="No"/>
    <n v="1"/>
    <x v="0"/>
    <s v="North America"/>
    <n v="36"/>
    <s v="Middle Age"/>
    <x v="1"/>
  </r>
  <r>
    <n v="18649"/>
    <s v="Single"/>
    <s v="Male"/>
    <n v="30000"/>
    <n v="1"/>
    <s v="High School"/>
    <s v="Clerical"/>
    <s v="Yes"/>
    <n v="2"/>
    <x v="3"/>
    <s v="North America"/>
    <n v="51"/>
    <s v="Middle Age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"/>
    <x v="1"/>
  </r>
  <r>
    <n v="23797"/>
    <s v="Single"/>
    <s v="Male"/>
    <n v="20000"/>
    <n v="3"/>
    <s v="Partial High School"/>
    <s v="Clerical"/>
    <s v="No"/>
    <n v="2"/>
    <x v="0"/>
    <s v="North America"/>
    <n v="50"/>
    <s v="Middle Age"/>
    <x v="0"/>
  </r>
  <r>
    <n v="13216"/>
    <s v="Married"/>
    <s v="Female"/>
    <n v="60000"/>
    <n v="5"/>
    <s v="Bachelors"/>
    <s v="Management"/>
    <s v="Yes"/>
    <n v="3"/>
    <x v="4"/>
    <s v="North America"/>
    <n v="59"/>
    <s v="Old"/>
    <x v="0"/>
  </r>
  <r>
    <n v="20657"/>
    <s v="Single"/>
    <s v="Male"/>
    <n v="50000"/>
    <n v="2"/>
    <s v="Bachelors"/>
    <s v="Skilled Manual"/>
    <s v="Yes"/>
    <n v="0"/>
    <x v="1"/>
    <s v="North America"/>
    <n v="37"/>
    <s v="Middle Age"/>
    <x v="1"/>
  </r>
  <r>
    <n v="12882"/>
    <s v="Married"/>
    <s v="Male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s v="Male"/>
    <n v="50000"/>
    <n v="4"/>
    <s v="Bachelors"/>
    <s v="Skilled Manual"/>
    <s v="Yes"/>
    <n v="3"/>
    <x v="4"/>
    <s v="North America"/>
    <n v="42"/>
    <s v="Middle Age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"/>
    <x v="0"/>
  </r>
  <r>
    <n v="17699"/>
    <s v="Married"/>
    <s v="Male"/>
    <n v="60000"/>
    <n v="1"/>
    <s v="Graduate Degree"/>
    <s v="Skilled Manual"/>
    <s v="No"/>
    <n v="0"/>
    <x v="0"/>
    <s v="North America"/>
    <n v="55"/>
    <s v="Old"/>
    <x v="0"/>
  </r>
  <r>
    <n v="14657"/>
    <s v="Married"/>
    <s v="Male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s v="Male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s v="Male"/>
    <n v="70000"/>
    <n v="2"/>
    <s v="Bachelors"/>
    <s v="Management"/>
    <s v="No"/>
    <n v="1"/>
    <x v="1"/>
    <s v="North America"/>
    <n v="59"/>
    <s v="Old"/>
    <x v="1"/>
  </r>
  <r>
    <n v="13151"/>
    <s v="Single"/>
    <s v="Male"/>
    <n v="40000"/>
    <n v="0"/>
    <s v="High School"/>
    <s v="Skilled Manual"/>
    <s v="Yes"/>
    <n v="2"/>
    <x v="2"/>
    <s v="North America"/>
    <n v="27"/>
    <s v="Adolescent"/>
    <x v="0"/>
  </r>
  <r>
    <n v="17260"/>
    <s v="Married"/>
    <s v="Male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s v="Male"/>
    <n v="80000"/>
    <n v="3"/>
    <s v="Partial College"/>
    <s v="Professional"/>
    <s v="No"/>
    <n v="2"/>
    <x v="1"/>
    <s v="North America"/>
    <n v="50"/>
    <s v="Middle Age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9660"/>
    <s v="Married"/>
    <s v="Male"/>
    <n v="80000"/>
    <n v="4"/>
    <s v="Bachelors"/>
    <s v="Management"/>
    <s v="Yes"/>
    <n v="0"/>
    <x v="0"/>
    <s v="North America"/>
    <n v="43"/>
    <s v="Middle Age"/>
    <x v="0"/>
  </r>
  <r>
    <n v="16112"/>
    <s v="Single"/>
    <s v="Male"/>
    <n v="70000"/>
    <n v="4"/>
    <s v="Bachelors"/>
    <s v="Professional"/>
    <s v="Yes"/>
    <n v="2"/>
    <x v="1"/>
    <s v="North America"/>
    <n v="43"/>
    <s v="Middle Age"/>
    <x v="1"/>
  </r>
  <r>
    <n v="20698"/>
    <s v="Married"/>
    <s v="Male"/>
    <n v="60000"/>
    <n v="4"/>
    <s v="Bachelors"/>
    <s v="Skilled Manual"/>
    <s v="Yes"/>
    <n v="3"/>
    <x v="2"/>
    <s v="North America"/>
    <n v="42"/>
    <s v="Middle Age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"/>
    <x v="1"/>
  </r>
  <r>
    <n v="24496"/>
    <s v="Single"/>
    <s v="Female"/>
    <n v="40000"/>
    <n v="0"/>
    <s v="High School"/>
    <s v="Skilled Manual"/>
    <s v="No"/>
    <n v="2"/>
    <x v="0"/>
    <s v="North America"/>
    <n v="28"/>
    <s v="Adolescent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"/>
    <x v="0"/>
  </r>
  <r>
    <n v="28031"/>
    <s v="Single"/>
    <s v="Female"/>
    <n v="70000"/>
    <n v="2"/>
    <s v="Bachelors"/>
    <s v="Management"/>
    <s v="No"/>
    <n v="1"/>
    <x v="1"/>
    <s v="North America"/>
    <n v="59"/>
    <s v="Old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s v="Male"/>
    <n v="60000"/>
    <n v="2"/>
    <s v="High School"/>
    <s v="Professional"/>
    <s v="No"/>
    <n v="2"/>
    <x v="3"/>
    <s v="North America"/>
    <n v="48"/>
    <s v="Middle Age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23256"/>
    <s v="Single"/>
    <s v="Male"/>
    <n v="30000"/>
    <n v="1"/>
    <s v="High School"/>
    <s v="Clerical"/>
    <s v="No"/>
    <n v="1"/>
    <x v="2"/>
    <s v="North America"/>
    <n v="52"/>
    <s v="Middle Age"/>
    <x v="0"/>
  </r>
  <r>
    <n v="12768"/>
    <s v="Married"/>
    <s v="Male"/>
    <n v="30000"/>
    <n v="1"/>
    <s v="High School"/>
    <s v="Clerical"/>
    <s v="Yes"/>
    <n v="1"/>
    <x v="1"/>
    <s v="North America"/>
    <n v="52"/>
    <s v="Middle Age"/>
    <x v="1"/>
  </r>
  <r>
    <n v="20361"/>
    <s v="Married"/>
    <s v="Male"/>
    <n v="50000"/>
    <n v="2"/>
    <s v="Graduate Degree"/>
    <s v="Management"/>
    <s v="Yes"/>
    <n v="2"/>
    <x v="2"/>
    <s v="North America"/>
    <n v="69"/>
    <s v="Old"/>
    <x v="0"/>
  </r>
  <r>
    <n v="21306"/>
    <s v="Single"/>
    <s v="Male"/>
    <n v="60000"/>
    <n v="2"/>
    <s v="High School"/>
    <s v="Professional"/>
    <s v="Yes"/>
    <n v="2"/>
    <x v="2"/>
    <s v="North America"/>
    <n v="51"/>
    <s v="Middle Age"/>
    <x v="0"/>
  </r>
  <r>
    <n v="13382"/>
    <s v="Married"/>
    <s v="Male"/>
    <n v="70000"/>
    <n v="5"/>
    <s v="Partial College"/>
    <s v="Professional"/>
    <s v="Yes"/>
    <n v="2"/>
    <x v="3"/>
    <s v="North America"/>
    <n v="57"/>
    <s v="Old"/>
    <x v="1"/>
  </r>
  <r>
    <n v="20310"/>
    <s v="Single"/>
    <s v="Male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s v="Female"/>
    <n v="30000"/>
    <n v="0"/>
    <s v="High School"/>
    <s v="Skilled Manual"/>
    <s v="No"/>
    <n v="2"/>
    <x v="0"/>
    <s v="North America"/>
    <n v="25"/>
    <s v="Adolescent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s v="Male"/>
    <n v="60000"/>
    <n v="4"/>
    <s v="Bachelors"/>
    <s v="Professional"/>
    <s v="Yes"/>
    <n v="2"/>
    <x v="1"/>
    <s v="North America"/>
    <n v="43"/>
    <s v="Middle Age"/>
    <x v="1"/>
  </r>
  <r>
    <n v="11255"/>
    <s v="Married"/>
    <s v="Male"/>
    <n v="70000"/>
    <n v="4"/>
    <s v="Graduate Degree"/>
    <s v="Management"/>
    <s v="Yes"/>
    <n v="2"/>
    <x v="2"/>
    <s v="North America"/>
    <n v="73"/>
    <s v="Old"/>
    <x v="0"/>
  </r>
  <r>
    <n v="28090"/>
    <s v="Married"/>
    <s v="Male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s v="Male"/>
    <n v="40000"/>
    <n v="0"/>
    <s v="High School"/>
    <s v="Skilled Manual"/>
    <s v="Yes"/>
    <n v="2"/>
    <x v="2"/>
    <s v="North America"/>
    <n v="28"/>
    <s v="Adolescent"/>
    <x v="1"/>
  </r>
  <r>
    <n v="13154"/>
    <s v="Married"/>
    <s v="Male"/>
    <n v="40000"/>
    <n v="0"/>
    <s v="High School"/>
    <s v="Skilled Manual"/>
    <s v="No"/>
    <n v="2"/>
    <x v="0"/>
    <s v="North America"/>
    <n v="27"/>
    <s v="Adolescent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"/>
    <x v="1"/>
  </r>
  <r>
    <n v="17668"/>
    <s v="Single"/>
    <s v="Male"/>
    <n v="30000"/>
    <n v="2"/>
    <s v="High School"/>
    <s v="Skilled Manual"/>
    <s v="Yes"/>
    <n v="2"/>
    <x v="3"/>
    <s v="North America"/>
    <n v="50"/>
    <s v="Middle Age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"/>
    <x v="1"/>
  </r>
  <r>
    <n v="25954"/>
    <s v="Married"/>
    <s v="Male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s v="Female"/>
    <n v="70000"/>
    <n v="4"/>
    <s v="Bachelors"/>
    <s v="Management"/>
    <s v="Yes"/>
    <n v="2"/>
    <x v="4"/>
    <s v="North America"/>
    <n v="61"/>
    <s v="Old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"/>
    <x v="0"/>
  </r>
  <r>
    <n v="13351"/>
    <s v="Single"/>
    <s v="Female"/>
    <n v="70000"/>
    <n v="4"/>
    <s v="Bachelors"/>
    <s v="Management"/>
    <s v="Yes"/>
    <n v="2"/>
    <x v="3"/>
    <s v="North America"/>
    <n v="62"/>
    <s v="Old"/>
    <x v="1"/>
  </r>
  <r>
    <n v="23333"/>
    <s v="Married"/>
    <s v="Male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s v="Male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s v="Female"/>
    <n v="40000"/>
    <n v="0"/>
    <s v="High School"/>
    <s v="Skilled Manual"/>
    <s v="Yes"/>
    <n v="2"/>
    <x v="2"/>
    <s v="North America"/>
    <n v="30"/>
    <s v="Adolescent"/>
    <x v="0"/>
  </r>
  <r>
    <n v="29243"/>
    <s v="Single"/>
    <s v="Male"/>
    <n v="110000"/>
    <n v="1"/>
    <s v="Bachelors"/>
    <s v="Management"/>
    <s v="Yes"/>
    <n v="1"/>
    <x v="2"/>
    <s v="North America"/>
    <n v="43"/>
    <s v="Middle Age"/>
    <x v="0"/>
  </r>
  <r>
    <n v="26582"/>
    <s v="Married"/>
    <s v="Male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s v="Male"/>
    <n v="30000"/>
    <n v="0"/>
    <s v="High School"/>
    <s v="Skilled Manual"/>
    <s v="Yes"/>
    <n v="2"/>
    <x v="2"/>
    <s v="North America"/>
    <n v="32"/>
    <s v="Middle Age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"/>
    <x v="1"/>
  </r>
  <r>
    <n v="29048"/>
    <s v="Single"/>
    <s v="Male"/>
    <n v="110000"/>
    <n v="2"/>
    <s v="Bachelors"/>
    <s v="Management"/>
    <s v="No"/>
    <n v="3"/>
    <x v="0"/>
    <s v="North America"/>
    <n v="37"/>
    <s v="Middle Age"/>
    <x v="1"/>
  </r>
  <r>
    <n v="24433"/>
    <s v="Married"/>
    <s v="Male"/>
    <n v="70000"/>
    <n v="3"/>
    <s v="High School"/>
    <s v="Professional"/>
    <s v="No"/>
    <n v="1"/>
    <x v="3"/>
    <s v="North America"/>
    <n v="52"/>
    <s v="Middle Age"/>
    <x v="1"/>
  </r>
  <r>
    <n v="15501"/>
    <s v="Married"/>
    <s v="Male"/>
    <n v="70000"/>
    <n v="4"/>
    <s v="Graduate Degree"/>
    <s v="Professional"/>
    <s v="Yes"/>
    <n v="0"/>
    <x v="1"/>
    <s v="North America"/>
    <n v="36"/>
    <s v="Middle Age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Adolescent"/>
    <x v="0"/>
  </r>
  <r>
    <n v="16009"/>
    <s v="Single"/>
    <s v="Male"/>
    <n v="170000"/>
    <n v="1"/>
    <s v="Graduate Degree"/>
    <s v="Management"/>
    <s v="No"/>
    <n v="4"/>
    <x v="0"/>
    <s v="North America"/>
    <n v="66"/>
    <s v="Old"/>
    <x v="0"/>
  </r>
  <r>
    <n v="18411"/>
    <s v="Married"/>
    <s v="Male"/>
    <n v="60000"/>
    <n v="2"/>
    <s v="High School"/>
    <s v="Professional"/>
    <s v="No"/>
    <n v="2"/>
    <x v="2"/>
    <s v="North America"/>
    <n v="51"/>
    <s v="Middle Age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s v="Male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s v="Male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s v="Male"/>
    <n v="120000"/>
    <n v="2"/>
    <s v="Graduate Degree"/>
    <s v="Management"/>
    <s v="Yes"/>
    <n v="3"/>
    <x v="2"/>
    <s v="North America"/>
    <n v="64"/>
    <s v="Old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s v="Male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Adolescent"/>
    <x v="0"/>
  </r>
  <r>
    <n v="13176"/>
    <s v="Single"/>
    <s v="Male"/>
    <n v="130000"/>
    <n v="0"/>
    <s v="Graduate Degree"/>
    <s v="Management"/>
    <s v="No"/>
    <n v="2"/>
    <x v="0"/>
    <s v="North America"/>
    <n v="38"/>
    <s v="Middle Age"/>
    <x v="1"/>
  </r>
  <r>
    <n v="20504"/>
    <s v="Married"/>
    <s v="Female"/>
    <n v="40000"/>
    <n v="5"/>
    <s v="High School"/>
    <s v="Professional"/>
    <s v="No"/>
    <n v="2"/>
    <x v="1"/>
    <s v="North America"/>
    <n v="60"/>
    <s v="Old"/>
    <x v="0"/>
  </r>
  <r>
    <n v="12205"/>
    <s v="Single"/>
    <s v="Female"/>
    <n v="130000"/>
    <n v="2"/>
    <s v="Bachelors"/>
    <s v="Management"/>
    <s v="No"/>
    <n v="4"/>
    <x v="0"/>
    <s v="North America"/>
    <n v="67"/>
    <s v="Old"/>
    <x v="0"/>
  </r>
  <r>
    <n v="16751"/>
    <s v="Married"/>
    <s v="Male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s v="Male"/>
    <n v="50000"/>
    <n v="2"/>
    <s v="Bachelors"/>
    <s v="Skilled Manual"/>
    <s v="No"/>
    <n v="1"/>
    <x v="0"/>
    <s v="North America"/>
    <n v="39"/>
    <s v="Middle Age"/>
    <x v="1"/>
  </r>
  <r>
    <n v="24801"/>
    <s v="Single"/>
    <s v="Male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s v="Male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"/>
    <x v="1"/>
  </r>
  <r>
    <n v="19147"/>
    <s v="Married"/>
    <s v="Male"/>
    <n v="40000"/>
    <n v="0"/>
    <s v="Bachelors"/>
    <s v="Professional"/>
    <s v="No"/>
    <n v="1"/>
    <x v="0"/>
    <s v="North America"/>
    <n v="42"/>
    <s v="Middle Age"/>
    <x v="0"/>
  </r>
  <r>
    <n v="19217"/>
    <s v="Married"/>
    <s v="Male"/>
    <n v="30000"/>
    <n v="2"/>
    <s v="High School"/>
    <s v="Skilled Manual"/>
    <s v="Yes"/>
    <n v="2"/>
    <x v="3"/>
    <s v="North America"/>
    <n v="49"/>
    <s v="Middle Age"/>
    <x v="0"/>
  </r>
  <r>
    <n v="15839"/>
    <s v="Single"/>
    <s v="Male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"/>
    <x v="1"/>
  </r>
  <r>
    <n v="22330"/>
    <s v="Married"/>
    <s v="Male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s v="Male"/>
    <n v="80000"/>
    <n v="0"/>
    <s v="Bachelors"/>
    <s v="Management"/>
    <s v="No"/>
    <n v="1"/>
    <x v="0"/>
    <s v="North America"/>
    <n v="38"/>
    <s v="Middle Age"/>
    <x v="1"/>
  </r>
  <r>
    <n v="25041"/>
    <s v="Single"/>
    <s v="Male"/>
    <n v="40000"/>
    <n v="0"/>
    <s v="High School"/>
    <s v="Skilled Manual"/>
    <s v="Yes"/>
    <n v="2"/>
    <x v="2"/>
    <s v="North America"/>
    <n v="31"/>
    <s v="Middle Age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"/>
    <x v="1"/>
  </r>
  <r>
    <n v="28052"/>
    <s v="Married"/>
    <s v="Male"/>
    <n v="60000"/>
    <n v="2"/>
    <s v="High School"/>
    <s v="Professional"/>
    <s v="Yes"/>
    <n v="2"/>
    <x v="4"/>
    <s v="North America"/>
    <n v="55"/>
    <s v="Old"/>
    <x v="0"/>
  </r>
  <r>
    <n v="26693"/>
    <s v="Married"/>
    <s v="Male"/>
    <n v="70000"/>
    <n v="3"/>
    <s v="Partial College"/>
    <s v="Professional"/>
    <s v="Yes"/>
    <n v="1"/>
    <x v="2"/>
    <s v="North America"/>
    <n v="49"/>
    <s v="Middle Age"/>
    <x v="0"/>
  </r>
  <r>
    <n v="24955"/>
    <s v="Single"/>
    <s v="Male"/>
    <n v="30000"/>
    <n v="5"/>
    <s v="Partial High School"/>
    <s v="Skilled Manual"/>
    <s v="Yes"/>
    <n v="3"/>
    <x v="4"/>
    <s v="North America"/>
    <n v="60"/>
    <s v="Old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"/>
    <x v="0"/>
  </r>
  <r>
    <n v="13942"/>
    <s v="Married"/>
    <s v="Male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s v="Male"/>
    <n v="60000"/>
    <n v="2"/>
    <s v="High School"/>
    <s v="Professional"/>
    <s v="Yes"/>
    <n v="2"/>
    <x v="4"/>
    <s v="North America"/>
    <n v="55"/>
    <s v="Old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"/>
    <x v="1"/>
  </r>
  <r>
    <n v="23197"/>
    <s v="Married"/>
    <s v="Male"/>
    <n v="50000"/>
    <n v="3"/>
    <s v="Bachelors"/>
    <s v="Skilled Manual"/>
    <s v="Yes"/>
    <n v="2"/>
    <x v="1"/>
    <s v="North America"/>
    <n v="40"/>
    <s v="Middle Age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"/>
    <x v="1"/>
  </r>
  <r>
    <n v="18322"/>
    <s v="Single"/>
    <s v="Male"/>
    <n v="30000"/>
    <n v="0"/>
    <s v="Partial High School"/>
    <s v="Clerical"/>
    <s v="No"/>
    <n v="2"/>
    <x v="0"/>
    <s v="North America"/>
    <n v="26"/>
    <s v="Adolescent"/>
    <x v="0"/>
  </r>
  <r>
    <n v="15879"/>
    <s v="Married"/>
    <s v="Male"/>
    <n v="70000"/>
    <n v="5"/>
    <s v="Bachelors"/>
    <s v="Management"/>
    <s v="Yes"/>
    <n v="2"/>
    <x v="1"/>
    <s v="North America"/>
    <n v="61"/>
    <s v="Old"/>
    <x v="0"/>
  </r>
  <r>
    <n v="28278"/>
    <s v="Married"/>
    <s v="Male"/>
    <n v="50000"/>
    <n v="2"/>
    <s v="Graduate Degree"/>
    <s v="Management"/>
    <s v="Yes"/>
    <n v="2"/>
    <x v="2"/>
    <s v="North America"/>
    <n v="71"/>
    <s v="Old"/>
    <x v="0"/>
  </r>
  <r>
    <n v="24416"/>
    <s v="Married"/>
    <s v="Male"/>
    <n v="90000"/>
    <n v="4"/>
    <s v="High School"/>
    <s v="Professional"/>
    <s v="Yes"/>
    <n v="2"/>
    <x v="3"/>
    <s v="North America"/>
    <n v="45"/>
    <s v="Middle Age"/>
    <x v="0"/>
  </r>
  <r>
    <n v="28066"/>
    <s v="Married"/>
    <s v="Male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"/>
    <x v="1"/>
  </r>
  <r>
    <n v="14872"/>
    <s v="Married"/>
    <s v="Male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"/>
    <x v="1"/>
  </r>
  <r>
    <n v="19731"/>
    <s v="Married"/>
    <s v="Male"/>
    <n v="80000"/>
    <n v="4"/>
    <s v="Graduate Degree"/>
    <s v="Management"/>
    <s v="Yes"/>
    <n v="2"/>
    <x v="2"/>
    <s v="North America"/>
    <n v="68"/>
    <s v="Old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s v="Male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s v="Male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"/>
    <x v="0"/>
  </r>
  <r>
    <n v="13415"/>
    <s v="Single"/>
    <s v="Male"/>
    <n v="100000"/>
    <n v="1"/>
    <s v="Graduate Degree"/>
    <s v="Management"/>
    <s v="Yes"/>
    <n v="3"/>
    <x v="1"/>
    <s v="North America"/>
    <n v="73"/>
    <s v="Old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"/>
    <x v="1"/>
  </r>
  <r>
    <n v="14569"/>
    <s v="Married"/>
    <s v="Male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s v="Female"/>
    <n v="50000"/>
    <n v="4"/>
    <s v="Bachelors"/>
    <s v="Management"/>
    <s v="Yes"/>
    <n v="2"/>
    <x v="3"/>
    <s v="North America"/>
    <n v="64"/>
    <s v="Old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"/>
    <x v="1"/>
  </r>
  <r>
    <n v="12029"/>
    <s v="Married"/>
    <s v="Male"/>
    <n v="30000"/>
    <n v="0"/>
    <s v="Partial High School"/>
    <s v="Clerical"/>
    <s v="No"/>
    <n v="2"/>
    <x v="0"/>
    <s v="North America"/>
    <n v="28"/>
    <s v="Adolescent"/>
    <x v="0"/>
  </r>
  <r>
    <n v="18066"/>
    <s v="Single"/>
    <s v="Male"/>
    <n v="70000"/>
    <n v="5"/>
    <s v="Bachelors"/>
    <s v="Management"/>
    <s v="Yes"/>
    <n v="3"/>
    <x v="4"/>
    <s v="North America"/>
    <n v="60"/>
    <s v="Old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s v="Male"/>
    <n v="40000"/>
    <n v="4"/>
    <s v="High School"/>
    <s v="Skilled Manual"/>
    <s v="Yes"/>
    <n v="2"/>
    <x v="0"/>
    <s v="North America"/>
    <n v="44"/>
    <s v="Middle Age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"/>
    <x v="1"/>
  </r>
  <r>
    <n v="28858"/>
    <s v="Single"/>
    <s v="Male"/>
    <n v="80000"/>
    <n v="3"/>
    <s v="Bachelors"/>
    <s v="Skilled Manual"/>
    <s v="Yes"/>
    <n v="0"/>
    <x v="1"/>
    <s v="North America"/>
    <n v="40"/>
    <s v="Middle Age"/>
    <x v="0"/>
  </r>
  <r>
    <n v="14432"/>
    <s v="Single"/>
    <s v="Male"/>
    <n v="90000"/>
    <n v="4"/>
    <s v="Graduate Degree"/>
    <s v="Management"/>
    <s v="Yes"/>
    <n v="1"/>
    <x v="2"/>
    <s v="North America"/>
    <n v="73"/>
    <s v="Old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"/>
    <x v="1"/>
  </r>
  <r>
    <n v="22050"/>
    <s v="Single"/>
    <s v="Male"/>
    <n v="90000"/>
    <n v="4"/>
    <s v="Bachelors"/>
    <s v="Management"/>
    <s v="Yes"/>
    <n v="1"/>
    <x v="3"/>
    <s v="North America"/>
    <n v="38"/>
    <s v="Middle Age"/>
    <x v="1"/>
  </r>
  <r>
    <n v="25394"/>
    <s v="Married"/>
    <s v="Male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s v="Male"/>
    <n v="50000"/>
    <n v="4"/>
    <s v="Bachelors"/>
    <s v="Management"/>
    <s v="Yes"/>
    <n v="2"/>
    <x v="4"/>
    <s v="North America"/>
    <n v="63"/>
    <s v="Old"/>
    <x v="0"/>
  </r>
  <r>
    <n v="23195"/>
    <s v="Single"/>
    <s v="Male"/>
    <n v="50000"/>
    <n v="3"/>
    <s v="Bachelors"/>
    <s v="Skilled Manual"/>
    <s v="Yes"/>
    <n v="2"/>
    <x v="1"/>
    <s v="North America"/>
    <n v="41"/>
    <s v="Middle Age"/>
    <x v="1"/>
  </r>
  <r>
    <n v="21695"/>
    <s v="Married"/>
    <s v="Male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s v="Male"/>
    <n v="40000"/>
    <n v="4"/>
    <s v="High School"/>
    <s v="Skilled Manual"/>
    <s v="Yes"/>
    <n v="2"/>
    <x v="1"/>
    <s v="North America"/>
    <n v="46"/>
    <s v="Middle Age"/>
    <x v="0"/>
  </r>
  <r>
    <n v="13337"/>
    <s v="Married"/>
    <s v="Female"/>
    <n v="80000"/>
    <n v="5"/>
    <s v="Bachelors"/>
    <s v="Management"/>
    <s v="Yes"/>
    <n v="2"/>
    <x v="2"/>
    <s v="North America"/>
    <n v="64"/>
    <s v="Old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"/>
    <x v="0"/>
  </r>
  <r>
    <n v="28657"/>
    <s v="Single"/>
    <s v="Male"/>
    <n v="60000"/>
    <n v="2"/>
    <s v="Bachelors"/>
    <s v="Skilled Manual"/>
    <s v="Yes"/>
    <n v="0"/>
    <x v="1"/>
    <s v="North America"/>
    <n v="36"/>
    <s v="Middle Age"/>
    <x v="1"/>
  </r>
  <r>
    <n v="21713"/>
    <s v="Single"/>
    <s v="Male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s v="Male"/>
    <n v="60000"/>
    <n v="3"/>
    <s v="Graduate Degree"/>
    <s v="Management"/>
    <s v="Yes"/>
    <n v="2"/>
    <x v="4"/>
    <s v="North America"/>
    <n v="64"/>
    <s v="Old"/>
    <x v="0"/>
  </r>
  <r>
    <n v="27273"/>
    <s v="Single"/>
    <s v="Male"/>
    <n v="70000"/>
    <n v="3"/>
    <s v="Graduate Degree"/>
    <s v="Professional"/>
    <s v="No"/>
    <n v="0"/>
    <x v="0"/>
    <s v="North America"/>
    <n v="35"/>
    <s v="Middle Age"/>
    <x v="1"/>
  </r>
  <r>
    <n v="22719"/>
    <s v="Single"/>
    <s v="Male"/>
    <n v="110000"/>
    <n v="3"/>
    <s v="Bachelors"/>
    <s v="Management"/>
    <s v="Yes"/>
    <n v="4"/>
    <x v="1"/>
    <s v="North America"/>
    <n v="40"/>
    <s v="Middle Age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"/>
    <x v="0"/>
  </r>
  <r>
    <n v="20754"/>
    <s v="Married"/>
    <s v="Male"/>
    <n v="30000"/>
    <n v="2"/>
    <s v="High School"/>
    <s v="Skilled Manual"/>
    <s v="Yes"/>
    <n v="2"/>
    <x v="3"/>
    <s v="North America"/>
    <n v="51"/>
    <s v="Middle Age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"/>
    <x v="1"/>
  </r>
  <r>
    <n v="26728"/>
    <s v="Single"/>
    <s v="Male"/>
    <n v="70000"/>
    <n v="3"/>
    <s v="Graduate Degree"/>
    <s v="Management"/>
    <s v="No"/>
    <n v="2"/>
    <x v="3"/>
    <s v="North America"/>
    <n v="53"/>
    <s v="Middle Age"/>
    <x v="1"/>
  </r>
  <r>
    <n v="11090"/>
    <s v="Single"/>
    <s v="Male"/>
    <n v="90000"/>
    <n v="2"/>
    <s v="Partial College"/>
    <s v="Professional"/>
    <s v="Yes"/>
    <n v="1"/>
    <x v="1"/>
    <s v="North America"/>
    <n v="48"/>
    <s v="Middle Age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s v="Female"/>
    <n v="40000"/>
    <n v="2"/>
    <s v="High School"/>
    <s v="Professional"/>
    <s v="Yes"/>
    <n v="2"/>
    <x v="4"/>
    <s v="North America"/>
    <n v="57"/>
    <s v="Old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s v="Male"/>
    <n v="60000"/>
    <n v="2"/>
    <s v="High School"/>
    <s v="Professional"/>
    <s v="Yes"/>
    <n v="2"/>
    <x v="2"/>
    <s v="North America"/>
    <n v="48"/>
    <s v="Middle Age"/>
    <x v="0"/>
  </r>
  <r>
    <n v="23459"/>
    <s v="Married"/>
    <s v="Male"/>
    <n v="60000"/>
    <n v="2"/>
    <s v="High School"/>
    <s v="Professional"/>
    <s v="Yes"/>
    <n v="2"/>
    <x v="2"/>
    <s v="North America"/>
    <n v="50"/>
    <s v="Middle Age"/>
    <x v="0"/>
  </r>
  <r>
    <n v="19543"/>
    <s v="Married"/>
    <s v="Male"/>
    <n v="70000"/>
    <n v="5"/>
    <s v="Graduate Degree"/>
    <s v="Professional"/>
    <s v="No"/>
    <n v="3"/>
    <x v="4"/>
    <s v="North America"/>
    <n v="47"/>
    <s v="Middle Age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"/>
    <x v="1"/>
  </r>
  <r>
    <n v="12033"/>
    <s v="Single"/>
    <s v="Female"/>
    <n v="40000"/>
    <n v="0"/>
    <s v="High School"/>
    <s v="Skilled Manual"/>
    <s v="No"/>
    <n v="2"/>
    <x v="0"/>
    <s v="North America"/>
    <n v="27"/>
    <s v="Adolescent"/>
    <x v="1"/>
  </r>
  <r>
    <n v="11941"/>
    <s v="Single"/>
    <s v="Male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s v="Male"/>
    <n v="60000"/>
    <n v="2"/>
    <s v="Bachelors"/>
    <s v="Management"/>
    <s v="Yes"/>
    <n v="0"/>
    <x v="1"/>
    <s v="North America"/>
    <n v="59"/>
    <s v="Old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s v="Female"/>
    <n v="60000"/>
    <n v="4"/>
    <s v="Bachelors"/>
    <s v="Management"/>
    <s v="Yes"/>
    <n v="2"/>
    <x v="1"/>
    <s v="North America"/>
    <n v="60"/>
    <s v="Old"/>
    <x v="0"/>
  </r>
  <r>
    <n v="11663"/>
    <s v="Married"/>
    <s v="Male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s v="Female"/>
    <n v="40000"/>
    <n v="0"/>
    <s v="High School"/>
    <s v="Skilled Manual"/>
    <s v="Yes"/>
    <n v="2"/>
    <x v="2"/>
    <s v="North America"/>
    <n v="27"/>
    <s v="Adolescent"/>
    <x v="0"/>
  </r>
  <r>
    <n v="23455"/>
    <s v="Single"/>
    <s v="Male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"/>
    <x v="1"/>
  </r>
  <r>
    <n v="25419"/>
    <s v="Single"/>
    <s v="Male"/>
    <n v="50000"/>
    <n v="2"/>
    <s v="Bachelors"/>
    <s v="Skilled Manual"/>
    <s v="No"/>
    <n v="1"/>
    <x v="0"/>
    <s v="North America"/>
    <n v="38"/>
    <s v="Middle Age"/>
    <x v="1"/>
  </r>
  <r>
    <n v="13343"/>
    <s v="Married"/>
    <s v="Female"/>
    <n v="90000"/>
    <n v="5"/>
    <s v="Bachelors"/>
    <s v="Management"/>
    <s v="Yes"/>
    <n v="2"/>
    <x v="3"/>
    <s v="North America"/>
    <n v="63"/>
    <s v="Old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s v="Male"/>
    <n v="70000"/>
    <n v="0"/>
    <s v="Bachelors"/>
    <s v="Professional"/>
    <s v="No"/>
    <n v="1"/>
    <x v="0"/>
    <s v="North America"/>
    <n v="38"/>
    <s v="Middle Age"/>
    <x v="0"/>
  </r>
  <r>
    <n v="15319"/>
    <s v="Married"/>
    <s v="Female"/>
    <n v="70000"/>
    <n v="4"/>
    <s v="Bachelors"/>
    <s v="Management"/>
    <s v="No"/>
    <n v="1"/>
    <x v="3"/>
    <s v="North America"/>
    <n v="59"/>
    <s v="Old"/>
    <x v="0"/>
  </r>
  <r>
    <n v="17654"/>
    <s v="Single"/>
    <s v="Female"/>
    <n v="40000"/>
    <n v="3"/>
    <s v="Partial College"/>
    <s v="Clerical"/>
    <s v="Yes"/>
    <n v="1"/>
    <x v="3"/>
    <s v="North America"/>
    <n v="30"/>
    <s v="Adolescent"/>
    <x v="1"/>
  </r>
  <r>
    <n v="14662"/>
    <s v="Married"/>
    <s v="Male"/>
    <n v="60000"/>
    <n v="1"/>
    <s v="Bachelors"/>
    <s v="Professional"/>
    <s v="Yes"/>
    <n v="1"/>
    <x v="0"/>
    <s v="North America"/>
    <n v="48"/>
    <s v="Middle Age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s v="Male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s v="Male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s v="Male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s v="Female"/>
    <n v="120000"/>
    <n v="2"/>
    <s v="Bachelors"/>
    <s v="Management"/>
    <s v="Yes"/>
    <n v="3"/>
    <x v="2"/>
    <s v="North America"/>
    <n v="62"/>
    <s v="Old"/>
    <x v="0"/>
  </r>
  <r>
    <n v="16813"/>
    <s v="Married"/>
    <s v="Male"/>
    <n v="60000"/>
    <n v="2"/>
    <s v="Partial College"/>
    <s v="Professional"/>
    <s v="Yes"/>
    <n v="2"/>
    <x v="4"/>
    <s v="North America"/>
    <n v="55"/>
    <s v="Old"/>
    <x v="0"/>
  </r>
  <r>
    <n v="16007"/>
    <s v="Married"/>
    <s v="Female"/>
    <n v="90000"/>
    <n v="5"/>
    <s v="Bachelors"/>
    <s v="Management"/>
    <s v="Yes"/>
    <n v="2"/>
    <x v="3"/>
    <s v="North America"/>
    <n v="66"/>
    <s v="Old"/>
    <x v="1"/>
  </r>
  <r>
    <n v="27434"/>
    <s v="Single"/>
    <s v="Male"/>
    <n v="70000"/>
    <n v="4"/>
    <s v="Partial College"/>
    <s v="Professional"/>
    <s v="Yes"/>
    <n v="1"/>
    <x v="4"/>
    <s v="North America"/>
    <n v="56"/>
    <s v="Old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s v="Male"/>
    <n v="80000"/>
    <n v="3"/>
    <s v="Bachelors"/>
    <s v="Management"/>
    <s v="Yes"/>
    <n v="1"/>
    <x v="3"/>
    <s v="North America"/>
    <n v="56"/>
    <s v="Old"/>
    <x v="0"/>
  </r>
  <r>
    <n v="18329"/>
    <s v="Single"/>
    <s v="Male"/>
    <n v="30000"/>
    <n v="0"/>
    <s v="Partial High School"/>
    <s v="Clerical"/>
    <s v="No"/>
    <n v="2"/>
    <x v="2"/>
    <s v="North America"/>
    <n v="27"/>
    <s v="Adolescent"/>
    <x v="0"/>
  </r>
  <r>
    <n v="29037"/>
    <s v="Married"/>
    <s v="Male"/>
    <n v="60000"/>
    <n v="0"/>
    <s v="Graduate Degree"/>
    <s v="Professional"/>
    <s v="No"/>
    <n v="0"/>
    <x v="0"/>
    <s v="North America"/>
    <n v="39"/>
    <s v="Middle Age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"/>
    <x v="0"/>
  </r>
  <r>
    <n v="11734"/>
    <s v="Married"/>
    <s v="Male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s v="Male"/>
    <n v="70000"/>
    <n v="3"/>
    <s v="Graduate Degree"/>
    <s v="Management"/>
    <s v="Yes"/>
    <n v="2"/>
    <x v="2"/>
    <s v="North America"/>
    <n v="53"/>
    <s v="Middle Age"/>
    <x v="1"/>
  </r>
  <r>
    <n v="20659"/>
    <s v="Married"/>
    <s v="Male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s v="Female"/>
    <n v="60000"/>
    <n v="3"/>
    <s v="Bachelors"/>
    <s v="Management"/>
    <s v="Yes"/>
    <n v="2"/>
    <x v="4"/>
    <s v="North America"/>
    <n v="66"/>
    <s v="Old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"/>
    <x v="0"/>
  </r>
  <r>
    <n v="17450"/>
    <s v="Married"/>
    <s v="Male"/>
    <n v="80000"/>
    <n v="5"/>
    <s v="Partial College"/>
    <s v="Professional"/>
    <s v="Yes"/>
    <n v="3"/>
    <x v="2"/>
    <s v="North America"/>
    <n v="45"/>
    <s v="Middle Age"/>
    <x v="0"/>
  </r>
  <r>
    <n v="17337"/>
    <s v="Single"/>
    <s v="Male"/>
    <n v="40000"/>
    <n v="0"/>
    <s v="High School"/>
    <s v="Skilled Manual"/>
    <s v="Yes"/>
    <n v="1"/>
    <x v="2"/>
    <s v="North America"/>
    <n v="31"/>
    <s v="Middle Age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"/>
    <x v="1"/>
  </r>
  <r>
    <n v="15982"/>
    <s v="Married"/>
    <s v="Male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s v="Male"/>
    <n v="40000"/>
    <n v="2"/>
    <s v="Partial College"/>
    <s v="Clerical"/>
    <s v="No"/>
    <n v="1"/>
    <x v="3"/>
    <s v="North America"/>
    <n v="47"/>
    <s v="Middle Age"/>
    <x v="1"/>
  </r>
  <r>
    <n v="11269"/>
    <s v="Married"/>
    <s v="Male"/>
    <n v="130000"/>
    <n v="2"/>
    <s v="Graduate Degree"/>
    <s v="Management"/>
    <s v="Yes"/>
    <n v="2"/>
    <x v="0"/>
    <s v="North America"/>
    <n v="41"/>
    <s v="Middle Age"/>
    <x v="0"/>
  </r>
  <r>
    <n v="25148"/>
    <s v="Married"/>
    <s v="Male"/>
    <n v="60000"/>
    <n v="2"/>
    <s v="High School"/>
    <s v="Professional"/>
    <s v="No"/>
    <n v="2"/>
    <x v="3"/>
    <s v="North America"/>
    <n v="48"/>
    <s v="Middle Age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"/>
    <x v="0"/>
  </r>
  <r>
    <n v="23704"/>
    <s v="Single"/>
    <s v="Male"/>
    <n v="40000"/>
    <n v="5"/>
    <s v="High School"/>
    <s v="Professional"/>
    <s v="Yes"/>
    <n v="4"/>
    <x v="4"/>
    <s v="North America"/>
    <n v="60"/>
    <s v="Old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"/>
    <x v="0"/>
  </r>
  <r>
    <n v="22730"/>
    <s v="Married"/>
    <s v="Male"/>
    <n v="70000"/>
    <n v="5"/>
    <s v="Bachelors"/>
    <s v="Management"/>
    <s v="Yes"/>
    <n v="2"/>
    <x v="4"/>
    <s v="North America"/>
    <n v="63"/>
    <s v="Old"/>
    <x v="0"/>
  </r>
  <r>
    <n v="29134"/>
    <s v="Married"/>
    <s v="Male"/>
    <n v="60000"/>
    <n v="4"/>
    <s v="Bachelors"/>
    <s v="Skilled Manual"/>
    <s v="No"/>
    <n v="3"/>
    <x v="4"/>
    <s v="North America"/>
    <n v="42"/>
    <s v="Middle Age"/>
    <x v="0"/>
  </r>
  <r>
    <n v="14332"/>
    <s v="Single"/>
    <s v="Female"/>
    <n v="30000"/>
    <n v="0"/>
    <s v="High School"/>
    <s v="Skilled Manual"/>
    <s v="No"/>
    <n v="2"/>
    <x v="2"/>
    <s v="North America"/>
    <n v="26"/>
    <s v="Adolescent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s v="Male"/>
    <n v="90000"/>
    <n v="2"/>
    <s v="Partial College"/>
    <s v="Professional"/>
    <s v="No"/>
    <n v="0"/>
    <x v="2"/>
    <s v="North America"/>
    <n v="49"/>
    <s v="Middle Age"/>
    <x v="1"/>
  </r>
  <r>
    <n v="11292"/>
    <s v="Single"/>
    <s v="Male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s v="Male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s v="Male"/>
    <n v="60000"/>
    <n v="2"/>
    <s v="High School"/>
    <s v="Professional"/>
    <s v="Yes"/>
    <n v="2"/>
    <x v="1"/>
    <s v="North America"/>
    <n v="54"/>
    <s v="Middle Age"/>
    <x v="1"/>
  </r>
  <r>
    <n v="28672"/>
    <s v="Single"/>
    <s v="Male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s v="Male"/>
    <n v="60000"/>
    <n v="2"/>
    <s v="Bachelors"/>
    <s v="Skilled Manual"/>
    <s v="Yes"/>
    <n v="0"/>
    <x v="0"/>
    <s v="North America"/>
    <n v="38"/>
    <s v="Middle Age"/>
    <x v="1"/>
  </r>
  <r>
    <n v="19664"/>
    <s v="Single"/>
    <s v="Male"/>
    <n v="100000"/>
    <n v="3"/>
    <s v="Bachelors"/>
    <s v="Management"/>
    <s v="No"/>
    <n v="3"/>
    <x v="3"/>
    <s v="North America"/>
    <n v="38"/>
    <s v="Middle Age"/>
    <x v="0"/>
  </r>
  <r>
    <n v="12121"/>
    <s v="Single"/>
    <s v="Male"/>
    <n v="60000"/>
    <n v="3"/>
    <s v="High School"/>
    <s v="Professional"/>
    <s v="Yes"/>
    <n v="2"/>
    <x v="4"/>
    <s v="North America"/>
    <n v="53"/>
    <s v="Middle Age"/>
    <x v="1"/>
  </r>
  <r>
    <m/>
    <m/>
    <m/>
    <m/>
    <m/>
    <m/>
    <m/>
    <m/>
    <m/>
    <x v="5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78706-0C0F-463E-ADEA-F24FA9ECE109}" name="PivotTable7" cacheId="15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31:B385" firstHeaderRow="1" firstDataRow="1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0"/>
        <item x="4"/>
        <item x="3"/>
        <item x="1"/>
        <item x="2"/>
        <item t="default"/>
      </items>
    </pivotField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3" subtotal="count" baseField="0" baseItem="0"/>
  </dataFields>
  <formats count="3">
    <format dxfId="6">
      <pivotArea outline="0" fieldPosition="0">
        <references count="1">
          <reference field="11" count="1" selected="0">
            <x v="0"/>
          </reference>
        </references>
      </pivotArea>
    </format>
    <format dxfId="7">
      <pivotArea outline="0" collapsedLevelsAreSubtotals="1" fieldPosition="0"/>
    </format>
    <format dxfId="8">
      <pivotArea dataOnly="0" labelOnly="1" outline="0" axis="axisValues" fieldPosition="0"/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2E9DE-667C-432A-BCF6-6B735F211F5F}" name="PivotTable2" cacheId="15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3:D30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h="1" x="5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61A0E-3692-4D85-83A5-D9F84FF867BD}" name="PivotTable5" cacheId="15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5:D110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B20D3-69EF-43FE-8646-D24D758F36C8}" name="PivotTable10" cacheId="15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23:C430" firstHeaderRow="1" firstDataRow="1" firstDataCol="2"/>
  <pivotFields count="14"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2"/>
    <field x="1"/>
  </rowFields>
  <row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rowItems>
  <colItems count="1">
    <i/>
  </colItems>
  <dataFields count="1">
    <dataField name="Count of Purchased Bike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9C75C-F6C6-47D0-8432-E0B8F767EF34}" name="PivotTable4" cacheId="159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44:B154" firstHeaderRow="1" firstDataRow="1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dataFields count="10">
    <dataField name="Sum of Children" fld="4" baseField="0" baseItem="0"/>
    <dataField name="Count of Children2" fld="4" subtotal="count" baseField="0" baseItem="0"/>
    <dataField name="Average of Children2" fld="4" subtotal="average" baseField="0" baseItem="0"/>
    <dataField name="Max of Children2" fld="4" subtotal="max" baseField="0" baseItem="0"/>
    <dataField name="Min of Children2" fld="4" subtotal="min" baseField="0" baseItem="0"/>
    <dataField name="Count of Children2_2" fld="4" subtotal="countNums" baseField="0" baseItem="0"/>
    <dataField name="StdDev of Children2" fld="4" subtotal="stdDev" baseField="0" baseItem="0"/>
    <dataField name="StdDevp of Children2" fld="4" subtotal="stdDevp" baseField="0" baseItem="0"/>
    <dataField name="Var of Children2" fld="4" subtotal="var" baseField="0" baseItem="0"/>
    <dataField name="Varp of Children2" fld="4" subtotal="var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3839E-2A69-4B7B-9943-9678A5D433A7}" name="PivotTable8" cacheId="15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89:B393" firstHeaderRow="1" firstDataRow="1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14F3E-DD16-4ED8-B6A8-450548C0DAE8}" name="PivotTable6" cacheId="15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16:B322" firstHeaderRow="1" firstDataRow="1" firstDataCol="1"/>
  <pivotFields count="14"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come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7B990-F096-4DEC-8526-3994CE461B2E}" name="PivotTable1" cacheId="15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3">
    <format dxfId="3">
      <pivotArea outline="0" fieldPosition="0">
        <references count="1">
          <reference field="2" count="0" selected="0"/>
        </references>
      </pivotArea>
    </format>
    <format dxfId="4">
      <pivotArea outline="0" collapsedLevelsAreSubtotals="1" fieldPosition="0"/>
    </format>
    <format dxfId="5">
      <pivotArea outline="0" collapsedLevelsAreSubtotals="1" fieldPosition="0"/>
    </format>
  </formats>
  <chartFormats count="1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E689B-EC13-4853-AE55-4D1246CF768B}" name="PivotTable3" cacheId="15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0:D4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56B88145-2DFB-4DD0-88BA-56B333A16A88}" sourceName="Marital Status">
  <pivotTables>
    <pivotTable tabId="2" name="PivotTable1"/>
    <pivotTable tabId="2" name="PivotTable3"/>
    <pivotTable tabId="2" name="PivotTable5"/>
  </pivotTables>
  <data>
    <tabular pivotCacheId="124289657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00403FC-1576-48C7-8180-F98F66329146}" sourceName="Region">
  <pivotTables>
    <pivotTable tabId="2" name="PivotTable1"/>
  </pivotTables>
  <data>
    <tabular pivotCacheId="1242896573">
      <items count="3">
        <i x="0"/>
        <i x="2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2B68BF23-2775-42A3-87CF-A9A1D2AF991C}" sourceName="Education">
  <pivotTables>
    <pivotTable tabId="2" name="PivotTable1"/>
  </pivotTables>
  <data>
    <tabular pivotCacheId="1242896573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CDDF029D-B11C-49FE-BC77-04639F1C725F}" sourceName="Occupation">
  <pivotTables>
    <pivotTable tabId="2" name="PivotTable1"/>
  </pivotTables>
  <data>
    <tabular pivotCacheId="1242896573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7864212-4DDB-4232-ABC3-B9C8892DEC04}" cache="Slicer_Marital_Status" caption="Marital Status" rowHeight="228600"/>
  <slicer name="Region" xr10:uid="{A9662BCD-A391-4112-90FE-FC160E5765C0}" cache="Slicer_Region" caption="Region" rowHeight="228600"/>
  <slicer name="Education" xr10:uid="{808A9164-D67D-4F97-BB07-E58DE2C4CD42}" cache="Slicer_Education" caption="Education" rowHeight="228600"/>
  <slicer name="Occupation" xr10:uid="{22633914-4AC1-4D94-BC83-25B42E50995E}" cache="Slicer_Occupation" caption="Occup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D2" sqref="D2"/>
    </sheetView>
  </sheetViews>
  <sheetFormatPr defaultColWidth="11.85546875" defaultRowHeight="14.45"/>
  <cols>
    <col min="1" max="1" width="14.140625" customWidth="1"/>
    <col min="2" max="2" width="19.5703125" customWidth="1"/>
    <col min="3" max="3" width="16.5703125" customWidth="1"/>
    <col min="4" max="4" width="18" style="2" customWidth="1"/>
    <col min="5" max="5" width="15" customWidth="1"/>
    <col min="6" max="6" width="19.5703125" customWidth="1"/>
    <col min="7" max="7" width="17.42578125" customWidth="1"/>
    <col min="8" max="8" width="20.5703125" customWidth="1"/>
    <col min="10" max="10" width="20.42578125" customWidth="1"/>
    <col min="11" max="11" width="13" customWidth="1"/>
    <col min="12" max="12" width="12.7109375" customWidth="1"/>
    <col min="13" max="13" width="18.85546875" customWidth="1"/>
    <col min="14" max="14" width="16.285156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 55+",IF(L2&gt;=31,"Middle Age 31-54",IF(L2&lt;31,"Adolescent 0-30","Invalid")))</f>
        <v>Middle Age 31-54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 55+",IF(L3&gt;=31,"Middle Age 31-54",IF(L3&lt;31,"Adolescent 0-30","Invalid")))</f>
        <v>Middle Age 31-54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 55+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 31-54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 31-54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 31-54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 31-54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 31-54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 55+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 31-54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 31-54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 31-54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 55+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 31-54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 31-54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 31-54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 55+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 31-54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 31-54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 55+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 31-54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 31-54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 31-54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 55+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 31-54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 55+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 0-30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 31-54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 31-54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 31-54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 55+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 0-30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 31-54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 31-54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 55+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 31-54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 31-54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 0-30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 0-30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 31-54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 31-54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 55+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 31-54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 31-54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 31-54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 55+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 31-54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 31-54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 31-54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 31-54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 0-30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 31-54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 55+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 55+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 31-54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 31-54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 31-54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 55+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 31-54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 31-54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 31-54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 31-54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 31-54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 31-54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 31-54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 55+",IF(L67&gt;=31,"Middle Age 31-54",IF(L67&lt;31,"Adolescent 0-30","Invalid")))</f>
        <v>Old 55+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 31-54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 31-54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 31-54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 0-30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 31-54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 31-54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 31-54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 31-54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 55+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 31-54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 0-30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 0-30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 31-54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 55+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 31-54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 31-54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 31-54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 0-30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 31-54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 0-30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 31-54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 31-54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 0-30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 31-54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 0-30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 0-30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 31-54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 31-54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 55+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 55+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 31-54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 31-54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 0-30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 31-54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 31-54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 31-54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 31-54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 31-54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 31-54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 0-30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 31-54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 31-54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 31-54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 31-54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 31-54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 31-54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 31-54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 31-54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 0-30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 0-30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 31-54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 31-54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 55+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 0-30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 55+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 31-54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 31-54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 55+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 31-54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 31-54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 31-54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 31-54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 31-54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 55+",IF(L131&gt;=31,"Middle Age 31-54",IF(L131&lt;31,"Adolescent 0-30","Invalid")))</f>
        <v>Middle Age 31-54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 31-54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 55+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 31-54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 55+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 31-54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 31-54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 31-54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 31-54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 55+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 55+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 31-54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 0-30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 31-54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 31-54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 31-54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 31-54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 31-54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 31-54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 55+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 0-30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 31-54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 31-54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 31-54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 31-54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 31-54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 31-54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 55+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 31-54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 31-54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 31-54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 31-54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 31-54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 31-54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 31-54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 0-30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 0-30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 31-54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 31-54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 31-54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 31-54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 55+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 55+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 31-54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 0-30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 31-54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 31-54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 0-30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 31-54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 55+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 31-54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 31-54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 55+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 31-54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 55+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 55+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 31-54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 55+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 55+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 31-54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 31-54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 55+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 31-54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 55+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 55+",IF(L195&gt;=31,"Middle Age 31-54",IF(L195&lt;31,"Adolescent 0-30","Invalid")))</f>
        <v>Middle Age 31-54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 31-54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 0-30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 31-54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 55+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 31-54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 31-54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 31-54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 0-30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 31-54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 31-54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 31-54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 31-54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 55+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 0-30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 31-54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 31-54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 31-54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 31-54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 0-30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 31-54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 55+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 31-54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 31-54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 0-30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 31-54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 0-30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 31-54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 31-54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 31-54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 31-54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 55+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 31-54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 31-54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 31-54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 31-54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 55+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 55+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 31-54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 31-54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 0-30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 31-54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 55+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 31-54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 0-30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 31-54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 31-54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 31-54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 0-30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 31-54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 0-30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 31-54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 31-54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 31-54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 31-54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 55+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 31-54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 55+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 55+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 31-54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 55+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 55+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 31-54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 31-54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 55+",IF(L259&gt;=31,"Middle Age 31-54",IF(L259&lt;31,"Adolescent 0-30","Invalid")))</f>
        <v>Middle Age 31-54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 55+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 31-54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 31-54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 31-54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 31-54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 31-54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 31-54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 31-54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 0-30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 31-54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 31-54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 31-54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 31-54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 0-30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 31-54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 0-30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 31-54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 31-54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 31-54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 31-54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 31-54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 31-54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 31-54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 31-54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 31-54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 31-54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 31-54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 31-54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 31-54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 31-54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 31-54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 31-54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 31-54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 31-54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 31-54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 31-54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 31-54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 31-54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 31-54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 31-54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 31-54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 55+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 55+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 0-30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 55+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 31-54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 31-54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 55+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 31-54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 55+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 31-54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 31-54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 31-54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 31-54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 55+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 31-54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 31-54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 31-54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 55+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 31-54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 31-54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 31-54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 31-54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 55+",IF(L323&gt;=31,"Middle Age 31-54",IF(L323&lt;31,"Adolescent 0-30","Invalid")))</f>
        <v>Middle Age 31-54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 31-54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 31-54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 31-54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 31-54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 0-30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 31-54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 31-54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 55+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 31-54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 0-30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 31-54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 31-54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 31-54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 31-54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 31-54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 31-54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 31-54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 55+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 0-30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 31-54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 31-54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 31-54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 31-54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 31-54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 31-54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 31-54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 31-54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 0-30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 0-30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 31-54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 31-54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 31-54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 31-54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 31-54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 31-54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 31-54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 55+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 0-30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 31-54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 0-30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 31-54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 55+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 31-54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 31-54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 31-54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 31-54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 55+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 31-54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 31-54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 31-54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 31-54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 0-30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 31-54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 55+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 55+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 31-54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 55+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 31-54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 0-30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 55+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 31-54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 31-54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 0-30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 55+",IF(L387&gt;=31,"Middle Age 31-54",IF(L387&lt;31,"Adolescent 0-30","Invalid")))</f>
        <v>Middle Age 31-54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 31-54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 31-54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 55+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 31-54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 31-54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 31-54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 31-54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 31-54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 31-54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 31-54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 31-54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 55+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 31-54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 31-54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 31-54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 55+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 31-54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 31-54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 31-54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 31-54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 31-54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 31-54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 31-54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 31-54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 31-54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 31-54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 31-54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 55+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 31-54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 31-54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 31-54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 55+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 31-54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 31-54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 55+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 31-54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 31-54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 31-54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 31-54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 55+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 0-30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 31-54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 31-54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 31-54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 55+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 0-30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 31-54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 0-30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 31-54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 55+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 31-54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 0-30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 31-54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 31-54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 31-54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 31-54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 31-54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 31-54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 31-54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 31-54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 31-54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 31-54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 31-54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 55+",IF(L451&gt;=31,"Middle Age 31-54",IF(L451&lt;31,"Adolescent 0-30","Invalid")))</f>
        <v>Middle Age 31-54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 31-54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 31-54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 55+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 31-54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 31-54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 31-54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 31-54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 55+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 31-54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 31-54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 31-54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 31-54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 31-54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 31-54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 31-54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 55+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 31-54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 31-54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 31-54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 55+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 0-30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 31-54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 31-54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 31-54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 31-54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 55+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 31-54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 31-54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 31-54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 31-54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 31-54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 31-54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 31-54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 55+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 31-54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 31-54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 55+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 31-54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 31-54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 31-54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 31-54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 31-54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 31-54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 55+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 31-54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 55+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 31-54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 31-54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 31-54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 31-54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 31-54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 31-54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 0-30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 31-54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 31-54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 31-54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 31-54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 31-54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 0-30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 31-54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 31-54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 55+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 31-54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 55+",IF(L515&gt;=31,"Middle Age 31-54",IF(L515&lt;31,"Adolescent 0-30","Invalid")))</f>
        <v>Old 55+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 31-54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 31-54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 31-54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 31-54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 31-54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 55+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 31-54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 55+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 31-54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 31-54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 55+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 55+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 31-54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 31-54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 0-30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 55+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 0-30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 0-30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 31-54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 55+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 55+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 31-54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 31-54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 31-54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 31-54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 31-54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 31-54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 31-54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 0-30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 31-54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 31-54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 0-30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 31-54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 55+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 31-54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 31-54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 31-54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 55+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 31-54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 55+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 31-54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 31-54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 31-54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 31-54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 31-54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 55+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 31-54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 31-54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 31-54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 0-30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 0-30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 31-54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 55+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 31-54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 31-54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 55+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 31-54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 55+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 0-30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 55+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 31-54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 55+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 31-54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 55+",IF(L579&gt;=31,"Middle Age 31-54",IF(L579&lt;31,"Adolescent 0-30","Invalid")))</f>
        <v>Middle Age 31-54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 55+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 31-54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 55+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 0-30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 31-54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 55+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 31-54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 31-54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 31-54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 31-54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 31-54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 55+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 31-54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 55+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 31-54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 31-54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 55+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 55+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 31-54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 55+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 31-54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 55+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 31-54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 31-54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 31-54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 31-54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 0-30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 31-54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 31-54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 31-54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 31-54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 31-54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 31-54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 31-54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 0-30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 31-54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 31-54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 31-54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 31-54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 31-54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 31-54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 0-30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 31-54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 55+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 31-54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 55+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 0-30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 55+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 0-30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 55+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 31-54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 31-54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 0-30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 31-54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 31-54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 31-54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 55+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 31-54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 31-54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 0-30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 55+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 55+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 55+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 55+",IF(L643&gt;=31,"Middle Age 31-54",IF(L643&lt;31,"Adolescent 0-30","Invalid")))</f>
        <v>Old 55+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 31-54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 31-54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 31-54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 31-54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 31-54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 31-54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 55+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 31-54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 55+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 31-54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 31-54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 31-54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 31-54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 31-54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 31-54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 31-54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 31-54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 55+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 31-54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 0-30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 31-54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 31-54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 31-54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 31-54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 31-54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 55+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 31-54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 31-54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 55+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 31-54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 0-30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 31-54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 31-54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 31-54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 31-54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 31-54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 55+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 55+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 31-54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 31-54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 31-54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 31-54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 31-54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 31-54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 31-54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 0-30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 0-30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 0-30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 31-54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 31-54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 31-54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 31-54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 31-54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 31-54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 0-30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 0-30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 31-54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 31-54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 55+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 0-30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 31-54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 31-54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 31-54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 55+",IF(L707&gt;=31,"Middle Age 31-54",IF(L707&lt;31,"Adolescent 0-30","Invalid")))</f>
        <v>Old 55+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 31-54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 31-54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 55+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 55+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 31-54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 55+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 55+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 31-54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 0-30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 31-54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 31-54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 31-54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 31-54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 31-54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 55+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 31-54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 31-54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 31-54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 31-54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 31-54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 31-54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 31-54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 0-30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 31-54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 31-54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 31-54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 31-54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 31-54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 31-54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 0-30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 31-54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 31-54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 31-54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 55+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 0-30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 31-54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 0-30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 31-54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 55+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 31-54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 55+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 31-54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 55+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 55+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 31-54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 31-54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 31-54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 0-30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 55+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 31-54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 31-54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 31-54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 31-54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 31-54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 31-54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 55+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 31-54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 31-54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 0-30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 31-54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 31-54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 55+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 31-54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 55+",IF(L771&gt;=31,"Middle Age 31-54",IF(L771&lt;31,"Adolescent 0-30","Invalid")))</f>
        <v>Middle Age 31-54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 55+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 31-54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 31-54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 31-54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 31-54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 31-54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 55+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 0-30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 31-54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 31-54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 55+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 31-54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 31-54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 31-54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 31-54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 0-30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 31-54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 55+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 31-54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 31-54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 31-54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 0-30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 31-54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 31-54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 55+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 31-54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 55+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 0-30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 0-30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 31-54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 31-54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 55+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 0-30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 0-30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 0-30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 31-54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 31-54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 31-54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 31-54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 55+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 31-54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 31-54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 55+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 31-54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 55+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 0-30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 31-54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 31-54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 0-30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 0-30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 31-54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 31-54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 31-54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 31-54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 31-54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 31-54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 31-54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 31-54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 0-30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 55+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 31-54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 31-54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 31-54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 55+",IF(L835&gt;=31,"Middle Age 31-54",IF(L835&lt;31,"Adolescent 0-30","Invalid")))</f>
        <v>Middle Age 31-54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 31-54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 31-54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 0-30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 31-54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 31-54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 31-54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 31-54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 55+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 31-54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 31-54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 55+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 31-54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 55+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 0-30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 31-54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 55+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 55+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 31-54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 31-54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 31-54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 31-54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 31-54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 0-30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 31-54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 31-54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 31-54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 31-54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 31-54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 31-54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 31-54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 31-54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 31-54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 55+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 31-54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 55+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 31-54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 31-54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 55+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 31-54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 31-54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 31-54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 31-54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 0-30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 55+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 55+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 31-54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 31-54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 55+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 31-54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 31-54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 55+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 31-54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 31-54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 31-54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 31-54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 31-54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 31-54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 55+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 31-54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 31-54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 31-54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 55+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 31-54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 55+",IF(L899&gt;=31,"Middle Age 31-54",IF(L899&lt;31,"Adolescent 0-30","Invalid")))</f>
        <v>Adolescent 0-30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 55+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 31-54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 31-54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 31-54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 31-54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 55+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 31-54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 31-54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 31-54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 55+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 31-54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 31-54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 31-54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 55+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 31-54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 31-54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 31-54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 55+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 31-54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 31-54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 31-54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 55+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 31-54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 31-54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 31-54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 31-54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 31-54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 31-54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 55+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 31-54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 31-54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 31-54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 31-54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 31-54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 0-30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 0-30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 55+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 31-54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 55+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 31-54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 0-30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 31-54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 31-54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 31-54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 31-54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 31-54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 31-54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 31-54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 55+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 31-54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 31-54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 31-54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 31-54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 31-54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 55+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 0-30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 31-54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 31-54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 31-54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 0-30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 31-54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 31-54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 31-54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 55+",IF(L963&gt;=31,"Middle Age 31-54",IF(L963&lt;31,"Adolescent 0-30","Invalid")))</f>
        <v>Old 55+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 55+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 55+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 55+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 31-54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 31-54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 55+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 0-30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 31-54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 31-54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 31-54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 31-54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 31-54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 31-54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 31-54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 55+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 55+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 31-54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 31-54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 31-54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 31-54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 31-54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 31-54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 31-54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 31-54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 55+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 55+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 55+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 31-54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 0-30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 31-54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 31-54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 31-54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 31-54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 31-54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 31-54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 31-54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 31-54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 31-54</v>
      </c>
      <c r="N1001" t="s">
        <v>18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79BF-22E1-47CB-871B-CAE113A72A35}">
  <dimension ref="A1:AR495"/>
  <sheetViews>
    <sheetView tabSelected="1" topLeftCell="A485" workbookViewId="0">
      <selection activeCell="A495" sqref="A495:B495"/>
    </sheetView>
  </sheetViews>
  <sheetFormatPr defaultRowHeight="15"/>
  <cols>
    <col min="1" max="1" width="44" customWidth="1"/>
    <col min="2" max="2" width="72" customWidth="1"/>
    <col min="3" max="3" width="55.85546875" customWidth="1"/>
    <col min="4" max="4" width="26.7109375" customWidth="1"/>
    <col min="5" max="5" width="11.7109375" style="8" bestFit="1" customWidth="1"/>
    <col min="6" max="6" width="20.28515625" bestFit="1" customWidth="1"/>
    <col min="7" max="7" width="19.140625" bestFit="1" customWidth="1"/>
    <col min="8" max="8" width="20.28515625" bestFit="1" customWidth="1"/>
    <col min="9" max="9" width="15.7109375" bestFit="1" customWidth="1"/>
    <col min="10" max="10" width="16.85546875" bestFit="1" customWidth="1"/>
  </cols>
  <sheetData>
    <row r="1" spans="1:44">
      <c r="A1" s="3" t="s">
        <v>38</v>
      </c>
      <c r="B1" s="3" t="s">
        <v>13</v>
      </c>
      <c r="AE1" s="19" t="s">
        <v>39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</row>
    <row r="2" spans="1:44">
      <c r="A2" s="3" t="s">
        <v>2</v>
      </c>
      <c r="B2" t="s">
        <v>21</v>
      </c>
      <c r="C2" t="s">
        <v>18</v>
      </c>
      <c r="D2" t="s">
        <v>40</v>
      </c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</row>
    <row r="3" spans="1:44">
      <c r="A3" t="s">
        <v>15</v>
      </c>
      <c r="B3" s="4">
        <v>59534.883720930229</v>
      </c>
      <c r="C3" s="4">
        <v>64909.090909090912</v>
      </c>
      <c r="D3" s="4">
        <v>62008.36820083682</v>
      </c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4">
      <c r="A4" t="s">
        <v>22</v>
      </c>
      <c r="B4" s="4">
        <v>62012.578616352199</v>
      </c>
      <c r="C4" s="4">
        <v>65454.545454545456</v>
      </c>
      <c r="D4" s="4">
        <v>63420.07434944238</v>
      </c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</row>
    <row r="5" spans="1:44">
      <c r="A5" t="s">
        <v>40</v>
      </c>
      <c r="B5" s="4">
        <v>60902.777777777781</v>
      </c>
      <c r="C5" s="4">
        <v>65181.818181818184</v>
      </c>
      <c r="D5" s="4">
        <v>62755.905511811026</v>
      </c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</row>
    <row r="6" spans="1:44"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</row>
    <row r="7" spans="1:44"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23" spans="1:4">
      <c r="A23" s="3" t="s">
        <v>41</v>
      </c>
      <c r="B23" s="3" t="s">
        <v>13</v>
      </c>
    </row>
    <row r="24" spans="1:4">
      <c r="A24" s="3" t="s">
        <v>9</v>
      </c>
      <c r="B24" t="s">
        <v>21</v>
      </c>
      <c r="C24" t="s">
        <v>18</v>
      </c>
      <c r="D24" t="s">
        <v>40</v>
      </c>
    </row>
    <row r="25" spans="1:4">
      <c r="A25" t="s">
        <v>19</v>
      </c>
      <c r="B25" s="5">
        <v>166</v>
      </c>
      <c r="C25" s="5">
        <v>200</v>
      </c>
      <c r="D25" s="5">
        <v>366</v>
      </c>
    </row>
    <row r="26" spans="1:4">
      <c r="A26" t="s">
        <v>31</v>
      </c>
      <c r="B26" s="5">
        <v>92</v>
      </c>
      <c r="C26" s="5">
        <v>77</v>
      </c>
      <c r="D26" s="5">
        <v>169</v>
      </c>
    </row>
    <row r="27" spans="1:4">
      <c r="A27" t="s">
        <v>26</v>
      </c>
      <c r="B27" s="5">
        <v>67</v>
      </c>
      <c r="C27" s="5">
        <v>95</v>
      </c>
      <c r="D27" s="5">
        <v>162</v>
      </c>
    </row>
    <row r="28" spans="1:4">
      <c r="A28" t="s">
        <v>28</v>
      </c>
      <c r="B28" s="5">
        <v>116</v>
      </c>
      <c r="C28" s="5">
        <v>76</v>
      </c>
      <c r="D28" s="5">
        <v>192</v>
      </c>
    </row>
    <row r="29" spans="1:4">
      <c r="A29" t="s">
        <v>35</v>
      </c>
      <c r="B29" s="5">
        <v>78</v>
      </c>
      <c r="C29" s="5">
        <v>33</v>
      </c>
      <c r="D29" s="5">
        <v>111</v>
      </c>
    </row>
    <row r="30" spans="1:4">
      <c r="A30" t="s">
        <v>40</v>
      </c>
      <c r="B30" s="5">
        <v>519</v>
      </c>
      <c r="C30" s="5">
        <v>481</v>
      </c>
      <c r="D30" s="5">
        <v>1000</v>
      </c>
    </row>
    <row r="40" spans="1:4">
      <c r="A40" s="3" t="s">
        <v>41</v>
      </c>
      <c r="B40" s="3" t="s">
        <v>13</v>
      </c>
    </row>
    <row r="41" spans="1:4">
      <c r="A41" s="3" t="s">
        <v>12</v>
      </c>
      <c r="B41" t="s">
        <v>21</v>
      </c>
      <c r="C41" t="s">
        <v>18</v>
      </c>
      <c r="D41" t="s">
        <v>40</v>
      </c>
    </row>
    <row r="42" spans="1:4">
      <c r="A42" t="s">
        <v>42</v>
      </c>
      <c r="B42" s="5">
        <v>71</v>
      </c>
      <c r="C42" s="5">
        <v>39</v>
      </c>
      <c r="D42" s="5">
        <v>110</v>
      </c>
    </row>
    <row r="43" spans="1:4">
      <c r="A43" t="s">
        <v>43</v>
      </c>
      <c r="B43" s="5">
        <v>318</v>
      </c>
      <c r="C43" s="5">
        <v>383</v>
      </c>
      <c r="D43" s="5">
        <v>701</v>
      </c>
    </row>
    <row r="44" spans="1:4">
      <c r="A44" t="s">
        <v>44</v>
      </c>
      <c r="B44" s="5">
        <v>130</v>
      </c>
      <c r="C44" s="5">
        <v>59</v>
      </c>
      <c r="D44" s="5">
        <v>189</v>
      </c>
    </row>
    <row r="45" spans="1:4">
      <c r="A45" t="s">
        <v>40</v>
      </c>
      <c r="B45" s="5">
        <v>519</v>
      </c>
      <c r="C45" s="5">
        <v>481</v>
      </c>
      <c r="D45" s="5">
        <v>1000</v>
      </c>
    </row>
    <row r="55" spans="1:4">
      <c r="A55" s="3" t="s">
        <v>41</v>
      </c>
      <c r="B55" s="3" t="s">
        <v>13</v>
      </c>
    </row>
    <row r="56" spans="1:4">
      <c r="A56" s="3" t="s">
        <v>11</v>
      </c>
      <c r="B56" t="s">
        <v>21</v>
      </c>
      <c r="C56" t="s">
        <v>18</v>
      </c>
      <c r="D56" t="s">
        <v>40</v>
      </c>
    </row>
    <row r="57" spans="1:4">
      <c r="A57">
        <v>25</v>
      </c>
      <c r="B57" s="5">
        <v>2</v>
      </c>
      <c r="C57" s="5">
        <v>4</v>
      </c>
      <c r="D57" s="5">
        <v>6</v>
      </c>
    </row>
    <row r="58" spans="1:4">
      <c r="A58">
        <v>26</v>
      </c>
      <c r="B58" s="5">
        <v>8</v>
      </c>
      <c r="C58" s="5">
        <v>8</v>
      </c>
      <c r="D58" s="5">
        <v>16</v>
      </c>
    </row>
    <row r="59" spans="1:4">
      <c r="A59">
        <v>27</v>
      </c>
      <c r="B59" s="5">
        <v>15</v>
      </c>
      <c r="C59" s="5">
        <v>8</v>
      </c>
      <c r="D59" s="5">
        <v>23</v>
      </c>
    </row>
    <row r="60" spans="1:4">
      <c r="A60">
        <v>28</v>
      </c>
      <c r="B60" s="5">
        <v>12</v>
      </c>
      <c r="C60" s="5">
        <v>10</v>
      </c>
      <c r="D60" s="5">
        <v>22</v>
      </c>
    </row>
    <row r="61" spans="1:4">
      <c r="A61">
        <v>29</v>
      </c>
      <c r="B61" s="5">
        <v>11</v>
      </c>
      <c r="C61" s="5">
        <v>5</v>
      </c>
      <c r="D61" s="5">
        <v>16</v>
      </c>
    </row>
    <row r="62" spans="1:4">
      <c r="A62">
        <v>30</v>
      </c>
      <c r="B62" s="5">
        <v>23</v>
      </c>
      <c r="C62" s="5">
        <v>4</v>
      </c>
      <c r="D62" s="5">
        <v>27</v>
      </c>
    </row>
    <row r="63" spans="1:4">
      <c r="A63">
        <v>31</v>
      </c>
      <c r="B63" s="5">
        <v>17</v>
      </c>
      <c r="C63" s="5">
        <v>8</v>
      </c>
      <c r="D63" s="5">
        <v>25</v>
      </c>
    </row>
    <row r="64" spans="1:4">
      <c r="A64">
        <v>32</v>
      </c>
      <c r="B64" s="5">
        <v>19</v>
      </c>
      <c r="C64" s="5">
        <v>14</v>
      </c>
      <c r="D64" s="5">
        <v>33</v>
      </c>
    </row>
    <row r="65" spans="1:4">
      <c r="A65">
        <v>33</v>
      </c>
      <c r="B65" s="5">
        <v>8</v>
      </c>
      <c r="C65" s="5">
        <v>13</v>
      </c>
      <c r="D65" s="5">
        <v>21</v>
      </c>
    </row>
    <row r="66" spans="1:4">
      <c r="A66">
        <v>34</v>
      </c>
      <c r="B66" s="5">
        <v>12</v>
      </c>
      <c r="C66" s="5">
        <v>19</v>
      </c>
      <c r="D66" s="5">
        <v>31</v>
      </c>
    </row>
    <row r="67" spans="1:4">
      <c r="A67">
        <v>35</v>
      </c>
      <c r="B67" s="5">
        <v>14</v>
      </c>
      <c r="C67" s="5">
        <v>22</v>
      </c>
      <c r="D67" s="5">
        <v>36</v>
      </c>
    </row>
    <row r="68" spans="1:4">
      <c r="A68">
        <v>36</v>
      </c>
      <c r="B68" s="5">
        <v>7</v>
      </c>
      <c r="C68" s="5">
        <v>30</v>
      </c>
      <c r="D68" s="5">
        <v>37</v>
      </c>
    </row>
    <row r="69" spans="1:4">
      <c r="A69">
        <v>37</v>
      </c>
      <c r="B69" s="5">
        <v>4</v>
      </c>
      <c r="C69" s="5">
        <v>28</v>
      </c>
      <c r="D69" s="5">
        <v>32</v>
      </c>
    </row>
    <row r="70" spans="1:4">
      <c r="A70">
        <v>38</v>
      </c>
      <c r="B70" s="5">
        <v>8</v>
      </c>
      <c r="C70" s="5">
        <v>29</v>
      </c>
      <c r="D70" s="5">
        <v>37</v>
      </c>
    </row>
    <row r="71" spans="1:4">
      <c r="A71">
        <v>39</v>
      </c>
      <c r="B71" s="5">
        <v>10</v>
      </c>
      <c r="C71" s="5">
        <v>12</v>
      </c>
      <c r="D71" s="5">
        <v>22</v>
      </c>
    </row>
    <row r="72" spans="1:4">
      <c r="A72">
        <v>40</v>
      </c>
      <c r="B72" s="5">
        <v>24</v>
      </c>
      <c r="C72" s="5">
        <v>18</v>
      </c>
      <c r="D72" s="5">
        <v>42</v>
      </c>
    </row>
    <row r="73" spans="1:4">
      <c r="A73">
        <v>41</v>
      </c>
      <c r="B73" s="5">
        <v>13</v>
      </c>
      <c r="C73" s="5">
        <v>15</v>
      </c>
      <c r="D73" s="5">
        <v>28</v>
      </c>
    </row>
    <row r="74" spans="1:4">
      <c r="A74">
        <v>42</v>
      </c>
      <c r="B74" s="5">
        <v>22</v>
      </c>
      <c r="C74" s="5">
        <v>12</v>
      </c>
      <c r="D74" s="5">
        <v>34</v>
      </c>
    </row>
    <row r="75" spans="1:4">
      <c r="A75">
        <v>43</v>
      </c>
      <c r="B75" s="5">
        <v>17</v>
      </c>
      <c r="C75" s="5">
        <v>19</v>
      </c>
      <c r="D75" s="5">
        <v>36</v>
      </c>
    </row>
    <row r="76" spans="1:4">
      <c r="A76">
        <v>44</v>
      </c>
      <c r="B76" s="5">
        <v>15</v>
      </c>
      <c r="C76" s="5">
        <v>12</v>
      </c>
      <c r="D76" s="5">
        <v>27</v>
      </c>
    </row>
    <row r="77" spans="1:4">
      <c r="A77">
        <v>45</v>
      </c>
      <c r="B77" s="5">
        <v>18</v>
      </c>
      <c r="C77" s="5">
        <v>13</v>
      </c>
      <c r="D77" s="5">
        <v>31</v>
      </c>
    </row>
    <row r="78" spans="1:4">
      <c r="A78">
        <v>46</v>
      </c>
      <c r="B78" s="5">
        <v>12</v>
      </c>
      <c r="C78" s="5">
        <v>15</v>
      </c>
      <c r="D78" s="5">
        <v>27</v>
      </c>
    </row>
    <row r="79" spans="1:4">
      <c r="A79">
        <v>47</v>
      </c>
      <c r="B79" s="5">
        <v>19</v>
      </c>
      <c r="C79" s="5">
        <v>20</v>
      </c>
      <c r="D79" s="5">
        <v>39</v>
      </c>
    </row>
    <row r="80" spans="1:4">
      <c r="A80">
        <v>48</v>
      </c>
      <c r="B80" s="5">
        <v>16</v>
      </c>
      <c r="C80" s="5">
        <v>13</v>
      </c>
      <c r="D80" s="5">
        <v>29</v>
      </c>
    </row>
    <row r="81" spans="1:4">
      <c r="A81">
        <v>49</v>
      </c>
      <c r="B81" s="5">
        <v>15</v>
      </c>
      <c r="C81" s="5">
        <v>8</v>
      </c>
      <c r="D81" s="5">
        <v>23</v>
      </c>
    </row>
    <row r="82" spans="1:4">
      <c r="A82">
        <v>50</v>
      </c>
      <c r="B82" s="5">
        <v>12</v>
      </c>
      <c r="C82" s="5">
        <v>12</v>
      </c>
      <c r="D82" s="5">
        <v>24</v>
      </c>
    </row>
    <row r="83" spans="1:4">
      <c r="A83">
        <v>51</v>
      </c>
      <c r="B83" s="5">
        <v>10</v>
      </c>
      <c r="C83" s="5">
        <v>12</v>
      </c>
      <c r="D83" s="5">
        <v>22</v>
      </c>
    </row>
    <row r="84" spans="1:4">
      <c r="A84">
        <v>52</v>
      </c>
      <c r="B84" s="5">
        <v>10</v>
      </c>
      <c r="C84" s="5">
        <v>15</v>
      </c>
      <c r="D84" s="5">
        <v>25</v>
      </c>
    </row>
    <row r="85" spans="1:4">
      <c r="A85">
        <v>53</v>
      </c>
      <c r="B85" s="5">
        <v>11</v>
      </c>
      <c r="C85" s="5">
        <v>13</v>
      </c>
      <c r="D85" s="5">
        <v>24</v>
      </c>
    </row>
    <row r="86" spans="1:4">
      <c r="A86">
        <v>54</v>
      </c>
      <c r="B86" s="5">
        <v>5</v>
      </c>
      <c r="C86" s="5">
        <v>11</v>
      </c>
      <c r="D86" s="5">
        <v>16</v>
      </c>
    </row>
    <row r="87" spans="1:4">
      <c r="A87">
        <v>55</v>
      </c>
      <c r="B87" s="5">
        <v>13</v>
      </c>
      <c r="C87" s="5">
        <v>5</v>
      </c>
      <c r="D87" s="5">
        <v>18</v>
      </c>
    </row>
    <row r="88" spans="1:4">
      <c r="A88">
        <v>56</v>
      </c>
      <c r="B88" s="5">
        <v>13</v>
      </c>
      <c r="C88" s="5">
        <v>3</v>
      </c>
      <c r="D88" s="5">
        <v>16</v>
      </c>
    </row>
    <row r="89" spans="1:4">
      <c r="A89">
        <v>57</v>
      </c>
      <c r="B89" s="5">
        <v>4</v>
      </c>
      <c r="C89" s="5">
        <v>4</v>
      </c>
      <c r="D89" s="5">
        <v>8</v>
      </c>
    </row>
    <row r="90" spans="1:4">
      <c r="A90">
        <v>58</v>
      </c>
      <c r="B90" s="5">
        <v>8</v>
      </c>
      <c r="C90" s="5">
        <v>4</v>
      </c>
      <c r="D90" s="5">
        <v>12</v>
      </c>
    </row>
    <row r="91" spans="1:4">
      <c r="A91">
        <v>59</v>
      </c>
      <c r="B91" s="5">
        <v>14</v>
      </c>
      <c r="C91" s="5">
        <v>6</v>
      </c>
      <c r="D91" s="5">
        <v>20</v>
      </c>
    </row>
    <row r="92" spans="1:4">
      <c r="A92">
        <v>60</v>
      </c>
      <c r="B92" s="5">
        <v>8</v>
      </c>
      <c r="C92" s="5">
        <v>7</v>
      </c>
      <c r="D92" s="5">
        <v>15</v>
      </c>
    </row>
    <row r="93" spans="1:4">
      <c r="A93">
        <v>61</v>
      </c>
      <c r="B93" s="5">
        <v>5</v>
      </c>
      <c r="C93" s="5">
        <v>4</v>
      </c>
      <c r="D93" s="5">
        <v>9</v>
      </c>
    </row>
    <row r="94" spans="1:4">
      <c r="A94">
        <v>62</v>
      </c>
      <c r="B94" s="5">
        <v>9</v>
      </c>
      <c r="C94" s="5">
        <v>4</v>
      </c>
      <c r="D94" s="5">
        <v>13</v>
      </c>
    </row>
    <row r="95" spans="1:4">
      <c r="A95">
        <v>63</v>
      </c>
      <c r="B95" s="5">
        <v>7</v>
      </c>
      <c r="C95" s="5">
        <v>2</v>
      </c>
      <c r="D95" s="5">
        <v>9</v>
      </c>
    </row>
    <row r="96" spans="1:4">
      <c r="A96">
        <v>64</v>
      </c>
      <c r="B96" s="5">
        <v>7</v>
      </c>
      <c r="C96" s="5">
        <v>3</v>
      </c>
      <c r="D96" s="5">
        <v>10</v>
      </c>
    </row>
    <row r="97" spans="1:4">
      <c r="A97">
        <v>65</v>
      </c>
      <c r="B97" s="5">
        <v>6</v>
      </c>
      <c r="C97" s="5">
        <v>3</v>
      </c>
      <c r="D97" s="5">
        <v>9</v>
      </c>
    </row>
    <row r="98" spans="1:4">
      <c r="A98">
        <v>66</v>
      </c>
      <c r="B98" s="5">
        <v>8</v>
      </c>
      <c r="C98" s="5">
        <v>6</v>
      </c>
      <c r="D98" s="5">
        <v>14</v>
      </c>
    </row>
    <row r="99" spans="1:4">
      <c r="A99">
        <v>67</v>
      </c>
      <c r="B99" s="5">
        <v>8</v>
      </c>
      <c r="C99" s="5">
        <v>2</v>
      </c>
      <c r="D99" s="5">
        <v>10</v>
      </c>
    </row>
    <row r="100" spans="1:4">
      <c r="A100">
        <v>68</v>
      </c>
      <c r="B100" s="5">
        <v>3</v>
      </c>
      <c r="C100" s="5"/>
      <c r="D100" s="5">
        <v>3</v>
      </c>
    </row>
    <row r="101" spans="1:4">
      <c r="A101">
        <v>69</v>
      </c>
      <c r="B101" s="5">
        <v>8</v>
      </c>
      <c r="C101" s="5"/>
      <c r="D101" s="5">
        <v>8</v>
      </c>
    </row>
    <row r="102" spans="1:4">
      <c r="A102">
        <v>70</v>
      </c>
      <c r="B102" s="5">
        <v>3</v>
      </c>
      <c r="C102" s="5">
        <v>1</v>
      </c>
      <c r="D102" s="5">
        <v>4</v>
      </c>
    </row>
    <row r="103" spans="1:4">
      <c r="A103">
        <v>71</v>
      </c>
      <c r="B103" s="5">
        <v>1</v>
      </c>
      <c r="C103" s="5"/>
      <c r="D103" s="5">
        <v>1</v>
      </c>
    </row>
    <row r="104" spans="1:4">
      <c r="A104">
        <v>72</v>
      </c>
      <c r="B104" s="5"/>
      <c r="C104" s="5">
        <v>1</v>
      </c>
      <c r="D104" s="5">
        <v>1</v>
      </c>
    </row>
    <row r="105" spans="1:4">
      <c r="A105">
        <v>73</v>
      </c>
      <c r="B105" s="5">
        <v>2</v>
      </c>
      <c r="C105" s="5">
        <v>2</v>
      </c>
      <c r="D105" s="5">
        <v>4</v>
      </c>
    </row>
    <row r="106" spans="1:4">
      <c r="A106">
        <v>74</v>
      </c>
      <c r="B106" s="5"/>
      <c r="C106" s="5">
        <v>1</v>
      </c>
      <c r="D106" s="5">
        <v>1</v>
      </c>
    </row>
    <row r="107" spans="1:4">
      <c r="A107">
        <v>78</v>
      </c>
      <c r="B107" s="5">
        <v>1</v>
      </c>
      <c r="C107" s="5">
        <v>1</v>
      </c>
      <c r="D107" s="5">
        <v>2</v>
      </c>
    </row>
    <row r="108" spans="1:4">
      <c r="A108">
        <v>80</v>
      </c>
      <c r="B108" s="5">
        <v>1</v>
      </c>
      <c r="C108" s="5"/>
      <c r="D108" s="5">
        <v>1</v>
      </c>
    </row>
    <row r="109" spans="1:4">
      <c r="A109">
        <v>89</v>
      </c>
      <c r="B109" s="5">
        <v>1</v>
      </c>
      <c r="C109" s="5"/>
      <c r="D109" s="5">
        <v>1</v>
      </c>
    </row>
    <row r="110" spans="1:4">
      <c r="A110" t="s">
        <v>40</v>
      </c>
      <c r="B110" s="5">
        <v>519</v>
      </c>
      <c r="C110" s="5">
        <v>481</v>
      </c>
      <c r="D110" s="5">
        <v>1000</v>
      </c>
    </row>
    <row r="143" spans="1:7">
      <c r="G143">
        <f>SUM(bike_buyers!D2:D11)</f>
        <v>600000</v>
      </c>
    </row>
    <row r="144" spans="1:7">
      <c r="A144" s="3" t="s">
        <v>45</v>
      </c>
    </row>
    <row r="145" spans="1:2">
      <c r="A145" t="s">
        <v>46</v>
      </c>
      <c r="B145" s="5">
        <v>1898</v>
      </c>
    </row>
    <row r="146" spans="1:2">
      <c r="A146" t="s">
        <v>47</v>
      </c>
      <c r="B146" s="5">
        <v>1000</v>
      </c>
    </row>
    <row r="147" spans="1:2">
      <c r="A147" t="s">
        <v>48</v>
      </c>
      <c r="B147" s="5">
        <v>1.8979999999999999</v>
      </c>
    </row>
    <row r="148" spans="1:2">
      <c r="A148" t="s">
        <v>49</v>
      </c>
      <c r="B148" s="5">
        <v>5</v>
      </c>
    </row>
    <row r="149" spans="1:2">
      <c r="A149" t="s">
        <v>50</v>
      </c>
      <c r="B149" s="5">
        <v>0</v>
      </c>
    </row>
    <row r="150" spans="1:2">
      <c r="A150" t="s">
        <v>51</v>
      </c>
      <c r="B150" s="5">
        <v>1000</v>
      </c>
    </row>
    <row r="151" spans="1:2">
      <c r="A151" t="s">
        <v>52</v>
      </c>
      <c r="B151" s="5">
        <v>1.6285724571686235</v>
      </c>
    </row>
    <row r="152" spans="1:2">
      <c r="A152" t="s">
        <v>53</v>
      </c>
      <c r="B152" s="5">
        <v>1.6277579672666327</v>
      </c>
    </row>
    <row r="153" spans="1:2">
      <c r="A153" t="s">
        <v>54</v>
      </c>
      <c r="B153" s="5">
        <v>2.6522482482482483</v>
      </c>
    </row>
    <row r="154" spans="1:2">
      <c r="A154" t="s">
        <v>55</v>
      </c>
      <c r="B154" s="5">
        <v>2.6495959999999998</v>
      </c>
    </row>
    <row r="162" spans="1:5">
      <c r="A162" t="s">
        <v>56</v>
      </c>
    </row>
    <row r="163" spans="1:5">
      <c r="E163" s="8" t="s">
        <v>57</v>
      </c>
    </row>
    <row r="164" spans="1:5">
      <c r="A164" t="s">
        <v>58</v>
      </c>
      <c r="E164" s="8" t="s">
        <v>59</v>
      </c>
    </row>
    <row r="165" spans="1:5">
      <c r="A165" t="s">
        <v>60</v>
      </c>
      <c r="B165" s="7">
        <f>SUM(bike_buyers!D:D)</f>
        <v>56360000</v>
      </c>
      <c r="E165" s="8" t="s">
        <v>61</v>
      </c>
    </row>
    <row r="166" spans="1:5">
      <c r="E166" s="8" t="s">
        <v>62</v>
      </c>
    </row>
    <row r="167" spans="1:5">
      <c r="D167" t="s">
        <v>63</v>
      </c>
      <c r="E167" s="8">
        <v>0</v>
      </c>
    </row>
    <row r="168" spans="1:5">
      <c r="E168" s="8" t="s">
        <v>64</v>
      </c>
    </row>
    <row r="169" spans="1:5">
      <c r="E169" s="8" t="s">
        <v>65</v>
      </c>
    </row>
    <row r="170" spans="1:5">
      <c r="E170" s="8" t="s">
        <v>66</v>
      </c>
    </row>
    <row r="171" spans="1:5">
      <c r="A171" t="str">
        <f>LEFT(bike_buyers!G2,7)</f>
        <v>Skilled</v>
      </c>
    </row>
    <row r="172" spans="1:5">
      <c r="A172" t="str">
        <f>RIGHT(bike_buyers!G9,6)</f>
        <v>Manual</v>
      </c>
    </row>
    <row r="173" spans="1:5">
      <c r="A173" t="str">
        <f>MID(bike_buyers!G14,4,4)</f>
        <v>fess</v>
      </c>
    </row>
    <row r="174" spans="1:5">
      <c r="A174" t="str">
        <f>TRIM(bike_buyers!A2)</f>
        <v>12496</v>
      </c>
    </row>
    <row r="175" spans="1:5">
      <c r="A175" t="str">
        <f>UPPER(bike_buyers!C3)</f>
        <v>MALE</v>
      </c>
    </row>
    <row r="176" spans="1:5">
      <c r="A176" t="str">
        <f>LOWER(bike_buyers!C2)</f>
        <v>female</v>
      </c>
    </row>
    <row r="177" spans="1:4">
      <c r="A177" t="str">
        <f>PROPER(' Pivot Table'!B177)</f>
        <v>Male</v>
      </c>
      <c r="B177" s="9" t="s">
        <v>67</v>
      </c>
    </row>
    <row r="178" spans="1:4">
      <c r="A178" s="10">
        <f>DATE(2000,3,5)</f>
        <v>36590</v>
      </c>
    </row>
    <row r="179" spans="1:4">
      <c r="A179" s="11">
        <f>TIME(14,30,30)</f>
        <v>0.60451388888888891</v>
      </c>
    </row>
    <row r="180" spans="1:4">
      <c r="A180">
        <f>DATEVALUE("1/11/2000")</f>
        <v>36536</v>
      </c>
    </row>
    <row r="181" spans="1:4">
      <c r="A181" s="10">
        <f ca="1">DATE(YEAR(TODAY()),MONTH(TODAY()),DAY(TODAY()))</f>
        <v>45608</v>
      </c>
    </row>
    <row r="182" spans="1:4">
      <c r="A182" t="str">
        <f>IF(bike_buyers!N9 = "No","Fail","Pass")</f>
        <v>Pass</v>
      </c>
    </row>
    <row r="183" spans="1:4">
      <c r="A183">
        <f>COUNTIFS(bike_buyers!D2:D15,"&gt;40000")</f>
        <v>6</v>
      </c>
    </row>
    <row r="184" spans="1:4">
      <c r="A184">
        <f>COUNTIF(bike_buyers!H2:H15,"Yes")</f>
        <v>10</v>
      </c>
    </row>
    <row r="185" spans="1:4">
      <c r="A185">
        <f>SUMIF(bike_buyers!D2:D10,"&gt;40000")</f>
        <v>310000</v>
      </c>
    </row>
    <row r="186" spans="1:4">
      <c r="A186">
        <f>VLOOKUP(bike_buyers!A8,bike_buyers!A1:E10,4,0)</f>
        <v>160000</v>
      </c>
    </row>
    <row r="187" spans="1:4">
      <c r="A187" t="str">
        <f>HLOOKUP(bike_buyers!K1,bike_buyers!I1:N19,11,0)</f>
        <v>Europe</v>
      </c>
    </row>
    <row r="188" spans="1:4">
      <c r="A188" t="s">
        <v>68</v>
      </c>
      <c r="B188" t="s">
        <v>69</v>
      </c>
      <c r="C188" t="s">
        <v>68</v>
      </c>
      <c r="D188" t="s">
        <v>70</v>
      </c>
    </row>
    <row r="189" spans="1:4">
      <c r="A189">
        <v>5</v>
      </c>
    </row>
    <row r="190" spans="1:4">
      <c r="A190">
        <v>6</v>
      </c>
    </row>
    <row r="191" spans="1:4">
      <c r="A191">
        <v>11</v>
      </c>
    </row>
    <row r="192" spans="1:4">
      <c r="A192">
        <v>7</v>
      </c>
    </row>
    <row r="193" spans="1:3">
      <c r="A193">
        <v>15</v>
      </c>
    </row>
    <row r="194" spans="1:3">
      <c r="A194">
        <v>19</v>
      </c>
    </row>
    <row r="195" spans="1:3">
      <c r="A195" t="s">
        <v>71</v>
      </c>
      <c r="B195" t="s">
        <v>72</v>
      </c>
    </row>
    <row r="196" spans="1:3">
      <c r="A196" t="s">
        <v>73</v>
      </c>
    </row>
    <row r="197" spans="1:3">
      <c r="A197">
        <v>0</v>
      </c>
    </row>
    <row r="198" spans="1:3">
      <c r="A198">
        <f>$B$198</f>
        <v>0</v>
      </c>
      <c r="B198">
        <v>0</v>
      </c>
      <c r="C198" t="s">
        <v>74</v>
      </c>
    </row>
    <row r="199" spans="1:3">
      <c r="A199">
        <f>$B$198</f>
        <v>0</v>
      </c>
    </row>
    <row r="200" spans="1:3">
      <c r="A200">
        <f>$B$198</f>
        <v>0</v>
      </c>
    </row>
    <row r="201" spans="1:3">
      <c r="A201">
        <f>$B$198</f>
        <v>0</v>
      </c>
    </row>
    <row r="202" spans="1:3">
      <c r="A202">
        <f>$B$198</f>
        <v>0</v>
      </c>
    </row>
    <row r="203" spans="1:3">
      <c r="A203">
        <f>$B$198</f>
        <v>0</v>
      </c>
    </row>
    <row r="204" spans="1:3">
      <c r="A204">
        <f>$B$198</f>
        <v>0</v>
      </c>
    </row>
    <row r="205" spans="1:3">
      <c r="A205">
        <f>$B$198</f>
        <v>0</v>
      </c>
    </row>
    <row r="206" spans="1:3">
      <c r="A206">
        <f>SUMIF(bike_buyers!K2:K15,"Europe",bike_buyers!D2:D15)</f>
        <v>560000</v>
      </c>
    </row>
    <row r="207" spans="1:3">
      <c r="A207" t="s">
        <v>75</v>
      </c>
      <c r="B207" s="7">
        <f>INDEX(bike_buyers!D2:D14,5)</f>
        <v>30000</v>
      </c>
    </row>
    <row r="208" spans="1:3">
      <c r="A208" t="s">
        <v>76</v>
      </c>
      <c r="B208">
        <f>MATCH(30000,bike_buyers!D2:D15,0)</f>
        <v>2</v>
      </c>
    </row>
    <row r="209" spans="1:2">
      <c r="A209" t="str">
        <f>IFERROR(bike_buyers!D6/bike_buyers!E6,"ERROR: Division by Zero")</f>
        <v>ERROR: Division by Zero</v>
      </c>
    </row>
    <row r="210" spans="1:2">
      <c r="A210" t="s">
        <v>77</v>
      </c>
    </row>
    <row r="211" spans="1:2">
      <c r="A211" t="s">
        <v>78</v>
      </c>
      <c r="B211" s="12">
        <f>SUM(bike_buyers!E2:E11)</f>
        <v>18</v>
      </c>
    </row>
    <row r="212" spans="1:2">
      <c r="A212" t="s">
        <v>79</v>
      </c>
      <c r="B212" s="7">
        <f>MIN(bike_buyers!D:D)</f>
        <v>10000</v>
      </c>
    </row>
    <row r="213" spans="1:2">
      <c r="A213" t="s">
        <v>80</v>
      </c>
      <c r="B213" s="7">
        <f>MAX(bike_buyers!D:D)</f>
        <v>170000</v>
      </c>
    </row>
    <row r="214" spans="1:2">
      <c r="A214" t="s">
        <v>81</v>
      </c>
      <c r="B214" s="7">
        <f>AVERAGE(bike_buyers!D:D)</f>
        <v>56360</v>
      </c>
    </row>
    <row r="215" spans="1:2">
      <c r="A215" t="s">
        <v>82</v>
      </c>
      <c r="B215">
        <f>COUNT(bike_buyers!I2:I13)</f>
        <v>12</v>
      </c>
    </row>
    <row r="216" spans="1:2">
      <c r="A216" t="s">
        <v>83</v>
      </c>
      <c r="B216">
        <f>POWER(10,2)</f>
        <v>100</v>
      </c>
    </row>
    <row r="217" spans="1:2">
      <c r="A217" t="s">
        <v>84</v>
      </c>
      <c r="B217" t="str">
        <f>_xlfn.CONCAT(bike_buyers!F2,"+",bike_buyers!G13)</f>
        <v>Bachelors+Professional</v>
      </c>
    </row>
    <row r="218" spans="1:2">
      <c r="A218" t="s">
        <v>85</v>
      </c>
      <c r="B218" t="str">
        <f>TRIM("   Ahmed Is Musa   ")</f>
        <v>Ahmed Is Musa</v>
      </c>
    </row>
    <row r="219" spans="1:2">
      <c r="A219" t="s">
        <v>86</v>
      </c>
      <c r="B219" t="str">
        <f>REPLACE(B218,1,1,"M")</f>
        <v>Mhmed Is Musa</v>
      </c>
    </row>
    <row r="220" spans="1:2">
      <c r="A220" t="s">
        <v>87</v>
      </c>
      <c r="B220" t="str">
        <f>SUBSTITUTE(B218,"Ahmed","Moses")</f>
        <v>Moses Is Musa</v>
      </c>
    </row>
    <row r="221" spans="1:2">
      <c r="A221" t="s">
        <v>88</v>
      </c>
      <c r="B221">
        <f ca="1">SECOND(NOW())</f>
        <v>5</v>
      </c>
    </row>
    <row r="222" spans="1:2">
      <c r="A222" t="s">
        <v>89</v>
      </c>
      <c r="B222" t="str">
        <f>IF(bike_buyers!L2 &gt; 40,"Big","Small")</f>
        <v>Big</v>
      </c>
    </row>
    <row r="223" spans="1:2">
      <c r="A223" t="s">
        <v>90</v>
      </c>
      <c r="B223" s="2">
        <f>bike_buyers!D2+bike_buyers!D3</f>
        <v>70000</v>
      </c>
    </row>
    <row r="224" spans="1:2">
      <c r="A224" t="s">
        <v>77</v>
      </c>
      <c r="B224" s="2">
        <f>SUM(bike_buyers!D2+bike_buyers!D3)</f>
        <v>70000</v>
      </c>
    </row>
    <row r="225" spans="1:2">
      <c r="A225" t="s">
        <v>91</v>
      </c>
      <c r="B225">
        <f>LEN(bike_buyers!G2)</f>
        <v>14</v>
      </c>
    </row>
    <row r="226" spans="1:2">
      <c r="A226" t="s">
        <v>92</v>
      </c>
      <c r="B226" t="str">
        <f>_xlfn.XLOOKUP(bike_buyers!A12,bike_buyers!A2:A30,bike_buyers!F2:F30,"Not Found")</f>
        <v>High School</v>
      </c>
    </row>
    <row r="227" spans="1:2">
      <c r="A227" t="s">
        <v>92</v>
      </c>
      <c r="B227" t="str">
        <f>_xlfn.XLOOKUP(bike_buyers!D14,bike_buyers!D2:D29,bike_buyers!J2:J29,"Not Found")</f>
        <v>0-1 Miles</v>
      </c>
    </row>
    <row r="228" spans="1:2">
      <c r="A228" t="s">
        <v>93</v>
      </c>
    </row>
    <row r="229" spans="1:2">
      <c r="A229" t="s">
        <v>89</v>
      </c>
      <c r="B229" t="str">
        <f>IF(bike_buyers!L14&gt;55,"Pass","Fail")</f>
        <v>Fail</v>
      </c>
    </row>
    <row r="230" spans="1:2">
      <c r="A230" t="s">
        <v>91</v>
      </c>
      <c r="B230">
        <f>LEN(bike_buyers!M8)</f>
        <v>16</v>
      </c>
    </row>
    <row r="231" spans="1:2">
      <c r="A231" t="s">
        <v>94</v>
      </c>
      <c r="B231" t="str">
        <f>RIGHT(bike_buyers!G13,3)</f>
        <v>nal</v>
      </c>
    </row>
    <row r="232" spans="1:2">
      <c r="A232" t="s">
        <v>95</v>
      </c>
      <c r="B232" t="str">
        <f>LEFT(bike_buyers!G5,3)</f>
        <v>Pro</v>
      </c>
    </row>
    <row r="233" spans="1:2">
      <c r="A233" t="s">
        <v>96</v>
      </c>
      <c r="B233" t="str">
        <f>MID(bike_buyers!G12,7,3)</f>
        <v>d M</v>
      </c>
    </row>
    <row r="234" spans="1:2">
      <c r="A234" t="s">
        <v>97</v>
      </c>
      <c r="B234" t="str">
        <f>CONCATENATE(bike_buyers!F13,bike_buyers!G13)</f>
        <v>BachelorsProfessional</v>
      </c>
    </row>
    <row r="235" spans="1:2">
      <c r="A235" t="s">
        <v>98</v>
      </c>
      <c r="B235">
        <f>SEARCH("H",bike_buyers!F31,1)</f>
        <v>9</v>
      </c>
    </row>
    <row r="236" spans="1:2">
      <c r="A236" t="s">
        <v>99</v>
      </c>
      <c r="B236" t="str">
        <f>REPLACE(bike_buyers!C26,1,1,"mM")</f>
        <v>mMale</v>
      </c>
    </row>
    <row r="237" spans="1:2">
      <c r="A237" t="s">
        <v>100</v>
      </c>
      <c r="B237" t="str">
        <f>UPPER(bike_buyers!C18)</f>
        <v>MALE</v>
      </c>
    </row>
    <row r="238" spans="1:2">
      <c r="A238" t="s">
        <v>101</v>
      </c>
      <c r="B238" t="str">
        <f>LOWER(bike_buyers!C17)</f>
        <v>female</v>
      </c>
    </row>
    <row r="239" spans="1:2">
      <c r="A239" t="s">
        <v>85</v>
      </c>
      <c r="B239" t="str">
        <f>TRIM("   $M$   ")</f>
        <v>$M$</v>
      </c>
    </row>
    <row r="240" spans="1:2">
      <c r="A240" t="s">
        <v>102</v>
      </c>
      <c r="B240" s="2">
        <f>AVERAGEIFS(bike_buyers!D2:D12,bike_buyers!E2:E12,"&gt;1")</f>
        <v>64285.714285714283</v>
      </c>
    </row>
    <row r="241" spans="1:3">
      <c r="A241" t="s">
        <v>103</v>
      </c>
      <c r="B241">
        <f>COUNTIFS(bike_buyers!E2:E20,"&lt;6",bike_buyers!E2:E20,"&gt;1")</f>
        <v>12</v>
      </c>
    </row>
    <row r="242" spans="1:3">
      <c r="A242" t="s">
        <v>104</v>
      </c>
      <c r="B242">
        <f>SUMIFS(bike_buyers!D2:D10,bike_buyers!D2:D10,"&lt;&gt;'bike_buyers'!F43")</f>
        <v>480000</v>
      </c>
    </row>
    <row r="243" spans="1:3">
      <c r="A243" t="s">
        <v>105</v>
      </c>
      <c r="B243" s="2">
        <f>bike_buyers!$D$2</f>
        <v>40000</v>
      </c>
    </row>
    <row r="244" spans="1:3">
      <c r="A244" t="s">
        <v>106</v>
      </c>
      <c r="B244" s="13" t="s">
        <v>107</v>
      </c>
    </row>
    <row r="245" spans="1:3">
      <c r="A245" t="s">
        <v>108</v>
      </c>
      <c r="B245" t="s">
        <v>109</v>
      </c>
    </row>
    <row r="246" spans="1:3">
      <c r="A246" t="s">
        <v>110</v>
      </c>
      <c r="B246" s="10">
        <f ca="1">TODAY()</f>
        <v>45608</v>
      </c>
    </row>
    <row r="247" spans="1:3">
      <c r="A247" t="s">
        <v>111</v>
      </c>
      <c r="B247" t="s">
        <v>111</v>
      </c>
    </row>
    <row r="248" spans="1:3">
      <c r="A248" t="s">
        <v>112</v>
      </c>
      <c r="B248" t="s">
        <v>113</v>
      </c>
      <c r="C248" t="s">
        <v>114</v>
      </c>
    </row>
    <row r="249" spans="1:3">
      <c r="A249" t="s">
        <v>115</v>
      </c>
      <c r="B249" t="s">
        <v>116</v>
      </c>
      <c r="C249" t="s">
        <v>117</v>
      </c>
    </row>
    <row r="250" spans="1:3">
      <c r="A250" t="s">
        <v>118</v>
      </c>
      <c r="B250">
        <f>IF(bike_buyers!D2&gt;30000,(bike_buyers!D2*25%)+bike_buyers!D2)</f>
        <v>50000</v>
      </c>
    </row>
    <row r="251" spans="1:3">
      <c r="A251" t="s">
        <v>119</v>
      </c>
      <c r="B251" t="s">
        <v>120</v>
      </c>
      <c r="C251" t="s">
        <v>121</v>
      </c>
    </row>
    <row r="252" spans="1:3">
      <c r="A252" t="s">
        <v>122</v>
      </c>
      <c r="B252" t="s">
        <v>123</v>
      </c>
      <c r="C252" t="s">
        <v>124</v>
      </c>
    </row>
    <row r="253" spans="1:3">
      <c r="A253" t="s">
        <v>125</v>
      </c>
      <c r="B253" s="2">
        <f>AVERAGE(bike_buyers!D2:D7)</f>
        <v>43333.333333333336</v>
      </c>
    </row>
    <row r="254" spans="1:3">
      <c r="A254" t="s">
        <v>126</v>
      </c>
      <c r="B254">
        <f>MEDIAN(bike_buyers!D2:D7)</f>
        <v>35000</v>
      </c>
    </row>
    <row r="255" spans="1:3">
      <c r="A255" t="s">
        <v>127</v>
      </c>
      <c r="B255" s="2">
        <f>MAX(bike_buyers!D2:D7)</f>
        <v>80000</v>
      </c>
    </row>
    <row r="256" spans="1:3">
      <c r="A256" t="s">
        <v>128</v>
      </c>
      <c r="B256" s="2">
        <f>MIN(bike_buyers!D2:D7)</f>
        <v>10000</v>
      </c>
    </row>
    <row r="257" spans="1:4">
      <c r="A257" t="s">
        <v>129</v>
      </c>
      <c r="B257" s="2">
        <f>B255-B256</f>
        <v>70000</v>
      </c>
      <c r="C257" t="s">
        <v>130</v>
      </c>
    </row>
    <row r="258" spans="1:4">
      <c r="A258" t="s">
        <v>131</v>
      </c>
      <c r="B258">
        <f>RANK(30000,bike_buyers!D2:D7,0)</f>
        <v>4</v>
      </c>
    </row>
    <row r="259" spans="1:4">
      <c r="A259" t="s">
        <v>132</v>
      </c>
      <c r="B259">
        <f>AVERAGE(bike_buyers!D2:D7)</f>
        <v>43333.333333333336</v>
      </c>
    </row>
    <row r="260" spans="1:4">
      <c r="A260" t="s">
        <v>133</v>
      </c>
      <c r="B260">
        <f>MEDIAN(bike_buyers!E2:E11)</f>
        <v>2</v>
      </c>
    </row>
    <row r="261" spans="1:4">
      <c r="A261" t="s">
        <v>134</v>
      </c>
      <c r="B261">
        <f>MODE(bike_buyers!D2:D7)</f>
        <v>30000</v>
      </c>
    </row>
    <row r="262" spans="1:4">
      <c r="A262" t="s">
        <v>135</v>
      </c>
      <c r="B262" s="2">
        <f>B255-B256</f>
        <v>70000</v>
      </c>
    </row>
    <row r="263" spans="1:4">
      <c r="A263" t="s">
        <v>80</v>
      </c>
      <c r="B263">
        <f>MAX(bike_buyers!D2:D7)</f>
        <v>80000</v>
      </c>
    </row>
    <row r="264" spans="1:4">
      <c r="A264" t="s">
        <v>78</v>
      </c>
      <c r="B264">
        <f>SUM(bike_buyers!D2:D7)</f>
        <v>260000</v>
      </c>
    </row>
    <row r="265" spans="1:4">
      <c r="A265" t="s">
        <v>136</v>
      </c>
    </row>
    <row r="266" spans="1:4">
      <c r="A266" t="s">
        <v>137</v>
      </c>
      <c r="B266">
        <f>_xlfn.STDEV.S(bike_buyers!D2:D7)</f>
        <v>26583.202716502517</v>
      </c>
    </row>
    <row r="267" spans="1:4">
      <c r="A267" t="s">
        <v>138</v>
      </c>
      <c r="B267">
        <f>_xlfn.STDEV.P(bike_buyers!D2:D7)</f>
        <v>24267.032964268394</v>
      </c>
    </row>
    <row r="268" spans="1:4">
      <c r="A268" t="s">
        <v>139</v>
      </c>
    </row>
    <row r="269" spans="1:4">
      <c r="A269" t="s">
        <v>137</v>
      </c>
      <c r="B269">
        <f>_xlfn.VAR.S(bike_buyers!D2:D7)</f>
        <v>706666666.66666675</v>
      </c>
    </row>
    <row r="270" spans="1:4">
      <c r="A270" t="s">
        <v>138</v>
      </c>
      <c r="B270">
        <f>_xlfn.VAR.P(bike_buyers!D2:D7)</f>
        <v>588888888.88888884</v>
      </c>
    </row>
    <row r="271" spans="1:4">
      <c r="A271" t="s">
        <v>140</v>
      </c>
      <c r="B271" t="s">
        <v>141</v>
      </c>
      <c r="C271" t="s">
        <v>142</v>
      </c>
      <c r="D271" t="s">
        <v>143</v>
      </c>
    </row>
    <row r="272" spans="1:4">
      <c r="A272" t="s">
        <v>144</v>
      </c>
    </row>
    <row r="273" spans="1:3">
      <c r="A273" t="s">
        <v>145</v>
      </c>
      <c r="B273" t="str">
        <f>PROPER("ahmedmusa")</f>
        <v>Ahmedmusa</v>
      </c>
    </row>
    <row r="274" spans="1:3">
      <c r="A274" t="s">
        <v>146</v>
      </c>
      <c r="B274">
        <f ca="1">MONTH(TODAY())</f>
        <v>11</v>
      </c>
    </row>
    <row r="275" spans="1:3">
      <c r="A275" t="s">
        <v>147</v>
      </c>
      <c r="B275">
        <f ca="1">YEAR(TODAY())</f>
        <v>2024</v>
      </c>
    </row>
    <row r="276" spans="1:3">
      <c r="A276" t="s">
        <v>148</v>
      </c>
      <c r="B276">
        <f>bike_buyers!D3*bike_buyers!E3</f>
        <v>90000</v>
      </c>
    </row>
    <row r="277" spans="1:3">
      <c r="A277" t="s">
        <v>149</v>
      </c>
      <c r="B277">
        <f>bike_buyers!D3/bike_buyers!E3</f>
        <v>10000</v>
      </c>
    </row>
    <row r="278" spans="1:3">
      <c r="A278" t="s">
        <v>150</v>
      </c>
      <c r="B278">
        <f ca="1">IF(B273="Ahmedmusa",B275+100,B275)</f>
        <v>2124</v>
      </c>
    </row>
    <row r="279" spans="1:3">
      <c r="A279" t="s">
        <v>151</v>
      </c>
      <c r="B279">
        <f>SUMIF(bike_buyers!D2:D7,"&gt;30000")</f>
        <v>190000</v>
      </c>
    </row>
    <row r="280" spans="1:3">
      <c r="A280" t="s">
        <v>152</v>
      </c>
      <c r="B280" t="s">
        <v>153</v>
      </c>
    </row>
    <row r="281" spans="1:3">
      <c r="A281" t="s">
        <v>154</v>
      </c>
      <c r="B281" t="s">
        <v>155</v>
      </c>
    </row>
    <row r="282" spans="1:3">
      <c r="A282" t="s">
        <v>152</v>
      </c>
      <c r="B282" t="s">
        <v>153</v>
      </c>
    </row>
    <row r="283" spans="1:3">
      <c r="A283" t="s">
        <v>156</v>
      </c>
      <c r="B283" t="s">
        <v>157</v>
      </c>
      <c r="C283" t="s">
        <v>12</v>
      </c>
    </row>
    <row r="284" spans="1:3">
      <c r="A284" t="str">
        <f>IF(B284&lt;31,"Adolescent","Invalid")</f>
        <v>Invalid</v>
      </c>
      <c r="B284">
        <v>35</v>
      </c>
      <c r="C284">
        <v>20</v>
      </c>
    </row>
    <row r="285" spans="1:3">
      <c r="A285" t="str">
        <f>IF(C284&lt;31,"Adolescent","Invalid")</f>
        <v>Adolescent</v>
      </c>
    </row>
    <row r="286" spans="1:3">
      <c r="A286" t="s">
        <v>158</v>
      </c>
      <c r="B286" t="s">
        <v>159</v>
      </c>
      <c r="C286" t="s">
        <v>160</v>
      </c>
    </row>
    <row r="287" spans="1:3">
      <c r="A287" t="s">
        <v>161</v>
      </c>
      <c r="B287" t="s">
        <v>162</v>
      </c>
    </row>
    <row r="288" spans="1:3">
      <c r="A288" t="str">
        <f>IF(B284 &gt;=31,"Middle Age",IF(B284&lt;31,"Adolescent","Invalid"))</f>
        <v>Middle Age</v>
      </c>
      <c r="B288" t="s">
        <v>163</v>
      </c>
    </row>
    <row r="289" spans="1:3">
      <c r="A289" t="str">
        <f>IF(C284 &gt;=31,"Middle Age",IF(C284&lt;31,"Adolescent","Invalid"))</f>
        <v>Adolescent</v>
      </c>
    </row>
    <row r="290" spans="1:3">
      <c r="A290" t="str">
        <f>IF(B284&gt;=54,"Old",IF(B284&gt;=31,"Middle Age",IF(B284&lt;31,"Adolescent","Invalid")))</f>
        <v>Middle Age</v>
      </c>
    </row>
    <row r="291" spans="1:3">
      <c r="A291" t="str">
        <f>IF(C285&gt;=54,"Old",IF(C285&gt;=31,"Middle Age",IF(C285&lt;31,"Adolescent","Invalid")))</f>
        <v>Adolescent</v>
      </c>
    </row>
    <row r="292" spans="1:3">
      <c r="A292" t="s">
        <v>164</v>
      </c>
    </row>
    <row r="293" spans="1:3">
      <c r="A293" t="s">
        <v>165</v>
      </c>
    </row>
    <row r="294" spans="1:3">
      <c r="A294" t="s">
        <v>166</v>
      </c>
    </row>
    <row r="295" spans="1:3">
      <c r="A295" t="s">
        <v>167</v>
      </c>
      <c r="B295" t="s">
        <v>168</v>
      </c>
    </row>
    <row r="296" spans="1:3">
      <c r="A296" t="s">
        <v>169</v>
      </c>
    </row>
    <row r="297" spans="1:3">
      <c r="A297" t="s">
        <v>170</v>
      </c>
      <c r="B297" t="s">
        <v>171</v>
      </c>
    </row>
    <row r="298" spans="1:3">
      <c r="A298" t="str">
        <f>IF(C284&gt;54,"Old 55+",IF(C284&gt;=31,"Middle Age 31-54",IF(C284&lt;31,"Adolescent 0-30","Invalid")))</f>
        <v>Adolescent 0-30</v>
      </c>
    </row>
    <row r="299" spans="1:3">
      <c r="A299" t="s">
        <v>172</v>
      </c>
    </row>
    <row r="300" spans="1:3">
      <c r="A300" t="s">
        <v>173</v>
      </c>
      <c r="B300" t="s">
        <v>174</v>
      </c>
    </row>
    <row r="301" spans="1:3">
      <c r="A301" t="s">
        <v>175</v>
      </c>
      <c r="B301" t="s">
        <v>176</v>
      </c>
    </row>
    <row r="302" spans="1:3">
      <c r="A302" t="s">
        <v>177</v>
      </c>
      <c r="B302" t="s">
        <v>178</v>
      </c>
      <c r="C302" t="s">
        <v>179</v>
      </c>
    </row>
    <row r="303" spans="1:3">
      <c r="A303" t="s">
        <v>180</v>
      </c>
      <c r="B303" t="s">
        <v>181</v>
      </c>
      <c r="C303" t="s">
        <v>182</v>
      </c>
    </row>
    <row r="304" spans="1:3">
      <c r="A304" t="s">
        <v>183</v>
      </c>
    </row>
    <row r="305" spans="1:3">
      <c r="A305" t="s">
        <v>184</v>
      </c>
      <c r="B305" t="s">
        <v>185</v>
      </c>
    </row>
    <row r="306" spans="1:3">
      <c r="A306" t="s">
        <v>184</v>
      </c>
      <c r="B306" t="s">
        <v>186</v>
      </c>
    </row>
    <row r="307" spans="1:3">
      <c r="A307" t="s">
        <v>184</v>
      </c>
      <c r="B307" t="s">
        <v>187</v>
      </c>
    </row>
    <row r="308" spans="1:3">
      <c r="A308" t="s">
        <v>188</v>
      </c>
      <c r="B308" t="s">
        <v>189</v>
      </c>
    </row>
    <row r="309" spans="1:3">
      <c r="A309" t="s">
        <v>190</v>
      </c>
      <c r="B309" t="s">
        <v>190</v>
      </c>
    </row>
    <row r="310" spans="1:3">
      <c r="A310" t="s">
        <v>191</v>
      </c>
      <c r="B310" t="s">
        <v>192</v>
      </c>
    </row>
    <row r="311" spans="1:3">
      <c r="A311" t="s">
        <v>193</v>
      </c>
    </row>
    <row r="312" spans="1:3">
      <c r="A312" t="s">
        <v>194</v>
      </c>
    </row>
    <row r="313" spans="1:3">
      <c r="A313" t="s">
        <v>195</v>
      </c>
    </row>
    <row r="314" spans="1:3">
      <c r="A314" t="s">
        <v>196</v>
      </c>
    </row>
    <row r="315" spans="1:3">
      <c r="A315" t="s">
        <v>197</v>
      </c>
      <c r="C315" t="s">
        <v>193</v>
      </c>
    </row>
    <row r="316" spans="1:3">
      <c r="A316" s="3" t="s">
        <v>5</v>
      </c>
      <c r="B316" t="s">
        <v>38</v>
      </c>
    </row>
    <row r="317" spans="1:3">
      <c r="A317" t="s">
        <v>16</v>
      </c>
      <c r="B317" s="5">
        <v>63006.535947712415</v>
      </c>
    </row>
    <row r="318" spans="1:3">
      <c r="A318" t="s">
        <v>36</v>
      </c>
      <c r="B318" s="5">
        <v>66091.954022988502</v>
      </c>
    </row>
    <row r="319" spans="1:3">
      <c r="A319" t="s">
        <v>32</v>
      </c>
      <c r="B319" s="5">
        <v>47262.569832402238</v>
      </c>
    </row>
    <row r="320" spans="1:3">
      <c r="A320" t="s">
        <v>23</v>
      </c>
      <c r="B320" s="5">
        <v>54716.981132075474</v>
      </c>
    </row>
    <row r="321" spans="1:2">
      <c r="A321" t="s">
        <v>34</v>
      </c>
      <c r="B321" s="5">
        <v>34473.684210526313</v>
      </c>
    </row>
    <row r="322" spans="1:2">
      <c r="A322" t="s">
        <v>40</v>
      </c>
      <c r="B322" s="5">
        <v>56360</v>
      </c>
    </row>
    <row r="331" spans="1:2">
      <c r="A331" s="3" t="s">
        <v>11</v>
      </c>
      <c r="B331" s="14" t="s">
        <v>41</v>
      </c>
    </row>
    <row r="332" spans="1:2">
      <c r="A332">
        <v>25</v>
      </c>
      <c r="B332" s="14">
        <v>6</v>
      </c>
    </row>
    <row r="333" spans="1:2">
      <c r="A333">
        <v>26</v>
      </c>
      <c r="B333" s="14">
        <v>16</v>
      </c>
    </row>
    <row r="334" spans="1:2">
      <c r="A334">
        <v>27</v>
      </c>
      <c r="B334" s="14">
        <v>23</v>
      </c>
    </row>
    <row r="335" spans="1:2">
      <c r="A335">
        <v>28</v>
      </c>
      <c r="B335" s="14">
        <v>22</v>
      </c>
    </row>
    <row r="336" spans="1:2">
      <c r="A336">
        <v>29</v>
      </c>
      <c r="B336" s="14">
        <v>16</v>
      </c>
    </row>
    <row r="337" spans="1:2">
      <c r="A337">
        <v>30</v>
      </c>
      <c r="B337" s="14">
        <v>27</v>
      </c>
    </row>
    <row r="338" spans="1:2">
      <c r="A338">
        <v>31</v>
      </c>
      <c r="B338" s="14">
        <v>25</v>
      </c>
    </row>
    <row r="339" spans="1:2">
      <c r="A339">
        <v>32</v>
      </c>
      <c r="B339" s="14">
        <v>33</v>
      </c>
    </row>
    <row r="340" spans="1:2">
      <c r="A340">
        <v>33</v>
      </c>
      <c r="B340" s="14">
        <v>21</v>
      </c>
    </row>
    <row r="341" spans="1:2">
      <c r="A341">
        <v>34</v>
      </c>
      <c r="B341" s="14">
        <v>31</v>
      </c>
    </row>
    <row r="342" spans="1:2">
      <c r="A342">
        <v>35</v>
      </c>
      <c r="B342" s="14">
        <v>36</v>
      </c>
    </row>
    <row r="343" spans="1:2">
      <c r="A343">
        <v>36</v>
      </c>
      <c r="B343" s="14">
        <v>37</v>
      </c>
    </row>
    <row r="344" spans="1:2">
      <c r="A344">
        <v>37</v>
      </c>
      <c r="B344" s="14">
        <v>32</v>
      </c>
    </row>
    <row r="345" spans="1:2">
      <c r="A345">
        <v>38</v>
      </c>
      <c r="B345" s="14">
        <v>37</v>
      </c>
    </row>
    <row r="346" spans="1:2">
      <c r="A346">
        <v>39</v>
      </c>
      <c r="B346" s="14">
        <v>22</v>
      </c>
    </row>
    <row r="347" spans="1:2">
      <c r="A347">
        <v>40</v>
      </c>
      <c r="B347" s="14">
        <v>42</v>
      </c>
    </row>
    <row r="348" spans="1:2">
      <c r="A348">
        <v>41</v>
      </c>
      <c r="B348" s="14">
        <v>28</v>
      </c>
    </row>
    <row r="349" spans="1:2">
      <c r="A349">
        <v>42</v>
      </c>
      <c r="B349" s="14">
        <v>34</v>
      </c>
    </row>
    <row r="350" spans="1:2">
      <c r="A350">
        <v>43</v>
      </c>
      <c r="B350" s="14">
        <v>36</v>
      </c>
    </row>
    <row r="351" spans="1:2">
      <c r="A351">
        <v>44</v>
      </c>
      <c r="B351" s="14">
        <v>27</v>
      </c>
    </row>
    <row r="352" spans="1:2">
      <c r="A352">
        <v>45</v>
      </c>
      <c r="B352" s="14">
        <v>31</v>
      </c>
    </row>
    <row r="353" spans="1:2">
      <c r="A353">
        <v>46</v>
      </c>
      <c r="B353" s="14">
        <v>27</v>
      </c>
    </row>
    <row r="354" spans="1:2">
      <c r="A354">
        <v>47</v>
      </c>
      <c r="B354" s="14">
        <v>39</v>
      </c>
    </row>
    <row r="355" spans="1:2">
      <c r="A355">
        <v>48</v>
      </c>
      <c r="B355" s="14">
        <v>29</v>
      </c>
    </row>
    <row r="356" spans="1:2">
      <c r="A356">
        <v>49</v>
      </c>
      <c r="B356" s="14">
        <v>23</v>
      </c>
    </row>
    <row r="357" spans="1:2">
      <c r="A357">
        <v>50</v>
      </c>
      <c r="B357" s="14">
        <v>24</v>
      </c>
    </row>
    <row r="358" spans="1:2">
      <c r="A358">
        <v>51</v>
      </c>
      <c r="B358" s="14">
        <v>22</v>
      </c>
    </row>
    <row r="359" spans="1:2">
      <c r="A359">
        <v>52</v>
      </c>
      <c r="B359" s="14">
        <v>25</v>
      </c>
    </row>
    <row r="360" spans="1:2">
      <c r="A360">
        <v>53</v>
      </c>
      <c r="B360" s="14">
        <v>24</v>
      </c>
    </row>
    <row r="361" spans="1:2">
      <c r="A361">
        <v>54</v>
      </c>
      <c r="B361" s="14">
        <v>16</v>
      </c>
    </row>
    <row r="362" spans="1:2">
      <c r="A362">
        <v>55</v>
      </c>
      <c r="B362" s="14">
        <v>18</v>
      </c>
    </row>
    <row r="363" spans="1:2">
      <c r="A363">
        <v>56</v>
      </c>
      <c r="B363" s="14">
        <v>16</v>
      </c>
    </row>
    <row r="364" spans="1:2">
      <c r="A364">
        <v>57</v>
      </c>
      <c r="B364" s="14">
        <v>8</v>
      </c>
    </row>
    <row r="365" spans="1:2">
      <c r="A365">
        <v>58</v>
      </c>
      <c r="B365" s="14">
        <v>12</v>
      </c>
    </row>
    <row r="366" spans="1:2">
      <c r="A366">
        <v>59</v>
      </c>
      <c r="B366" s="14">
        <v>20</v>
      </c>
    </row>
    <row r="367" spans="1:2">
      <c r="A367">
        <v>60</v>
      </c>
      <c r="B367" s="14">
        <v>15</v>
      </c>
    </row>
    <row r="368" spans="1:2">
      <c r="A368">
        <v>61</v>
      </c>
      <c r="B368" s="14">
        <v>9</v>
      </c>
    </row>
    <row r="369" spans="1:2">
      <c r="A369">
        <v>62</v>
      </c>
      <c r="B369" s="14">
        <v>13</v>
      </c>
    </row>
    <row r="370" spans="1:2">
      <c r="A370">
        <v>63</v>
      </c>
      <c r="B370" s="14">
        <v>9</v>
      </c>
    </row>
    <row r="371" spans="1:2">
      <c r="A371">
        <v>64</v>
      </c>
      <c r="B371" s="14">
        <v>10</v>
      </c>
    </row>
    <row r="372" spans="1:2">
      <c r="A372">
        <v>65</v>
      </c>
      <c r="B372" s="14">
        <v>9</v>
      </c>
    </row>
    <row r="373" spans="1:2">
      <c r="A373">
        <v>66</v>
      </c>
      <c r="B373" s="14">
        <v>14</v>
      </c>
    </row>
    <row r="374" spans="1:2">
      <c r="A374">
        <v>67</v>
      </c>
      <c r="B374" s="14">
        <v>10</v>
      </c>
    </row>
    <row r="375" spans="1:2">
      <c r="A375">
        <v>68</v>
      </c>
      <c r="B375" s="14">
        <v>3</v>
      </c>
    </row>
    <row r="376" spans="1:2">
      <c r="A376">
        <v>69</v>
      </c>
      <c r="B376" s="14">
        <v>8</v>
      </c>
    </row>
    <row r="377" spans="1:2">
      <c r="A377">
        <v>70</v>
      </c>
      <c r="B377" s="14">
        <v>4</v>
      </c>
    </row>
    <row r="378" spans="1:2">
      <c r="A378">
        <v>71</v>
      </c>
      <c r="B378" s="14">
        <v>1</v>
      </c>
    </row>
    <row r="379" spans="1:2">
      <c r="A379">
        <v>72</v>
      </c>
      <c r="B379" s="14">
        <v>1</v>
      </c>
    </row>
    <row r="380" spans="1:2">
      <c r="A380">
        <v>73</v>
      </c>
      <c r="B380" s="14">
        <v>4</v>
      </c>
    </row>
    <row r="381" spans="1:2">
      <c r="A381">
        <v>74</v>
      </c>
      <c r="B381" s="14">
        <v>1</v>
      </c>
    </row>
    <row r="382" spans="1:2">
      <c r="A382">
        <v>78</v>
      </c>
      <c r="B382" s="14">
        <v>2</v>
      </c>
    </row>
    <row r="383" spans="1:2">
      <c r="A383">
        <v>80</v>
      </c>
      <c r="B383" s="14">
        <v>1</v>
      </c>
    </row>
    <row r="384" spans="1:2">
      <c r="A384">
        <v>89</v>
      </c>
      <c r="B384" s="14">
        <v>1</v>
      </c>
    </row>
    <row r="385" spans="1:5">
      <c r="A385" t="s">
        <v>40</v>
      </c>
      <c r="B385" s="14">
        <v>1000</v>
      </c>
    </row>
    <row r="389" spans="1:5">
      <c r="A389" s="3" t="s">
        <v>10</v>
      </c>
      <c r="B389" t="s">
        <v>41</v>
      </c>
      <c r="E389"/>
    </row>
    <row r="390" spans="1:5">
      <c r="A390" t="s">
        <v>20</v>
      </c>
      <c r="B390" s="5">
        <v>300</v>
      </c>
      <c r="E390"/>
    </row>
    <row r="391" spans="1:5">
      <c r="A391" t="s">
        <v>37</v>
      </c>
      <c r="B391" s="5">
        <v>508</v>
      </c>
      <c r="E391"/>
    </row>
    <row r="392" spans="1:5">
      <c r="A392" t="s">
        <v>29</v>
      </c>
      <c r="B392" s="5">
        <v>192</v>
      </c>
    </row>
    <row r="393" spans="1:5">
      <c r="A393" t="s">
        <v>40</v>
      </c>
      <c r="B393" s="5">
        <v>1000</v>
      </c>
    </row>
    <row r="406" spans="1:2">
      <c r="A406" t="s">
        <v>198</v>
      </c>
    </row>
    <row r="407" spans="1:2">
      <c r="A407" t="s">
        <v>199</v>
      </c>
      <c r="B407" t="s">
        <v>200</v>
      </c>
    </row>
    <row r="408" spans="1:2">
      <c r="A408" s="2">
        <v>40000</v>
      </c>
      <c r="B408" s="2">
        <v>10000</v>
      </c>
    </row>
    <row r="409" spans="1:2">
      <c r="A409" s="2">
        <v>30000</v>
      </c>
      <c r="B409" s="2">
        <v>160000</v>
      </c>
    </row>
    <row r="410" spans="1:2">
      <c r="A410" s="2">
        <v>80000</v>
      </c>
      <c r="B410" s="2">
        <v>40000</v>
      </c>
    </row>
    <row r="411" spans="1:2">
      <c r="A411" s="2">
        <v>70000</v>
      </c>
      <c r="B411" s="2">
        <v>20000</v>
      </c>
    </row>
    <row r="412" spans="1:2">
      <c r="A412" s="2">
        <v>30000</v>
      </c>
      <c r="B412" s="2">
        <v>120000</v>
      </c>
    </row>
    <row r="423" spans="1:3">
      <c r="A423" s="3" t="s">
        <v>2</v>
      </c>
      <c r="B423" s="3" t="s">
        <v>1</v>
      </c>
      <c r="C423" t="s">
        <v>41</v>
      </c>
    </row>
    <row r="424" spans="1:3">
      <c r="A424" t="s">
        <v>15</v>
      </c>
      <c r="B424" t="s">
        <v>14</v>
      </c>
      <c r="C424" s="5">
        <v>239</v>
      </c>
    </row>
    <row r="425" spans="1:3">
      <c r="B425" t="s">
        <v>27</v>
      </c>
      <c r="C425" s="5">
        <v>250</v>
      </c>
    </row>
    <row r="426" spans="1:3">
      <c r="A426" t="s">
        <v>201</v>
      </c>
      <c r="C426" s="5">
        <v>489</v>
      </c>
    </row>
    <row r="427" spans="1:3">
      <c r="A427" t="s">
        <v>22</v>
      </c>
      <c r="B427" t="s">
        <v>14</v>
      </c>
      <c r="C427" s="5">
        <v>299</v>
      </c>
    </row>
    <row r="428" spans="1:3">
      <c r="B428" t="s">
        <v>27</v>
      </c>
      <c r="C428" s="5">
        <v>212</v>
      </c>
    </row>
    <row r="429" spans="1:3">
      <c r="A429" t="s">
        <v>202</v>
      </c>
      <c r="C429" s="5">
        <v>511</v>
      </c>
    </row>
    <row r="430" spans="1:3">
      <c r="A430" t="s">
        <v>40</v>
      </c>
      <c r="C430" s="5">
        <v>1000</v>
      </c>
    </row>
    <row r="442" spans="1:3" ht="19.5">
      <c r="A442" s="15" t="s">
        <v>203</v>
      </c>
      <c r="B442" s="15" t="s">
        <v>204</v>
      </c>
    </row>
    <row r="443" spans="1:3">
      <c r="A443" t="s">
        <v>205</v>
      </c>
      <c r="B443" s="2">
        <f>SUM(bike_buyers!D2:D11)</f>
        <v>600000</v>
      </c>
      <c r="C443" t="s">
        <v>206</v>
      </c>
    </row>
    <row r="444" spans="1:3">
      <c r="A444" t="s">
        <v>207</v>
      </c>
      <c r="B444" s="2">
        <f>AVERAGE(bike_buyers!D2:D11)</f>
        <v>60000</v>
      </c>
      <c r="C444" t="s">
        <v>208</v>
      </c>
    </row>
    <row r="445" spans="1:3">
      <c r="A445" t="s">
        <v>209</v>
      </c>
      <c r="B445">
        <f>COUNT(bike_buyers!D2:D11)</f>
        <v>10</v>
      </c>
      <c r="C445" t="s">
        <v>210</v>
      </c>
    </row>
    <row r="446" spans="1:3">
      <c r="A446" t="s">
        <v>211</v>
      </c>
      <c r="B446">
        <f>COUNTIF(bike_buyers!D2:D11,"&gt;30000")</f>
        <v>6</v>
      </c>
      <c r="C446" t="s">
        <v>212</v>
      </c>
    </row>
    <row r="447" spans="1:3">
      <c r="A447" t="s">
        <v>213</v>
      </c>
      <c r="B447" s="2">
        <f>SUMIF(bike_buyers!D2:D11,"&gt;30000")</f>
        <v>510000</v>
      </c>
      <c r="C447" t="s">
        <v>214</v>
      </c>
    </row>
    <row r="448" spans="1:3">
      <c r="A448" t="s">
        <v>215</v>
      </c>
      <c r="B448" s="2">
        <f>AVERAGEIF(bike_buyers!D2:D11,"&gt;30000")</f>
        <v>85000</v>
      </c>
      <c r="C448" t="s">
        <v>216</v>
      </c>
    </row>
    <row r="449" spans="1:3">
      <c r="A449" t="s">
        <v>217</v>
      </c>
      <c r="B449" t="str">
        <f>IF(bike_buyers!D2&gt;3000,"Yes","No")</f>
        <v>Yes</v>
      </c>
      <c r="C449" t="s">
        <v>218</v>
      </c>
    </row>
    <row r="450" spans="1:3">
      <c r="A450" t="s">
        <v>219</v>
      </c>
      <c r="B450" t="str">
        <f>CHOOSE(3,"MUSA","Ahmed","Elsaidy",369)</f>
        <v>Elsaidy</v>
      </c>
      <c r="C450" t="s">
        <v>220</v>
      </c>
    </row>
    <row r="451" spans="1:3">
      <c r="A451" t="s">
        <v>221</v>
      </c>
      <c r="B451">
        <f>RANK(bike_buyers!D5,bike_buyers!D2:D11)</f>
        <v>4</v>
      </c>
      <c r="C451" t="s">
        <v>222</v>
      </c>
    </row>
    <row r="452" spans="1:3">
      <c r="A452" t="s">
        <v>223</v>
      </c>
      <c r="B452" cm="1">
        <f t="array" ref="B452:B459">_xlfn.UNIQUE(bike_buyers!D2:D11)</f>
        <v>40000</v>
      </c>
      <c r="C452" t="s">
        <v>224</v>
      </c>
    </row>
    <row r="453" spans="1:3">
      <c r="B453">
        <v>30000</v>
      </c>
    </row>
    <row r="454" spans="1:3">
      <c r="B454">
        <v>80000</v>
      </c>
    </row>
    <row r="455" spans="1:3">
      <c r="B455">
        <v>70000</v>
      </c>
    </row>
    <row r="456" spans="1:3">
      <c r="B456">
        <v>10000</v>
      </c>
    </row>
    <row r="457" spans="1:3">
      <c r="B457">
        <v>160000</v>
      </c>
    </row>
    <row r="458" spans="1:3">
      <c r="B458">
        <v>20000</v>
      </c>
    </row>
    <row r="459" spans="1:3">
      <c r="B459">
        <v>120000</v>
      </c>
    </row>
    <row r="460" spans="1:3">
      <c r="A460" t="s">
        <v>225</v>
      </c>
    </row>
    <row r="461" spans="1:3">
      <c r="A461" t="s">
        <v>226</v>
      </c>
      <c r="B461" t="str">
        <f>VLOOKUP(bike_buyers!A20,bike_buyers!A1:N36,6,0)</f>
        <v>Partial College</v>
      </c>
      <c r="C461" t="s">
        <v>227</v>
      </c>
    </row>
    <row r="462" spans="1:3">
      <c r="A462" t="s">
        <v>228</v>
      </c>
      <c r="B462" t="str">
        <f>HLOOKUP(bike_buyers!G1,bike_buyers!F1:N31,5,0)</f>
        <v>Professional</v>
      </c>
      <c r="C462" t="s">
        <v>229</v>
      </c>
    </row>
    <row r="463" spans="1:3">
      <c r="A463" t="s">
        <v>230</v>
      </c>
      <c r="B463" t="str">
        <f>_xlfn.XLOOKUP(bike_buyers!D11,bike_buyers!D2:D29,bike_buyers!F2:F29,"Not Found")</f>
        <v>Partial College</v>
      </c>
      <c r="C463" t="s">
        <v>92</v>
      </c>
    </row>
    <row r="464" spans="1:3">
      <c r="A464" t="s">
        <v>231</v>
      </c>
      <c r="B464" t="str">
        <f>INDEX(bike_buyers!A1:C10,4,3)</f>
        <v>Male</v>
      </c>
      <c r="C464" t="s">
        <v>75</v>
      </c>
    </row>
    <row r="465" spans="1:3">
      <c r="A465" s="16" t="s">
        <v>232</v>
      </c>
      <c r="B465">
        <f>MATCH(30000,bike_buyers!D2:D11,0)</f>
        <v>2</v>
      </c>
      <c r="C465" t="s">
        <v>233</v>
      </c>
    </row>
    <row r="466" spans="1:3">
      <c r="A466" t="s">
        <v>234</v>
      </c>
    </row>
    <row r="467" spans="1:3">
      <c r="A467" s="21" t="s">
        <v>235</v>
      </c>
      <c r="B467" s="22"/>
    </row>
    <row r="468" spans="1:3">
      <c r="A468" s="17" t="s">
        <v>236</v>
      </c>
      <c r="B468" s="17"/>
    </row>
    <row r="469" spans="1:3">
      <c r="A469" s="18" t="s">
        <v>237</v>
      </c>
      <c r="B469" s="17"/>
    </row>
    <row r="470" spans="1:3">
      <c r="A470" s="21" t="s">
        <v>238</v>
      </c>
      <c r="B470" s="22"/>
    </row>
    <row r="471" spans="1:3">
      <c r="A471" s="17" t="s">
        <v>239</v>
      </c>
      <c r="B471" s="17"/>
    </row>
    <row r="472" spans="1:3">
      <c r="A472" s="17" t="s">
        <v>240</v>
      </c>
      <c r="B472" s="17"/>
    </row>
    <row r="473" spans="1:3">
      <c r="A473" s="18" t="s">
        <v>241</v>
      </c>
      <c r="B473" s="17"/>
    </row>
    <row r="474" spans="1:3">
      <c r="A474" s="17" t="s">
        <v>242</v>
      </c>
      <c r="B474" s="17"/>
    </row>
    <row r="475" spans="1:3">
      <c r="A475" s="18" t="s">
        <v>243</v>
      </c>
      <c r="B475" s="17"/>
    </row>
    <row r="476" spans="1:3">
      <c r="A476" s="17" t="s">
        <v>244</v>
      </c>
      <c r="B476" s="17"/>
    </row>
    <row r="477" spans="1:3">
      <c r="A477" s="17" t="s">
        <v>245</v>
      </c>
      <c r="B477" s="17"/>
    </row>
    <row r="478" spans="1:3">
      <c r="A478" s="18" t="s">
        <v>246</v>
      </c>
      <c r="B478" s="17"/>
    </row>
    <row r="479" spans="1:3">
      <c r="A479" s="17" t="s">
        <v>247</v>
      </c>
      <c r="B479" s="17"/>
    </row>
    <row r="480" spans="1:3">
      <c r="A480" s="17" t="s">
        <v>248</v>
      </c>
      <c r="B480" s="17"/>
    </row>
    <row r="481" spans="1:2">
      <c r="A481" s="17" t="s">
        <v>249</v>
      </c>
      <c r="B481" s="17"/>
    </row>
    <row r="482" spans="1:2">
      <c r="A482" s="17" t="s">
        <v>250</v>
      </c>
      <c r="B482" s="17"/>
    </row>
    <row r="483" spans="1:2">
      <c r="A483" s="17" t="s">
        <v>251</v>
      </c>
      <c r="B483" s="17"/>
    </row>
    <row r="484" spans="1:2">
      <c r="A484" s="17" t="s">
        <v>252</v>
      </c>
      <c r="B484" s="17"/>
    </row>
    <row r="485" spans="1:2">
      <c r="A485" s="17" t="s">
        <v>253</v>
      </c>
      <c r="B485" s="17"/>
    </row>
    <row r="486" spans="1:2">
      <c r="A486" s="17" t="s">
        <v>254</v>
      </c>
      <c r="B486" s="17"/>
    </row>
    <row r="487" spans="1:2">
      <c r="A487" s="17" t="s">
        <v>255</v>
      </c>
      <c r="B487" s="17"/>
    </row>
    <row r="488" spans="1:2">
      <c r="A488" s="17" t="s">
        <v>256</v>
      </c>
      <c r="B488" s="17"/>
    </row>
    <row r="489" spans="1:2">
      <c r="A489" s="17" t="s">
        <v>257</v>
      </c>
      <c r="B489" s="17"/>
    </row>
    <row r="490" spans="1:2">
      <c r="A490" s="17" t="s">
        <v>258</v>
      </c>
      <c r="B490" s="17"/>
    </row>
    <row r="491" spans="1:2">
      <c r="A491" s="17" t="s">
        <v>259</v>
      </c>
      <c r="B491" s="17"/>
    </row>
    <row r="492" spans="1:2">
      <c r="A492" s="17" t="s">
        <v>260</v>
      </c>
      <c r="B492" s="17"/>
    </row>
    <row r="493" spans="1:2">
      <c r="A493" s="17" t="s">
        <v>261</v>
      </c>
      <c r="B493" s="17"/>
    </row>
    <row r="494" spans="1:2">
      <c r="A494" s="17" t="s">
        <v>262</v>
      </c>
      <c r="B494" s="17"/>
    </row>
    <row r="495" spans="1:2">
      <c r="A495" s="17" t="s">
        <v>261</v>
      </c>
      <c r="B495" s="17"/>
    </row>
  </sheetData>
  <autoFilter ref="E163:E170" xr:uid="{B8FD79BF-22E1-47CB-871B-CAE113A72A35}"/>
  <mergeCells count="30">
    <mergeCell ref="A493:B493"/>
    <mergeCell ref="A494:B494"/>
    <mergeCell ref="A495:B495"/>
    <mergeCell ref="A488:B488"/>
    <mergeCell ref="A489:B489"/>
    <mergeCell ref="A490:B490"/>
    <mergeCell ref="A491:B491"/>
    <mergeCell ref="A492:B492"/>
    <mergeCell ref="A483:B483"/>
    <mergeCell ref="A484:B484"/>
    <mergeCell ref="A485:B485"/>
    <mergeCell ref="A486:B486"/>
    <mergeCell ref="A487:B487"/>
    <mergeCell ref="AE1:AR7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81:B481"/>
    <mergeCell ref="A482:B482"/>
    <mergeCell ref="A476:B476"/>
    <mergeCell ref="A477:B477"/>
    <mergeCell ref="A478:B478"/>
    <mergeCell ref="A479:B479"/>
    <mergeCell ref="A480:B480"/>
  </mergeCells>
  <conditionalFormatting sqref="A190">
    <cfRule type="cellIs" dxfId="2" priority="3" operator="greaterThan">
      <formula>5</formula>
    </cfRule>
  </conditionalFormatting>
  <conditionalFormatting sqref="A190">
    <cfRule type="notContainsBlanks" dxfId="1" priority="2">
      <formula>LEN(TRIM(A190))&gt;0</formula>
    </cfRule>
  </conditionalFormatting>
  <conditionalFormatting sqref="A191:A194">
    <cfRule type="cellIs" dxfId="0" priority="1" operator="greaterThan">
      <formula>10</formula>
    </cfRule>
  </conditionalFormatting>
  <dataValidations count="2">
    <dataValidation type="list" allowBlank="1" showInputMessage="1" showErrorMessage="1" sqref="A188" xr:uid="{57E8A0B7-4867-4D4B-A71B-4E8ACE187EE1}">
      <formula1>$B$188:$D$188</formula1>
    </dataValidation>
    <dataValidation type="whole" allowBlank="1" showInputMessage="1" showErrorMessage="1" sqref="A189" xr:uid="{BDB31AE2-A877-44A5-B304-5740C077440D}">
      <formula1>0</formula1>
      <formula2>10</formula2>
    </dataValidation>
  </dataValidations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EF9C-CD2A-4D21-81EC-7700B9DA8FE8}">
  <dimension ref="A1:O13"/>
  <sheetViews>
    <sheetView workbookViewId="0">
      <selection activeCell="P17" sqref="P17"/>
    </sheetView>
  </sheetViews>
  <sheetFormatPr defaultRowHeight="15"/>
  <sheetData>
    <row r="1" spans="1: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>
      <c r="A7" s="19" t="s">
        <v>39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</sheetData>
  <mergeCells count="1">
    <mergeCell ref="A7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2024-11-12T14:55:57Z</dcterms:modified>
  <cp:category/>
  <cp:contentStatus/>
</cp:coreProperties>
</file>