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28C8DA-4AE5-4143-9E74-738781710333}" xr6:coauthVersionLast="47" xr6:coauthVersionMax="47" xr10:uidLastSave="{00000000-0000-0000-0000-000000000000}"/>
  <bookViews>
    <workbookView xWindow="-110" yWindow="-110" windowWidth="25820" windowHeight="15500" tabRatio="790" activeTab="1" xr2:uid="{00000000-000D-0000-FFFF-FFFF00000000}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2" l="1"/>
  <c r="I18" i="12"/>
  <c r="I3" i="3" l="1"/>
  <c r="I4" i="3"/>
  <c r="I5" i="3"/>
  <c r="I6" i="3"/>
  <c r="I7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F18" i="12" s="1"/>
  <c r="E7" i="12" a="1"/>
  <c r="E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G18" i="12" l="1"/>
  <c r="K3" i="3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I8" i="3"/>
  <c r="J8" i="3" s="1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<sst xmlns="http://schemas.openxmlformats.org/spreadsheetml/2006/main" count="79" uniqueCount="42">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</sst>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Border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9" fillId="0" borderId="0" xfId="0" applyNumberFormat="1" applyFont="1" applyFill="1" applyBorder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6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opLeftCell="G1" workbookViewId="0">
      <selection activeCell="B15" sqref="B15"/>
    </sheetView>
  </sheetViews>
  <sheetFormatPr defaultRowHeight="14.5" x14ac:dyDescent="0.35"/>
  <cols>
    <col min="4" max="4" width="13.7265625" hidden="1" customWidth="1"/>
    <col min="5" max="5" width="15.6328125" customWidth="1"/>
    <col min="6" max="10" width="15.453125" style="11" customWidth="1"/>
    <col min="11" max="12" width="16.6328125" customWidth="1"/>
    <col min="22" max="22" width="13.7265625" hidden="1" customWidth="1"/>
    <col min="23" max="23" width="12.26953125" customWidth="1"/>
    <col min="26" max="26" width="17.26953125" customWidth="1"/>
    <col min="27" max="27" width="12.08984375" customWidth="1"/>
    <col min="28" max="28" width="18" customWidth="1"/>
  </cols>
  <sheetData>
    <row r="1" spans="1:17" s="1" customFormat="1" ht="58" x14ac:dyDescent="0.3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35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 x14ac:dyDescent="0.35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 x14ac:dyDescent="0.35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 x14ac:dyDescent="0.35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 x14ac:dyDescent="0.35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 x14ac:dyDescent="0.35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 x14ac:dyDescent="0.35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ref="I8:I13" si="4"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 x14ac:dyDescent="0.35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4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 x14ac:dyDescent="0.35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 x14ac:dyDescent="0.35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 x14ac:dyDescent="0.35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 x14ac:dyDescent="0.35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 x14ac:dyDescent="0.35">
      <c r="B15" t="s">
        <v>38</v>
      </c>
    </row>
    <row r="16" spans="1:17" x14ac:dyDescent="0.35">
      <c r="B16" t="s">
        <v>39</v>
      </c>
    </row>
    <row r="17" spans="2:2" x14ac:dyDescent="0.35">
      <c r="B17" t="s">
        <v>40</v>
      </c>
    </row>
    <row r="18" spans="2:2" x14ac:dyDescent="0.35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topLeftCell="D1" workbookViewId="0">
      <selection activeCell="B2" sqref="B2"/>
    </sheetView>
  </sheetViews>
  <sheetFormatPr defaultRowHeight="14.5" x14ac:dyDescent="0.35"/>
  <cols>
    <col min="1" max="1" width="12.453125" customWidth="1"/>
    <col min="3" max="3" width="13.36328125" customWidth="1"/>
    <col min="5" max="6" width="15.90625" customWidth="1"/>
    <col min="7" max="7" width="18.6328125" customWidth="1"/>
    <col min="8" max="8" width="17.36328125" customWidth="1"/>
    <col min="9" max="9" width="20.6328125" customWidth="1"/>
  </cols>
  <sheetData>
    <row r="1" spans="1:10" x14ac:dyDescent="0.35">
      <c r="D1" s="1"/>
    </row>
    <row r="2" spans="1:10" x14ac:dyDescent="0.35">
      <c r="A2" s="24" t="s">
        <v>0</v>
      </c>
      <c r="B2" s="23" t="s">
        <v>39</v>
      </c>
    </row>
    <row r="4" spans="1:10" x14ac:dyDescent="0.35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35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 x14ac:dyDescent="0.35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35">
      <c r="B7" s="1" t="s">
        <v>7</v>
      </c>
      <c r="D7" s="4"/>
      <c r="E7" s="69">
        <f t="array" ref="E7">INDEX(total_revenue,MATCH(1,(B2 =tickersymbol)*(E6= years),0))</f>
        <v>8025000000</v>
      </c>
      <c r="F7" s="69">
        <f t="array" ref="F7">INDEX(total_revenue,MATCH(1,(B2 =tickersymbol)*(F6= years),0))</f>
        <v>9248000000</v>
      </c>
      <c r="G7" s="69">
        <f t="array" ref="G7">INDEX(total_revenue,MATCH(1,(B2 =tickersymbol)*(G6= years),0))</f>
        <v>10842000000</v>
      </c>
      <c r="H7" s="15">
        <f ca="1">G7*(1+H18)</f>
        <v>12522510000</v>
      </c>
      <c r="I7" s="15">
        <f ca="1">H7*(1+I18)</f>
        <v>14463499050</v>
      </c>
      <c r="J7" s="4"/>
    </row>
    <row r="8" spans="1:10" x14ac:dyDescent="0.35">
      <c r="B8" s="7" t="s">
        <v>8</v>
      </c>
      <c r="D8" s="4"/>
      <c r="E8" s="69">
        <f t="array" ref="E8">INDEX(COGS,MATCH(1,(B2 =tickersymbol)*(E6= years),0))</f>
        <v>747000000</v>
      </c>
      <c r="F8" s="69">
        <f t="array" ref="F8">INDEX(COGS,MATCH(1,(B2 =tickersymbol)*(F6= years),0))</f>
        <v>792000000</v>
      </c>
      <c r="G8" s="69">
        <f t="array" ref="G8">INDEX(COGS,MATCH(1,(B2 =tickersymbol)*(G6= years),0))</f>
        <v>834000000</v>
      </c>
      <c r="H8" s="16"/>
      <c r="I8" s="16"/>
      <c r="J8" s="4"/>
    </row>
    <row r="9" spans="1:10" x14ac:dyDescent="0.35">
      <c r="B9" s="1" t="s">
        <v>9</v>
      </c>
      <c r="D9" s="4"/>
      <c r="E9" s="52">
        <f>E7-E8</f>
        <v>7278000000</v>
      </c>
      <c r="F9" s="52">
        <f t="shared" ref="F9:G9" si="0">F7-F8</f>
        <v>8456000000</v>
      </c>
      <c r="G9" s="52">
        <f t="shared" si="0"/>
        <v>10008000000</v>
      </c>
      <c r="H9" s="15">
        <f ca="1">H7*H19</f>
        <v>11520709200</v>
      </c>
      <c r="I9" s="15">
        <f ca="1">I7*I19</f>
        <v>13306419126</v>
      </c>
      <c r="J9" s="4"/>
    </row>
    <row r="10" spans="1:10" x14ac:dyDescent="0.35">
      <c r="B10" s="8" t="s">
        <v>10</v>
      </c>
      <c r="D10" s="4"/>
      <c r="E10" s="69">
        <f t="array" ref="E10">INDEX(SGAs,MATCH(1,(B2 =tickersymbol)*(E6 = years),0))</f>
        <v>5494000000</v>
      </c>
      <c r="F10" s="69">
        <f t="array" ref="F10">INDEX(SGAs,MATCH(1,(B2 =tickersymbol)*(F6 = years),0))</f>
        <v>6339000000</v>
      </c>
      <c r="G10" s="69">
        <f t="array" ref="G10">INDEX(SGAs,MATCH(1,(B2 =tickersymbol)*(G6 = years),0))</f>
        <v>7698000000</v>
      </c>
      <c r="H10" s="16"/>
      <c r="I10" s="16"/>
      <c r="J10" s="4"/>
    </row>
    <row r="11" spans="1:10" x14ac:dyDescent="0.35">
      <c r="B11" s="7" t="s">
        <v>11</v>
      </c>
      <c r="D11" s="4"/>
      <c r="E11" s="69">
        <f t="array" ref="E11">INDEX(OtherOpItems,MATCH(1,(B2 =tickersymbol)*(E6 = years),0))</f>
        <v>516000000</v>
      </c>
      <c r="F11" s="69">
        <f t="array" ref="F11">INDEX(OtherOpItems,MATCH(1,(B2 =tickersymbol)*(F6 = years),0))</f>
        <v>608000000</v>
      </c>
      <c r="G11" s="69">
        <f t="array" ref="G11">INDEX(OtherOpItems,MATCH(1,(B2 =tickersymbol)*(G6 = years),0))</f>
        <v>724000000</v>
      </c>
      <c r="H11" s="16"/>
      <c r="I11" s="16"/>
      <c r="J11" s="4"/>
    </row>
    <row r="12" spans="1:10" x14ac:dyDescent="0.35">
      <c r="B12" s="9" t="s">
        <v>12</v>
      </c>
      <c r="D12" s="4"/>
      <c r="E12" s="6">
        <f>SUM(E10:E11)</f>
        <v>6010000000</v>
      </c>
      <c r="F12" s="6">
        <f>SUM(F10:F11)</f>
        <v>6947000000</v>
      </c>
      <c r="G12" s="6">
        <f>SUM(G10:G11)</f>
        <v>8422000000</v>
      </c>
      <c r="H12" s="17"/>
      <c r="I12" s="17"/>
      <c r="J12" s="4"/>
    </row>
    <row r="13" spans="1:10" x14ac:dyDescent="0.35">
      <c r="B13" s="42" t="s">
        <v>13</v>
      </c>
      <c r="C13" s="43"/>
      <c r="D13" s="43"/>
      <c r="E13" s="53">
        <f>E9-(SUM(E10:E11))</f>
        <v>1268000000</v>
      </c>
      <c r="F13" s="53">
        <f>F9-SUM(F10:F11)</f>
        <v>1509000000</v>
      </c>
      <c r="G13" s="53">
        <f>G9-SUM(G10:G11)</f>
        <v>1586000000</v>
      </c>
      <c r="H13" s="44">
        <f ca="1">H7*H20</f>
        <v>1878376500</v>
      </c>
      <c r="I13" s="44">
        <f ca="1">I7*I20</f>
        <v>2169524857.5</v>
      </c>
      <c r="J13" s="4"/>
    </row>
    <row r="16" spans="1:10" x14ac:dyDescent="0.35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" thickBot="1" x14ac:dyDescent="0.4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" thickTop="1" x14ac:dyDescent="0.35">
      <c r="B18" s="34" t="s">
        <v>27</v>
      </c>
      <c r="C18" s="4"/>
      <c r="D18" s="4"/>
      <c r="E18" s="34"/>
      <c r="F18" s="55">
        <f>$F$7/$E$7-1</f>
        <v>0.15239875389408097</v>
      </c>
      <c r="G18" s="55">
        <f>$G$7/$F$7-1</f>
        <v>0.17236159169550169</v>
      </c>
      <c r="H18" s="56">
        <f ca="1">OFFSET($H$27,MATCH($C$23,$B$28:$B$30,0),0)</f>
        <v>0.155</v>
      </c>
      <c r="I18" s="56">
        <f ca="1">OFFSET($H$27,MATCH($C$23,$B$28:$B$30,0),1)</f>
        <v>0.155</v>
      </c>
    </row>
    <row r="19" spans="1:10" x14ac:dyDescent="0.35">
      <c r="B19" s="34" t="s">
        <v>28</v>
      </c>
      <c r="C19" s="4"/>
      <c r="D19" s="4"/>
      <c r="E19" s="67">
        <f t="array" ref="E19">INDEX(grossmargin,MATCH(1,(B2 = tickersymbol)*(E6= years),0))</f>
        <v>0.90691588785046728</v>
      </c>
      <c r="F19" s="67">
        <f t="array" ref="F19">INDEX(grossmargin,MATCH(1,(B2 = tickersymbol)*(F6= years),0))</f>
        <v>0.91435986159169547</v>
      </c>
      <c r="G19" s="67">
        <f t="array" ref="G19">INDEX(grossmargin,MATCH(1,(B2 = tickersymbol)*(G6= years),0))</f>
        <v>0.92307692307692313</v>
      </c>
      <c r="H19" s="57">
        <f t="array" aca="1" ref="H19" ca="1">OFFSET($H$31,MATCH($C$23,$B$32:$B$34,0),0)</f>
        <v>0.92</v>
      </c>
      <c r="I19" s="57">
        <f t="array" aca="1" ref="I19" ca="1">OFFSET($H$31,MATCH($C$23,$B$32:$B$34,0),1)</f>
        <v>0.92</v>
      </c>
    </row>
    <row r="20" spans="1:10" x14ac:dyDescent="0.35">
      <c r="B20" s="40" t="s">
        <v>29</v>
      </c>
      <c r="C20" s="41"/>
      <c r="D20" s="41"/>
      <c r="E20" s="68">
        <f t="array" ref="E20">INDEX(oper_margin,MATCH(1,(B2=tickersymbol)*(E6=years),0))</f>
        <v>0.158006230529595</v>
      </c>
      <c r="F20" s="68">
        <f t="array" ref="F20">INDEX(oper_margin,MATCH(1,(B2=tickersymbol)*(F6=years),0))</f>
        <v>0.16317041522491349</v>
      </c>
      <c r="G20" s="68">
        <f t="array" ref="G20">INDEX(oper_margin,MATCH(1,(B2=tickersymbol)*(G6=years),0))</f>
        <v>0.14628297362110312</v>
      </c>
      <c r="H20" s="54">
        <f t="array" aca="1" ref="H20" ca="1">OFFSET($H$35,MATCH($C$23,$B$36:$B$38,0),0)</f>
        <v>0.15</v>
      </c>
      <c r="I20" s="54">
        <f ca="1">OFFSET($H$35,MATCH($C$23,$B$36:$B$38,0),1)</f>
        <v>0.15</v>
      </c>
    </row>
    <row r="21" spans="1:10" x14ac:dyDescent="0.35">
      <c r="B21" s="4"/>
      <c r="C21" s="4"/>
      <c r="D21" s="4"/>
      <c r="E21" s="4"/>
      <c r="F21" s="4"/>
      <c r="G21" s="4"/>
      <c r="H21" s="4"/>
      <c r="I21" s="4"/>
    </row>
    <row r="22" spans="1:10" ht="15" thickBot="1" x14ac:dyDescent="0.4"/>
    <row r="23" spans="1:10" ht="15" thickBot="1" x14ac:dyDescent="0.4">
      <c r="A23" s="4"/>
      <c r="B23" s="4" t="s">
        <v>23</v>
      </c>
      <c r="C23" s="18" t="s">
        <v>31</v>
      </c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" thickBot="1" x14ac:dyDescent="0.4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" thickTop="1" x14ac:dyDescent="0.35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 x14ac:dyDescent="0.35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 x14ac:dyDescent="0.35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" thickBot="1" x14ac:dyDescent="0.4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" thickTop="1" x14ac:dyDescent="0.35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 x14ac:dyDescent="0.35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 x14ac:dyDescent="0.35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" thickBot="1" x14ac:dyDescent="0.4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" thickTop="1" x14ac:dyDescent="0.35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 x14ac:dyDescent="0.35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 x14ac:dyDescent="0.35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einshouka -2B</cp:lastModifiedBy>
  <dcterms:created xsi:type="dcterms:W3CDTF">2018-11-12T18:10:26Z</dcterms:created>
  <dcterms:modified xsi:type="dcterms:W3CDTF">2024-11-16T20:59:23Z</dcterms:modified>
</cp:coreProperties>
</file>