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Shady\"/>
    </mc:Choice>
  </mc:AlternateContent>
  <xr:revisionPtr revIDLastSave="0" documentId="13_ncr:1_{D5570FDE-4C28-434B-8702-7FECCB6D58E9}" xr6:coauthVersionLast="47" xr6:coauthVersionMax="47" xr10:uidLastSave="{00000000-0000-0000-0000-000000000000}"/>
  <bookViews>
    <workbookView xWindow="-120" yWindow="-120" windowWidth="20730" windowHeight="11160" xr2:uid="{620D16AA-319C-4CF4-BD35-A40BCC6FD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6" i="1" l="1"/>
  <c r="S32" i="1"/>
  <c r="S34" i="1"/>
  <c r="S24" i="1"/>
  <c r="S14" i="1"/>
  <c r="S5" i="1"/>
  <c r="S22" i="1"/>
  <c r="S12" i="1"/>
  <c r="S3" i="1"/>
  <c r="C33" i="1"/>
  <c r="C32" i="1"/>
  <c r="C31" i="1"/>
  <c r="C28" i="1"/>
  <c r="C27" i="1"/>
  <c r="C26" i="1"/>
  <c r="D32" i="1"/>
  <c r="D26" i="1"/>
  <c r="D28" i="1"/>
  <c r="D33" i="1"/>
  <c r="D23" i="1"/>
  <c r="D22" i="1"/>
  <c r="S39" i="1"/>
  <c r="N40" i="1" s="1"/>
  <c r="P34" i="1"/>
  <c r="D27" i="1"/>
  <c r="D21" i="1"/>
  <c r="C23" i="1"/>
  <c r="C22" i="1"/>
  <c r="P36" i="1"/>
  <c r="P32" i="1"/>
  <c r="S7" i="1" l="1"/>
  <c r="S26" i="1"/>
  <c r="S16" i="1"/>
  <c r="S29" i="1"/>
  <c r="N30" i="1" s="1"/>
  <c r="N35" i="1"/>
  <c r="D31" i="1"/>
  <c r="E32" i="1"/>
  <c r="S19" i="1"/>
  <c r="N20" i="1" s="1"/>
  <c r="S10" i="1"/>
  <c r="N11" i="1" s="1"/>
  <c r="C21" i="1"/>
  <c r="E28" i="1"/>
  <c r="E27" i="1"/>
  <c r="E33" i="1"/>
  <c r="E23" i="1"/>
  <c r="E22" i="1"/>
  <c r="I34" i="1" l="1"/>
  <c r="AD5" i="1" s="1"/>
  <c r="E31" i="1"/>
  <c r="E34" i="1" s="1"/>
  <c r="J24" i="1" s="1"/>
  <c r="E26" i="1"/>
  <c r="E29" i="1" s="1"/>
  <c r="E21" i="1"/>
  <c r="E24" i="1" s="1"/>
  <c r="F23" i="1" s="1"/>
  <c r="P7" i="1" s="1"/>
  <c r="F28" i="1" l="1"/>
  <c r="P16" i="1" s="1"/>
  <c r="F27" i="1"/>
  <c r="P14" i="1" s="1"/>
  <c r="J14" i="1"/>
  <c r="F32" i="1"/>
  <c r="P24" i="1" s="1"/>
  <c r="J5" i="1"/>
  <c r="F22" i="1"/>
  <c r="P5" i="1" s="1"/>
  <c r="F26" i="1"/>
  <c r="P12" i="1" s="1"/>
  <c r="F21" i="1"/>
  <c r="P3" i="1" s="1"/>
  <c r="F33" i="1"/>
  <c r="P26" i="1" s="1"/>
  <c r="F31" i="1"/>
  <c r="P22" i="1" s="1"/>
  <c r="N15" i="1" l="1"/>
  <c r="N6" i="1"/>
  <c r="N25" i="1"/>
  <c r="K9" i="1" l="1"/>
  <c r="AD8" i="1"/>
  <c r="K28" i="1"/>
  <c r="AD10" i="1"/>
  <c r="K18" i="1"/>
  <c r="AD9" i="1"/>
  <c r="I29" i="1" l="1"/>
  <c r="H15" i="1" s="1"/>
  <c r="H8" i="1" l="1"/>
  <c r="AF12" i="1"/>
  <c r="Z3" i="1"/>
  <c r="AD11" i="1"/>
</calcChain>
</file>

<file path=xl/sharedStrings.xml><?xml version="1.0" encoding="utf-8"?>
<sst xmlns="http://schemas.openxmlformats.org/spreadsheetml/2006/main" count="93" uniqueCount="49">
  <si>
    <t>Field Size</t>
  </si>
  <si>
    <t>Probability %</t>
  </si>
  <si>
    <t>Small</t>
  </si>
  <si>
    <t>Medium</t>
  </si>
  <si>
    <t>Large</t>
  </si>
  <si>
    <t>Appraisal Well Data</t>
  </si>
  <si>
    <t>Probability Calculations</t>
  </si>
  <si>
    <t>Original Probability</t>
  </si>
  <si>
    <t>Reliability of Test</t>
  </si>
  <si>
    <t>Product</t>
  </si>
  <si>
    <t>Revised</t>
  </si>
  <si>
    <t>Submission</t>
  </si>
  <si>
    <t>Drill Appraisal?</t>
  </si>
  <si>
    <t>No</t>
  </si>
  <si>
    <t>Yes</t>
  </si>
  <si>
    <t>No E.V =</t>
  </si>
  <si>
    <t>Yes E.V =</t>
  </si>
  <si>
    <t>Develop?</t>
  </si>
  <si>
    <t>E.V =</t>
  </si>
  <si>
    <t>Appraisal Well Implies Large Field</t>
  </si>
  <si>
    <t>Appraisal Well Implies Small Field</t>
  </si>
  <si>
    <t>Appraisal Well Implies Medium Field</t>
  </si>
  <si>
    <t>Result</t>
  </si>
  <si>
    <t>Data Required</t>
  </si>
  <si>
    <t>First Indication</t>
  </si>
  <si>
    <t>Second Indication</t>
  </si>
  <si>
    <t>Third Indication</t>
  </si>
  <si>
    <t>Under supervision of</t>
  </si>
  <si>
    <t>Dr./Shady Elrammah</t>
  </si>
  <si>
    <t>Name</t>
  </si>
  <si>
    <t>Sec</t>
  </si>
  <si>
    <t>3 - Third Year</t>
  </si>
  <si>
    <t>Cost of Appraisal Well $MM</t>
  </si>
  <si>
    <t>Appraisal Well Indicates a Small Field</t>
  </si>
  <si>
    <t>Appraisal Well Indicates a Medium Field</t>
  </si>
  <si>
    <t>Appraisal Well Indicates a Large Field</t>
  </si>
  <si>
    <t>Question (a)</t>
  </si>
  <si>
    <t>E.V of Drilling The Appraisal Well =</t>
  </si>
  <si>
    <t>Question (b)</t>
  </si>
  <si>
    <t>Appraisal Well Questions:</t>
  </si>
  <si>
    <t>If The Well Suggests a "Small" field, Should The Company Develop It?</t>
  </si>
  <si>
    <t>If The Well Suggests a "Medium" field, Should The Company Develop It?</t>
  </si>
  <si>
    <t>If The Well Suggests a "Large" field, Should The Company Develop It?</t>
  </si>
  <si>
    <t>Should The Company Drill The Well?</t>
  </si>
  <si>
    <t>What Is The Value of This Discovery To The Company at The Present Time (NPV) $MM ?</t>
  </si>
  <si>
    <t xml:space="preserve">E.V of Developing The Well Without The Help of Appraisal Well = </t>
  </si>
  <si>
    <t xml:space="preserve">    NPV $MM               Appraisal Cost not Included</t>
  </si>
  <si>
    <t>Develop The Field?</t>
  </si>
  <si>
    <t>Ahmed Emad Lotfy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</si>
</sst>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u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2" xfId="0" applyFill="1" applyBorder="1"/>
    <xf numFmtId="10" fontId="1" fillId="2" borderId="7" xfId="0" applyNumberFormat="1" applyFont="1" applyFill="1" applyBorder="1" applyAlignment="1">
      <alignment horizontal="left"/>
    </xf>
    <xf numFmtId="0" fontId="1" fillId="2" borderId="7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1" xfId="0" applyFont="1" applyFill="1" applyBorder="1"/>
    <xf numFmtId="164" fontId="1" fillId="2" borderId="0" xfId="0" applyNumberFormat="1" applyFont="1" applyFill="1"/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3" xfId="0" applyFont="1" applyFill="1" applyBorder="1"/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left"/>
    </xf>
    <xf numFmtId="0" fontId="1" fillId="2" borderId="9" xfId="0" applyFont="1" applyFill="1" applyBorder="1"/>
    <xf numFmtId="10" fontId="1" fillId="2" borderId="6" xfId="0" applyNumberFormat="1" applyFont="1" applyFill="1" applyBorder="1" applyAlignment="1">
      <alignment horizontal="left"/>
    </xf>
    <xf numFmtId="0" fontId="1" fillId="2" borderId="5" xfId="0" applyFont="1" applyFill="1" applyBorder="1"/>
    <xf numFmtId="0" fontId="1" fillId="2" borderId="0" xfId="0" applyFont="1" applyFill="1" applyAlignment="1">
      <alignment horizontal="left"/>
    </xf>
    <xf numFmtId="0" fontId="1" fillId="2" borderId="12" xfId="0" applyFont="1" applyFill="1" applyBorder="1"/>
    <xf numFmtId="164" fontId="1" fillId="2" borderId="10" xfId="0" applyNumberFormat="1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2" fontId="1" fillId="2" borderId="0" xfId="0" applyNumberFormat="1" applyFont="1" applyFill="1"/>
    <xf numFmtId="9" fontId="1" fillId="2" borderId="7" xfId="0" applyNumberFormat="1" applyFont="1" applyFill="1" applyBorder="1" applyAlignment="1">
      <alignment horizontal="left"/>
    </xf>
    <xf numFmtId="0" fontId="1" fillId="2" borderId="10" xfId="0" applyFont="1" applyFill="1" applyBorder="1"/>
    <xf numFmtId="9" fontId="1" fillId="2" borderId="6" xfId="0" applyNumberFormat="1" applyFont="1" applyFill="1" applyBorder="1" applyAlignment="1">
      <alignment horizontal="left"/>
    </xf>
    <xf numFmtId="0" fontId="1" fillId="2" borderId="14" xfId="0" applyFont="1" applyFill="1" applyBorder="1"/>
    <xf numFmtId="0" fontId="0" fillId="2" borderId="14" xfId="0" applyFill="1" applyBorder="1"/>
    <xf numFmtId="0" fontId="1" fillId="2" borderId="16" xfId="0" applyFont="1" applyFill="1" applyBorder="1"/>
    <xf numFmtId="0" fontId="1" fillId="2" borderId="15" xfId="0" applyFont="1" applyFill="1" applyBorder="1"/>
    <xf numFmtId="0" fontId="0" fillId="2" borderId="15" xfId="0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0" fillId="2" borderId="18" xfId="0" applyFill="1" applyBorder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0" borderId="0" xfId="0" applyFont="1"/>
    <xf numFmtId="165" fontId="1" fillId="3" borderId="0" xfId="0" applyNumberFormat="1" applyFont="1" applyFill="1"/>
    <xf numFmtId="165" fontId="1" fillId="3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center"/>
    </xf>
    <xf numFmtId="0" fontId="2" fillId="2" borderId="5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9119-A489-4BAC-ABED-983E5F0B8F66}">
  <dimension ref="B1:AG42"/>
  <sheetViews>
    <sheetView tabSelected="1" zoomScale="80" zoomScaleNormal="80" workbookViewId="0">
      <selection activeCell="D1" sqref="D1"/>
    </sheetView>
  </sheetViews>
  <sheetFormatPr defaultRowHeight="15" x14ac:dyDescent="0.25"/>
  <cols>
    <col min="1" max="1" width="9.140625" style="1"/>
    <col min="2" max="2" width="17.28515625" style="1" customWidth="1"/>
    <col min="3" max="3" width="34.42578125" style="1" customWidth="1"/>
    <col min="4" max="4" width="32" style="1" customWidth="1"/>
    <col min="5" max="5" width="16.140625" style="1" customWidth="1"/>
    <col min="6" max="6" width="13" style="1" customWidth="1"/>
    <col min="7" max="7" width="9.140625" style="1"/>
    <col min="8" max="8" width="18.7109375" style="1" customWidth="1"/>
    <col min="9" max="9" width="11.42578125" style="1" customWidth="1"/>
    <col min="10" max="10" width="9.85546875" style="1" customWidth="1"/>
    <col min="11" max="11" width="13.28515625" style="1" customWidth="1"/>
    <col min="12" max="12" width="9.140625" style="1"/>
    <col min="13" max="13" width="6.28515625" style="1" customWidth="1"/>
    <col min="14" max="14" width="10" style="1" bestFit="1" customWidth="1"/>
    <col min="15" max="15" width="9.140625" style="1"/>
    <col min="16" max="16" width="9.7109375" style="1" bestFit="1" customWidth="1"/>
    <col min="17" max="18" width="9.140625" style="1"/>
    <col min="19" max="19" width="9.28515625" style="1" bestFit="1" customWidth="1"/>
    <col min="20" max="21" width="9.140625" style="1"/>
    <col min="22" max="22" width="13.7109375" style="1" customWidth="1"/>
    <col min="23" max="24" width="9.140625" style="1"/>
    <col min="25" max="25" width="8" style="1" customWidth="1"/>
    <col min="26" max="27" width="9.140625" style="1"/>
    <col min="28" max="28" width="8.42578125" style="1" customWidth="1"/>
    <col min="29" max="29" width="13.5703125" style="1" customWidth="1"/>
    <col min="30" max="30" width="12.42578125" style="1" customWidth="1"/>
    <col min="31" max="31" width="9.140625" style="1"/>
    <col min="32" max="32" width="10.7109375" style="1" customWidth="1"/>
    <col min="33" max="16384" width="9.140625" style="1"/>
  </cols>
  <sheetData>
    <row r="1" spans="2:33" ht="15.75" thickBot="1" x14ac:dyDescent="0.3"/>
    <row r="2" spans="2:33" ht="19.5" thickTop="1" x14ac:dyDescent="0.3">
      <c r="B2" s="37"/>
      <c r="C2" s="34"/>
      <c r="D2" s="34"/>
      <c r="E2" s="34"/>
      <c r="F2" s="35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6"/>
      <c r="V2" s="45" t="s">
        <v>36</v>
      </c>
    </row>
    <row r="3" spans="2:33" ht="18.75" x14ac:dyDescent="0.3">
      <c r="B3" s="41" t="s">
        <v>23</v>
      </c>
      <c r="C3" s="3"/>
      <c r="D3" s="3"/>
      <c r="E3" s="3"/>
      <c r="F3" s="32"/>
      <c r="G3" s="3"/>
      <c r="H3" s="3"/>
      <c r="I3" s="3"/>
      <c r="J3" s="3"/>
      <c r="K3" s="3"/>
      <c r="L3" s="3"/>
      <c r="M3" s="3"/>
      <c r="N3" s="3"/>
      <c r="O3" s="3"/>
      <c r="P3" s="8">
        <f>F21/100</f>
        <v>0.77419354838709675</v>
      </c>
      <c r="Q3" s="9"/>
      <c r="R3" s="9"/>
      <c r="S3" s="10">
        <f>D6-D12</f>
        <v>-200</v>
      </c>
      <c r="T3" s="33"/>
      <c r="V3" s="66" t="s">
        <v>37</v>
      </c>
      <c r="W3" s="66"/>
      <c r="X3" s="66"/>
      <c r="Y3" s="66"/>
      <c r="Z3" s="55">
        <f>I29</f>
        <v>83.899999999999977</v>
      </c>
    </row>
    <row r="4" spans="2:33" ht="18.75" x14ac:dyDescent="0.3">
      <c r="B4" s="12"/>
      <c r="C4" s="3"/>
      <c r="D4" s="61" t="s">
        <v>46</v>
      </c>
      <c r="E4" s="63" t="s">
        <v>1</v>
      </c>
      <c r="F4" s="32"/>
      <c r="G4" s="3"/>
      <c r="H4" s="3"/>
      <c r="I4" s="3"/>
      <c r="J4" s="3"/>
      <c r="K4" s="3"/>
      <c r="L4" s="3"/>
      <c r="M4" s="3"/>
      <c r="N4" s="3"/>
      <c r="O4" s="3"/>
      <c r="P4" s="11" t="s">
        <v>2</v>
      </c>
      <c r="Q4" s="3"/>
      <c r="R4" s="3"/>
      <c r="S4" s="3"/>
      <c r="T4" s="33"/>
      <c r="V4" s="45" t="s">
        <v>38</v>
      </c>
    </row>
    <row r="5" spans="2:33" ht="18.75" x14ac:dyDescent="0.3">
      <c r="B5" s="12"/>
      <c r="C5" s="44" t="s">
        <v>0</v>
      </c>
      <c r="D5" s="61"/>
      <c r="E5" s="63"/>
      <c r="F5" s="3"/>
      <c r="G5" s="12"/>
      <c r="H5" s="3"/>
      <c r="I5" s="3"/>
      <c r="J5" s="13">
        <f>E24%</f>
        <v>0.31</v>
      </c>
      <c r="K5" s="56" t="s">
        <v>17</v>
      </c>
      <c r="L5" s="14"/>
      <c r="M5" s="15" t="s">
        <v>14</v>
      </c>
      <c r="N5" s="9"/>
      <c r="O5" s="16"/>
      <c r="P5" s="8">
        <f>F22/100</f>
        <v>0.16129032258064516</v>
      </c>
      <c r="Q5" s="9"/>
      <c r="R5" s="9"/>
      <c r="S5" s="10">
        <f>D7-D12</f>
        <v>100</v>
      </c>
      <c r="T5" s="33"/>
      <c r="V5" s="66" t="s">
        <v>45</v>
      </c>
      <c r="W5" s="66"/>
      <c r="X5" s="66"/>
      <c r="Y5" s="66"/>
      <c r="Z5" s="66"/>
      <c r="AA5" s="66"/>
      <c r="AB5" s="66"/>
      <c r="AC5" s="66"/>
      <c r="AD5" s="55">
        <f>I34</f>
        <v>60</v>
      </c>
    </row>
    <row r="6" spans="2:33" ht="18.75" x14ac:dyDescent="0.3">
      <c r="B6" s="12"/>
      <c r="C6" s="44" t="s">
        <v>2</v>
      </c>
      <c r="D6" s="40">
        <v>-190</v>
      </c>
      <c r="E6" s="4">
        <v>30</v>
      </c>
      <c r="F6" s="3"/>
      <c r="G6" s="12"/>
      <c r="H6" s="62" t="s">
        <v>22</v>
      </c>
      <c r="I6" s="3"/>
      <c r="J6" s="17"/>
      <c r="K6" s="56"/>
      <c r="L6" s="3"/>
      <c r="M6" s="18" t="s">
        <v>18</v>
      </c>
      <c r="N6" s="19">
        <f>(S3*P3)+(S5*P5)+(S7*P7)</f>
        <v>-119.35483870967742</v>
      </c>
      <c r="O6" s="3"/>
      <c r="P6" s="20" t="s">
        <v>3</v>
      </c>
      <c r="Q6" s="3"/>
      <c r="R6" s="3"/>
      <c r="S6" s="3"/>
      <c r="T6" s="33"/>
    </row>
    <row r="7" spans="2:33" ht="18.75" x14ac:dyDescent="0.3">
      <c r="B7" s="12"/>
      <c r="C7" s="44" t="s">
        <v>3</v>
      </c>
      <c r="D7" s="40">
        <v>110</v>
      </c>
      <c r="E7" s="4">
        <v>50</v>
      </c>
      <c r="F7" s="3"/>
      <c r="G7" s="12"/>
      <c r="H7" s="62"/>
      <c r="I7" s="3"/>
      <c r="J7" s="59" t="s">
        <v>20</v>
      </c>
      <c r="K7" s="60"/>
      <c r="L7" s="3"/>
      <c r="M7" s="3"/>
      <c r="N7" s="3"/>
      <c r="O7" s="3"/>
      <c r="P7" s="21">
        <f>F23/100</f>
        <v>6.4516129032258063E-2</v>
      </c>
      <c r="Q7" s="9"/>
      <c r="R7" s="9"/>
      <c r="S7" s="10">
        <f>D8-D12</f>
        <v>300</v>
      </c>
      <c r="T7" s="33"/>
      <c r="V7" s="65" t="s">
        <v>39</v>
      </c>
      <c r="W7" s="65"/>
      <c r="X7" s="65"/>
    </row>
    <row r="8" spans="2:33" ht="18.75" customHeight="1" x14ac:dyDescent="0.3">
      <c r="B8" s="12"/>
      <c r="C8" s="44" t="s">
        <v>4</v>
      </c>
      <c r="D8" s="40">
        <v>310</v>
      </c>
      <c r="E8" s="4">
        <v>20</v>
      </c>
      <c r="F8" s="3"/>
      <c r="G8" s="12"/>
      <c r="H8" s="57" t="str">
        <f>IF(I29&gt;I34, "Drill The Appraisal Well", "Don't Drill The Apprasial Well")</f>
        <v>Drill The Appraisal Well</v>
      </c>
      <c r="I8" s="22"/>
      <c r="J8" s="59"/>
      <c r="K8" s="60"/>
      <c r="L8" s="11"/>
      <c r="M8" s="3"/>
      <c r="N8" s="3"/>
      <c r="O8" s="3"/>
      <c r="P8" s="3" t="s">
        <v>4</v>
      </c>
      <c r="Q8" s="3"/>
      <c r="R8" s="3"/>
      <c r="S8" s="3"/>
      <c r="T8" s="33"/>
      <c r="V8" s="66" t="s">
        <v>40</v>
      </c>
      <c r="W8" s="66"/>
      <c r="X8" s="66"/>
      <c r="Y8" s="66"/>
      <c r="Z8" s="66"/>
      <c r="AA8" s="66"/>
      <c r="AB8" s="66"/>
      <c r="AC8" s="66"/>
      <c r="AD8" s="45" t="str">
        <f>IF(N6&gt;N11, "-Yes", "-No")</f>
        <v>-No</v>
      </c>
    </row>
    <row r="9" spans="2:33" ht="18.75" customHeight="1" x14ac:dyDescent="0.3">
      <c r="B9" s="12"/>
      <c r="C9" s="3"/>
      <c r="D9" s="3"/>
      <c r="E9" s="3"/>
      <c r="F9" s="3"/>
      <c r="G9" s="12"/>
      <c r="H9" s="57"/>
      <c r="I9" s="22"/>
      <c r="J9" s="18" t="s">
        <v>18</v>
      </c>
      <c r="K9" s="19">
        <f>IF(N6&gt;N11, N6, N11)</f>
        <v>-10</v>
      </c>
      <c r="L9" s="11"/>
      <c r="M9" s="3"/>
      <c r="N9" s="3"/>
      <c r="O9" s="3"/>
      <c r="P9" s="3"/>
      <c r="Q9" s="3"/>
      <c r="R9" s="3"/>
      <c r="S9" s="3"/>
      <c r="T9" s="33"/>
      <c r="V9" s="66" t="s">
        <v>41</v>
      </c>
      <c r="W9" s="66"/>
      <c r="X9" s="66"/>
      <c r="Y9" s="66"/>
      <c r="Z9" s="66"/>
      <c r="AA9" s="66"/>
      <c r="AB9" s="66"/>
      <c r="AC9" s="66"/>
      <c r="AD9" s="45" t="str">
        <f>IF(N15&gt;N20, "-Yes", "-No")</f>
        <v>-Yes</v>
      </c>
    </row>
    <row r="10" spans="2:33" ht="17.25" customHeight="1" x14ac:dyDescent="0.3">
      <c r="B10" s="12"/>
      <c r="C10" s="3"/>
      <c r="D10" s="3"/>
      <c r="E10" s="3"/>
      <c r="F10" s="3"/>
      <c r="G10" s="12"/>
      <c r="H10" s="57"/>
      <c r="I10" s="22"/>
      <c r="J10" s="3"/>
      <c r="K10" s="3"/>
      <c r="L10" s="14"/>
      <c r="M10" s="15" t="s">
        <v>13</v>
      </c>
      <c r="N10" s="9"/>
      <c r="O10" s="9"/>
      <c r="P10" s="9"/>
      <c r="Q10" s="9"/>
      <c r="R10" s="9"/>
      <c r="S10" s="10">
        <f>-D12</f>
        <v>-10</v>
      </c>
      <c r="T10" s="33"/>
      <c r="V10" s="66" t="s">
        <v>42</v>
      </c>
      <c r="W10" s="66"/>
      <c r="X10" s="66"/>
      <c r="Y10" s="66"/>
      <c r="Z10" s="66"/>
      <c r="AA10" s="66"/>
      <c r="AB10" s="66"/>
      <c r="AC10" s="66"/>
      <c r="AD10" s="45" t="str">
        <f>IF(N25&gt;N30, "-Yes", "-No")</f>
        <v>-Yes</v>
      </c>
    </row>
    <row r="11" spans="2:33" ht="18.75" x14ac:dyDescent="0.3">
      <c r="B11" s="12"/>
      <c r="C11" s="58" t="s">
        <v>5</v>
      </c>
      <c r="D11" s="58"/>
      <c r="E11" s="3"/>
      <c r="F11" s="3"/>
      <c r="G11" s="12"/>
      <c r="H11" s="57"/>
      <c r="I11" s="22"/>
      <c r="J11" s="3"/>
      <c r="K11" s="3"/>
      <c r="L11" s="3"/>
      <c r="M11" s="18" t="s">
        <v>18</v>
      </c>
      <c r="N11" s="23">
        <f>S10</f>
        <v>-10</v>
      </c>
      <c r="O11" s="3"/>
      <c r="P11" s="3"/>
      <c r="Q11" s="3"/>
      <c r="R11" s="3"/>
      <c r="S11" s="3"/>
      <c r="T11" s="33"/>
      <c r="V11" s="66" t="s">
        <v>43</v>
      </c>
      <c r="W11" s="66"/>
      <c r="X11" s="66"/>
      <c r="Y11" s="66"/>
      <c r="Z11" s="66"/>
      <c r="AA11" s="66"/>
      <c r="AB11" s="66"/>
      <c r="AC11" s="66"/>
      <c r="AD11" s="65" t="str">
        <f>IF(I29&gt;I34, "Drill The Appraisal Well", "Don't Drill The Apprasial Well")</f>
        <v>Drill The Appraisal Well</v>
      </c>
      <c r="AE11" s="65"/>
      <c r="AF11" s="65"/>
      <c r="AG11" s="65"/>
    </row>
    <row r="12" spans="2:33" ht="18.75" x14ac:dyDescent="0.3">
      <c r="B12" s="12"/>
      <c r="C12" s="2" t="s">
        <v>32</v>
      </c>
      <c r="D12" s="40">
        <v>10</v>
      </c>
      <c r="E12" s="3"/>
      <c r="F12" s="3"/>
      <c r="G12" s="12"/>
      <c r="H12" s="3"/>
      <c r="I12" s="22"/>
      <c r="J12" s="3"/>
      <c r="K12" s="3"/>
      <c r="L12" s="3"/>
      <c r="M12" s="3"/>
      <c r="N12" s="3"/>
      <c r="O12" s="3"/>
      <c r="P12" s="8">
        <f>F26/100</f>
        <v>6.6666666666666666E-2</v>
      </c>
      <c r="Q12" s="3"/>
      <c r="R12" s="3"/>
      <c r="S12" s="10">
        <f>D6-D12</f>
        <v>-200</v>
      </c>
      <c r="T12" s="33"/>
      <c r="V12" s="66" t="s">
        <v>44</v>
      </c>
      <c r="W12" s="66"/>
      <c r="X12" s="66"/>
      <c r="Y12" s="66"/>
      <c r="Z12" s="66"/>
      <c r="AA12" s="66"/>
      <c r="AB12" s="66"/>
      <c r="AC12" s="66"/>
      <c r="AD12" s="66"/>
      <c r="AE12" s="66"/>
      <c r="AF12" s="55">
        <f>(I29+I34)/2</f>
        <v>71.949999999999989</v>
      </c>
    </row>
    <row r="13" spans="2:33" ht="18.75" x14ac:dyDescent="0.3">
      <c r="B13" s="12"/>
      <c r="C13" s="3"/>
      <c r="D13" s="47" t="s">
        <v>1</v>
      </c>
      <c r="E13" s="3"/>
      <c r="F13" s="3"/>
      <c r="G13" s="12"/>
      <c r="H13" s="67" t="s">
        <v>47</v>
      </c>
      <c r="I13" s="22"/>
      <c r="J13" s="3"/>
      <c r="K13" s="3"/>
      <c r="L13" s="3"/>
      <c r="M13" s="3"/>
      <c r="N13" s="3"/>
      <c r="O13" s="3"/>
      <c r="P13" s="20" t="s">
        <v>2</v>
      </c>
      <c r="Q13" s="24"/>
      <c r="R13" s="24"/>
      <c r="S13" s="24"/>
      <c r="T13" s="33"/>
    </row>
    <row r="14" spans="2:33" ht="18.75" x14ac:dyDescent="0.3">
      <c r="B14" s="12"/>
      <c r="C14" s="44" t="s">
        <v>24</v>
      </c>
      <c r="D14" s="48">
        <v>80</v>
      </c>
      <c r="E14" s="3"/>
      <c r="F14" s="3"/>
      <c r="G14" s="12"/>
      <c r="H14" s="67"/>
      <c r="I14" s="22"/>
      <c r="J14" s="25">
        <f>E29%</f>
        <v>0.45</v>
      </c>
      <c r="K14" s="56" t="s">
        <v>17</v>
      </c>
      <c r="L14" s="14"/>
      <c r="M14" s="15" t="s">
        <v>14</v>
      </c>
      <c r="N14" s="9"/>
      <c r="O14" s="16"/>
      <c r="P14" s="8">
        <f>F27/100</f>
        <v>0.88888888888888884</v>
      </c>
      <c r="Q14" s="9"/>
      <c r="R14" s="9"/>
      <c r="S14" s="10">
        <f>D7-D12</f>
        <v>100</v>
      </c>
      <c r="T14" s="33"/>
    </row>
    <row r="15" spans="2:33" ht="18.75" x14ac:dyDescent="0.3">
      <c r="B15" s="12"/>
      <c r="C15" s="44" t="s">
        <v>25</v>
      </c>
      <c r="D15" s="49">
        <v>10</v>
      </c>
      <c r="E15" s="3"/>
      <c r="F15" s="3"/>
      <c r="G15" s="12"/>
      <c r="H15" s="68" t="str">
        <f>IF(AND(I29&lt;=0,I34&lt;=0), "Don’t Develop The Field", "Develop The Field")</f>
        <v>Develop The Field</v>
      </c>
      <c r="I15" s="22"/>
      <c r="J15" s="3"/>
      <c r="K15" s="56"/>
      <c r="L15" s="3"/>
      <c r="M15" s="18" t="s">
        <v>18</v>
      </c>
      <c r="N15" s="19">
        <f>(S12*P12)+(S14*P14)+(S16*P16)</f>
        <v>88.888888888888886</v>
      </c>
      <c r="O15" s="3"/>
      <c r="P15" s="20" t="s">
        <v>3</v>
      </c>
      <c r="Q15" s="3"/>
      <c r="R15" s="3"/>
      <c r="S15" s="3"/>
      <c r="T15" s="33"/>
    </row>
    <row r="16" spans="2:33" ht="20.25" customHeight="1" x14ac:dyDescent="0.3">
      <c r="B16" s="12"/>
      <c r="C16" s="44" t="s">
        <v>26</v>
      </c>
      <c r="D16" s="49">
        <v>10</v>
      </c>
      <c r="E16" s="3"/>
      <c r="F16" s="3"/>
      <c r="G16" s="12"/>
      <c r="H16" s="68"/>
      <c r="I16" s="22"/>
      <c r="J16" s="59" t="s">
        <v>21</v>
      </c>
      <c r="K16" s="60"/>
      <c r="L16" s="3"/>
      <c r="M16" s="3"/>
      <c r="N16" s="3"/>
      <c r="O16" s="3"/>
      <c r="P16" s="21">
        <f>F28/100</f>
        <v>4.4444444444444446E-2</v>
      </c>
      <c r="Q16" s="9"/>
      <c r="R16" s="9"/>
      <c r="S16" s="10">
        <f>D8-D12</f>
        <v>300</v>
      </c>
      <c r="T16" s="33"/>
    </row>
    <row r="17" spans="2:20" ht="19.5" thickBot="1" x14ac:dyDescent="0.35">
      <c r="B17" s="38"/>
      <c r="C17" s="26"/>
      <c r="D17" s="26"/>
      <c r="E17" s="26"/>
      <c r="F17" s="27"/>
      <c r="G17" s="12"/>
      <c r="H17" s="68"/>
      <c r="I17" s="22"/>
      <c r="J17" s="59"/>
      <c r="K17" s="60"/>
      <c r="L17" s="11"/>
      <c r="M17" s="3"/>
      <c r="N17" s="3"/>
      <c r="O17" s="3"/>
      <c r="P17" s="3" t="s">
        <v>4</v>
      </c>
      <c r="Q17" s="3"/>
      <c r="R17" s="3"/>
      <c r="S17" s="3"/>
      <c r="T17" s="33"/>
    </row>
    <row r="18" spans="2:20" ht="19.5" thickTop="1" x14ac:dyDescent="0.3">
      <c r="B18" s="43" t="s">
        <v>0</v>
      </c>
      <c r="C18" s="44" t="s">
        <v>7</v>
      </c>
      <c r="D18" s="44" t="s">
        <v>8</v>
      </c>
      <c r="E18" s="44" t="s">
        <v>9</v>
      </c>
      <c r="F18" s="44" t="s">
        <v>10</v>
      </c>
      <c r="G18" s="12"/>
      <c r="H18" s="68"/>
      <c r="I18" s="22"/>
      <c r="J18" s="18" t="s">
        <v>18</v>
      </c>
      <c r="K18" s="19">
        <f>IF(N15&gt;N20, N15, N20)</f>
        <v>88.888888888888886</v>
      </c>
      <c r="L18" s="11"/>
      <c r="M18" s="3"/>
      <c r="N18" s="3"/>
      <c r="O18" s="3"/>
      <c r="P18" s="3"/>
      <c r="Q18" s="3"/>
      <c r="R18" s="3"/>
      <c r="S18" s="3"/>
      <c r="T18" s="33"/>
    </row>
    <row r="19" spans="2:20" ht="18.75" x14ac:dyDescent="0.3">
      <c r="B19" s="43"/>
      <c r="C19" s="58" t="s">
        <v>6</v>
      </c>
      <c r="D19" s="58"/>
      <c r="E19" s="58"/>
      <c r="F19" s="45"/>
      <c r="G19" s="12"/>
      <c r="H19" s="3"/>
      <c r="I19" s="22"/>
      <c r="J19" s="3"/>
      <c r="K19" s="3"/>
      <c r="L19" s="14"/>
      <c r="M19" s="15" t="s">
        <v>13</v>
      </c>
      <c r="N19" s="9"/>
      <c r="O19" s="9"/>
      <c r="P19" s="9"/>
      <c r="Q19" s="9"/>
      <c r="R19" s="9"/>
      <c r="S19" s="10">
        <f>-D12</f>
        <v>-10</v>
      </c>
      <c r="T19" s="33"/>
    </row>
    <row r="20" spans="2:20" ht="18.75" x14ac:dyDescent="0.3">
      <c r="B20" s="42"/>
      <c r="C20" s="64" t="s">
        <v>33</v>
      </c>
      <c r="D20" s="64"/>
      <c r="E20" s="3"/>
      <c r="F20" s="3"/>
      <c r="G20" s="12"/>
      <c r="H20" s="3"/>
      <c r="I20" s="22"/>
      <c r="J20" s="3"/>
      <c r="K20" s="3"/>
      <c r="L20" s="3"/>
      <c r="M20" s="18" t="s">
        <v>18</v>
      </c>
      <c r="N20" s="23">
        <f>S19</f>
        <v>-10</v>
      </c>
      <c r="O20" s="3"/>
      <c r="P20" s="3"/>
      <c r="Q20" s="3"/>
      <c r="R20" s="3"/>
      <c r="S20" s="3"/>
      <c r="T20" s="33"/>
    </row>
    <row r="21" spans="2:20" ht="18.75" x14ac:dyDescent="0.3">
      <c r="B21" s="43" t="s">
        <v>2</v>
      </c>
      <c r="C21" s="5">
        <f>E6</f>
        <v>30</v>
      </c>
      <c r="D21" s="52">
        <f>D14</f>
        <v>80</v>
      </c>
      <c r="E21" s="5">
        <f>C21*D21/100</f>
        <v>24</v>
      </c>
      <c r="F21" s="28">
        <f>E21/$E$24*100</f>
        <v>77.41935483870968</v>
      </c>
      <c r="G21" s="12"/>
      <c r="H21" s="3"/>
      <c r="I21" s="22"/>
      <c r="J21" s="3"/>
      <c r="K21" s="3"/>
      <c r="L21" s="3"/>
      <c r="M21" s="3"/>
      <c r="N21" s="3"/>
      <c r="O21" s="3"/>
      <c r="P21" s="3"/>
      <c r="Q21" s="3"/>
      <c r="R21" s="3"/>
      <c r="S21" s="3"/>
      <c r="T21" s="33"/>
    </row>
    <row r="22" spans="2:20" ht="18.75" x14ac:dyDescent="0.3">
      <c r="B22" s="43" t="s">
        <v>3</v>
      </c>
      <c r="C22" s="5">
        <f>E7</f>
        <v>50</v>
      </c>
      <c r="D22" s="52">
        <f>D15</f>
        <v>10</v>
      </c>
      <c r="E22" s="5">
        <f t="shared" ref="E22:E23" si="0">C22*D22/100</f>
        <v>5</v>
      </c>
      <c r="F22" s="28">
        <f>E22/$E$24*100</f>
        <v>16.129032258064516</v>
      </c>
      <c r="G22" s="12"/>
      <c r="H22" s="3"/>
      <c r="I22" s="22"/>
      <c r="J22" s="3"/>
      <c r="K22" s="3"/>
      <c r="L22" s="3"/>
      <c r="M22" s="3"/>
      <c r="N22" s="3"/>
      <c r="O22" s="3"/>
      <c r="P22" s="8">
        <f>F31/100</f>
        <v>0.125</v>
      </c>
      <c r="Q22" s="9"/>
      <c r="R22" s="9"/>
      <c r="S22" s="10">
        <f>D6-D12</f>
        <v>-200</v>
      </c>
      <c r="T22" s="33"/>
    </row>
    <row r="23" spans="2:20" ht="18.75" x14ac:dyDescent="0.3">
      <c r="B23" s="43" t="s">
        <v>4</v>
      </c>
      <c r="C23" s="5">
        <f>E8</f>
        <v>20</v>
      </c>
      <c r="D23" s="52">
        <f>D16</f>
        <v>10</v>
      </c>
      <c r="E23" s="5">
        <f t="shared" si="0"/>
        <v>2</v>
      </c>
      <c r="F23" s="28">
        <f>E23/$E$24*100</f>
        <v>6.4516129032258061</v>
      </c>
      <c r="G23" s="12"/>
      <c r="H23" s="3"/>
      <c r="I23" s="22"/>
      <c r="J23" s="3"/>
      <c r="K23" s="3"/>
      <c r="L23" s="3"/>
      <c r="M23" s="3"/>
      <c r="N23" s="3"/>
      <c r="O23" s="3"/>
      <c r="P23" s="11" t="s">
        <v>2</v>
      </c>
      <c r="Q23" s="3"/>
      <c r="R23" s="3"/>
      <c r="S23" s="3"/>
      <c r="T23" s="33"/>
    </row>
    <row r="24" spans="2:20" ht="18.75" x14ac:dyDescent="0.3">
      <c r="B24" s="43"/>
      <c r="C24" s="3"/>
      <c r="D24" s="46" t="s">
        <v>11</v>
      </c>
      <c r="E24" s="5">
        <f>SUM(E21:E23)</f>
        <v>31</v>
      </c>
      <c r="F24" s="3"/>
      <c r="G24" s="12"/>
      <c r="H24" s="3"/>
      <c r="I24" s="22"/>
      <c r="J24" s="25">
        <f>E34%</f>
        <v>0.24</v>
      </c>
      <c r="K24" s="56" t="s">
        <v>17</v>
      </c>
      <c r="L24" s="14"/>
      <c r="M24" s="15" t="s">
        <v>14</v>
      </c>
      <c r="N24" s="9"/>
      <c r="O24" s="16"/>
      <c r="P24" s="21">
        <f>F32/100</f>
        <v>0.20833333333333337</v>
      </c>
      <c r="Q24" s="9"/>
      <c r="R24" s="9"/>
      <c r="S24" s="10">
        <f>D7-D12</f>
        <v>100</v>
      </c>
      <c r="T24" s="33"/>
    </row>
    <row r="25" spans="2:20" ht="18.75" x14ac:dyDescent="0.3">
      <c r="B25" s="43"/>
      <c r="C25" s="64" t="s">
        <v>34</v>
      </c>
      <c r="D25" s="64"/>
      <c r="E25" s="3"/>
      <c r="F25" s="3"/>
      <c r="G25" s="12"/>
      <c r="H25" s="3"/>
      <c r="I25" s="22"/>
      <c r="J25" s="13"/>
      <c r="K25" s="56"/>
      <c r="L25" s="3"/>
      <c r="M25" s="18" t="s">
        <v>18</v>
      </c>
      <c r="N25" s="19">
        <f>(S22*P22)+(S24*P24)+(S26*P26)</f>
        <v>195.83333333333329</v>
      </c>
      <c r="O25" s="3"/>
      <c r="P25" s="20" t="s">
        <v>3</v>
      </c>
      <c r="Q25" s="3"/>
      <c r="R25" s="3"/>
      <c r="S25" s="3"/>
      <c r="T25" s="33"/>
    </row>
    <row r="26" spans="2:20" ht="18.75" x14ac:dyDescent="0.3">
      <c r="B26" s="43" t="s">
        <v>2</v>
      </c>
      <c r="C26" s="5">
        <f>E6</f>
        <v>30</v>
      </c>
      <c r="D26" s="52">
        <f>D16</f>
        <v>10</v>
      </c>
      <c r="E26" s="5">
        <f>C26*D26/100</f>
        <v>3</v>
      </c>
      <c r="F26" s="28">
        <f>E26/$E$29*100</f>
        <v>6.666666666666667</v>
      </c>
      <c r="G26" s="12"/>
      <c r="H26" s="3"/>
      <c r="I26" s="22"/>
      <c r="J26" s="59" t="s">
        <v>19</v>
      </c>
      <c r="K26" s="60"/>
      <c r="L26" s="3"/>
      <c r="M26" s="3"/>
      <c r="N26" s="3"/>
      <c r="O26" s="3"/>
      <c r="P26" s="21">
        <f>F33/100</f>
        <v>0.66666666666666652</v>
      </c>
      <c r="Q26" s="9"/>
      <c r="R26" s="9"/>
      <c r="S26" s="10">
        <f>D8-D12</f>
        <v>300</v>
      </c>
      <c r="T26" s="33"/>
    </row>
    <row r="27" spans="2:20" ht="18.75" x14ac:dyDescent="0.3">
      <c r="B27" s="43" t="s">
        <v>3</v>
      </c>
      <c r="C27" s="5">
        <f>E7</f>
        <v>50</v>
      </c>
      <c r="D27" s="52">
        <f>D14</f>
        <v>80</v>
      </c>
      <c r="E27" s="5">
        <f>C27*D27/100</f>
        <v>40</v>
      </c>
      <c r="F27" s="28">
        <f t="shared" ref="F27:F28" si="1">E27/$E$29*100</f>
        <v>88.888888888888886</v>
      </c>
      <c r="G27" s="12"/>
      <c r="H27" s="3"/>
      <c r="I27" s="22"/>
      <c r="J27" s="59"/>
      <c r="K27" s="60"/>
      <c r="L27" s="11"/>
      <c r="M27" s="3"/>
      <c r="N27" s="3"/>
      <c r="O27" s="3"/>
      <c r="P27" s="3" t="s">
        <v>4</v>
      </c>
      <c r="Q27" s="3"/>
      <c r="R27" s="3"/>
      <c r="S27" s="3"/>
      <c r="T27" s="33"/>
    </row>
    <row r="28" spans="2:20" ht="18.75" x14ac:dyDescent="0.3">
      <c r="B28" s="43" t="s">
        <v>4</v>
      </c>
      <c r="C28" s="5">
        <f>E8</f>
        <v>20</v>
      </c>
      <c r="D28" s="52">
        <f>D15</f>
        <v>10</v>
      </c>
      <c r="E28" s="5">
        <f>C28*D28/100</f>
        <v>2</v>
      </c>
      <c r="F28" s="28">
        <f t="shared" si="1"/>
        <v>4.4444444444444446</v>
      </c>
      <c r="G28" s="12"/>
      <c r="H28" s="3"/>
      <c r="I28" s="22"/>
      <c r="J28" s="18" t="s">
        <v>18</v>
      </c>
      <c r="K28" s="19">
        <f>IF(N25&gt;N30, N25, N30)</f>
        <v>195.83333333333329</v>
      </c>
      <c r="L28" s="11"/>
      <c r="M28" s="3"/>
      <c r="N28" s="3"/>
      <c r="O28" s="3"/>
      <c r="P28" s="3"/>
      <c r="Q28" s="3"/>
      <c r="R28" s="3"/>
      <c r="S28" s="3"/>
      <c r="T28" s="33"/>
    </row>
    <row r="29" spans="2:20" ht="18.75" x14ac:dyDescent="0.3">
      <c r="B29" s="43"/>
      <c r="C29" s="3"/>
      <c r="D29" s="46" t="s">
        <v>11</v>
      </c>
      <c r="E29" s="5">
        <f>SUM(E26:E28)</f>
        <v>45</v>
      </c>
      <c r="F29" s="3"/>
      <c r="G29" s="12"/>
      <c r="H29" s="3"/>
      <c r="I29" s="53">
        <f>(K9*J5)+(K18*J14)+(K28*J24)</f>
        <v>83.899999999999977</v>
      </c>
      <c r="J29" s="3"/>
      <c r="K29" s="3"/>
      <c r="L29" s="14"/>
      <c r="M29" s="15" t="s">
        <v>13</v>
      </c>
      <c r="N29" s="9"/>
      <c r="O29" s="9"/>
      <c r="P29" s="9"/>
      <c r="Q29" s="9"/>
      <c r="R29" s="9"/>
      <c r="S29" s="10">
        <f>-D12</f>
        <v>-10</v>
      </c>
      <c r="T29" s="33"/>
    </row>
    <row r="30" spans="2:20" ht="18.75" x14ac:dyDescent="0.3">
      <c r="B30" s="43"/>
      <c r="C30" s="64" t="s">
        <v>35</v>
      </c>
      <c r="D30" s="64"/>
      <c r="E30" s="3"/>
      <c r="F30" s="3"/>
      <c r="G30" s="12"/>
      <c r="H30" s="3"/>
      <c r="I30" s="54" t="s">
        <v>16</v>
      </c>
      <c r="J30" s="3"/>
      <c r="K30" s="3"/>
      <c r="L30" s="3"/>
      <c r="M30" s="18" t="s">
        <v>18</v>
      </c>
      <c r="N30" s="23">
        <f>S29</f>
        <v>-10</v>
      </c>
      <c r="O30" s="3"/>
      <c r="P30" s="3"/>
      <c r="Q30" s="3"/>
      <c r="R30" s="3"/>
      <c r="S30" s="3"/>
      <c r="T30" s="33"/>
    </row>
    <row r="31" spans="2:20" ht="18.75" x14ac:dyDescent="0.3">
      <c r="B31" s="43" t="s">
        <v>2</v>
      </c>
      <c r="C31" s="5">
        <f>E6</f>
        <v>30</v>
      </c>
      <c r="D31" s="52">
        <f>D15</f>
        <v>10</v>
      </c>
      <c r="E31" s="5">
        <f>C31*D31/100</f>
        <v>3</v>
      </c>
      <c r="F31" s="28">
        <f>E31/$E$34*100</f>
        <v>12.5</v>
      </c>
      <c r="G31" s="12"/>
      <c r="H31" s="56" t="s">
        <v>12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3"/>
    </row>
    <row r="32" spans="2:20" ht="18.75" x14ac:dyDescent="0.3">
      <c r="B32" s="43" t="s">
        <v>3</v>
      </c>
      <c r="C32" s="5">
        <f>E7</f>
        <v>50</v>
      </c>
      <c r="D32" s="52">
        <f>D16</f>
        <v>10</v>
      </c>
      <c r="E32" s="5">
        <f>C32*D32/100</f>
        <v>5</v>
      </c>
      <c r="F32" s="28">
        <f t="shared" ref="F32:F33" si="2">E32/$E$34*100</f>
        <v>20.833333333333336</v>
      </c>
      <c r="G32" s="12"/>
      <c r="H32" s="56"/>
      <c r="I32" s="14"/>
      <c r="J32" s="3"/>
      <c r="K32" s="3"/>
      <c r="L32" s="3"/>
      <c r="M32" s="3"/>
      <c r="N32" s="3"/>
      <c r="O32" s="3"/>
      <c r="P32" s="29">
        <f>E6%</f>
        <v>0.3</v>
      </c>
      <c r="Q32" s="9"/>
      <c r="R32" s="9"/>
      <c r="S32" s="10">
        <f>D6</f>
        <v>-190</v>
      </c>
      <c r="T32" s="33"/>
    </row>
    <row r="33" spans="2:20" ht="18.75" x14ac:dyDescent="0.3">
      <c r="B33" s="43" t="s">
        <v>4</v>
      </c>
      <c r="C33" s="5">
        <f>E8</f>
        <v>20</v>
      </c>
      <c r="D33" s="52">
        <f>D14</f>
        <v>80</v>
      </c>
      <c r="E33" s="5">
        <f>C33*D33/100</f>
        <v>16</v>
      </c>
      <c r="F33" s="28">
        <f t="shared" si="2"/>
        <v>66.666666666666657</v>
      </c>
      <c r="G33" s="12"/>
      <c r="H33" s="3"/>
      <c r="I33" s="53" t="s">
        <v>15</v>
      </c>
      <c r="J33" s="3"/>
      <c r="K33" s="3"/>
      <c r="L33" s="3"/>
      <c r="M33" s="3"/>
      <c r="N33" s="3"/>
      <c r="O33" s="3"/>
      <c r="P33" s="11" t="s">
        <v>2</v>
      </c>
      <c r="Q33" s="3"/>
      <c r="R33" s="3"/>
      <c r="S33" s="3"/>
      <c r="T33" s="33"/>
    </row>
    <row r="34" spans="2:20" ht="18.75" x14ac:dyDescent="0.3">
      <c r="B34" s="12"/>
      <c r="C34" s="3"/>
      <c r="D34" s="46" t="s">
        <v>11</v>
      </c>
      <c r="E34" s="5">
        <f>SUM(E31:E33)</f>
        <v>24</v>
      </c>
      <c r="F34" s="3"/>
      <c r="G34" s="12"/>
      <c r="H34" s="3"/>
      <c r="I34" s="53">
        <f>IF(N35&gt;N40, N35, N40)</f>
        <v>60</v>
      </c>
      <c r="J34" s="30"/>
      <c r="K34" s="56" t="s">
        <v>17</v>
      </c>
      <c r="L34" s="14"/>
      <c r="M34" s="15" t="s">
        <v>14</v>
      </c>
      <c r="N34" s="9"/>
      <c r="O34" s="16"/>
      <c r="P34" s="31">
        <f>E7%</f>
        <v>0.5</v>
      </c>
      <c r="Q34" s="9"/>
      <c r="R34" s="9"/>
      <c r="S34" s="10">
        <f>D7</f>
        <v>110</v>
      </c>
      <c r="T34" s="33"/>
    </row>
    <row r="35" spans="2:20" ht="18.75" x14ac:dyDescent="0.3">
      <c r="B35" s="12"/>
      <c r="C35" s="3"/>
      <c r="D35" s="3"/>
      <c r="E35" s="3"/>
      <c r="F35" s="3"/>
      <c r="G35" s="12"/>
      <c r="H35" s="3"/>
      <c r="I35" s="3"/>
      <c r="J35" s="3"/>
      <c r="K35" s="56"/>
      <c r="L35" s="3"/>
      <c r="M35" s="18" t="s">
        <v>18</v>
      </c>
      <c r="N35" s="23">
        <f>(S32*P32)+(S34*P34)+(S36*P36)</f>
        <v>60</v>
      </c>
      <c r="O35" s="3"/>
      <c r="P35" s="20" t="s">
        <v>3</v>
      </c>
      <c r="Q35" s="3"/>
      <c r="R35" s="3"/>
      <c r="S35" s="3"/>
      <c r="T35" s="33"/>
    </row>
    <row r="36" spans="2:20" ht="18.75" x14ac:dyDescent="0.3">
      <c r="B36" s="12"/>
      <c r="C36" s="51" t="s">
        <v>27</v>
      </c>
      <c r="D36" s="51" t="s">
        <v>28</v>
      </c>
      <c r="F36" s="3"/>
      <c r="G36" s="12"/>
      <c r="H36" s="3"/>
      <c r="I36" s="3"/>
      <c r="J36" s="3"/>
      <c r="K36" s="22"/>
      <c r="L36" s="3"/>
      <c r="M36" s="3"/>
      <c r="N36" s="3"/>
      <c r="O36" s="3"/>
      <c r="P36" s="31">
        <f>E8%</f>
        <v>0.2</v>
      </c>
      <c r="Q36" s="9"/>
      <c r="R36" s="9"/>
      <c r="S36" s="10">
        <f>D8</f>
        <v>310</v>
      </c>
      <c r="T36" s="33"/>
    </row>
    <row r="37" spans="2:20" ht="28.5" customHeight="1" x14ac:dyDescent="0.3">
      <c r="B37" s="12"/>
      <c r="C37" s="51" t="s">
        <v>29</v>
      </c>
      <c r="D37" s="51" t="s">
        <v>48</v>
      </c>
      <c r="E37" s="50"/>
      <c r="F37" s="3"/>
      <c r="G37" s="12"/>
      <c r="H37" s="3"/>
      <c r="I37" s="3"/>
      <c r="J37" s="3"/>
      <c r="K37" s="3"/>
      <c r="L37" s="11"/>
      <c r="M37" s="3"/>
      <c r="N37" s="3"/>
      <c r="O37" s="3"/>
      <c r="P37" s="3" t="s">
        <v>4</v>
      </c>
      <c r="Q37" s="3"/>
      <c r="R37" s="3"/>
      <c r="S37" s="3"/>
      <c r="T37" s="33"/>
    </row>
    <row r="38" spans="2:20" ht="18.75" x14ac:dyDescent="0.3">
      <c r="B38" s="12"/>
      <c r="C38" s="51" t="s">
        <v>30</v>
      </c>
      <c r="D38" s="51" t="s">
        <v>31</v>
      </c>
      <c r="E38" s="50"/>
      <c r="F38" s="3"/>
      <c r="G38" s="12"/>
      <c r="H38" s="3"/>
      <c r="I38" s="3"/>
      <c r="J38" s="3"/>
      <c r="K38" s="3"/>
      <c r="L38" s="11"/>
      <c r="M38" s="3"/>
      <c r="N38" s="3"/>
      <c r="O38" s="3"/>
      <c r="P38" s="3"/>
      <c r="Q38" s="3"/>
      <c r="R38" s="3"/>
      <c r="S38" s="3"/>
      <c r="T38" s="33"/>
    </row>
    <row r="39" spans="2:20" ht="18.75" x14ac:dyDescent="0.3">
      <c r="B39" s="12"/>
      <c r="C39" s="3"/>
      <c r="D39" s="3"/>
      <c r="F39" s="3"/>
      <c r="G39" s="12"/>
      <c r="H39" s="3"/>
      <c r="I39" s="3"/>
      <c r="J39" s="3"/>
      <c r="K39" s="3"/>
      <c r="L39" s="14"/>
      <c r="M39" s="15" t="s">
        <v>13</v>
      </c>
      <c r="N39" s="9"/>
      <c r="O39" s="9"/>
      <c r="P39" s="9"/>
      <c r="Q39" s="9"/>
      <c r="R39" s="9"/>
      <c r="S39" s="10">
        <f>0</f>
        <v>0</v>
      </c>
      <c r="T39" s="33"/>
    </row>
    <row r="40" spans="2:20" ht="18.75" x14ac:dyDescent="0.3">
      <c r="B40" s="12"/>
      <c r="C40" s="3"/>
      <c r="D40" s="3"/>
      <c r="E40" s="3"/>
      <c r="F40" s="3"/>
      <c r="G40" s="12"/>
      <c r="H40" s="3"/>
      <c r="I40" s="3"/>
      <c r="J40" s="3"/>
      <c r="K40" s="3"/>
      <c r="L40" s="3"/>
      <c r="M40" s="18" t="s">
        <v>18</v>
      </c>
      <c r="N40" s="23">
        <f>S39</f>
        <v>0</v>
      </c>
      <c r="O40" s="3"/>
      <c r="P40" s="3"/>
      <c r="Q40" s="3"/>
      <c r="R40" s="3"/>
      <c r="S40" s="3"/>
      <c r="T40" s="33"/>
    </row>
    <row r="41" spans="2:20" ht="15.75" thickBot="1" x14ac:dyDescent="0.3">
      <c r="B41" s="39"/>
      <c r="C41" s="6"/>
      <c r="D41" s="6"/>
      <c r="E41" s="6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7"/>
    </row>
    <row r="42" spans="2:20" ht="15.75" thickTop="1" x14ac:dyDescent="0.25"/>
  </sheetData>
  <mergeCells count="28">
    <mergeCell ref="AD11:AG11"/>
    <mergeCell ref="V12:AE12"/>
    <mergeCell ref="V5:AC5"/>
    <mergeCell ref="C30:D30"/>
    <mergeCell ref="V3:Y3"/>
    <mergeCell ref="V7:X7"/>
    <mergeCell ref="V8:AC8"/>
    <mergeCell ref="V9:AC9"/>
    <mergeCell ref="V10:AC10"/>
    <mergeCell ref="V11:AC11"/>
    <mergeCell ref="H13:H14"/>
    <mergeCell ref="H15:H18"/>
    <mergeCell ref="K34:K35"/>
    <mergeCell ref="H8:H11"/>
    <mergeCell ref="C19:E19"/>
    <mergeCell ref="K5:K6"/>
    <mergeCell ref="J7:K8"/>
    <mergeCell ref="D4:D5"/>
    <mergeCell ref="H6:H7"/>
    <mergeCell ref="E4:E5"/>
    <mergeCell ref="K24:K25"/>
    <mergeCell ref="H31:H32"/>
    <mergeCell ref="J26:K27"/>
    <mergeCell ref="K14:K15"/>
    <mergeCell ref="J16:K17"/>
    <mergeCell ref="C11:D11"/>
    <mergeCell ref="C20:D20"/>
    <mergeCell ref="C25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dell</cp:lastModifiedBy>
  <dcterms:created xsi:type="dcterms:W3CDTF">2023-02-23T10:33:59Z</dcterms:created>
  <dcterms:modified xsi:type="dcterms:W3CDTF">2023-03-08T16:42:49Z</dcterms:modified>
</cp:coreProperties>
</file>