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cellasweet/Documents/Johnny's/Website/Growing Ctr/Online Tools &amp; Calculators/"/>
    </mc:Choice>
  </mc:AlternateContent>
  <xr:revisionPtr revIDLastSave="0" documentId="13_ncr:40009_{E05A311B-8C4D-6544-8E5B-B9DE4205193F}" xr6:coauthVersionLast="36" xr6:coauthVersionMax="36" xr10:uidLastSave="{00000000-0000-0000-0000-000000000000}"/>
  <bookViews>
    <workbookView xWindow="11520" yWindow="2620" windowWidth="39640" windowHeight="17760"/>
  </bookViews>
  <sheets>
    <sheet name="by crop - Table 1" sheetId="1" r:id="rId1"/>
  </sheets>
  <calcPr calcId="181029"/>
</workbook>
</file>

<file path=xl/calcChain.xml><?xml version="1.0" encoding="utf-8"?>
<calcChain xmlns="http://schemas.openxmlformats.org/spreadsheetml/2006/main">
  <c r="B33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</calcChain>
</file>

<file path=xl/sharedStrings.xml><?xml version="1.0" encoding="utf-8"?>
<sst xmlns="http://schemas.openxmlformats.org/spreadsheetml/2006/main" count="38" uniqueCount="38">
  <si>
    <t>Beets (DS)</t>
  </si>
  <si>
    <t>Broccoli (TP)</t>
  </si>
  <si>
    <t>Brussels Sprouts (TP)***</t>
  </si>
  <si>
    <t>Cabbage, storage (TP)</t>
  </si>
  <si>
    <t>Cabbage, fresh eating (TP)</t>
  </si>
  <si>
    <t>Cabbage, Chinese (TP)</t>
  </si>
  <si>
    <t>Carrots (DS)</t>
  </si>
  <si>
    <t>Cauliflower (TP)</t>
  </si>
  <si>
    <t>Celery (TP)</t>
  </si>
  <si>
    <t>Celeriac (TP)</t>
  </si>
  <si>
    <t>Collards (TP)</t>
  </si>
  <si>
    <t>Chicory - Endive, Escarole (TP)</t>
  </si>
  <si>
    <t>Chicory - Radicchio (TP)</t>
  </si>
  <si>
    <t>Fennel (DS)</t>
  </si>
  <si>
    <t>Greens, Asian, full size (DS)</t>
  </si>
  <si>
    <t>Kale (DS)</t>
  </si>
  <si>
    <t>Kohlrabi (DS)</t>
  </si>
  <si>
    <t>Leeks (TP)</t>
  </si>
  <si>
    <t>Lettuce, baby (DS)</t>
  </si>
  <si>
    <t>Lettuce, heads (DS)</t>
  </si>
  <si>
    <t>Onions (DS)</t>
  </si>
  <si>
    <t>Parsnips (DS)</t>
  </si>
  <si>
    <t>Peas (DS; frost-sensitive)</t>
  </si>
  <si>
    <t>Radish, round (DS)</t>
  </si>
  <si>
    <t>Radish, Daikon (DS)</t>
  </si>
  <si>
    <t>Rutabaga (DS)</t>
  </si>
  <si>
    <t>Spinach (DS)</t>
  </si>
  <si>
    <t>Swiss chard, bunching (DS)</t>
  </si>
  <si>
    <t>Turnips, salad (DS)</t>
  </si>
  <si>
    <t>Turnip, purple top (DS)</t>
  </si>
  <si>
    <t>Notes</t>
  </si>
  <si>
    <t>Crop</t>
  </si>
  <si>
    <t xml:space="preserve"> </t>
  </si>
  <si>
    <t xml:space="preserve">© JOHNNY SELECTED SEEDS. ALL RIGHTS RESERVED.  955 BENTON AVENUE WINSLOW, MAINE 04901
JOHNNY'S SELECTED SEEDS IS A PRIVATELY HELD, EMPLOYEE-OWNED COMPANY
</t>
  </si>
  <si>
    <t>Enter average first frost date for your area below  (include year*):</t>
  </si>
  <si>
    <t>Planting Calculator for Fall Harvest Crops</t>
  </si>
  <si>
    <t>When to Plant**</t>
  </si>
  <si>
    <r>
      <t xml:space="preserve">This calculator will help you determine planting dates for crops to be planted outside, without additional protection, for fall harvest.  All are crops that are frost-tolerant and taste great in cooler weather.
If planting in an unheated hoophouse or low tunnel, you can plant 2–3 weeks later than the date recommended.
If planting inside a hoophouse with an additional layer of hoops and row cover (low tunnels) placed over the crop, you can plant 4–5 weeks later than the date recommended.
</t>
    </r>
    <r>
      <rPr>
        <i/>
        <sz val="10"/>
        <color indexed="8"/>
        <rFont val="Calibri"/>
        <family val="2"/>
      </rPr>
      <t>The calculator uses this formula:</t>
    </r>
    <r>
      <rPr>
        <sz val="10"/>
        <color indexed="8"/>
        <rFont val="Calibri"/>
        <family val="2"/>
      </rPr>
      <t xml:space="preserve">
</t>
    </r>
    <r>
      <rPr>
        <b/>
        <sz val="10"/>
        <color indexed="8"/>
        <rFont val="Calibri"/>
        <family val="2"/>
      </rPr>
      <t>Days to Maturity</t>
    </r>
    <r>
      <rPr>
        <sz val="10"/>
        <color indexed="8"/>
        <rFont val="Calibri"/>
        <family val="2"/>
      </rPr>
      <t xml:space="preserve"> (we used varieties recommended for fall/winter)
</t>
    </r>
    <r>
      <rPr>
        <b/>
        <sz val="10"/>
        <color indexed="8"/>
        <rFont val="Calibri"/>
        <family val="2"/>
      </rPr>
      <t>+ Average Harvest Period</t>
    </r>
    <r>
      <rPr>
        <sz val="10"/>
        <color indexed="8"/>
        <rFont val="Calibri"/>
        <family val="2"/>
      </rPr>
      <t xml:space="preserve">
</t>
    </r>
    <r>
      <rPr>
        <b/>
        <sz val="10"/>
        <color indexed="8"/>
        <rFont val="Calibri"/>
        <family val="2"/>
      </rPr>
      <t>+ Fall Factor</t>
    </r>
    <r>
      <rPr>
        <sz val="10"/>
        <color indexed="8"/>
        <rFont val="Calibri"/>
        <family val="2"/>
      </rPr>
      <t xml:space="preserve"> (takes into account the slowing of growth that results from cool weather and short days in fall, amounting to about 2 weeks)
__________ 
</t>
    </r>
    <r>
      <rPr>
        <b/>
        <sz val="10"/>
        <color indexed="8"/>
        <rFont val="Calibri"/>
        <family val="2"/>
      </rPr>
      <t>= Days to Count Back from First Frost Date</t>
    </r>
    <r>
      <rPr>
        <sz val="10"/>
        <color indexed="8"/>
        <rFont val="Calibri"/>
        <family val="2"/>
      </rPr>
      <t xml:space="preserve">
* Dates are much the same from year to year, but the calculator requires the year be included.
** The date calculated is the date to plant outdoors; crops that should be </t>
    </r>
    <r>
      <rPr>
        <b/>
        <sz val="10"/>
        <color indexed="8"/>
        <rFont val="Calibri"/>
        <family val="2"/>
      </rPr>
      <t xml:space="preserve">direct-sown </t>
    </r>
    <r>
      <rPr>
        <sz val="10"/>
        <color indexed="8"/>
        <rFont val="Calibri"/>
        <family val="2"/>
      </rPr>
      <t xml:space="preserve">are marked </t>
    </r>
    <r>
      <rPr>
        <b/>
        <sz val="10"/>
        <color indexed="8"/>
        <rFont val="Calibri"/>
        <family val="2"/>
      </rPr>
      <t>DS</t>
    </r>
    <r>
      <rPr>
        <sz val="10"/>
        <color indexed="8"/>
        <rFont val="Calibri"/>
        <family val="2"/>
      </rPr>
      <t xml:space="preserve">. Those marked </t>
    </r>
    <r>
      <rPr>
        <b/>
        <sz val="10"/>
        <color indexed="8"/>
        <rFont val="Calibri"/>
        <family val="2"/>
      </rPr>
      <t>TP</t>
    </r>
    <r>
      <rPr>
        <sz val="10"/>
        <color indexed="8"/>
        <rFont val="Calibri"/>
        <family val="2"/>
      </rPr>
      <t xml:space="preserve"> should be set out as </t>
    </r>
    <r>
      <rPr>
        <b/>
        <sz val="10"/>
        <color indexed="8"/>
        <rFont val="Calibri"/>
        <family val="2"/>
      </rPr>
      <t>transplants</t>
    </r>
    <r>
      <rPr>
        <sz val="10"/>
        <color indexed="8"/>
        <rFont val="Calibri"/>
        <family val="2"/>
      </rPr>
      <t xml:space="preserve"> on the date shown, so seeds should be started 4 weeks before the planting date.
*** Brussels sprouts should mature after frost, so no additional time is added for harvest period or fall factor.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</si>
</sst>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;@"/>
  </numFmts>
  <fonts count="13" x14ac:knownFonts="1">
    <font>
      <sz val="11"/>
      <color indexed="8"/>
      <name val="Helvetica Neue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22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9"/>
      <name val="Calibri"/>
      <family val="2"/>
      <scheme val="minor"/>
    </font>
    <font>
      <sz val="18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8">
    <xf numFmtId="0" fontId="0" fillId="0" borderId="0" xfId="0" applyAlignment="1"/>
    <xf numFmtId="0" fontId="4" fillId="0" borderId="0" xfId="0" applyNumberFormat="1" applyFont="1" applyAlignment="1"/>
    <xf numFmtId="0" fontId="5" fillId="0" borderId="0" xfId="0" applyFont="1" applyAlignment="1"/>
    <xf numFmtId="0" fontId="6" fillId="2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horizontal="left" wrapText="1"/>
    </xf>
    <xf numFmtId="0" fontId="4" fillId="0" borderId="0" xfId="0" applyNumberFormat="1" applyFont="1" applyAlignment="1"/>
    <xf numFmtId="0" fontId="5" fillId="0" borderId="0" xfId="0" applyFont="1" applyAlignment="1">
      <alignment horizontal="center"/>
    </xf>
    <xf numFmtId="0" fontId="7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/>
    </xf>
    <xf numFmtId="166" fontId="6" fillId="2" borderId="1" xfId="0" applyNumberFormat="1" applyFont="1" applyFill="1" applyBorder="1" applyAlignment="1">
      <alignment wrapText="1"/>
    </xf>
    <xf numFmtId="166" fontId="6" fillId="4" borderId="1" xfId="0" applyNumberFormat="1" applyFont="1" applyFill="1" applyBorder="1" applyAlignment="1">
      <alignment wrapText="1"/>
    </xf>
    <xf numFmtId="0" fontId="9" fillId="3" borderId="2" xfId="0" applyNumberFormat="1" applyFont="1" applyFill="1" applyBorder="1" applyAlignment="1">
      <alignment horizontal="center" vertical="center" wrapText="1"/>
    </xf>
    <xf numFmtId="14" fontId="10" fillId="5" borderId="3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top" wrapText="1"/>
    </xf>
    <xf numFmtId="0" fontId="6" fillId="4" borderId="4" xfId="0" applyNumberFormat="1" applyFont="1" applyFill="1" applyBorder="1" applyAlignment="1">
      <alignment horizontal="left" wrapText="1"/>
    </xf>
    <xf numFmtId="166" fontId="6" fillId="4" borderId="4" xfId="0" applyNumberFormat="1" applyFont="1" applyFill="1" applyBorder="1" applyAlignment="1">
      <alignment wrapText="1"/>
    </xf>
    <xf numFmtId="14" fontId="10" fillId="5" borderId="5" xfId="0" applyNumberFormat="1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14" fontId="10" fillId="5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1" fillId="4" borderId="9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CCCCC"/>
      <rgbColor rgb="00FFFFFF"/>
      <rgbColor rgb="00FFFFCC"/>
      <rgbColor rgb="00FFFF99"/>
      <rgbColor rgb="001FB714"/>
      <rgbColor rgb="00C0C0C0"/>
      <rgbColor rgb="00CCFFCC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2146300</xdr:colOff>
      <xdr:row>0</xdr:row>
      <xdr:rowOff>774700</xdr:rowOff>
    </xdr:to>
    <xdr:pic>
      <xdr:nvPicPr>
        <xdr:cNvPr id="1045" name="Picture 3">
          <a:extLst>
            <a:ext uri="{FF2B5EF4-FFF2-40B4-BE49-F238E27FC236}">
              <a16:creationId xmlns:a16="http://schemas.microsoft.com/office/drawing/2014/main" id="{1A1C4929-45BA-2148-B780-2E051FADE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63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showGridLines="0" tabSelected="1" topLeftCell="A4" workbookViewId="0">
      <selection activeCell="L20" sqref="L20"/>
    </sheetView>
  </sheetViews>
  <sheetFormatPr baseColWidth="10" defaultColWidth="10.1640625" defaultRowHeight="20" customHeight="1" x14ac:dyDescent="0.2"/>
  <cols>
    <col min="1" max="1" width="31.33203125" style="1" customWidth="1"/>
    <col min="2" max="2" width="33.1640625" style="1" customWidth="1"/>
    <col min="3" max="3" width="1.33203125" style="1" customWidth="1"/>
    <col min="4" max="4" width="30.1640625" style="1" customWidth="1"/>
    <col min="5" max="5" width="20.6640625" style="1" customWidth="1"/>
    <col min="6" max="255" width="10.1640625" style="1" customWidth="1"/>
    <col min="256" max="16384" width="10.1640625" style="2"/>
  </cols>
  <sheetData>
    <row r="1" spans="1:255" ht="63.75" customHeight="1" x14ac:dyDescent="0.2">
      <c r="A1" s="7"/>
      <c r="B1" s="27" t="s">
        <v>35</v>
      </c>
      <c r="C1" s="27"/>
      <c r="D1" s="2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ht="36" customHeight="1" x14ac:dyDescent="0.2">
      <c r="A2" s="9"/>
      <c r="B2" s="22" t="s">
        <v>34</v>
      </c>
      <c r="C2" s="7"/>
      <c r="D2" s="16" t="s">
        <v>30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</row>
    <row r="3" spans="1:255" ht="21" customHeight="1" x14ac:dyDescent="0.2">
      <c r="A3" s="9"/>
      <c r="B3" s="20">
        <v>44835</v>
      </c>
      <c r="D3" s="23" t="s">
        <v>37</v>
      </c>
      <c r="IS3" s="2"/>
      <c r="IT3" s="2"/>
      <c r="IU3" s="2"/>
    </row>
    <row r="4" spans="1:255" ht="24.75" customHeight="1" x14ac:dyDescent="0.2">
      <c r="A4" s="21" t="s">
        <v>31</v>
      </c>
      <c r="B4" s="15" t="s">
        <v>36</v>
      </c>
      <c r="D4" s="24"/>
      <c r="IS4" s="2"/>
      <c r="IT4" s="2"/>
      <c r="IU4" s="2"/>
    </row>
    <row r="5" spans="1:255" ht="16.25" customHeight="1" x14ac:dyDescent="0.2">
      <c r="A5" s="3" t="s">
        <v>0</v>
      </c>
      <c r="B5" s="13">
        <f>$B$3-73</f>
        <v>44762</v>
      </c>
      <c r="D5" s="24"/>
      <c r="IQ5" s="2"/>
      <c r="IR5" s="2"/>
      <c r="IS5" s="2"/>
      <c r="IT5" s="2"/>
      <c r="IU5" s="2"/>
    </row>
    <row r="6" spans="1:255" ht="16.25" customHeight="1" x14ac:dyDescent="0.2">
      <c r="A6" s="3" t="s">
        <v>1</v>
      </c>
      <c r="B6" s="13">
        <f>$B$3-84</f>
        <v>44751</v>
      </c>
      <c r="D6" s="24"/>
      <c r="IQ6" s="2"/>
      <c r="IR6" s="2"/>
      <c r="IS6" s="2"/>
      <c r="IT6" s="2"/>
      <c r="IU6" s="2"/>
    </row>
    <row r="7" spans="1:255" ht="16.25" customHeight="1" x14ac:dyDescent="0.2">
      <c r="A7" s="3" t="s">
        <v>2</v>
      </c>
      <c r="B7" s="13">
        <f>$B$3-120</f>
        <v>44715</v>
      </c>
      <c r="D7" s="24"/>
      <c r="IQ7" s="2"/>
      <c r="IR7" s="2"/>
      <c r="IS7" s="2"/>
      <c r="IT7" s="2"/>
      <c r="IU7" s="2"/>
    </row>
    <row r="8" spans="1:255" ht="16.25" customHeight="1" x14ac:dyDescent="0.2">
      <c r="A8" s="4" t="s">
        <v>3</v>
      </c>
      <c r="B8" s="14">
        <f>$B$3-115</f>
        <v>44720</v>
      </c>
      <c r="D8" s="24"/>
      <c r="IQ8" s="2"/>
      <c r="IR8" s="2"/>
      <c r="IS8" s="2"/>
      <c r="IT8" s="2"/>
      <c r="IU8" s="2"/>
    </row>
    <row r="9" spans="1:255" ht="16.25" customHeight="1" x14ac:dyDescent="0.2">
      <c r="A9" s="4" t="s">
        <v>4</v>
      </c>
      <c r="B9" s="14">
        <f>$B$3-90</f>
        <v>44745</v>
      </c>
      <c r="D9" s="24"/>
      <c r="IQ9" s="2"/>
      <c r="IR9" s="2"/>
      <c r="IS9" s="2"/>
      <c r="IT9" s="2"/>
      <c r="IU9" s="2"/>
    </row>
    <row r="10" spans="1:255" ht="16.25" customHeight="1" x14ac:dyDescent="0.2">
      <c r="A10" s="4" t="s">
        <v>5</v>
      </c>
      <c r="B10" s="14">
        <f>$B$3-67</f>
        <v>44768</v>
      </c>
      <c r="D10" s="24"/>
      <c r="IQ10" s="2"/>
      <c r="IR10" s="2"/>
      <c r="IS10" s="2"/>
      <c r="IT10" s="2"/>
      <c r="IU10" s="2"/>
    </row>
    <row r="11" spans="1:255" ht="16.25" customHeight="1" x14ac:dyDescent="0.2">
      <c r="A11" s="3" t="s">
        <v>6</v>
      </c>
      <c r="B11" s="13">
        <f>$B$3-86</f>
        <v>44749</v>
      </c>
      <c r="D11" s="24"/>
      <c r="IQ11" s="2"/>
      <c r="IR11" s="2"/>
      <c r="IS11" s="2"/>
      <c r="IT11" s="2"/>
      <c r="IU11" s="2"/>
    </row>
    <row r="12" spans="1:255" ht="16.25" customHeight="1" x14ac:dyDescent="0.2">
      <c r="A12" s="3" t="s">
        <v>7</v>
      </c>
      <c r="B12" s="13">
        <f>$B$3-83</f>
        <v>44752</v>
      </c>
      <c r="D12" s="24"/>
      <c r="IQ12" s="2"/>
      <c r="IR12" s="2"/>
      <c r="IS12" s="2"/>
      <c r="IT12" s="2"/>
      <c r="IU12" s="2"/>
    </row>
    <row r="13" spans="1:255" ht="16.25" customHeight="1" x14ac:dyDescent="0.2">
      <c r="A13" s="3" t="s">
        <v>8</v>
      </c>
      <c r="B13" s="13">
        <f>$B$3-108</f>
        <v>44727</v>
      </c>
      <c r="D13" s="24"/>
      <c r="IQ13" s="2"/>
      <c r="IR13" s="2"/>
      <c r="IS13" s="2"/>
      <c r="IT13" s="2"/>
      <c r="IU13" s="2"/>
    </row>
    <row r="14" spans="1:255" ht="16.25" customHeight="1" x14ac:dyDescent="0.2">
      <c r="A14" s="4" t="s">
        <v>9</v>
      </c>
      <c r="B14" s="14">
        <f>$B$3-128</f>
        <v>44707</v>
      </c>
      <c r="D14" s="24"/>
      <c r="IQ14" s="2"/>
      <c r="IR14" s="2"/>
      <c r="IS14" s="2"/>
      <c r="IT14" s="2"/>
      <c r="IU14" s="2"/>
    </row>
    <row r="15" spans="1:255" ht="16.25" customHeight="1" x14ac:dyDescent="0.2">
      <c r="A15" s="4" t="s">
        <v>10</v>
      </c>
      <c r="B15" s="14">
        <f>$B$3-88</f>
        <v>44747</v>
      </c>
      <c r="D15" s="24"/>
      <c r="IQ15" s="2"/>
      <c r="IR15" s="2"/>
      <c r="IS15" s="2"/>
      <c r="IT15" s="2"/>
      <c r="IU15" s="2"/>
    </row>
    <row r="16" spans="1:255" ht="16.25" customHeight="1" x14ac:dyDescent="0.2">
      <c r="A16" s="4" t="s">
        <v>11</v>
      </c>
      <c r="B16" s="14">
        <f>$B$3-60</f>
        <v>44775</v>
      </c>
      <c r="D16" s="24"/>
      <c r="IQ16" s="2"/>
      <c r="IR16" s="2"/>
      <c r="IS16" s="2"/>
      <c r="IT16" s="2"/>
      <c r="IU16" s="2"/>
    </row>
    <row r="17" spans="1:255" ht="16.25" customHeight="1" x14ac:dyDescent="0.2">
      <c r="A17" s="3" t="s">
        <v>12</v>
      </c>
      <c r="B17" s="13">
        <f>$B$3-80</f>
        <v>44755</v>
      </c>
      <c r="D17" s="24"/>
      <c r="IR17" s="2"/>
      <c r="IS17" s="2"/>
      <c r="IT17" s="2"/>
      <c r="IU17" s="2"/>
    </row>
    <row r="18" spans="1:255" ht="16.25" customHeight="1" x14ac:dyDescent="0.2">
      <c r="A18" s="3" t="s">
        <v>13</v>
      </c>
      <c r="B18" s="13">
        <f>$B$3-108</f>
        <v>44727</v>
      </c>
      <c r="D18" s="24"/>
      <c r="IR18" s="2"/>
      <c r="IS18" s="2"/>
      <c r="IT18" s="2"/>
      <c r="IU18" s="2"/>
    </row>
    <row r="19" spans="1:255" ht="16.25" customHeight="1" x14ac:dyDescent="0.2">
      <c r="A19" s="3" t="s">
        <v>14</v>
      </c>
      <c r="B19" s="13">
        <f>$B$3-68</f>
        <v>44767</v>
      </c>
      <c r="D19" s="24"/>
      <c r="IR19" s="2"/>
      <c r="IS19" s="2"/>
      <c r="IT19" s="2"/>
      <c r="IU19" s="2"/>
    </row>
    <row r="20" spans="1:255" ht="16.25" customHeight="1" x14ac:dyDescent="0.2">
      <c r="A20" s="4" t="s">
        <v>15</v>
      </c>
      <c r="B20" s="14">
        <f>$B$3-88</f>
        <v>44747</v>
      </c>
      <c r="D20" s="24"/>
      <c r="IR20" s="2"/>
      <c r="IS20" s="2"/>
      <c r="IT20" s="2"/>
      <c r="IU20" s="2"/>
    </row>
    <row r="21" spans="1:255" ht="16.25" customHeight="1" x14ac:dyDescent="0.2">
      <c r="A21" s="5" t="s">
        <v>16</v>
      </c>
      <c r="B21" s="14">
        <f>$B$3-60</f>
        <v>44775</v>
      </c>
      <c r="D21" s="24"/>
      <c r="E21" s="17"/>
      <c r="IS21" s="2"/>
      <c r="IT21" s="2"/>
      <c r="IU21" s="2"/>
    </row>
    <row r="22" spans="1:255" ht="16.25" customHeight="1" x14ac:dyDescent="0.2">
      <c r="A22" s="5" t="s">
        <v>17</v>
      </c>
      <c r="B22" s="14">
        <f>$B$3-115</f>
        <v>44720</v>
      </c>
      <c r="D22" s="24"/>
      <c r="E22" s="17"/>
      <c r="IP22" s="2"/>
      <c r="IQ22" s="2"/>
      <c r="IR22" s="2"/>
      <c r="IS22" s="2"/>
      <c r="IT22" s="2"/>
      <c r="IU22" s="2"/>
    </row>
    <row r="23" spans="1:255" ht="16.25" customHeight="1" x14ac:dyDescent="0.2">
      <c r="A23" s="4" t="s">
        <v>18</v>
      </c>
      <c r="B23" s="14">
        <f>$B$3-58</f>
        <v>44777</v>
      </c>
      <c r="D23" s="24"/>
      <c r="E23" s="17"/>
      <c r="IO23" s="2"/>
      <c r="IP23" s="2"/>
      <c r="IQ23" s="2"/>
      <c r="IR23" s="2"/>
      <c r="IS23" s="2"/>
      <c r="IT23" s="2"/>
      <c r="IU23" s="2"/>
    </row>
    <row r="24" spans="1:255" ht="16.25" customHeight="1" x14ac:dyDescent="0.2">
      <c r="A24" s="3" t="s">
        <v>19</v>
      </c>
      <c r="B24" s="13">
        <f>$B$3-68</f>
        <v>44767</v>
      </c>
      <c r="D24" s="24"/>
      <c r="E24" s="17"/>
      <c r="IO24" s="2"/>
      <c r="IP24" s="2"/>
      <c r="IQ24" s="2"/>
      <c r="IR24" s="2"/>
      <c r="IS24" s="2"/>
      <c r="IT24" s="2"/>
      <c r="IU24" s="2"/>
    </row>
    <row r="25" spans="1:255" ht="16.25" customHeight="1" x14ac:dyDescent="0.2">
      <c r="A25" s="6" t="s">
        <v>20</v>
      </c>
      <c r="B25" s="13">
        <f>$B$3-80</f>
        <v>44755</v>
      </c>
      <c r="D25" s="24"/>
      <c r="E25" s="17"/>
      <c r="IO25" s="2"/>
      <c r="IP25" s="2"/>
      <c r="IQ25" s="2"/>
      <c r="IR25" s="2"/>
      <c r="IS25" s="2"/>
      <c r="IT25" s="2"/>
      <c r="IU25" s="2"/>
    </row>
    <row r="26" spans="1:255" ht="16.25" customHeight="1" x14ac:dyDescent="0.2">
      <c r="A26" s="6" t="s">
        <v>21</v>
      </c>
      <c r="B26" s="13">
        <f>$B$3-135</f>
        <v>44700</v>
      </c>
      <c r="D26" s="24"/>
      <c r="E26" s="17"/>
      <c r="IO26" s="2"/>
      <c r="IP26" s="2"/>
      <c r="IQ26" s="2"/>
      <c r="IR26" s="2"/>
      <c r="IS26" s="2"/>
      <c r="IT26" s="2"/>
      <c r="IU26" s="2"/>
    </row>
    <row r="27" spans="1:255" ht="16.25" customHeight="1" x14ac:dyDescent="0.2">
      <c r="A27" s="4" t="s">
        <v>22</v>
      </c>
      <c r="B27" s="14">
        <f>$B$3-102</f>
        <v>44733</v>
      </c>
      <c r="D27" s="24"/>
      <c r="E27" s="17"/>
      <c r="IR27" s="2"/>
      <c r="IS27" s="2"/>
      <c r="IT27" s="2"/>
      <c r="IU27" s="2"/>
    </row>
    <row r="28" spans="1:255" ht="16.25" customHeight="1" x14ac:dyDescent="0.2">
      <c r="A28" s="4" t="s">
        <v>23</v>
      </c>
      <c r="B28" s="14">
        <f>$B$3-36</f>
        <v>44799</v>
      </c>
      <c r="D28" s="24"/>
      <c r="E28" s="17"/>
      <c r="IR28" s="2"/>
      <c r="IS28" s="2"/>
      <c r="IT28" s="2"/>
      <c r="IU28" s="2"/>
    </row>
    <row r="29" spans="1:255" ht="16.25" customHeight="1" x14ac:dyDescent="0.2">
      <c r="A29" s="4" t="s">
        <v>24</v>
      </c>
      <c r="B29" s="14">
        <f>$B$3-65</f>
        <v>44770</v>
      </c>
      <c r="D29" s="24"/>
      <c r="E29" s="17"/>
      <c r="IR29" s="2"/>
      <c r="IS29" s="2"/>
      <c r="IT29" s="2"/>
      <c r="IU29" s="2"/>
    </row>
    <row r="30" spans="1:255" ht="16.25" customHeight="1" x14ac:dyDescent="0.2">
      <c r="A30" s="3" t="s">
        <v>25</v>
      </c>
      <c r="B30" s="13">
        <f>$B$3-90</f>
        <v>44745</v>
      </c>
      <c r="D30" s="24"/>
      <c r="E30" s="17"/>
      <c r="IR30" s="2"/>
      <c r="IS30" s="2"/>
      <c r="IT30" s="2"/>
      <c r="IU30" s="2"/>
    </row>
    <row r="31" spans="1:255" ht="16.25" customHeight="1" x14ac:dyDescent="0.2">
      <c r="A31" s="3" t="s">
        <v>26</v>
      </c>
      <c r="B31" s="13">
        <f>$B$3-54</f>
        <v>44781</v>
      </c>
      <c r="D31" s="24"/>
      <c r="E31" s="17"/>
      <c r="IR31" s="2"/>
      <c r="IS31" s="2"/>
      <c r="IT31" s="2"/>
      <c r="IU31" s="2"/>
    </row>
    <row r="32" spans="1:255" ht="16.25" customHeight="1" x14ac:dyDescent="0.2">
      <c r="A32" s="6" t="s">
        <v>27</v>
      </c>
      <c r="B32" s="13">
        <f>$B$3-64</f>
        <v>44771</v>
      </c>
      <c r="D32" s="24"/>
      <c r="E32" s="17"/>
      <c r="IS32" s="2"/>
      <c r="IT32" s="2"/>
      <c r="IU32" s="2"/>
    </row>
    <row r="33" spans="1:255" ht="16.25" customHeight="1" x14ac:dyDescent="0.2">
      <c r="A33" s="4" t="s">
        <v>28</v>
      </c>
      <c r="B33" s="14">
        <f>$B$3-53</f>
        <v>44782</v>
      </c>
      <c r="C33" s="7"/>
      <c r="D33" s="24"/>
      <c r="E33" s="1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2"/>
      <c r="IT33" s="2"/>
      <c r="IU33" s="2"/>
    </row>
    <row r="34" spans="1:255" ht="16.25" customHeight="1" x14ac:dyDescent="0.2">
      <c r="A34" s="18" t="s">
        <v>29</v>
      </c>
      <c r="B34" s="19">
        <f>$B$3-64</f>
        <v>44771</v>
      </c>
      <c r="D34" s="24"/>
      <c r="E34" s="17"/>
      <c r="IS34" s="2"/>
      <c r="IT34" s="2"/>
      <c r="IU34" s="2"/>
    </row>
    <row r="35" spans="1:255" ht="40.5" customHeight="1" x14ac:dyDescent="0.2">
      <c r="A35" s="26" t="s">
        <v>33</v>
      </c>
      <c r="B35" s="26"/>
      <c r="D35" s="25"/>
      <c r="E35" s="17"/>
      <c r="IS35" s="2"/>
      <c r="IT35" s="2"/>
      <c r="IU35" s="2"/>
    </row>
    <row r="36" spans="1:255" ht="12.75" customHeight="1" x14ac:dyDescent="0.2">
      <c r="A36" s="2"/>
      <c r="B36" s="2"/>
      <c r="D36" s="11"/>
      <c r="IS36" s="2"/>
      <c r="IT36" s="2"/>
      <c r="IU36" s="2"/>
    </row>
    <row r="37" spans="1:255" ht="20.25" customHeight="1" x14ac:dyDescent="0.2">
      <c r="C37" s="12"/>
      <c r="IS37" s="2"/>
      <c r="IT37" s="2"/>
      <c r="IU37" s="2"/>
    </row>
    <row r="38" spans="1:255" s="8" customFormat="1" ht="20" customHeight="1" x14ac:dyDescent="0.2">
      <c r="A38" s="11" t="s">
        <v>32</v>
      </c>
      <c r="B38" s="12"/>
      <c r="C38" s="10"/>
      <c r="D38" s="1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</row>
    <row r="39" spans="1:255" s="8" customFormat="1" ht="20" customHeight="1" x14ac:dyDescent="0.2">
      <c r="B39" s="12"/>
      <c r="C39" s="12"/>
      <c r="D39" s="1"/>
      <c r="E39" s="12"/>
      <c r="F39" s="12"/>
      <c r="G39" s="12"/>
      <c r="H39" s="12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</row>
    <row r="40" spans="1:255" s="8" customFormat="1" ht="20" customHeight="1" x14ac:dyDescent="0.2">
      <c r="A40" s="12"/>
      <c r="B40" s="12"/>
      <c r="C40" s="12"/>
      <c r="D40" s="1"/>
      <c r="E40" s="12"/>
      <c r="F40" s="12"/>
      <c r="G40" s="12"/>
      <c r="H40" s="12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</row>
    <row r="41" spans="1:255" ht="20" customHeight="1" x14ac:dyDescent="0.2">
      <c r="IS41" s="2"/>
      <c r="IT41" s="2"/>
      <c r="IU41" s="2"/>
    </row>
    <row r="42" spans="1:255" ht="20" customHeight="1" x14ac:dyDescent="0.2">
      <c r="IS42" s="2"/>
      <c r="IT42" s="2"/>
      <c r="IU42" s="2"/>
    </row>
  </sheetData>
  <mergeCells count="3">
    <mergeCell ref="D3:D35"/>
    <mergeCell ref="A35:B35"/>
    <mergeCell ref="B1:D1"/>
  </mergeCells>
  <printOptions horizontalCentered="1"/>
  <pageMargins left="0.5" right="0.05" top="0.5" bottom="0.5" header="0.5" footer="0.5"/>
  <pageSetup scale="90" orientation="portrait" useFirstPageNumber="1"/>
  <headerFooter alignWithMargins="0"/>
  <ignoredErrors>
    <ignoredError sqref="B3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crop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Sweet</dc:creator>
  <cp:lastModifiedBy>Microsoft Office User</cp:lastModifiedBy>
  <cp:lastPrinted>2014-06-19T20:23:52Z</cp:lastPrinted>
  <dcterms:created xsi:type="dcterms:W3CDTF">2011-04-14T16:02:29Z</dcterms:created>
  <dcterms:modified xsi:type="dcterms:W3CDTF">2022-02-09T21:11:00Z</dcterms:modified>
</cp:coreProperties>
</file>