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744CEFDA-DA0E-4F8D-AC1A-6FBD61E49906}" xr6:coauthVersionLast="47" xr6:coauthVersionMax="47" xr10:uidLastSave="{00000000-0000-0000-0000-000000000000}"/>
  <bookViews>
    <workbookView xWindow="-108" yWindow="-108" windowWidth="23256" windowHeight="12576" tabRatio="629" activeTab="1" xr2:uid="{EAC7F26A-24AC-4EBF-B65D-0FE431110D14}"/>
  </bookViews>
  <sheets>
    <sheet name="result" sheetId="5" r:id="rId1"/>
    <sheet name="Report" sheetId="7" r:id="rId2"/>
    <sheet name="natega" sheetId="8" r:id="rId3"/>
    <sheet name="Char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K21" i="7"/>
  <c r="H11" i="7"/>
  <c r="B12" i="8"/>
  <c r="H7" i="7"/>
  <c r="G7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F20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G11" i="7"/>
  <c r="F11" i="7"/>
  <c r="E11" i="7"/>
  <c r="F7" i="7"/>
  <c r="E7" i="7"/>
  <c r="N9" i="7" l="1"/>
  <c r="N15" i="7"/>
  <c r="L8" i="7"/>
  <c r="K8" i="7"/>
  <c r="L12" i="7"/>
  <c r="L11" i="7"/>
  <c r="L10" i="7"/>
  <c r="M12" i="7"/>
  <c r="K9" i="7"/>
  <c r="K15" i="7"/>
  <c r="N14" i="7"/>
  <c r="K14" i="7"/>
  <c r="L17" i="7"/>
  <c r="L9" i="7"/>
  <c r="M11" i="7"/>
  <c r="N13" i="7"/>
  <c r="K13" i="7"/>
  <c r="L16" i="7"/>
  <c r="M8" i="7"/>
  <c r="M10" i="7"/>
  <c r="N12" i="7"/>
  <c r="K12" i="7"/>
  <c r="L15" i="7"/>
  <c r="M17" i="7"/>
  <c r="M9" i="7"/>
  <c r="N11" i="7"/>
  <c r="K11" i="7"/>
  <c r="L14" i="7"/>
  <c r="M16" i="7"/>
  <c r="N8" i="7"/>
  <c r="N10" i="7"/>
  <c r="K10" i="7"/>
  <c r="L13" i="7"/>
  <c r="M15" i="7"/>
  <c r="N17" i="7"/>
  <c r="K17" i="7"/>
  <c r="M14" i="7"/>
  <c r="N16" i="7"/>
  <c r="K16" i="7"/>
  <c r="M13" i="7"/>
  <c r="F15" i="7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<sst xmlns="http://schemas.openxmlformats.org/spreadsheetml/2006/main" count="1812" uniqueCount="269">
  <si>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</si>
  <si>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</si>
  <si>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</si>
  <si>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</si>
  <si>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</si>
  <si>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</si>
  <si>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</si>
  <si>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</si>
  <si>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</si>
  <si>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</si>
  <si>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</si>
  <si>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</si>
  <si>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</si>
  <si>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</si>
  <si>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</si>
  <si>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</si>
  <si>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</si>
  <si>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</si>
  <si>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</si>
  <si>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</si>
  <si>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</si>
  <si>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</si>
  <si>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</si>
  <si>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</si>
  <si>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</si>
  <si>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</si>
  <si>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</si>
  <si>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</si>
  <si>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</si>
  <si>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</si>
  <si>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</si>
  <si>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</si>
  <si>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</si>
  <si>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</si>
  <si>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</si>
  <si>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</si>
  <si>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</si>
  <si>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</si>
  <si>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</si>
  <si>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</si>
  <si>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</si>
  <si>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</si>
  <si>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</si>
  <si>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</si>
  <si>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</si>
  <si>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</si>
  <si>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</si>
  <si>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</si>
  <si>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</si>
  <si>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</si>
  <si>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</si>
  <si>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</si>
  <si>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</si>
  <si>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</si>
  <si>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</si>
  <si>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</si>
  <si>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</si>
  <si>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</si>
  <si>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</si>
  <si>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</si>
  <si>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</si>
  <si>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</si>
  <si>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</si>
  <si>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</si>
  <si>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</si>
  <si>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</si>
  <si>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</si>
  <si>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</si>
  <si>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</si>
  <si>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</si>
  <si>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</si>
  <si>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</si>
  <si>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</si>
  <si>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</si>
  <si>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</si>
  <si>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</si>
  <si>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</si>
  <si>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</si>
  <si>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</si>
  <si>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</si>
  <si>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</si>
  <si>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</si>
  <si>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</si>
  <si>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</si>
  <si>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</si>
  <si>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</si>
  <si>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</si>
  <si>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</si>
  <si>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</si>
  <si>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</si>
  <si>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</si>
  <si>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</si>
  <si>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</si>
  <si>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</si>
  <si>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</si>
  <si>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</si>
  <si>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</si>
  <si>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</si>
  <si>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</si>
  <si>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</si>
  <si>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</si>
  <si>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</si>
  <si>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</si>
  <si>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</si>
  <si>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</si>
  <si>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</si>
  <si>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</si>
  <si>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</si>
  <si>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</si>
  <si>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</si>
  <si>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</si>
  <si>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</si>
  <si>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</si>
  <si>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</si>
  <si>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</si>
  <si>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</si>
  <si>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</si>
  <si>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</si>
  <si>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</si>
  <si>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</si>
  <si>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</si>
  <si>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</si>
  <si>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</si>
  <si>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</si>
  <si>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</si>
  <si>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</si>
  <si>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</si>
  <si>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</si>
  <si>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</si>
  <si>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</si>
  <si>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</si>
  <si>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</si>
  <si>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</si>
  <si>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</si>
  <si>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</si>
  <si>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</si>
  <si>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</si>
  <si>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</si>
  <si>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</si>
  <si>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</si>
  <si>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</si>
  <si>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</si>
  <si>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</si>
  <si>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</si>
  <si>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</si>
  <si>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</si>
  <si>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</si>
  <si>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</si>
  <si>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</si>
  <si>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</si>
  <si>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</si>
  <si>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</si>
  <si>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</si>
  <si>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</si>
  <si>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</si>
  <si>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</si>
  <si>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</si>
  <si>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</si>
  <si>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</si>
  <si>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</si>
  <si>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</si>
  <si>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</si>
  <si>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</si>
  <si>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</si>
  <si>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</si>
  <si>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</si>
  <si>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</si>
  <si>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</si>
  <si>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</si>
  <si>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</si>
  <si>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</si>
  <si>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</si>
  <si>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</si>
  <si>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</si>
  <si>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</si>
  <si>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</si>
  <si>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</si>
  <si>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</si>
  <si>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</si>
  <si>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</si>
  <si>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</si>
  <si>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</si>
  <si>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</si>
  <si>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</si>
  <si>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</si>
  <si>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</si>
  <si>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</si>
  <si>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</si>
  <si>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</si>
  <si>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</si>
  <si>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</si>
  <si>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</si>
  <si>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</si>
  <si>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</si>
  <si>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</si>
  <si>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</si>
  <si>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</si>
  <si>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</si>
  <si>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</si>
  <si>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</si>
  <si>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</si>
  <si>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</si>
  <si>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</si>
  <si>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</si>
  <si>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</si>
  <si>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</si>
  <si>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</si>
  <si>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</si>
  <si>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</si>
  <si>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</si>
  <si>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</si>
  <si>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</si>
  <si>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</si>
  <si>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</si>
  <si>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</si>
  <si>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</si>
  <si>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</si>
  <si>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</si>
  <si>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</si>
  <si>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</si>
  <si>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</si>
  <si>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</si>
  <si>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</si>
  <si>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</si>
  <si>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</si>
  <si>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</si>
  <si>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</si>
  <si>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</si>
  <si>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</si>
  <si>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</si>
  <si>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</si>
  <si>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</si>
  <si>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</si>
  <si>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</si>
  <si>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</si>
  <si>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</si>
  <si>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</si>
  <si>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</si>
  <si>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</si>
  <si>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</si>
  <si>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</si>
  <si>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</si>
  <si>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</si>
  <si>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</si>
  <si>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</si>
  <si>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</si>
  <si>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</si>
  <si>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</si>
  <si>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</si>
  <si>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</si>
  <si>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</si>
  <si>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</si>
  <si>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</si>
  <si>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</si>
  <si>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</si>
  <si>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</si>
  <si>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</si>
  <si>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</si>
  <si>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</si>
  <si>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</si>
  <si>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</si>
  <si>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</si>
  <si>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</si>
  <si>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</si>
  <si>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الأسم</t>
  </si>
  <si>
    <t xml:space="preserve"> </t>
  </si>
  <si>
    <t>عدد الطلاب الراسبيين</t>
  </si>
  <si>
    <t>نتيجة الصف الثالث الثانوي 2023</t>
  </si>
  <si>
    <t>متوسط المجاميع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</si>
</sst>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Greta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472C4"/>
        <bgColor rgb="FF4472C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3" borderId="0" xfId="0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 readingOrder="2"/>
    </xf>
    <xf numFmtId="0" fontId="9" fillId="10" borderId="11" xfId="0" applyFont="1" applyFill="1" applyBorder="1" applyAlignment="1">
      <alignment horizontal="center" vertical="center" wrapText="1" readingOrder="2"/>
    </xf>
    <xf numFmtId="0" fontId="10" fillId="10" borderId="11" xfId="0" applyFont="1" applyFill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 wrapText="1"/>
    </xf>
    <xf numFmtId="10" fontId="11" fillId="0" borderId="0" xfId="1" applyNumberFormat="1" applyFont="1" applyAlignment="1">
      <alignment horizontal="center" vertical="center" wrapText="1"/>
    </xf>
    <xf numFmtId="1" fontId="0" fillId="0" borderId="1" xfId="0" applyNumberFormat="1" applyBorder="1"/>
    <xf numFmtId="49" fontId="0" fillId="0" borderId="1" xfId="0" applyNumberFormat="1" applyBorder="1"/>
    <xf numFmtId="164" fontId="0" fillId="0" borderId="1" xfId="1" applyNumberFormat="1" applyFont="1" applyBorder="1"/>
    <xf numFmtId="10" fontId="0" fillId="0" borderId="1" xfId="1" applyNumberFormat="1" applyFont="1" applyBorder="1"/>
    <xf numFmtId="10" fontId="0" fillId="3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Report!$E$9:$H$9</c:f>
              <c:strCache>
                <c:ptCount val="4"/>
                <c:pt idx="0">
                  <c:v>عدد الطلاب الذين حصلوا علي نسبة &lt; %90</c:v>
                </c:pt>
                <c:pt idx="1">
                  <c:v>عدد الطلاب الذين حصلوا علي نسبة ما بين %70 الي %90</c:v>
                </c:pt>
                <c:pt idx="2">
                  <c:v>عدد الطلاب الذين حصلوا علي نسبة ما بين %50 الي %70</c:v>
                </c:pt>
                <c:pt idx="3">
                  <c:v>عدد الطلاب الذين حصلوا علي نسبة أقل %50 </c:v>
                </c:pt>
              </c:strCache>
            </c:strRef>
          </c:cat>
          <c:val>
            <c:numRef>
              <c:f>Report!$E$11:$H$11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90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996-89D4-4A7D9AD9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291152"/>
        <c:axId val="173944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Report!$E$9:$H$9</c15:sqref>
                        </c15:formulaRef>
                      </c:ext>
                    </c:extLst>
                    <c:strCache>
                      <c:ptCount val="4"/>
                      <c:pt idx="0">
                        <c:v>عدد الطلاب الذين حصلوا علي نسبة &lt; %90</c:v>
                      </c:pt>
                      <c:pt idx="1">
                        <c:v>عدد الطلاب الذين حصلوا علي نسبة ما بين %70 الي %90</c:v>
                      </c:pt>
                      <c:pt idx="2">
                        <c:v>عدد الطلاب الذين حصلوا علي نسبة ما بين %50 الي %70</c:v>
                      </c:pt>
                      <c:pt idx="3">
                        <c:v>عدد الطلاب الذين حصلوا علي نسبة أقل %50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Report!$E$10:$H$10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9E-4996-89D4-4A7D9AD9B1C2}"/>
                  </c:ext>
                </c:extLst>
              </c15:ser>
            </c15:filteredBarSeries>
          </c:ext>
        </c:extLst>
      </c:barChart>
      <c:catAx>
        <c:axId val="18012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43344"/>
        <c:crosses val="autoZero"/>
        <c:auto val="1"/>
        <c:lblAlgn val="ctr"/>
        <c:lblOffset val="100"/>
        <c:noMultiLvlLbl val="0"/>
      </c:catAx>
      <c:valAx>
        <c:axId val="17394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Report!$E$14</c:f>
              <c:strCache>
                <c:ptCount val="1"/>
                <c:pt idx="0">
                  <c:v>عدد الطلاب في كل شعبة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B1-4EF5-BDF0-A47D102D1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B1-4EF5-BDF0-A47D102D1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B1-4EF5-BDF0-A47D102D1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Report!$F$13:$H$13</c:f>
              <c:strCache>
                <c:ptCount val="3"/>
                <c:pt idx="0">
                  <c:v>علمي علوم</c:v>
                </c:pt>
                <c:pt idx="1">
                  <c:v> شعبة الأدبي</c:v>
                </c:pt>
                <c:pt idx="2">
                  <c:v>علمي رياضة</c:v>
                </c:pt>
              </c:strCache>
            </c:strRef>
          </c:cat>
          <c:val>
            <c:numRef>
              <c:f>Report!$F$14:$H$14</c:f>
              <c:numCache>
                <c:formatCode>General</c:formatCode>
                <c:ptCount val="3"/>
                <c:pt idx="0">
                  <c:v>148</c:v>
                </c:pt>
                <c:pt idx="1">
                  <c:v>41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EF5-BDF0-A47D102D15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Report!$F$37</c:f>
              <c:strCache>
                <c:ptCount val="1"/>
                <c:pt idx="0">
                  <c:v>نسبة النجاح في كل مادة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Report!$E$38:$E$50</c:f>
              <c:strCache>
                <c:ptCount val="13"/>
                <c:pt idx="0">
                  <c:v> الأحياء</c:v>
                </c:pt>
                <c:pt idx="1">
                  <c:v> الرياضيات التطبيقية</c:v>
                </c:pt>
                <c:pt idx="2">
                  <c:v> التاريخ</c:v>
                </c:pt>
                <c:pt idx="3">
                  <c:v> الجغرافيا</c:v>
                </c:pt>
                <c:pt idx="4">
                  <c:v>الفلسفة والمنطق</c:v>
                </c:pt>
                <c:pt idx="5">
                  <c:v> اللغة الفرنسية</c:v>
                </c:pt>
                <c:pt idx="6">
                  <c:v>الجيولوجيا وعلوم البيئة</c:v>
                </c:pt>
                <c:pt idx="7">
                  <c:v> الفيزياء</c:v>
                </c:pt>
                <c:pt idx="8">
                  <c:v> الكيمياء</c:v>
                </c:pt>
                <c:pt idx="9">
                  <c:v>علم النفس والاجتماع</c:v>
                </c:pt>
                <c:pt idx="10">
                  <c:v> اللغة العربية</c:v>
                </c:pt>
                <c:pt idx="11">
                  <c:v> الرياضيات البحتة</c:v>
                </c:pt>
                <c:pt idx="12">
                  <c:v> اللغة الأنجليزية</c:v>
                </c:pt>
              </c:strCache>
            </c:strRef>
          </c:cat>
          <c:val>
            <c:numRef>
              <c:f>Report!$F$38:$F$50</c:f>
              <c:numCache>
                <c:formatCode>0.0%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0.99534883720930234</c:v>
                </c:pt>
                <c:pt idx="6">
                  <c:v>0.9932432432432432</c:v>
                </c:pt>
                <c:pt idx="7">
                  <c:v>0.98275862068965514</c:v>
                </c:pt>
                <c:pt idx="8">
                  <c:v>0.97701149425287359</c:v>
                </c:pt>
                <c:pt idx="9">
                  <c:v>0.97560975609756095</c:v>
                </c:pt>
                <c:pt idx="10">
                  <c:v>0.96744186046511627</c:v>
                </c:pt>
                <c:pt idx="11">
                  <c:v>0.92307692307692313</c:v>
                </c:pt>
                <c:pt idx="12">
                  <c:v>0.8651162790697674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488B-9FB8-24B4F58EA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930304"/>
        <c:axId val="1886593984"/>
      </c:barChart>
      <c:catAx>
        <c:axId val="18979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3984"/>
        <c:crosses val="autoZero"/>
        <c:auto val="1"/>
        <c:lblAlgn val="ctr"/>
        <c:lblOffset val="100"/>
        <c:noMultiLvlLbl val="0"/>
      </c:catAx>
      <c:valAx>
        <c:axId val="1886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عدد</a:t>
            </a:r>
            <a:r>
              <a:rPr lang="ar-EG" baseline="0"/>
              <a:t> الطلاب الناجحين و الراسيبين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Report!$F$5:$G$5</c:f>
              <c:strCache>
                <c:ptCount val="2"/>
                <c:pt idx="0">
                  <c:v>عدد الطلاب الناجحين</c:v>
                </c:pt>
                <c:pt idx="1">
                  <c:v>عدد طلاب الدور الثاني</c:v>
                </c:pt>
              </c:strCache>
            </c:strRef>
          </c:cat>
          <c:val>
            <c:numRef>
              <c:f>Report!$F$7:$G$7</c:f>
              <c:numCache>
                <c:formatCode>General</c:formatCode>
                <c:ptCount val="2"/>
                <c:pt idx="0">
                  <c:v>196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699-B655-BA7444E6B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73536"/>
        <c:axId val="180251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Report!$F$5:$G$5</c15:sqref>
                        </c15:formulaRef>
                      </c:ext>
                    </c:extLst>
                    <c:strCache>
                      <c:ptCount val="2"/>
                      <c:pt idx="0">
                        <c:v>عدد الطلاب الناجحين</c:v>
                      </c:pt>
                      <c:pt idx="1">
                        <c:v>عدد طلاب الدور الثاني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Report!$F$6:$G$6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0-4699-B655-BA7444E6B5A1}"/>
                  </c:ext>
                </c:extLst>
              </c15:ser>
            </c15:filteredBarSeries>
          </c:ext>
        </c:extLst>
      </c:barChart>
      <c:catAx>
        <c:axId val="1889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15520"/>
        <c:crosses val="autoZero"/>
        <c:auto val="1"/>
        <c:lblAlgn val="ctr"/>
        <c:lblOffset val="100"/>
        <c:noMultiLvlLbl val="0"/>
      </c:catAx>
      <c:valAx>
        <c:axId val="1802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487680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D0CD8-9A3B-4CCA-A623-BA08298E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0</xdr:row>
      <xdr:rowOff>0</xdr:rowOff>
    </xdr:from>
    <xdr:to>
      <xdr:col>15</xdr:col>
      <xdr:colOff>266700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20E40-E8BC-4A6A-B17A-66501668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12</xdr:col>
      <xdr:colOff>480060</xdr:colOff>
      <xdr:row>34</xdr:row>
      <xdr:rowOff>36407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E8E97-FF3E-426A-BD5F-3445F5F7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518160</xdr:colOff>
      <xdr:row>17</xdr:row>
      <xdr:rowOff>144780</xdr:rowOff>
    </xdr:from>
    <xdr:to>
      <xdr:col>17</xdr:col>
      <xdr:colOff>563880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C4A04-F9E6-4D1F-A884-8C3BFE55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T216" totalsRowShown="0" headerRowDxfId="55" dataDxfId="54" tableBorderDxfId="53">
  <autoFilter ref="A1:T216" xr:uid="{3483146B-A0D9-49BF-9160-43C3EBEE53A3}"/>
  <sortState xmlns:xlrd2="http://schemas.microsoft.com/office/spreadsheetml/2017/richdata2" ref="B2:T216">
    <sortCondition descending="1" ref="F1:F216"/>
  </sortState>
  <tableColumns count="20">
    <tableColumn id="22" xr3:uid="{0F3064A8-98B5-4AC5-93C3-6D5B4C18C79B}" name="الترتيب" dataDxfId="52">
      <calculatedColumnFormula>RANK(E2,Table4[المجموع],0)</calculatedColumnFormula>
    </tableColumn>
    <tableColumn id="1" xr3:uid="{FB9BEBD0-73D4-4060-90B2-FD33F34FA985}" name="رقم الجلوس" dataDxfId="51"/>
    <tableColumn id="2" xr3:uid="{4017F537-8E2F-4327-9964-33B86B4B57B6}" name="الاسم" dataDxfId="50"/>
    <tableColumn id="21" xr3:uid="{1CB4C85B-1580-4C79-92DC-1AE0CE466E6B}" name="الشعبة" dataDxfId="49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48"/>
    <tableColumn id="4" xr3:uid="{A6C15A73-2288-49A2-B06B-8104E3051477}" name="النسبة" dataDxfId="47" dataCellStyle="Percent"/>
    <tableColumn id="5" xr3:uid="{1981E47B-C62E-4D97-B31E-F6559E8429F3}" name="حالة الطالب" dataDxfId="46"/>
    <tableColumn id="6" xr3:uid="{8D20EA8E-C10C-437E-BAEC-DCB98CB1241C}" name="عربي" dataDxfId="45"/>
    <tableColumn id="7" xr3:uid="{CCE73CDB-E9D8-49DF-BC7D-9797D1FF6C5E}" name="اللغة الأجنبية الثانية" dataDxfId="44"/>
    <tableColumn id="8" xr3:uid="{DCE9EA0A-FC90-41F6-956B-E699CED56884}" name="اللغة الأجنبية الثانية2" dataDxfId="43"/>
    <tableColumn id="9" xr3:uid="{BB572589-7B1B-4869-A9B3-8BCD884BB88A}" name="التاريخ" dataDxfId="42"/>
    <tableColumn id="10" xr3:uid="{7006C58F-3D5C-49F4-BED1-7DF7E9CF9B33}" name="الجغرافيا" dataDxfId="41"/>
    <tableColumn id="11" xr3:uid="{5D0ED948-87E3-4516-B2AD-FB7561D480D3}" name="الفلسفة والمنطق" dataDxfId="40"/>
    <tableColumn id="12" xr3:uid="{BF0F91FF-5DAB-4C2B-A8B6-03CE731666D5}" name="علم النفس والاجتماع" dataDxfId="39"/>
    <tableColumn id="13" xr3:uid="{75FB9508-4C82-401D-8003-D166BB8AC4BF}" name="الكيمياء" dataDxfId="38"/>
    <tableColumn id="14" xr3:uid="{5715A5A0-3D89-4D02-B023-BE67C2F5EECB}" name="الأحياء " dataDxfId="37"/>
    <tableColumn id="15" xr3:uid="{38EA7056-4654-403B-AAAA-981ECDA878AF}" name="الجيولوجيا وعلوم البيئة" dataDxfId="36"/>
    <tableColumn id="16" xr3:uid="{B61FBCBE-694A-49F4-956A-E4DFB8199D9B}" name="الفيزياء " dataDxfId="35"/>
    <tableColumn id="17" xr3:uid="{18D8BB7A-15FC-4C65-B569-E3262D83554E}" name="مجموع الرياضيات البحتة" dataDxfId="34"/>
    <tableColumn id="18" xr3:uid="{520CE881-6ADC-472E-91B3-554D184B274E}" name="الرياضيات التطبيقية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T216"/>
  <sheetViews>
    <sheetView zoomScaleNormal="100" workbookViewId="0">
      <pane ySplit="1" topLeftCell="A2" activePane="bottomLeft" state="frozen"/>
      <selection pane="bottomLeft" activeCell="W5" sqref="W5"/>
    </sheetView>
  </sheetViews>
  <sheetFormatPr defaultRowHeight="14.4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style="1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</cols>
  <sheetData>
    <row r="1" spans="1:20">
      <c r="A1" s="24" t="s">
        <v>263</v>
      </c>
      <c r="B1" s="3" t="s">
        <v>1</v>
      </c>
      <c r="C1" s="3" t="s">
        <v>2</v>
      </c>
      <c r="D1" s="3" t="s">
        <v>240</v>
      </c>
      <c r="E1" s="3" t="s">
        <v>3</v>
      </c>
      <c r="F1" s="3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22">
        <f>RANK(E2,Table4[المجموع],0)</f>
        <v>1</v>
      </c>
      <c r="B2" s="2">
        <v>1457730</v>
      </c>
      <c r="C2" s="2" t="s">
        <v>145</v>
      </c>
      <c r="D2" s="31" t="str">
        <f t="shared" ref="D2:D65" si="0">IF(AND(K2="غير مقرر",P2="غير مقرر"),"عملي رياضة",IF(AND(S2="غير مقرر",K2="غير مقرر"),"عملي علوم","أدبي"))</f>
        <v>عملي رياضة</v>
      </c>
      <c r="E2" s="30">
        <v>392</v>
      </c>
      <c r="F2" s="33">
        <v>0.95609999999999995</v>
      </c>
      <c r="G2" s="2" t="s">
        <v>20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</row>
    <row r="3" spans="1:20">
      <c r="A3" s="21">
        <f>RANK(E3,Table4[المجموع],0)</f>
        <v>2</v>
      </c>
      <c r="B3" s="2">
        <v>1459586</v>
      </c>
      <c r="C3" s="2" t="s">
        <v>19</v>
      </c>
      <c r="D3" s="31" t="str">
        <f t="shared" si="0"/>
        <v>عملي علوم</v>
      </c>
      <c r="E3" s="30">
        <v>380</v>
      </c>
      <c r="F3" s="32">
        <v>0.92679999999999996</v>
      </c>
      <c r="G3" s="2" t="s">
        <v>20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</row>
    <row r="4" spans="1:20">
      <c r="A4" s="21">
        <f>RANK(E4,Table4[المجموع],0)</f>
        <v>3</v>
      </c>
      <c r="B4" s="2">
        <v>1459568</v>
      </c>
      <c r="C4" s="2" t="s">
        <v>21</v>
      </c>
      <c r="D4" s="31" t="str">
        <f t="shared" si="0"/>
        <v>عملي علوم</v>
      </c>
      <c r="E4" s="30">
        <v>378.5</v>
      </c>
      <c r="F4" s="32">
        <v>0.92320000000000002</v>
      </c>
      <c r="G4" s="2" t="s">
        <v>20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</row>
    <row r="5" spans="1:20">
      <c r="A5" s="21">
        <f>RANK(E5,Table4[المجموع],0)</f>
        <v>4</v>
      </c>
      <c r="B5" s="2">
        <v>1459585</v>
      </c>
      <c r="C5" s="2" t="s">
        <v>22</v>
      </c>
      <c r="D5" s="31" t="str">
        <f t="shared" si="0"/>
        <v>عملي علوم</v>
      </c>
      <c r="E5" s="30">
        <v>375</v>
      </c>
      <c r="F5" s="32">
        <v>0.91459999999999997</v>
      </c>
      <c r="G5" s="2" t="s">
        <v>20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</row>
    <row r="6" spans="1:20">
      <c r="A6" s="21">
        <f>RANK(E6,Table4[المجموع],0)</f>
        <v>5</v>
      </c>
      <c r="B6" s="2">
        <v>1459587</v>
      </c>
      <c r="C6" s="2" t="s">
        <v>23</v>
      </c>
      <c r="D6" s="31" t="str">
        <f t="shared" si="0"/>
        <v>عملي علوم</v>
      </c>
      <c r="E6" s="30">
        <v>373</v>
      </c>
      <c r="F6" s="32">
        <v>0.90980000000000005</v>
      </c>
      <c r="G6" s="2" t="s">
        <v>20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</row>
    <row r="7" spans="1:20">
      <c r="A7" s="21">
        <f>RANK(E7,Table4[المجموع],0)</f>
        <v>6</v>
      </c>
      <c r="B7" s="2">
        <v>1459577</v>
      </c>
      <c r="C7" s="2" t="s">
        <v>24</v>
      </c>
      <c r="D7" s="31" t="str">
        <f t="shared" si="0"/>
        <v>عملي علوم</v>
      </c>
      <c r="E7" s="30">
        <v>371.5</v>
      </c>
      <c r="F7" s="32">
        <v>0.90610000000000002</v>
      </c>
      <c r="G7" s="2" t="s">
        <v>20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</row>
    <row r="8" spans="1:20">
      <c r="A8" s="21">
        <f>RANK(E8,Table4[المجموع],0)</f>
        <v>7</v>
      </c>
      <c r="B8" s="2">
        <v>1459564</v>
      </c>
      <c r="C8" s="2" t="s">
        <v>25</v>
      </c>
      <c r="D8" s="31" t="str">
        <f t="shared" si="0"/>
        <v>عملي علوم</v>
      </c>
      <c r="E8" s="30">
        <v>371</v>
      </c>
      <c r="F8" s="32">
        <v>0.90490000000000004</v>
      </c>
      <c r="G8" s="2" t="s">
        <v>20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</row>
    <row r="9" spans="1:20">
      <c r="A9" s="21">
        <f>RANK(E9,Table4[المجموع],0)</f>
        <v>8</v>
      </c>
      <c r="B9" s="2">
        <v>1459543</v>
      </c>
      <c r="C9" s="2" t="s">
        <v>26</v>
      </c>
      <c r="D9" s="31" t="str">
        <f t="shared" si="0"/>
        <v>أدبي</v>
      </c>
      <c r="E9" s="30">
        <v>370.5</v>
      </c>
      <c r="F9" s="32">
        <v>0.90369999999999995</v>
      </c>
      <c r="G9" s="2" t="s">
        <v>20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</row>
    <row r="10" spans="1:20">
      <c r="A10" s="21">
        <f>RANK(E10,Table4[المجموع],0)</f>
        <v>9</v>
      </c>
      <c r="B10" s="2">
        <v>1457705</v>
      </c>
      <c r="C10" s="2" t="s">
        <v>146</v>
      </c>
      <c r="D10" s="31" t="str">
        <f t="shared" si="0"/>
        <v>عملي علوم</v>
      </c>
      <c r="E10" s="30">
        <v>369</v>
      </c>
      <c r="F10" s="32">
        <v>0.9</v>
      </c>
      <c r="G10" s="2" t="s">
        <v>20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</row>
    <row r="11" spans="1:20">
      <c r="A11" s="21">
        <f>RANK(E11,Table4[المجموع],0)</f>
        <v>10</v>
      </c>
      <c r="B11" s="2">
        <v>1459589</v>
      </c>
      <c r="C11" s="2" t="s">
        <v>27</v>
      </c>
      <c r="D11" s="31" t="str">
        <f t="shared" si="0"/>
        <v>عملي علوم</v>
      </c>
      <c r="E11" s="30">
        <v>362</v>
      </c>
      <c r="F11" s="32">
        <v>0.88290000000000002</v>
      </c>
      <c r="G11" s="2" t="s">
        <v>20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</row>
    <row r="12" spans="1:20">
      <c r="A12" s="21">
        <f>RANK(E12,Table4[المجموع],0)</f>
        <v>11</v>
      </c>
      <c r="B12" s="2">
        <v>1457709</v>
      </c>
      <c r="C12" s="2" t="s">
        <v>147</v>
      </c>
      <c r="D12" s="31" t="str">
        <f t="shared" si="0"/>
        <v>عملي علوم</v>
      </c>
      <c r="E12" s="30">
        <v>358.5</v>
      </c>
      <c r="F12" s="32">
        <v>0.87439999999999996</v>
      </c>
      <c r="G12" s="2" t="s">
        <v>20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</row>
    <row r="13" spans="1:20">
      <c r="A13" s="21">
        <f>RANK(E13,Table4[المجموع],0)</f>
        <v>12</v>
      </c>
      <c r="B13" s="2">
        <v>1459612</v>
      </c>
      <c r="C13" s="2" t="s">
        <v>28</v>
      </c>
      <c r="D13" s="31" t="str">
        <f t="shared" si="0"/>
        <v>عملي علوم</v>
      </c>
      <c r="E13" s="30">
        <v>356.5</v>
      </c>
      <c r="F13" s="32">
        <v>0.86950000000000005</v>
      </c>
      <c r="G13" s="2" t="s">
        <v>20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</row>
    <row r="14" spans="1:20">
      <c r="A14" s="21">
        <f>RANK(E14,Table4[المجموع],0)</f>
        <v>12</v>
      </c>
      <c r="B14" s="2">
        <v>1457728</v>
      </c>
      <c r="C14" s="2" t="s">
        <v>148</v>
      </c>
      <c r="D14" s="31" t="str">
        <f t="shared" si="0"/>
        <v>عملي رياضة</v>
      </c>
      <c r="E14" s="30">
        <v>356.5</v>
      </c>
      <c r="F14" s="33">
        <v>0.86950000000000005</v>
      </c>
      <c r="G14" s="2" t="s">
        <v>20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</row>
    <row r="15" spans="1:20">
      <c r="A15" s="21">
        <f>RANK(E15,Table4[المجموع],0)</f>
        <v>14</v>
      </c>
      <c r="B15" s="2">
        <v>1457673</v>
      </c>
      <c r="C15" s="2" t="s">
        <v>149</v>
      </c>
      <c r="D15" s="31" t="str">
        <f t="shared" si="0"/>
        <v>عملي علوم</v>
      </c>
      <c r="E15" s="30">
        <v>347.5</v>
      </c>
      <c r="F15" s="32">
        <v>0.84760000000000002</v>
      </c>
      <c r="G15" s="2" t="s">
        <v>20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</row>
    <row r="16" spans="1:20">
      <c r="A16" s="21">
        <f>RANK(E16,Table4[المجموع],0)</f>
        <v>15</v>
      </c>
      <c r="B16" s="2">
        <v>1457688</v>
      </c>
      <c r="C16" s="2" t="s">
        <v>150</v>
      </c>
      <c r="D16" s="31" t="str">
        <f t="shared" si="0"/>
        <v>عملي علوم</v>
      </c>
      <c r="E16" s="30">
        <v>347</v>
      </c>
      <c r="F16" s="32">
        <v>0.84630000000000005</v>
      </c>
      <c r="G16" s="2" t="s">
        <v>20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</row>
    <row r="17" spans="1:20">
      <c r="A17" s="21">
        <f>RANK(E17,Table4[المجموع],0)</f>
        <v>16</v>
      </c>
      <c r="B17" s="2">
        <v>1457729</v>
      </c>
      <c r="C17" s="2" t="s">
        <v>151</v>
      </c>
      <c r="D17" s="31" t="str">
        <f t="shared" si="0"/>
        <v>عملي رياضة</v>
      </c>
      <c r="E17" s="30">
        <v>346.5</v>
      </c>
      <c r="F17" s="33">
        <v>0.84509999999999996</v>
      </c>
      <c r="G17" s="2" t="s">
        <v>20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</row>
    <row r="18" spans="1:20">
      <c r="A18" s="21">
        <f>RANK(E18,Table4[المجموع],0)</f>
        <v>17</v>
      </c>
      <c r="B18" s="2">
        <v>1457732</v>
      </c>
      <c r="C18" s="2" t="s">
        <v>152</v>
      </c>
      <c r="D18" s="31" t="str">
        <f t="shared" si="0"/>
        <v>عملي رياضة</v>
      </c>
      <c r="E18" s="30">
        <v>344.5</v>
      </c>
      <c r="F18" s="33">
        <v>0.84019999999999995</v>
      </c>
      <c r="G18" s="2" t="s">
        <v>20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</row>
    <row r="19" spans="1:20">
      <c r="A19" s="21">
        <f>RANK(E19,Table4[المجموع],0)</f>
        <v>18</v>
      </c>
      <c r="B19" s="2">
        <v>1459535</v>
      </c>
      <c r="C19" s="2" t="s">
        <v>29</v>
      </c>
      <c r="D19" s="31" t="str">
        <f t="shared" si="0"/>
        <v>أدبي</v>
      </c>
      <c r="E19" s="30">
        <v>344</v>
      </c>
      <c r="F19" s="32">
        <v>0.83899999999999997</v>
      </c>
      <c r="G19" s="2" t="s">
        <v>20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</row>
    <row r="20" spans="1:20">
      <c r="A20" s="21">
        <f>RANK(E20,Table4[المجموع],0)</f>
        <v>19</v>
      </c>
      <c r="B20" s="2">
        <v>1457684</v>
      </c>
      <c r="C20" s="2" t="s">
        <v>153</v>
      </c>
      <c r="D20" s="31" t="str">
        <f t="shared" si="0"/>
        <v>عملي علوم</v>
      </c>
      <c r="E20" s="30">
        <v>341.5</v>
      </c>
      <c r="F20" s="32">
        <v>0.83289999999999997</v>
      </c>
      <c r="G20" s="2" t="s">
        <v>20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</row>
    <row r="21" spans="1:20">
      <c r="A21" s="21">
        <f>RANK(E21,Table4[المجموع],0)</f>
        <v>20</v>
      </c>
      <c r="B21" s="2">
        <v>1459578</v>
      </c>
      <c r="C21" s="2" t="s">
        <v>30</v>
      </c>
      <c r="D21" s="31" t="str">
        <f t="shared" si="0"/>
        <v>عملي علوم</v>
      </c>
      <c r="E21" s="30">
        <v>340</v>
      </c>
      <c r="F21" s="32">
        <v>0.82930000000000004</v>
      </c>
      <c r="G21" s="2" t="s">
        <v>20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</row>
    <row r="22" spans="1:20">
      <c r="A22" s="21">
        <f>RANK(E22,Table4[المجموع],0)</f>
        <v>21</v>
      </c>
      <c r="B22" s="2">
        <v>1459561</v>
      </c>
      <c r="C22" s="2" t="s">
        <v>31</v>
      </c>
      <c r="D22" s="31" t="str">
        <f t="shared" si="0"/>
        <v>عملي علوم</v>
      </c>
      <c r="E22" s="30">
        <v>339.5</v>
      </c>
      <c r="F22" s="32">
        <v>0.82799999999999996</v>
      </c>
      <c r="G22" s="2" t="s">
        <v>20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</row>
    <row r="23" spans="1:20">
      <c r="A23" s="21">
        <f>RANK(E23,Table4[المجموع],0)</f>
        <v>21</v>
      </c>
      <c r="B23" s="2">
        <v>1457671</v>
      </c>
      <c r="C23" s="2" t="s">
        <v>154</v>
      </c>
      <c r="D23" s="31" t="str">
        <f t="shared" si="0"/>
        <v>عملي علوم</v>
      </c>
      <c r="E23" s="30">
        <v>339.5</v>
      </c>
      <c r="F23" s="32">
        <v>0.82799999999999996</v>
      </c>
      <c r="G23" s="2" t="s">
        <v>20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</row>
    <row r="24" spans="1:20">
      <c r="A24" s="21">
        <f>RANK(E24,Table4[المجموع],0)</f>
        <v>23</v>
      </c>
      <c r="B24" s="2">
        <v>1459576</v>
      </c>
      <c r="C24" s="2" t="s">
        <v>32</v>
      </c>
      <c r="D24" s="31" t="str">
        <f t="shared" si="0"/>
        <v>عملي علوم</v>
      </c>
      <c r="E24" s="30">
        <v>338</v>
      </c>
      <c r="F24" s="32">
        <v>0.82440000000000002</v>
      </c>
      <c r="G24" s="2" t="s">
        <v>20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</row>
    <row r="25" spans="1:20">
      <c r="A25" s="21">
        <f>RANK(E25,Table4[المجموع],0)</f>
        <v>24</v>
      </c>
      <c r="B25" s="2">
        <v>1459636</v>
      </c>
      <c r="C25" s="2" t="s">
        <v>33</v>
      </c>
      <c r="D25" s="31" t="str">
        <f t="shared" si="0"/>
        <v>عملي علوم</v>
      </c>
      <c r="E25" s="30">
        <v>335.5</v>
      </c>
      <c r="F25" s="32">
        <v>0.81830000000000003</v>
      </c>
      <c r="G25" s="2" t="s">
        <v>20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</row>
    <row r="26" spans="1:20">
      <c r="A26" s="21">
        <f>RANK(E26,Table4[المجموع],0)</f>
        <v>24</v>
      </c>
      <c r="B26" s="2">
        <v>1457663</v>
      </c>
      <c r="C26" s="2" t="s">
        <v>155</v>
      </c>
      <c r="D26" s="31" t="str">
        <f t="shared" si="0"/>
        <v>عملي علوم</v>
      </c>
      <c r="E26" s="30">
        <v>335.5</v>
      </c>
      <c r="F26" s="32">
        <v>0.81830000000000003</v>
      </c>
      <c r="G26" s="2" t="s">
        <v>20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</row>
    <row r="27" spans="1:20">
      <c r="A27" s="21">
        <f>RANK(E27,Table4[المجموع],0)</f>
        <v>24</v>
      </c>
      <c r="B27" s="2">
        <v>1457667</v>
      </c>
      <c r="C27" s="2" t="s">
        <v>156</v>
      </c>
      <c r="D27" s="31" t="str">
        <f t="shared" si="0"/>
        <v>عملي علوم</v>
      </c>
      <c r="E27" s="30">
        <v>335.5</v>
      </c>
      <c r="F27" s="32">
        <v>0.81830000000000003</v>
      </c>
      <c r="G27" s="2" t="s">
        <v>20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</row>
    <row r="28" spans="1:20">
      <c r="A28" s="21">
        <f>RANK(E28,Table4[المجموع],0)</f>
        <v>24</v>
      </c>
      <c r="B28" s="2">
        <v>1457731</v>
      </c>
      <c r="C28" s="2" t="s">
        <v>157</v>
      </c>
      <c r="D28" s="31" t="str">
        <f t="shared" si="0"/>
        <v>عملي رياضة</v>
      </c>
      <c r="E28" s="30">
        <v>335.5</v>
      </c>
      <c r="F28" s="33">
        <v>0.81830000000000003</v>
      </c>
      <c r="G28" s="2" t="s">
        <v>20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</row>
    <row r="29" spans="1:20">
      <c r="A29" s="21">
        <f>RANK(E29,Table4[المجموع],0)</f>
        <v>28</v>
      </c>
      <c r="B29" s="2">
        <v>1459563</v>
      </c>
      <c r="C29" s="2" t="s">
        <v>34</v>
      </c>
      <c r="D29" s="31" t="str">
        <f t="shared" si="0"/>
        <v>عملي علوم</v>
      </c>
      <c r="E29" s="30">
        <v>334.5</v>
      </c>
      <c r="F29" s="32">
        <v>0.81589999999999996</v>
      </c>
      <c r="G29" s="2" t="s">
        <v>20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</row>
    <row r="30" spans="1:20">
      <c r="A30" s="21">
        <f>RANK(E30,Table4[المجموع],0)</f>
        <v>29</v>
      </c>
      <c r="B30" s="2">
        <v>1457733</v>
      </c>
      <c r="C30" s="2" t="s">
        <v>158</v>
      </c>
      <c r="D30" s="31" t="str">
        <f t="shared" si="0"/>
        <v>عملي رياضة</v>
      </c>
      <c r="E30" s="30">
        <v>334</v>
      </c>
      <c r="F30" s="33">
        <v>0.81459999999999999</v>
      </c>
      <c r="G30" s="2" t="s">
        <v>20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</row>
    <row r="31" spans="1:20">
      <c r="A31" s="21">
        <f>RANK(E31,Table4[المجموع],0)</f>
        <v>30</v>
      </c>
      <c r="B31" s="2">
        <v>1459591</v>
      </c>
      <c r="C31" s="2" t="s">
        <v>35</v>
      </c>
      <c r="D31" s="31" t="str">
        <f t="shared" si="0"/>
        <v>عملي علوم</v>
      </c>
      <c r="E31" s="30">
        <v>333.5</v>
      </c>
      <c r="F31" s="32">
        <v>0.81340000000000001</v>
      </c>
      <c r="G31" s="2" t="s">
        <v>20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</row>
    <row r="32" spans="1:20">
      <c r="A32" s="21">
        <f>RANK(E32,Table4[المجموع],0)</f>
        <v>31</v>
      </c>
      <c r="B32" s="2">
        <v>1457708</v>
      </c>
      <c r="C32" s="2" t="s">
        <v>159</v>
      </c>
      <c r="D32" s="31" t="str">
        <f t="shared" si="0"/>
        <v>عملي علوم</v>
      </c>
      <c r="E32" s="30">
        <v>331.5</v>
      </c>
      <c r="F32" s="32">
        <v>0.8085</v>
      </c>
      <c r="G32" s="2" t="s">
        <v>20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</row>
    <row r="33" spans="1:20">
      <c r="A33" s="21">
        <f>RANK(E33,Table4[المجموع],0)</f>
        <v>32</v>
      </c>
      <c r="B33" s="2">
        <v>1457690</v>
      </c>
      <c r="C33" s="2" t="s">
        <v>160</v>
      </c>
      <c r="D33" s="31" t="str">
        <f t="shared" si="0"/>
        <v>عملي علوم</v>
      </c>
      <c r="E33" s="30">
        <v>330</v>
      </c>
      <c r="F33" s="32">
        <v>0.80489999999999995</v>
      </c>
      <c r="G33" s="2" t="s">
        <v>20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</row>
    <row r="34" spans="1:20">
      <c r="A34" s="21">
        <f>RANK(E34,Table4[المجموع],0)</f>
        <v>33</v>
      </c>
      <c r="B34" s="2">
        <v>1457679</v>
      </c>
      <c r="C34" s="2" t="s">
        <v>161</v>
      </c>
      <c r="D34" s="31" t="str">
        <f t="shared" si="0"/>
        <v>عملي علوم</v>
      </c>
      <c r="E34" s="30">
        <v>329.5</v>
      </c>
      <c r="F34" s="32">
        <v>0.80369999999999997</v>
      </c>
      <c r="G34" s="2" t="s">
        <v>20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</row>
    <row r="35" spans="1:20">
      <c r="A35" s="21">
        <f>RANK(E35,Table4[المجموع],0)</f>
        <v>34</v>
      </c>
      <c r="B35" s="2">
        <v>1459581</v>
      </c>
      <c r="C35" s="2" t="s">
        <v>36</v>
      </c>
      <c r="D35" s="31" t="str">
        <f t="shared" si="0"/>
        <v>عملي علوم</v>
      </c>
      <c r="E35" s="30">
        <v>329</v>
      </c>
      <c r="F35" s="32">
        <v>0.8024</v>
      </c>
      <c r="G35" s="2" t="s">
        <v>20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</row>
    <row r="36" spans="1:20">
      <c r="A36" s="21">
        <f>RANK(E36,Table4[المجموع],0)</f>
        <v>35</v>
      </c>
      <c r="B36" s="2">
        <v>1459629</v>
      </c>
      <c r="C36" s="2" t="s">
        <v>37</v>
      </c>
      <c r="D36" s="31" t="str">
        <f t="shared" si="0"/>
        <v>عملي علوم</v>
      </c>
      <c r="E36" s="30">
        <v>326</v>
      </c>
      <c r="F36" s="32">
        <v>0.79510000000000003</v>
      </c>
      <c r="G36" s="2" t="s">
        <v>20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</row>
    <row r="37" spans="1:20">
      <c r="A37" s="21">
        <f>RANK(E37,Table4[المجموع],0)</f>
        <v>35</v>
      </c>
      <c r="B37" s="2">
        <v>1457669</v>
      </c>
      <c r="C37" s="2" t="s">
        <v>162</v>
      </c>
      <c r="D37" s="31" t="str">
        <f t="shared" si="0"/>
        <v>عملي علوم</v>
      </c>
      <c r="E37" s="30">
        <v>326</v>
      </c>
      <c r="F37" s="32">
        <v>0.79510000000000003</v>
      </c>
      <c r="G37" s="2" t="s">
        <v>20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</row>
    <row r="38" spans="1:20">
      <c r="A38" s="21">
        <f>RANK(E38,Table4[المجموع],0)</f>
        <v>35</v>
      </c>
      <c r="B38" s="2">
        <v>1457685</v>
      </c>
      <c r="C38" s="2" t="s">
        <v>163</v>
      </c>
      <c r="D38" s="31" t="str">
        <f t="shared" si="0"/>
        <v>عملي علوم</v>
      </c>
      <c r="E38" s="30">
        <v>326</v>
      </c>
      <c r="F38" s="32">
        <v>0.79510000000000003</v>
      </c>
      <c r="G38" s="2" t="s">
        <v>20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</row>
    <row r="39" spans="1:20">
      <c r="A39" s="21">
        <f>RANK(E39,Table4[المجموع],0)</f>
        <v>38</v>
      </c>
      <c r="B39" s="2">
        <v>1459604</v>
      </c>
      <c r="C39" s="2" t="s">
        <v>38</v>
      </c>
      <c r="D39" s="31" t="str">
        <f t="shared" si="0"/>
        <v>عملي علوم</v>
      </c>
      <c r="E39" s="30">
        <v>324.5</v>
      </c>
      <c r="F39" s="32">
        <v>0.79149999999999998</v>
      </c>
      <c r="G39" s="2" t="s">
        <v>20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</row>
    <row r="40" spans="1:20">
      <c r="A40" s="21">
        <f>RANK(E40,Table4[المجموع],0)</f>
        <v>38</v>
      </c>
      <c r="B40" s="2">
        <v>1457717</v>
      </c>
      <c r="C40" s="2" t="s">
        <v>164</v>
      </c>
      <c r="D40" s="31" t="str">
        <f t="shared" si="0"/>
        <v>عملي رياضة</v>
      </c>
      <c r="E40" s="30">
        <v>324.5</v>
      </c>
      <c r="F40" s="33">
        <v>0.79149999999999998</v>
      </c>
      <c r="G40" s="2" t="s">
        <v>20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</row>
    <row r="41" spans="1:20">
      <c r="A41" s="21">
        <f>RANK(E41,Table4[المجموع],0)</f>
        <v>40</v>
      </c>
      <c r="B41" s="2">
        <v>1459584</v>
      </c>
      <c r="C41" s="2" t="s">
        <v>39</v>
      </c>
      <c r="D41" s="31" t="str">
        <f t="shared" si="0"/>
        <v>عملي علوم</v>
      </c>
      <c r="E41" s="30">
        <v>323.5</v>
      </c>
      <c r="F41" s="32">
        <v>0.78900000000000003</v>
      </c>
      <c r="G41" s="2" t="s">
        <v>20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</row>
    <row r="42" spans="1:20">
      <c r="A42" s="21">
        <f>RANK(E42,Table4[المجموع],0)</f>
        <v>40</v>
      </c>
      <c r="B42" s="2">
        <v>1457661</v>
      </c>
      <c r="C42" s="2" t="s">
        <v>165</v>
      </c>
      <c r="D42" s="31" t="str">
        <f t="shared" si="0"/>
        <v>عملي علوم</v>
      </c>
      <c r="E42" s="30">
        <v>323.5</v>
      </c>
      <c r="F42" s="32">
        <v>0.78900000000000003</v>
      </c>
      <c r="G42" s="2" t="s">
        <v>20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</row>
    <row r="43" spans="1:20">
      <c r="A43" s="21">
        <f>RANK(E43,Table4[المجموع],0)</f>
        <v>40</v>
      </c>
      <c r="B43" s="2">
        <v>1457683</v>
      </c>
      <c r="C43" s="2" t="s">
        <v>166</v>
      </c>
      <c r="D43" s="31" t="str">
        <f t="shared" si="0"/>
        <v>عملي علوم</v>
      </c>
      <c r="E43" s="30">
        <v>323.5</v>
      </c>
      <c r="F43" s="32">
        <v>0.78900000000000003</v>
      </c>
      <c r="G43" s="2" t="s">
        <v>20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</row>
    <row r="44" spans="1:20">
      <c r="A44" s="21">
        <f>RANK(E44,Table4[المجموع],0)</f>
        <v>43</v>
      </c>
      <c r="B44" s="2">
        <v>1457687</v>
      </c>
      <c r="C44" s="2" t="s">
        <v>167</v>
      </c>
      <c r="D44" s="31" t="str">
        <f t="shared" si="0"/>
        <v>عملي علوم</v>
      </c>
      <c r="E44" s="30">
        <v>323</v>
      </c>
      <c r="F44" s="32">
        <v>0.78779999999999994</v>
      </c>
      <c r="G44" s="2" t="s">
        <v>20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</row>
    <row r="45" spans="1:20">
      <c r="A45" s="21">
        <f>RANK(E45,Table4[المجموع],0)</f>
        <v>44</v>
      </c>
      <c r="B45" s="2">
        <v>1459601</v>
      </c>
      <c r="C45" s="2" t="s">
        <v>40</v>
      </c>
      <c r="D45" s="31" t="str">
        <f t="shared" si="0"/>
        <v>عملي علوم</v>
      </c>
      <c r="E45" s="30">
        <v>322.5</v>
      </c>
      <c r="F45" s="32">
        <v>0.78659999999999997</v>
      </c>
      <c r="G45" s="2" t="s">
        <v>20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</row>
    <row r="46" spans="1:20">
      <c r="A46" s="21">
        <f>RANK(E46,Table4[المجموع],0)</f>
        <v>44</v>
      </c>
      <c r="B46" s="2">
        <v>1457686</v>
      </c>
      <c r="C46" s="2" t="s">
        <v>168</v>
      </c>
      <c r="D46" s="31" t="str">
        <f t="shared" si="0"/>
        <v>عملي علوم</v>
      </c>
      <c r="E46" s="30">
        <v>322.5</v>
      </c>
      <c r="F46" s="32">
        <v>0.78659999999999997</v>
      </c>
      <c r="G46" s="2" t="s">
        <v>20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</row>
    <row r="47" spans="1:20">
      <c r="A47" s="21">
        <f>RANK(E47,Table4[المجموع],0)</f>
        <v>46</v>
      </c>
      <c r="B47" s="2">
        <v>1459537</v>
      </c>
      <c r="C47" s="2" t="s">
        <v>41</v>
      </c>
      <c r="D47" s="31" t="str">
        <f t="shared" si="0"/>
        <v>أدبي</v>
      </c>
      <c r="E47" s="30">
        <v>322</v>
      </c>
      <c r="F47" s="32">
        <v>0.78539999999999999</v>
      </c>
      <c r="G47" s="2" t="s">
        <v>20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</row>
    <row r="48" spans="1:20">
      <c r="A48" s="21">
        <f>RANK(E48,Table4[المجموع],0)</f>
        <v>46</v>
      </c>
      <c r="B48" s="2">
        <v>1459571</v>
      </c>
      <c r="C48" s="2" t="s">
        <v>42</v>
      </c>
      <c r="D48" s="31" t="str">
        <f t="shared" si="0"/>
        <v>عملي علوم</v>
      </c>
      <c r="E48" s="30">
        <v>322</v>
      </c>
      <c r="F48" s="32">
        <v>0.78539999999999999</v>
      </c>
      <c r="G48" s="2" t="s">
        <v>20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</row>
    <row r="49" spans="1:20">
      <c r="A49" s="21">
        <f>RANK(E49,Table4[المجموع],0)</f>
        <v>46</v>
      </c>
      <c r="B49" s="2">
        <v>1459611</v>
      </c>
      <c r="C49" s="2" t="s">
        <v>43</v>
      </c>
      <c r="D49" s="31" t="str">
        <f t="shared" si="0"/>
        <v>عملي علوم</v>
      </c>
      <c r="E49" s="30">
        <v>322</v>
      </c>
      <c r="F49" s="32">
        <v>0.78539999999999999</v>
      </c>
      <c r="G49" s="2" t="s">
        <v>20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</row>
    <row r="50" spans="1:20">
      <c r="A50" s="21">
        <f>RANK(E50,Table4[المجموع],0)</f>
        <v>46</v>
      </c>
      <c r="B50" s="2">
        <v>1459624</v>
      </c>
      <c r="C50" s="2" t="s">
        <v>44</v>
      </c>
      <c r="D50" s="31" t="str">
        <f t="shared" si="0"/>
        <v>عملي علوم</v>
      </c>
      <c r="E50" s="30">
        <v>322</v>
      </c>
      <c r="F50" s="32">
        <v>0.78539999999999999</v>
      </c>
      <c r="G50" s="2" t="s">
        <v>20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</row>
    <row r="51" spans="1:20">
      <c r="A51" s="21">
        <f>RANK(E51,Table4[المجموع],0)</f>
        <v>50</v>
      </c>
      <c r="B51" s="2">
        <v>1457678</v>
      </c>
      <c r="C51" s="2" t="s">
        <v>169</v>
      </c>
      <c r="D51" s="31" t="str">
        <f t="shared" si="0"/>
        <v>عملي علوم</v>
      </c>
      <c r="E51" s="30">
        <v>321.5</v>
      </c>
      <c r="F51" s="32">
        <v>0.78410000000000002</v>
      </c>
      <c r="G51" s="2" t="s">
        <v>20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</row>
    <row r="52" spans="1:20">
      <c r="A52" s="21">
        <f>RANK(E52,Table4[المجموع],0)</f>
        <v>50</v>
      </c>
      <c r="B52" s="2">
        <v>1457681</v>
      </c>
      <c r="C52" s="2" t="s">
        <v>170</v>
      </c>
      <c r="D52" s="31" t="str">
        <f t="shared" si="0"/>
        <v>عملي علوم</v>
      </c>
      <c r="E52" s="30">
        <v>321.5</v>
      </c>
      <c r="F52" s="32">
        <v>0.78410000000000002</v>
      </c>
      <c r="G52" s="2" t="s">
        <v>20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</row>
    <row r="53" spans="1:20">
      <c r="A53" s="21">
        <f>RANK(E53,Table4[المجموع],0)</f>
        <v>52</v>
      </c>
      <c r="B53" s="2">
        <v>1457715</v>
      </c>
      <c r="C53" s="2" t="s">
        <v>171</v>
      </c>
      <c r="D53" s="31" t="str">
        <f t="shared" si="0"/>
        <v>عملي رياضة</v>
      </c>
      <c r="E53" s="30">
        <v>321</v>
      </c>
      <c r="F53" s="33">
        <v>0.78290000000000004</v>
      </c>
      <c r="G53" s="2" t="s">
        <v>20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</row>
    <row r="54" spans="1:20">
      <c r="A54" s="21">
        <f>RANK(E54,Table4[المجموع],0)</f>
        <v>53</v>
      </c>
      <c r="B54" s="2">
        <v>1459541</v>
      </c>
      <c r="C54" s="2" t="s">
        <v>45</v>
      </c>
      <c r="D54" s="31" t="str">
        <f t="shared" si="0"/>
        <v>أدبي</v>
      </c>
      <c r="E54" s="30">
        <v>319.5</v>
      </c>
      <c r="F54" s="32">
        <v>0.77929999999999999</v>
      </c>
      <c r="G54" s="2" t="s">
        <v>20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</row>
    <row r="55" spans="1:20">
      <c r="A55" s="21">
        <f>RANK(E55,Table4[المجموع],0)</f>
        <v>53</v>
      </c>
      <c r="B55" s="2">
        <v>1457698</v>
      </c>
      <c r="C55" s="2" t="s">
        <v>172</v>
      </c>
      <c r="D55" s="31" t="str">
        <f t="shared" si="0"/>
        <v>عملي علوم</v>
      </c>
      <c r="E55" s="30">
        <v>319.5</v>
      </c>
      <c r="F55" s="32">
        <v>0.77929999999999999</v>
      </c>
      <c r="G55" s="2" t="s">
        <v>20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</row>
    <row r="56" spans="1:20">
      <c r="A56" s="21">
        <f>RANK(E56,Table4[المجموع],0)</f>
        <v>53</v>
      </c>
      <c r="B56" s="2">
        <v>1457724</v>
      </c>
      <c r="C56" s="2" t="s">
        <v>173</v>
      </c>
      <c r="D56" s="31" t="str">
        <f t="shared" si="0"/>
        <v>عملي رياضة</v>
      </c>
      <c r="E56" s="30">
        <v>319.5</v>
      </c>
      <c r="F56" s="33">
        <v>0.77929999999999999</v>
      </c>
      <c r="G56" s="2" t="s">
        <v>20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</row>
    <row r="57" spans="1:20">
      <c r="A57" s="21">
        <f>RANK(E57,Table4[المجموع],0)</f>
        <v>56</v>
      </c>
      <c r="B57" s="2">
        <v>1457723</v>
      </c>
      <c r="C57" s="2" t="s">
        <v>174</v>
      </c>
      <c r="D57" s="31" t="str">
        <f t="shared" si="0"/>
        <v>عملي رياضة</v>
      </c>
      <c r="E57" s="30">
        <v>319</v>
      </c>
      <c r="F57" s="33">
        <v>0.77800000000000002</v>
      </c>
      <c r="G57" s="2" t="s">
        <v>20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</row>
    <row r="58" spans="1:20">
      <c r="A58" s="21">
        <f>RANK(E58,Table4[المجموع],0)</f>
        <v>57</v>
      </c>
      <c r="B58" s="2">
        <v>1459582</v>
      </c>
      <c r="C58" s="2" t="s">
        <v>46</v>
      </c>
      <c r="D58" s="31" t="str">
        <f t="shared" si="0"/>
        <v>عملي علوم</v>
      </c>
      <c r="E58" s="30">
        <v>317</v>
      </c>
      <c r="F58" s="32">
        <v>0.7732</v>
      </c>
      <c r="G58" s="2" t="s">
        <v>20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</row>
    <row r="59" spans="1:20">
      <c r="A59" s="21">
        <f>RANK(E59,Table4[المجموع],0)</f>
        <v>57</v>
      </c>
      <c r="B59" s="2">
        <v>1459606</v>
      </c>
      <c r="C59" s="2" t="s">
        <v>47</v>
      </c>
      <c r="D59" s="31" t="str">
        <f t="shared" si="0"/>
        <v>عملي علوم</v>
      </c>
      <c r="E59" s="30">
        <v>317</v>
      </c>
      <c r="F59" s="32">
        <v>0.7732</v>
      </c>
      <c r="G59" s="2" t="s">
        <v>20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</row>
    <row r="60" spans="1:20">
      <c r="A60" s="21">
        <f>RANK(E60,Table4[المجموع],0)</f>
        <v>57</v>
      </c>
      <c r="B60" s="2">
        <v>1457668</v>
      </c>
      <c r="C60" s="2" t="s">
        <v>175</v>
      </c>
      <c r="D60" s="31" t="str">
        <f t="shared" si="0"/>
        <v>عملي علوم</v>
      </c>
      <c r="E60" s="30">
        <v>317</v>
      </c>
      <c r="F60" s="32">
        <v>0.7732</v>
      </c>
      <c r="G60" s="2" t="s">
        <v>20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</row>
    <row r="61" spans="1:20">
      <c r="A61" s="21">
        <f>RANK(E61,Table4[المجموع],0)</f>
        <v>60</v>
      </c>
      <c r="B61" s="2">
        <v>1457675</v>
      </c>
      <c r="C61" s="2" t="s">
        <v>176</v>
      </c>
      <c r="D61" s="31" t="str">
        <f t="shared" si="0"/>
        <v>عملي علوم</v>
      </c>
      <c r="E61" s="30">
        <v>316.5</v>
      </c>
      <c r="F61" s="32">
        <v>0.77200000000000002</v>
      </c>
      <c r="G61" s="2" t="s">
        <v>20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</row>
    <row r="62" spans="1:20">
      <c r="A62" s="21">
        <f>RANK(E62,Table4[المجموع],0)</f>
        <v>61</v>
      </c>
      <c r="B62" s="2">
        <v>1457691</v>
      </c>
      <c r="C62" s="2" t="s">
        <v>177</v>
      </c>
      <c r="D62" s="31" t="str">
        <f t="shared" si="0"/>
        <v>عملي علوم</v>
      </c>
      <c r="E62" s="30">
        <v>316</v>
      </c>
      <c r="F62" s="32">
        <v>0.77070000000000005</v>
      </c>
      <c r="G62" s="2" t="s">
        <v>20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</row>
    <row r="63" spans="1:20">
      <c r="A63" s="21">
        <f>RANK(E63,Table4[المجموع],0)</f>
        <v>62</v>
      </c>
      <c r="B63" s="2">
        <v>1459588</v>
      </c>
      <c r="C63" s="2" t="s">
        <v>48</v>
      </c>
      <c r="D63" s="31" t="str">
        <f t="shared" si="0"/>
        <v>عملي علوم</v>
      </c>
      <c r="E63" s="30">
        <v>315.5</v>
      </c>
      <c r="F63" s="32">
        <v>0.76949999999999996</v>
      </c>
      <c r="G63" s="2" t="s">
        <v>20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</row>
    <row r="64" spans="1:20">
      <c r="A64" s="21">
        <f>RANK(E64,Table4[المجموع],0)</f>
        <v>63</v>
      </c>
      <c r="B64" s="2">
        <v>1459566</v>
      </c>
      <c r="C64" s="2" t="s">
        <v>49</v>
      </c>
      <c r="D64" s="31" t="str">
        <f t="shared" si="0"/>
        <v>عملي علوم</v>
      </c>
      <c r="E64" s="30">
        <v>315</v>
      </c>
      <c r="F64" s="32">
        <v>0.76829999999999998</v>
      </c>
      <c r="G64" s="2" t="s">
        <v>20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</row>
    <row r="65" spans="1:20">
      <c r="A65" s="21">
        <f>RANK(E65,Table4[المجموع],0)</f>
        <v>64</v>
      </c>
      <c r="B65" s="2">
        <v>1457680</v>
      </c>
      <c r="C65" s="2" t="s">
        <v>178</v>
      </c>
      <c r="D65" s="31" t="str">
        <f t="shared" si="0"/>
        <v>عملي علوم</v>
      </c>
      <c r="E65" s="30">
        <v>314.5</v>
      </c>
      <c r="F65" s="32">
        <v>0.7671</v>
      </c>
      <c r="G65" s="2" t="s">
        <v>20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</row>
    <row r="66" spans="1:20">
      <c r="A66" s="21">
        <f>RANK(E66,Table4[المجموع],0)</f>
        <v>65</v>
      </c>
      <c r="B66" s="2">
        <v>1459596</v>
      </c>
      <c r="C66" s="2" t="s">
        <v>50</v>
      </c>
      <c r="D66" s="31" t="str">
        <f t="shared" ref="D66:D129" si="1">IF(AND(K66="غير مقرر",P66="غير مقرر"),"عملي رياضة",IF(AND(S66="غير مقرر",K66="غير مقرر"),"عملي علوم","أدبي"))</f>
        <v>عملي علوم</v>
      </c>
      <c r="E66" s="30">
        <v>313.5</v>
      </c>
      <c r="F66" s="32">
        <v>0.76459999999999995</v>
      </c>
      <c r="G66" s="2" t="s">
        <v>20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</row>
    <row r="67" spans="1:20">
      <c r="A67" s="21">
        <f>RANK(E67,Table4[المجموع],0)</f>
        <v>66</v>
      </c>
      <c r="B67" s="2">
        <v>1459567</v>
      </c>
      <c r="C67" s="2" t="s">
        <v>51</v>
      </c>
      <c r="D67" s="31" t="str">
        <f t="shared" si="1"/>
        <v>عملي علوم</v>
      </c>
      <c r="E67" s="30">
        <v>311.5</v>
      </c>
      <c r="F67" s="32">
        <v>0.75980000000000003</v>
      </c>
      <c r="G67" s="2" t="s">
        <v>20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</row>
    <row r="68" spans="1:20">
      <c r="A68" s="21">
        <f>RANK(E68,Table4[المجموع],0)</f>
        <v>66</v>
      </c>
      <c r="B68" s="2">
        <v>1457718</v>
      </c>
      <c r="C68" s="2" t="s">
        <v>179</v>
      </c>
      <c r="D68" s="31" t="str">
        <f t="shared" si="1"/>
        <v>عملي رياضة</v>
      </c>
      <c r="E68" s="30">
        <v>311.5</v>
      </c>
      <c r="F68" s="33">
        <v>0.75980000000000003</v>
      </c>
      <c r="G68" s="2" t="s">
        <v>20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</row>
    <row r="69" spans="1:20">
      <c r="A69" s="21">
        <f>RANK(E69,Table4[المجموع],0)</f>
        <v>68</v>
      </c>
      <c r="B69" s="2">
        <v>1459565</v>
      </c>
      <c r="C69" s="2" t="s">
        <v>52</v>
      </c>
      <c r="D69" s="31" t="str">
        <f t="shared" si="1"/>
        <v>عملي علوم</v>
      </c>
      <c r="E69" s="30">
        <v>311</v>
      </c>
      <c r="F69" s="32">
        <v>0.75849999999999995</v>
      </c>
      <c r="G69" s="2" t="s">
        <v>20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</row>
    <row r="70" spans="1:20">
      <c r="A70" s="21">
        <f>RANK(E70,Table4[المجموع],0)</f>
        <v>68</v>
      </c>
      <c r="B70" s="2">
        <v>1459617</v>
      </c>
      <c r="C70" s="2" t="s">
        <v>53</v>
      </c>
      <c r="D70" s="31" t="str">
        <f t="shared" si="1"/>
        <v>عملي علوم</v>
      </c>
      <c r="E70" s="30">
        <v>311</v>
      </c>
      <c r="F70" s="32">
        <v>0.75849999999999995</v>
      </c>
      <c r="G70" s="2" t="s">
        <v>20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</row>
    <row r="71" spans="1:20">
      <c r="A71" s="21">
        <f>RANK(E71,Table4[المجموع],0)</f>
        <v>68</v>
      </c>
      <c r="B71" s="2">
        <v>1459651</v>
      </c>
      <c r="C71" s="2" t="s">
        <v>54</v>
      </c>
      <c r="D71" s="31" t="str">
        <f t="shared" si="1"/>
        <v>عملي رياضة</v>
      </c>
      <c r="E71" s="30">
        <v>311</v>
      </c>
      <c r="F71" s="33">
        <v>0.75849999999999995</v>
      </c>
      <c r="G71" s="2" t="s">
        <v>20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</row>
    <row r="72" spans="1:20">
      <c r="A72" s="21">
        <f>RANK(E72,Table4[المجموع],0)</f>
        <v>71</v>
      </c>
      <c r="B72" s="2">
        <v>1457674</v>
      </c>
      <c r="C72" s="2" t="s">
        <v>180</v>
      </c>
      <c r="D72" s="31" t="str">
        <f t="shared" si="1"/>
        <v>عملي علوم</v>
      </c>
      <c r="E72" s="30">
        <v>310.5</v>
      </c>
      <c r="F72" s="32">
        <v>0.75729999999999997</v>
      </c>
      <c r="G72" s="2" t="s">
        <v>20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</row>
    <row r="73" spans="1:20">
      <c r="A73" s="21">
        <f>RANK(E73,Table4[المجموع],0)</f>
        <v>71</v>
      </c>
      <c r="B73" s="2">
        <v>1457695</v>
      </c>
      <c r="C73" s="2" t="s">
        <v>181</v>
      </c>
      <c r="D73" s="31" t="str">
        <f t="shared" si="1"/>
        <v>عملي علوم</v>
      </c>
      <c r="E73" s="30">
        <v>310.5</v>
      </c>
      <c r="F73" s="32">
        <v>0.75729999999999997</v>
      </c>
      <c r="G73" s="2" t="s">
        <v>20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</row>
    <row r="74" spans="1:20">
      <c r="A74" s="21">
        <f>RANK(E74,Table4[المجموع],0)</f>
        <v>73</v>
      </c>
      <c r="B74" s="2">
        <v>1459615</v>
      </c>
      <c r="C74" s="2" t="s">
        <v>55</v>
      </c>
      <c r="D74" s="31" t="str">
        <f t="shared" si="1"/>
        <v>عملي علوم</v>
      </c>
      <c r="E74" s="30">
        <v>310</v>
      </c>
      <c r="F74" s="32">
        <v>0.75609999999999999</v>
      </c>
      <c r="G74" s="2" t="s">
        <v>20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</row>
    <row r="75" spans="1:20">
      <c r="A75" s="21">
        <f>RANK(E75,Table4[المجموع],0)</f>
        <v>74</v>
      </c>
      <c r="B75" s="2">
        <v>1459545</v>
      </c>
      <c r="C75" s="2" t="s">
        <v>56</v>
      </c>
      <c r="D75" s="31" t="str">
        <f t="shared" si="1"/>
        <v>أدبي</v>
      </c>
      <c r="E75" s="30">
        <v>309.5</v>
      </c>
      <c r="F75" s="32">
        <v>0.75490000000000002</v>
      </c>
      <c r="G75" s="2" t="s">
        <v>20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</row>
    <row r="76" spans="1:20">
      <c r="A76" s="21">
        <f>RANK(E76,Table4[المجموع],0)</f>
        <v>75</v>
      </c>
      <c r="B76" s="2">
        <v>1459627</v>
      </c>
      <c r="C76" s="2" t="s">
        <v>57</v>
      </c>
      <c r="D76" s="31" t="str">
        <f t="shared" si="1"/>
        <v>عملي علوم</v>
      </c>
      <c r="E76" s="30">
        <v>309</v>
      </c>
      <c r="F76" s="32">
        <v>0.75370000000000004</v>
      </c>
      <c r="G76" s="2" t="s">
        <v>20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</row>
    <row r="77" spans="1:20">
      <c r="A77" s="21">
        <f>RANK(E77,Table4[المجموع],0)</f>
        <v>75</v>
      </c>
      <c r="B77" s="2">
        <v>1457720</v>
      </c>
      <c r="C77" s="2" t="s">
        <v>182</v>
      </c>
      <c r="D77" s="31" t="str">
        <f t="shared" si="1"/>
        <v>عملي رياضة</v>
      </c>
      <c r="E77" s="30">
        <v>309</v>
      </c>
      <c r="F77" s="33">
        <v>0.75370000000000004</v>
      </c>
      <c r="G77" s="2" t="s">
        <v>20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</row>
    <row r="78" spans="1:20">
      <c r="A78" s="21">
        <f>RANK(E78,Table4[المجموع],0)</f>
        <v>77</v>
      </c>
      <c r="B78" s="2">
        <v>1457664</v>
      </c>
      <c r="C78" s="2" t="s">
        <v>183</v>
      </c>
      <c r="D78" s="31" t="str">
        <f t="shared" si="1"/>
        <v>عملي علوم</v>
      </c>
      <c r="E78" s="30">
        <v>308.5</v>
      </c>
      <c r="F78" s="32">
        <v>0.75239999999999996</v>
      </c>
      <c r="G78" s="2" t="s">
        <v>20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</row>
    <row r="79" spans="1:20">
      <c r="A79" s="21">
        <f>RANK(E79,Table4[المجموع],0)</f>
        <v>78</v>
      </c>
      <c r="B79" s="2">
        <v>1459594</v>
      </c>
      <c r="C79" s="2" t="s">
        <v>58</v>
      </c>
      <c r="D79" s="31" t="str">
        <f t="shared" si="1"/>
        <v>عملي علوم</v>
      </c>
      <c r="E79" s="30">
        <v>306.5</v>
      </c>
      <c r="F79" s="32">
        <v>0.74760000000000004</v>
      </c>
      <c r="G79" s="2" t="s">
        <v>20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</row>
    <row r="80" spans="1:20">
      <c r="A80" s="21">
        <f>RANK(E80,Table4[المجموع],0)</f>
        <v>78</v>
      </c>
      <c r="B80" s="2">
        <v>1457666</v>
      </c>
      <c r="C80" s="2" t="s">
        <v>184</v>
      </c>
      <c r="D80" s="31" t="str">
        <f t="shared" si="1"/>
        <v>عملي علوم</v>
      </c>
      <c r="E80" s="30">
        <v>306.5</v>
      </c>
      <c r="F80" s="32">
        <v>0.74760000000000004</v>
      </c>
      <c r="G80" s="2" t="s">
        <v>20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</row>
    <row r="81" spans="1:20">
      <c r="A81" s="21">
        <f>RANK(E81,Table4[المجموع],0)</f>
        <v>78</v>
      </c>
      <c r="B81" s="2">
        <v>1457713</v>
      </c>
      <c r="C81" s="2" t="s">
        <v>185</v>
      </c>
      <c r="D81" s="31" t="str">
        <f t="shared" si="1"/>
        <v>عملي علوم</v>
      </c>
      <c r="E81" s="30">
        <v>306.5</v>
      </c>
      <c r="F81" s="32">
        <v>0.74760000000000004</v>
      </c>
      <c r="G81" s="2" t="s">
        <v>20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</row>
    <row r="82" spans="1:20">
      <c r="A82" s="21">
        <f>RANK(E82,Table4[المجموع],0)</f>
        <v>81</v>
      </c>
      <c r="B82" s="2">
        <v>1457662</v>
      </c>
      <c r="C82" s="2" t="s">
        <v>186</v>
      </c>
      <c r="D82" s="31" t="str">
        <f t="shared" si="1"/>
        <v>عملي علوم</v>
      </c>
      <c r="E82" s="30">
        <v>306</v>
      </c>
      <c r="F82" s="32">
        <v>0.74629999999999996</v>
      </c>
      <c r="G82" s="2" t="s">
        <v>20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</row>
    <row r="83" spans="1:20">
      <c r="A83" s="21">
        <f>RANK(E83,Table4[المجموع],0)</f>
        <v>81</v>
      </c>
      <c r="B83" s="2">
        <v>1457725</v>
      </c>
      <c r="C83" s="2" t="s">
        <v>187</v>
      </c>
      <c r="D83" s="31" t="str">
        <f t="shared" si="1"/>
        <v>عملي رياضة</v>
      </c>
      <c r="E83" s="30">
        <v>306</v>
      </c>
      <c r="F83" s="33">
        <v>0.74629999999999996</v>
      </c>
      <c r="G83" s="2" t="s">
        <v>20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</row>
    <row r="84" spans="1:20">
      <c r="A84" s="21">
        <f>RANK(E84,Table4[المجموع],0)</f>
        <v>83</v>
      </c>
      <c r="B84" s="2">
        <v>1459575</v>
      </c>
      <c r="C84" s="2" t="s">
        <v>59</v>
      </c>
      <c r="D84" s="31" t="str">
        <f t="shared" si="1"/>
        <v>عملي علوم</v>
      </c>
      <c r="E84" s="30">
        <v>305.5</v>
      </c>
      <c r="F84" s="32">
        <v>0.74509999999999998</v>
      </c>
      <c r="G84" s="2" t="s">
        <v>20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</row>
    <row r="85" spans="1:20">
      <c r="A85" s="21">
        <f>RANK(E85,Table4[المجموع],0)</f>
        <v>84</v>
      </c>
      <c r="B85" s="2">
        <v>1457665</v>
      </c>
      <c r="C85" s="2" t="s">
        <v>188</v>
      </c>
      <c r="D85" s="31" t="str">
        <f t="shared" si="1"/>
        <v>عملي علوم</v>
      </c>
      <c r="E85" s="30">
        <v>305</v>
      </c>
      <c r="F85" s="32">
        <v>0.74390000000000001</v>
      </c>
      <c r="G85" s="2" t="s">
        <v>20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</row>
    <row r="86" spans="1:20">
      <c r="A86" s="21">
        <f>RANK(E86,Table4[المجموع],0)</f>
        <v>84</v>
      </c>
      <c r="B86" s="2">
        <v>1457693</v>
      </c>
      <c r="C86" s="2" t="s">
        <v>189</v>
      </c>
      <c r="D86" s="31" t="str">
        <f t="shared" si="1"/>
        <v>عملي علوم</v>
      </c>
      <c r="E86" s="30">
        <v>305</v>
      </c>
      <c r="F86" s="32">
        <v>0.74390000000000001</v>
      </c>
      <c r="G86" s="2" t="s">
        <v>20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</row>
    <row r="87" spans="1:20">
      <c r="A87" s="21">
        <f>RANK(E87,Table4[المجموع],0)</f>
        <v>84</v>
      </c>
      <c r="B87" s="2">
        <v>1457696</v>
      </c>
      <c r="C87" s="2" t="s">
        <v>190</v>
      </c>
      <c r="D87" s="31" t="str">
        <f t="shared" si="1"/>
        <v>عملي علوم</v>
      </c>
      <c r="E87" s="30">
        <v>305</v>
      </c>
      <c r="F87" s="32">
        <v>0.74390000000000001</v>
      </c>
      <c r="G87" s="2" t="s">
        <v>20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</row>
    <row r="88" spans="1:20">
      <c r="A88" s="21">
        <f>RANK(E88,Table4[المجموع],0)</f>
        <v>87</v>
      </c>
      <c r="B88" s="2">
        <v>1459569</v>
      </c>
      <c r="C88" s="2" t="s">
        <v>60</v>
      </c>
      <c r="D88" s="31" t="str">
        <f t="shared" si="1"/>
        <v>عملي علوم</v>
      </c>
      <c r="E88" s="30">
        <v>304.5</v>
      </c>
      <c r="F88" s="32">
        <v>0.74270000000000003</v>
      </c>
      <c r="G88" s="2" t="s">
        <v>20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</row>
    <row r="89" spans="1:20">
      <c r="A89" s="21">
        <f>RANK(E89,Table4[المجموع],0)</f>
        <v>87</v>
      </c>
      <c r="B89" s="2">
        <v>1457719</v>
      </c>
      <c r="C89" s="2" t="s">
        <v>191</v>
      </c>
      <c r="D89" s="31" t="str">
        <f t="shared" si="1"/>
        <v>عملي رياضة</v>
      </c>
      <c r="E89" s="30">
        <v>304.5</v>
      </c>
      <c r="F89" s="33">
        <v>0.74270000000000003</v>
      </c>
      <c r="G89" s="2" t="s">
        <v>20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</row>
    <row r="90" spans="1:20">
      <c r="A90" s="21">
        <f>RANK(E90,Table4[المجموع],0)</f>
        <v>89</v>
      </c>
      <c r="B90" s="2">
        <v>1459646</v>
      </c>
      <c r="C90" s="2" t="s">
        <v>61</v>
      </c>
      <c r="D90" s="31" t="str">
        <f t="shared" si="1"/>
        <v>عملي علوم</v>
      </c>
      <c r="E90" s="30">
        <v>304</v>
      </c>
      <c r="F90" s="32">
        <v>0.74150000000000005</v>
      </c>
      <c r="G90" s="2" t="s">
        <v>20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</row>
    <row r="91" spans="1:20">
      <c r="A91" s="21">
        <f>RANK(E91,Table4[المجموع],0)</f>
        <v>90</v>
      </c>
      <c r="B91" s="2">
        <v>1459603</v>
      </c>
      <c r="C91" s="2" t="s">
        <v>62</v>
      </c>
      <c r="D91" s="31" t="str">
        <f t="shared" si="1"/>
        <v>عملي علوم</v>
      </c>
      <c r="E91" s="30">
        <v>303.5</v>
      </c>
      <c r="F91" s="32">
        <v>0.74019999999999997</v>
      </c>
      <c r="G91" s="2" t="s">
        <v>20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</row>
    <row r="92" spans="1:20">
      <c r="A92" s="21">
        <f>RANK(E92,Table4[المجموع],0)</f>
        <v>90</v>
      </c>
      <c r="B92" s="2">
        <v>1459638</v>
      </c>
      <c r="C92" s="2" t="s">
        <v>63</v>
      </c>
      <c r="D92" s="31" t="str">
        <f t="shared" si="1"/>
        <v>عملي علوم</v>
      </c>
      <c r="E92" s="30">
        <v>303.5</v>
      </c>
      <c r="F92" s="32">
        <v>0.74019999999999997</v>
      </c>
      <c r="G92" s="2" t="s">
        <v>20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</row>
    <row r="93" spans="1:20">
      <c r="A93" s="21">
        <f>RANK(E93,Table4[المجموع],0)</f>
        <v>90</v>
      </c>
      <c r="B93" s="2">
        <v>1457694</v>
      </c>
      <c r="C93" s="2" t="s">
        <v>192</v>
      </c>
      <c r="D93" s="31" t="str">
        <f t="shared" si="1"/>
        <v>عملي علوم</v>
      </c>
      <c r="E93" s="30">
        <v>303.5</v>
      </c>
      <c r="F93" s="32">
        <v>0.74019999999999997</v>
      </c>
      <c r="G93" s="2" t="s">
        <v>20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</row>
    <row r="94" spans="1:20">
      <c r="A94" s="21">
        <f>RANK(E94,Table4[المجموع],0)</f>
        <v>93</v>
      </c>
      <c r="B94" s="2">
        <v>1459597</v>
      </c>
      <c r="C94" s="2" t="s">
        <v>64</v>
      </c>
      <c r="D94" s="31" t="str">
        <f t="shared" si="1"/>
        <v>عملي علوم</v>
      </c>
      <c r="E94" s="30">
        <v>302.5</v>
      </c>
      <c r="F94" s="32">
        <v>0.73780000000000001</v>
      </c>
      <c r="G94" s="2" t="s">
        <v>20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</row>
    <row r="95" spans="1:20">
      <c r="A95" s="21">
        <f>RANK(E95,Table4[المجموع],0)</f>
        <v>93</v>
      </c>
      <c r="B95" s="2">
        <v>1457734</v>
      </c>
      <c r="C95" s="2" t="s">
        <v>193</v>
      </c>
      <c r="D95" s="31" t="str">
        <f t="shared" si="1"/>
        <v>عملي رياضة</v>
      </c>
      <c r="E95" s="30">
        <v>302.5</v>
      </c>
      <c r="F95" s="33">
        <v>0.73780000000000001</v>
      </c>
      <c r="G95" s="2" t="s">
        <v>20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</row>
    <row r="96" spans="1:20">
      <c r="A96" s="21">
        <f>RANK(E96,Table4[المجموع],0)</f>
        <v>95</v>
      </c>
      <c r="B96" s="2">
        <v>1459614</v>
      </c>
      <c r="C96" s="2" t="s">
        <v>65</v>
      </c>
      <c r="D96" s="31" t="str">
        <f t="shared" si="1"/>
        <v>عملي علوم</v>
      </c>
      <c r="E96" s="30">
        <v>302</v>
      </c>
      <c r="F96" s="32">
        <v>0.73660000000000003</v>
      </c>
      <c r="G96" s="2" t="s">
        <v>20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</row>
    <row r="97" spans="1:20">
      <c r="A97" s="21">
        <f>RANK(E97,Table4[المجموع],0)</f>
        <v>96</v>
      </c>
      <c r="B97" s="2">
        <v>1459637</v>
      </c>
      <c r="C97" s="2" t="s">
        <v>66</v>
      </c>
      <c r="D97" s="31" t="str">
        <f t="shared" si="1"/>
        <v>عملي علوم</v>
      </c>
      <c r="E97" s="30">
        <v>300.5</v>
      </c>
      <c r="F97" s="32">
        <v>0.7329</v>
      </c>
      <c r="G97" s="2" t="s">
        <v>20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</row>
    <row r="98" spans="1:20">
      <c r="A98" s="21">
        <f>RANK(E98,Table4[المجموع],0)</f>
        <v>97</v>
      </c>
      <c r="B98" s="2">
        <v>1459562</v>
      </c>
      <c r="C98" s="2" t="s">
        <v>67</v>
      </c>
      <c r="D98" s="31" t="str">
        <f t="shared" si="1"/>
        <v>عملي علوم</v>
      </c>
      <c r="E98" s="30">
        <v>300</v>
      </c>
      <c r="F98" s="32">
        <v>0.73170000000000002</v>
      </c>
      <c r="G98" s="2" t="s">
        <v>20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</row>
    <row r="99" spans="1:20">
      <c r="A99" s="21">
        <f>RANK(E99,Table4[المجموع],0)</f>
        <v>97</v>
      </c>
      <c r="B99" s="2">
        <v>1457722</v>
      </c>
      <c r="C99" s="2" t="s">
        <v>194</v>
      </c>
      <c r="D99" s="31" t="str">
        <f t="shared" si="1"/>
        <v>عملي رياضة</v>
      </c>
      <c r="E99" s="30">
        <v>300</v>
      </c>
      <c r="F99" s="33">
        <v>0.73170000000000002</v>
      </c>
      <c r="G99" s="2" t="s">
        <v>20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</row>
    <row r="100" spans="1:20">
      <c r="A100" s="21">
        <f>RANK(E100,Table4[المجموع],0)</f>
        <v>99</v>
      </c>
      <c r="B100" s="2">
        <v>1459623</v>
      </c>
      <c r="C100" s="2" t="s">
        <v>68</v>
      </c>
      <c r="D100" s="31" t="str">
        <f t="shared" si="1"/>
        <v>عملي علوم</v>
      </c>
      <c r="E100" s="30">
        <v>299.5</v>
      </c>
      <c r="F100" s="32">
        <v>0.73050000000000004</v>
      </c>
      <c r="G100" s="2" t="s">
        <v>20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</row>
    <row r="101" spans="1:20">
      <c r="A101" s="21">
        <f>RANK(E101,Table4[المجموع],0)</f>
        <v>100</v>
      </c>
      <c r="B101" s="2">
        <v>1457648</v>
      </c>
      <c r="C101" s="2" t="s">
        <v>195</v>
      </c>
      <c r="D101" s="31" t="str">
        <f t="shared" si="1"/>
        <v>أدبي</v>
      </c>
      <c r="E101" s="30">
        <v>298</v>
      </c>
      <c r="F101" s="32">
        <v>0.7268</v>
      </c>
      <c r="G101" s="2" t="s">
        <v>20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</row>
    <row r="102" spans="1:20">
      <c r="A102" s="21">
        <f>RANK(E102,Table4[المجموع],0)</f>
        <v>100</v>
      </c>
      <c r="B102" s="2">
        <v>1457697</v>
      </c>
      <c r="C102" s="2" t="s">
        <v>196</v>
      </c>
      <c r="D102" s="31" t="str">
        <f t="shared" si="1"/>
        <v>عملي علوم</v>
      </c>
      <c r="E102" s="30">
        <v>298</v>
      </c>
      <c r="F102" s="32">
        <v>0.7268</v>
      </c>
      <c r="G102" s="2" t="s">
        <v>20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</row>
    <row r="103" spans="1:20">
      <c r="A103" s="21">
        <f>RANK(E103,Table4[المجموع],0)</f>
        <v>102</v>
      </c>
      <c r="B103" s="2">
        <v>1457677</v>
      </c>
      <c r="C103" s="2" t="s">
        <v>197</v>
      </c>
      <c r="D103" s="31" t="str">
        <f t="shared" si="1"/>
        <v>عملي علوم</v>
      </c>
      <c r="E103" s="30">
        <v>297.5</v>
      </c>
      <c r="F103" s="32">
        <v>0.72560000000000002</v>
      </c>
      <c r="G103" s="2" t="s">
        <v>20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</row>
    <row r="104" spans="1:20">
      <c r="A104" s="21">
        <f>RANK(E104,Table4[المجموع],0)</f>
        <v>102</v>
      </c>
      <c r="B104" s="2">
        <v>1457692</v>
      </c>
      <c r="C104" s="2" t="s">
        <v>198</v>
      </c>
      <c r="D104" s="31" t="str">
        <f t="shared" si="1"/>
        <v>عملي علوم</v>
      </c>
      <c r="E104" s="30">
        <v>297.5</v>
      </c>
      <c r="F104" s="32">
        <v>0.72560000000000002</v>
      </c>
      <c r="G104" s="2" t="s">
        <v>20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</row>
    <row r="105" spans="1:20">
      <c r="A105" s="21">
        <f>RANK(E105,Table4[المجموع],0)</f>
        <v>104</v>
      </c>
      <c r="B105" s="2">
        <v>1459620</v>
      </c>
      <c r="C105" s="2" t="s">
        <v>69</v>
      </c>
      <c r="D105" s="31" t="str">
        <f t="shared" si="1"/>
        <v>عملي علوم</v>
      </c>
      <c r="E105" s="30">
        <v>296</v>
      </c>
      <c r="F105" s="32">
        <v>0.72199999999999998</v>
      </c>
      <c r="G105" s="2" t="s">
        <v>20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</row>
    <row r="106" spans="1:20">
      <c r="A106" s="21">
        <f>RANK(E106,Table4[المجموع],0)</f>
        <v>104</v>
      </c>
      <c r="B106" s="2">
        <v>1459621</v>
      </c>
      <c r="C106" s="2" t="s">
        <v>70</v>
      </c>
      <c r="D106" s="31" t="str">
        <f t="shared" si="1"/>
        <v>عملي علوم</v>
      </c>
      <c r="E106" s="30">
        <v>296</v>
      </c>
      <c r="F106" s="32">
        <v>0.72199999999999998</v>
      </c>
      <c r="G106" s="2" t="s">
        <v>20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</row>
    <row r="107" spans="1:20">
      <c r="A107" s="21">
        <f>RANK(E107,Table4[المجموع],0)</f>
        <v>106</v>
      </c>
      <c r="B107" s="2">
        <v>1459625</v>
      </c>
      <c r="C107" s="2" t="s">
        <v>71</v>
      </c>
      <c r="D107" s="31" t="str">
        <f t="shared" si="1"/>
        <v>عملي علوم</v>
      </c>
      <c r="E107" s="30">
        <v>295.5</v>
      </c>
      <c r="F107" s="32">
        <v>0.72070000000000001</v>
      </c>
      <c r="G107" s="2" t="s">
        <v>20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</row>
    <row r="108" spans="1:20">
      <c r="A108" s="21">
        <f>RANK(E108,Table4[المجموع],0)</f>
        <v>106</v>
      </c>
      <c r="B108" s="2">
        <v>1457727</v>
      </c>
      <c r="C108" s="2" t="s">
        <v>199</v>
      </c>
      <c r="D108" s="31" t="str">
        <f t="shared" si="1"/>
        <v>عملي رياضة</v>
      </c>
      <c r="E108" s="30">
        <v>295.5</v>
      </c>
      <c r="F108" s="33">
        <v>0.72070000000000001</v>
      </c>
      <c r="G108" s="2" t="s">
        <v>20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</row>
    <row r="109" spans="1:20">
      <c r="A109" s="21">
        <f>RANK(E109,Table4[المجموع],0)</f>
        <v>108</v>
      </c>
      <c r="B109" s="2">
        <v>1457712</v>
      </c>
      <c r="C109" s="2" t="s">
        <v>200</v>
      </c>
      <c r="D109" s="31" t="str">
        <f t="shared" si="1"/>
        <v>عملي علوم</v>
      </c>
      <c r="E109" s="30">
        <v>295</v>
      </c>
      <c r="F109" s="32">
        <v>0.71950000000000003</v>
      </c>
      <c r="G109" s="2" t="s">
        <v>20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</row>
    <row r="110" spans="1:20">
      <c r="A110" s="21">
        <f>RANK(E110,Table4[المجموع],0)</f>
        <v>109</v>
      </c>
      <c r="B110" s="2">
        <v>1457721</v>
      </c>
      <c r="C110" s="2" t="s">
        <v>201</v>
      </c>
      <c r="D110" s="31" t="str">
        <f t="shared" si="1"/>
        <v>عملي رياضة</v>
      </c>
      <c r="E110" s="30">
        <v>294.5</v>
      </c>
      <c r="F110" s="33">
        <v>0.71830000000000005</v>
      </c>
      <c r="G110" s="2" t="s">
        <v>20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</row>
    <row r="111" spans="1:20">
      <c r="A111" s="21">
        <f>RANK(E111,Table4[المجموع],0)</f>
        <v>110</v>
      </c>
      <c r="B111" s="2">
        <v>1459645</v>
      </c>
      <c r="C111" s="2" t="s">
        <v>72</v>
      </c>
      <c r="D111" s="31" t="str">
        <f t="shared" si="1"/>
        <v>عملي علوم</v>
      </c>
      <c r="E111" s="30">
        <v>294</v>
      </c>
      <c r="F111" s="32">
        <v>0.71709999999999996</v>
      </c>
      <c r="G111" s="2" t="s">
        <v>20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</row>
    <row r="112" spans="1:20">
      <c r="A112" s="21">
        <f>RANK(E112,Table4[المجموع],0)</f>
        <v>111</v>
      </c>
      <c r="B112" s="2">
        <v>1459531</v>
      </c>
      <c r="C112" s="2" t="s">
        <v>73</v>
      </c>
      <c r="D112" s="31" t="str">
        <f t="shared" si="1"/>
        <v>أدبي</v>
      </c>
      <c r="E112" s="30">
        <v>293.5</v>
      </c>
      <c r="F112" s="32">
        <v>0.71589999999999998</v>
      </c>
      <c r="G112" s="2" t="s">
        <v>20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</row>
    <row r="113" spans="1:20">
      <c r="A113" s="21">
        <f>RANK(E113,Table4[المجموع],0)</f>
        <v>112</v>
      </c>
      <c r="B113" s="2">
        <v>1457711</v>
      </c>
      <c r="C113" s="2" t="s">
        <v>202</v>
      </c>
      <c r="D113" s="31" t="str">
        <f t="shared" si="1"/>
        <v>عملي علوم</v>
      </c>
      <c r="E113" s="30">
        <v>293</v>
      </c>
      <c r="F113" s="32">
        <v>0.71460000000000001</v>
      </c>
      <c r="G113" s="2" t="s">
        <v>20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</row>
    <row r="114" spans="1:20">
      <c r="A114" s="21">
        <f>RANK(E114,Table4[المجموع],0)</f>
        <v>113</v>
      </c>
      <c r="B114" s="2">
        <v>1457716</v>
      </c>
      <c r="C114" s="2" t="s">
        <v>203</v>
      </c>
      <c r="D114" s="31" t="str">
        <f t="shared" si="1"/>
        <v>عملي رياضة</v>
      </c>
      <c r="E114" s="30">
        <v>292</v>
      </c>
      <c r="F114" s="33">
        <v>0.71220000000000006</v>
      </c>
      <c r="G114" s="2" t="s">
        <v>20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</row>
    <row r="115" spans="1:20">
      <c r="A115" s="21">
        <f>RANK(E115,Table4[المجموع],0)</f>
        <v>114</v>
      </c>
      <c r="B115" s="2">
        <v>1457701</v>
      </c>
      <c r="C115" s="2" t="s">
        <v>204</v>
      </c>
      <c r="D115" s="31" t="str">
        <f t="shared" si="1"/>
        <v>عملي علوم</v>
      </c>
      <c r="E115" s="30">
        <v>291</v>
      </c>
      <c r="F115" s="32">
        <v>0.70979999999999999</v>
      </c>
      <c r="G115" s="2" t="s">
        <v>20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</row>
    <row r="116" spans="1:20">
      <c r="A116" s="21">
        <f>RANK(E116,Table4[المجموع],0)</f>
        <v>115</v>
      </c>
      <c r="B116" s="2">
        <v>1459593</v>
      </c>
      <c r="C116" s="2" t="s">
        <v>75</v>
      </c>
      <c r="D116" s="31" t="str">
        <f t="shared" si="1"/>
        <v>عملي علوم</v>
      </c>
      <c r="E116" s="30">
        <v>290.5</v>
      </c>
      <c r="F116" s="32">
        <v>0.70850000000000002</v>
      </c>
      <c r="G116" s="2" t="s">
        <v>20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</row>
    <row r="117" spans="1:20">
      <c r="A117" s="21">
        <f>RANK(E117,Table4[المجموع],0)</f>
        <v>115</v>
      </c>
      <c r="B117" s="2">
        <v>1459628</v>
      </c>
      <c r="C117" s="2" t="s">
        <v>76</v>
      </c>
      <c r="D117" s="31" t="str">
        <f t="shared" si="1"/>
        <v>عملي علوم</v>
      </c>
      <c r="E117" s="30">
        <v>290.5</v>
      </c>
      <c r="F117" s="32">
        <v>0.70850000000000002</v>
      </c>
      <c r="G117" s="2" t="s">
        <v>20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</row>
    <row r="118" spans="1:20">
      <c r="A118" s="21">
        <f>RANK(E118,Table4[المجموع],0)</f>
        <v>117</v>
      </c>
      <c r="B118" s="2">
        <v>1457650</v>
      </c>
      <c r="C118" s="2" t="s">
        <v>205</v>
      </c>
      <c r="D118" s="31" t="str">
        <f t="shared" si="1"/>
        <v>أدبي</v>
      </c>
      <c r="E118" s="30">
        <v>290</v>
      </c>
      <c r="F118" s="32">
        <v>0.70730000000000004</v>
      </c>
      <c r="G118" s="2" t="s">
        <v>20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</row>
    <row r="119" spans="1:20">
      <c r="A119" s="21">
        <f>RANK(E119,Table4[المجموع],0)</f>
        <v>118</v>
      </c>
      <c r="B119" s="2">
        <v>1459602</v>
      </c>
      <c r="C119" s="2" t="s">
        <v>77</v>
      </c>
      <c r="D119" s="31" t="str">
        <f t="shared" si="1"/>
        <v>عملي علوم</v>
      </c>
      <c r="E119" s="30">
        <v>289.5</v>
      </c>
      <c r="F119" s="32">
        <v>0.70609999999999995</v>
      </c>
      <c r="G119" s="2" t="s">
        <v>20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</row>
    <row r="120" spans="1:20">
      <c r="A120" s="21">
        <f>RANK(E120,Table4[المجموع],0)</f>
        <v>118</v>
      </c>
      <c r="B120" s="2">
        <v>1459609</v>
      </c>
      <c r="C120" s="2" t="s">
        <v>78</v>
      </c>
      <c r="D120" s="31" t="str">
        <f t="shared" si="1"/>
        <v>عملي علوم</v>
      </c>
      <c r="E120" s="30">
        <v>289.5</v>
      </c>
      <c r="F120" s="32">
        <v>0.70609999999999995</v>
      </c>
      <c r="G120" s="2" t="s">
        <v>20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</row>
    <row r="121" spans="1:20">
      <c r="A121" s="21">
        <f>RANK(E121,Table4[المجموع],0)</f>
        <v>118</v>
      </c>
      <c r="B121" s="2">
        <v>1459644</v>
      </c>
      <c r="C121" s="2" t="s">
        <v>79</v>
      </c>
      <c r="D121" s="31" t="str">
        <f t="shared" si="1"/>
        <v>عملي علوم</v>
      </c>
      <c r="E121" s="30">
        <v>289.5</v>
      </c>
      <c r="F121" s="32">
        <v>0.70609999999999995</v>
      </c>
      <c r="G121" s="2" t="s">
        <v>20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</row>
    <row r="122" spans="1:20">
      <c r="A122" s="21">
        <f>RANK(E122,Table4[المجموع],0)</f>
        <v>121</v>
      </c>
      <c r="B122" s="2">
        <v>1457682</v>
      </c>
      <c r="C122" s="2" t="s">
        <v>206</v>
      </c>
      <c r="D122" s="31" t="str">
        <f t="shared" si="1"/>
        <v>عملي علوم</v>
      </c>
      <c r="E122" s="30">
        <v>289</v>
      </c>
      <c r="F122" s="32">
        <v>0.70489999999999997</v>
      </c>
      <c r="G122" s="2" t="s">
        <v>20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</row>
    <row r="123" spans="1:20">
      <c r="A123" s="21">
        <f>RANK(E123,Table4[المجموع],0)</f>
        <v>121</v>
      </c>
      <c r="B123" s="2">
        <v>1457714</v>
      </c>
      <c r="C123" s="2" t="s">
        <v>207</v>
      </c>
      <c r="D123" s="31" t="str">
        <f t="shared" si="1"/>
        <v>عملي علوم</v>
      </c>
      <c r="E123" s="30">
        <v>289</v>
      </c>
      <c r="F123" s="32">
        <v>0.70489999999999997</v>
      </c>
      <c r="G123" s="2" t="s">
        <v>20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</row>
    <row r="124" spans="1:20">
      <c r="A124" s="21">
        <f>RANK(E124,Table4[المجموع],0)</f>
        <v>123</v>
      </c>
      <c r="B124" s="2">
        <v>1459605</v>
      </c>
      <c r="C124" s="2" t="s">
        <v>80</v>
      </c>
      <c r="D124" s="31" t="str">
        <f t="shared" si="1"/>
        <v>عملي علوم</v>
      </c>
      <c r="E124" s="30">
        <v>287.5</v>
      </c>
      <c r="F124" s="32">
        <v>0.70120000000000005</v>
      </c>
      <c r="G124" s="2" t="s">
        <v>20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</row>
    <row r="125" spans="1:20">
      <c r="A125" s="21">
        <f>RANK(E125,Table4[المجموع],0)</f>
        <v>124</v>
      </c>
      <c r="B125" s="2">
        <v>1459556</v>
      </c>
      <c r="C125" s="2" t="s">
        <v>81</v>
      </c>
      <c r="D125" s="31" t="str">
        <f t="shared" si="1"/>
        <v>أدبي</v>
      </c>
      <c r="E125" s="30">
        <v>286.5</v>
      </c>
      <c r="F125" s="32">
        <v>0.69879999999999998</v>
      </c>
      <c r="G125" s="2" t="s">
        <v>20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</row>
    <row r="126" spans="1:20">
      <c r="A126" s="21">
        <f>RANK(E126,Table4[المجموع],0)</f>
        <v>125</v>
      </c>
      <c r="B126" s="2">
        <v>1459546</v>
      </c>
      <c r="C126" s="2" t="s">
        <v>82</v>
      </c>
      <c r="D126" s="31" t="str">
        <f t="shared" si="1"/>
        <v>أدبي</v>
      </c>
      <c r="E126" s="30">
        <v>285.5</v>
      </c>
      <c r="F126" s="32">
        <v>0.69630000000000003</v>
      </c>
      <c r="G126" s="2" t="s">
        <v>20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</row>
    <row r="127" spans="1:20">
      <c r="A127" s="21">
        <f>RANK(E127,Table4[المجموع],0)</f>
        <v>125</v>
      </c>
      <c r="B127" s="2">
        <v>1459619</v>
      </c>
      <c r="C127" s="2" t="s">
        <v>83</v>
      </c>
      <c r="D127" s="31" t="str">
        <f t="shared" si="1"/>
        <v>عملي علوم</v>
      </c>
      <c r="E127" s="30">
        <v>285.5</v>
      </c>
      <c r="F127" s="32">
        <v>0.69630000000000003</v>
      </c>
      <c r="G127" s="2" t="s">
        <v>20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</row>
    <row r="128" spans="1:20">
      <c r="A128" s="21">
        <f>RANK(E128,Table4[المجموع],0)</f>
        <v>127</v>
      </c>
      <c r="B128" s="2">
        <v>1457659</v>
      </c>
      <c r="C128" s="2" t="s">
        <v>208</v>
      </c>
      <c r="D128" s="31" t="str">
        <f t="shared" si="1"/>
        <v>عملي علوم</v>
      </c>
      <c r="E128" s="30">
        <v>285</v>
      </c>
      <c r="F128" s="32">
        <v>0.69510000000000005</v>
      </c>
      <c r="G128" s="2" t="s">
        <v>20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</row>
    <row r="129" spans="1:20">
      <c r="A129" s="21">
        <f>RANK(E129,Table4[المجموع],0)</f>
        <v>127</v>
      </c>
      <c r="B129" s="2">
        <v>1457704</v>
      </c>
      <c r="C129" s="2" t="s">
        <v>209</v>
      </c>
      <c r="D129" s="31" t="str">
        <f t="shared" si="1"/>
        <v>عملي علوم</v>
      </c>
      <c r="E129" s="30">
        <v>285</v>
      </c>
      <c r="F129" s="32">
        <v>0.69510000000000005</v>
      </c>
      <c r="G129" s="2" t="s">
        <v>20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</row>
    <row r="130" spans="1:20">
      <c r="A130" s="21">
        <f>RANK(E130,Table4[المجموع],0)</f>
        <v>129</v>
      </c>
      <c r="B130" s="2">
        <v>1459583</v>
      </c>
      <c r="C130" s="2" t="s">
        <v>84</v>
      </c>
      <c r="D130" s="31" t="str">
        <f t="shared" ref="D130:D193" si="2">IF(AND(K130="غير مقرر",P130="غير مقرر"),"عملي رياضة",IF(AND(S130="غير مقرر",K130="غير مقرر"),"عملي علوم","أدبي"))</f>
        <v>عملي علوم</v>
      </c>
      <c r="E130" s="30">
        <v>284.5</v>
      </c>
      <c r="F130" s="32">
        <v>0.69389999999999996</v>
      </c>
      <c r="G130" s="2" t="s">
        <v>20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</row>
    <row r="131" spans="1:20">
      <c r="A131" s="21">
        <f>RANK(E131,Table4[المجموع],0)</f>
        <v>129</v>
      </c>
      <c r="B131" s="2">
        <v>1459643</v>
      </c>
      <c r="C131" s="2" t="s">
        <v>85</v>
      </c>
      <c r="D131" s="31" t="str">
        <f t="shared" si="2"/>
        <v>عملي علوم</v>
      </c>
      <c r="E131" s="30">
        <v>284.5</v>
      </c>
      <c r="F131" s="32">
        <v>0.69389999999999996</v>
      </c>
      <c r="G131" s="2" t="s">
        <v>20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</row>
    <row r="132" spans="1:20">
      <c r="A132" s="21">
        <f>RANK(E132,Table4[المجموع],0)</f>
        <v>131</v>
      </c>
      <c r="B132" s="2">
        <v>1457700</v>
      </c>
      <c r="C132" s="2" t="s">
        <v>210</v>
      </c>
      <c r="D132" s="31" t="str">
        <f t="shared" si="2"/>
        <v>عملي علوم</v>
      </c>
      <c r="E132" s="30">
        <v>284</v>
      </c>
      <c r="F132" s="32">
        <v>0.69269999999999998</v>
      </c>
      <c r="G132" s="2" t="s">
        <v>20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</row>
    <row r="133" spans="1:20">
      <c r="A133" s="21">
        <f>RANK(E133,Table4[المجموع],0)</f>
        <v>132</v>
      </c>
      <c r="B133" s="2">
        <v>1459574</v>
      </c>
      <c r="C133" s="2" t="s">
        <v>86</v>
      </c>
      <c r="D133" s="31" t="str">
        <f t="shared" si="2"/>
        <v>عملي علوم</v>
      </c>
      <c r="E133" s="30">
        <v>283.5</v>
      </c>
      <c r="F133" s="32">
        <v>0.6915</v>
      </c>
      <c r="G133" s="2" t="s">
        <v>20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</row>
    <row r="134" spans="1:20">
      <c r="A134" s="21">
        <f>RANK(E134,Table4[المجموع],0)</f>
        <v>133</v>
      </c>
      <c r="B134" s="2">
        <v>1459550</v>
      </c>
      <c r="C134" s="2" t="s">
        <v>87</v>
      </c>
      <c r="D134" s="31" t="str">
        <f t="shared" si="2"/>
        <v>أدبي</v>
      </c>
      <c r="E134" s="30">
        <v>283</v>
      </c>
      <c r="F134" s="32">
        <v>0.69020000000000004</v>
      </c>
      <c r="G134" s="2" t="s">
        <v>20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</row>
    <row r="135" spans="1:20">
      <c r="A135" s="21">
        <f>RANK(E135,Table4[المجموع],0)</f>
        <v>134</v>
      </c>
      <c r="B135" s="2">
        <v>1457699</v>
      </c>
      <c r="C135" s="2" t="s">
        <v>211</v>
      </c>
      <c r="D135" s="31" t="str">
        <f t="shared" si="2"/>
        <v>عملي علوم</v>
      </c>
      <c r="E135" s="30">
        <v>282.5</v>
      </c>
      <c r="F135" s="32">
        <v>0.68899999999999995</v>
      </c>
      <c r="G135" s="2" t="s">
        <v>20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</row>
    <row r="136" spans="1:20">
      <c r="A136" s="21">
        <f>RANK(E136,Table4[المجموع],0)</f>
        <v>135</v>
      </c>
      <c r="B136" s="2">
        <v>1459560</v>
      </c>
      <c r="C136" s="2" t="s">
        <v>88</v>
      </c>
      <c r="D136" s="31" t="str">
        <f t="shared" si="2"/>
        <v>عملي علوم</v>
      </c>
      <c r="E136" s="30">
        <v>280.5</v>
      </c>
      <c r="F136" s="32">
        <v>0.68410000000000004</v>
      </c>
      <c r="G136" s="2" t="s">
        <v>20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</row>
    <row r="137" spans="1:20">
      <c r="A137" s="21">
        <f>RANK(E137,Table4[المجموع],0)</f>
        <v>135</v>
      </c>
      <c r="B137" s="2">
        <v>1457735</v>
      </c>
      <c r="C137" s="2" t="s">
        <v>212</v>
      </c>
      <c r="D137" s="31" t="str">
        <f t="shared" si="2"/>
        <v>عملي رياضة</v>
      </c>
      <c r="E137" s="30">
        <v>280.5</v>
      </c>
      <c r="F137" s="33">
        <v>0.68410000000000004</v>
      </c>
      <c r="G137" s="2" t="s">
        <v>20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</row>
    <row r="138" spans="1:20">
      <c r="A138" s="21">
        <f>RANK(E138,Table4[المجموع],0)</f>
        <v>137</v>
      </c>
      <c r="B138" s="2">
        <v>1459551</v>
      </c>
      <c r="C138" s="2" t="s">
        <v>89</v>
      </c>
      <c r="D138" s="31" t="str">
        <f t="shared" si="2"/>
        <v>أدبي</v>
      </c>
      <c r="E138" s="30">
        <v>280</v>
      </c>
      <c r="F138" s="32">
        <v>0.68289999999999995</v>
      </c>
      <c r="G138" s="2" t="s">
        <v>20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</row>
    <row r="139" spans="1:20">
      <c r="A139" s="21">
        <f>RANK(E139,Table4[المجموع],0)</f>
        <v>137</v>
      </c>
      <c r="B139" s="2">
        <v>1459631</v>
      </c>
      <c r="C139" s="2" t="s">
        <v>90</v>
      </c>
      <c r="D139" s="31" t="str">
        <f t="shared" si="2"/>
        <v>عملي علوم</v>
      </c>
      <c r="E139" s="30">
        <v>280</v>
      </c>
      <c r="F139" s="32">
        <v>0.68289999999999995</v>
      </c>
      <c r="G139" s="2" t="s">
        <v>20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</row>
    <row r="140" spans="1:20">
      <c r="A140" s="21">
        <f>RANK(E140,Table4[المجموع],0)</f>
        <v>139</v>
      </c>
      <c r="B140" s="2">
        <v>1457726</v>
      </c>
      <c r="C140" s="2" t="s">
        <v>213</v>
      </c>
      <c r="D140" s="31" t="str">
        <f t="shared" si="2"/>
        <v>عملي رياضة</v>
      </c>
      <c r="E140" s="30">
        <v>279.5</v>
      </c>
      <c r="F140" s="33">
        <v>0.68169999999999997</v>
      </c>
      <c r="G140" s="2" t="s">
        <v>20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</row>
    <row r="141" spans="1:20">
      <c r="A141" s="21">
        <f>RANK(E141,Table4[المجموع],0)</f>
        <v>140</v>
      </c>
      <c r="B141" s="2">
        <v>1459544</v>
      </c>
      <c r="C141" s="2" t="s">
        <v>91</v>
      </c>
      <c r="D141" s="31" t="str">
        <f t="shared" si="2"/>
        <v>أدبي</v>
      </c>
      <c r="E141" s="30">
        <v>279</v>
      </c>
      <c r="F141" s="32">
        <v>0.68049999999999999</v>
      </c>
      <c r="G141" s="2" t="s">
        <v>20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</row>
    <row r="142" spans="1:20">
      <c r="A142" s="21">
        <f>RANK(E142,Table4[المجموع],0)</f>
        <v>140</v>
      </c>
      <c r="B142" s="2">
        <v>1459610</v>
      </c>
      <c r="C142" s="2" t="s">
        <v>92</v>
      </c>
      <c r="D142" s="31" t="str">
        <f t="shared" si="2"/>
        <v>عملي علوم</v>
      </c>
      <c r="E142" s="30">
        <v>279</v>
      </c>
      <c r="F142" s="32">
        <v>0.68049999999999999</v>
      </c>
      <c r="G142" s="2" t="s">
        <v>74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</row>
    <row r="143" spans="1:20">
      <c r="A143" s="21">
        <f>RANK(E143,Table4[المجموع],0)</f>
        <v>142</v>
      </c>
      <c r="B143" s="2">
        <v>1459536</v>
      </c>
      <c r="C143" s="2" t="s">
        <v>93</v>
      </c>
      <c r="D143" s="31" t="str">
        <f t="shared" si="2"/>
        <v>أدبي</v>
      </c>
      <c r="E143" s="30">
        <v>277.5</v>
      </c>
      <c r="F143" s="32">
        <v>0.67679999999999996</v>
      </c>
      <c r="G143" s="2" t="s">
        <v>20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</row>
    <row r="144" spans="1:20">
      <c r="A144" s="21">
        <f>RANK(E144,Table4[المجموع],0)</f>
        <v>142</v>
      </c>
      <c r="B144" s="2">
        <v>1457670</v>
      </c>
      <c r="C144" s="2" t="s">
        <v>214</v>
      </c>
      <c r="D144" s="31" t="str">
        <f t="shared" si="2"/>
        <v>عملي علوم</v>
      </c>
      <c r="E144" s="30">
        <v>277.5</v>
      </c>
      <c r="F144" s="32">
        <v>0.67679999999999996</v>
      </c>
      <c r="G144" s="2" t="s">
        <v>20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</row>
    <row r="145" spans="1:20">
      <c r="A145" s="21">
        <f>RANK(E145,Table4[المجموع],0)</f>
        <v>144</v>
      </c>
      <c r="B145" s="2">
        <v>1457658</v>
      </c>
      <c r="C145" s="2" t="s">
        <v>215</v>
      </c>
      <c r="D145" s="31" t="str">
        <f t="shared" si="2"/>
        <v>أدبي</v>
      </c>
      <c r="E145" s="30">
        <v>277</v>
      </c>
      <c r="F145" s="32">
        <v>0.67559999999999998</v>
      </c>
      <c r="G145" s="2" t="s">
        <v>20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</row>
    <row r="146" spans="1:20">
      <c r="A146" s="21">
        <f>RANK(E146,Table4[المجموع],0)</f>
        <v>145</v>
      </c>
      <c r="B146" s="2">
        <v>1459553</v>
      </c>
      <c r="C146" s="2" t="s">
        <v>94</v>
      </c>
      <c r="D146" s="31" t="str">
        <f t="shared" si="2"/>
        <v>أدبي</v>
      </c>
      <c r="E146" s="30">
        <v>275</v>
      </c>
      <c r="F146" s="32">
        <v>0.67069999999999996</v>
      </c>
      <c r="G146" s="2" t="s">
        <v>20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</row>
    <row r="147" spans="1:20">
      <c r="A147" s="21">
        <f>RANK(E147,Table4[المجموع],0)</f>
        <v>146</v>
      </c>
      <c r="B147" s="2">
        <v>1459649</v>
      </c>
      <c r="C147" s="2" t="s">
        <v>140</v>
      </c>
      <c r="D147" s="31" t="str">
        <f t="shared" si="2"/>
        <v>عملي علوم</v>
      </c>
      <c r="E147" s="30">
        <v>274</v>
      </c>
      <c r="F147" s="32">
        <v>0.66830000000000001</v>
      </c>
      <c r="G147" s="2" t="s">
        <v>20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</row>
    <row r="148" spans="1:20">
      <c r="A148" s="21">
        <f>RANK(E148,Table4[المجموع],0)</f>
        <v>147</v>
      </c>
      <c r="B148" s="2">
        <v>1457660</v>
      </c>
      <c r="C148" s="2" t="s">
        <v>216</v>
      </c>
      <c r="D148" s="31" t="str">
        <f t="shared" si="2"/>
        <v>عملي علوم</v>
      </c>
      <c r="E148" s="30">
        <v>273.5</v>
      </c>
      <c r="F148" s="32">
        <v>0.66710000000000003</v>
      </c>
      <c r="G148" s="2" t="s">
        <v>20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</row>
    <row r="149" spans="1:20">
      <c r="A149" s="21">
        <f>RANK(E149,Table4[المجموع],0)</f>
        <v>148</v>
      </c>
      <c r="B149" s="2">
        <v>1459592</v>
      </c>
      <c r="C149" s="2" t="s">
        <v>95</v>
      </c>
      <c r="D149" s="31" t="str">
        <f t="shared" si="2"/>
        <v>عملي علوم</v>
      </c>
      <c r="E149" s="30">
        <v>272.5</v>
      </c>
      <c r="F149" s="32">
        <v>0.66459999999999997</v>
      </c>
      <c r="G149" s="2" t="s">
        <v>20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</row>
    <row r="150" spans="1:20">
      <c r="A150" s="21">
        <f>RANK(E150,Table4[المجموع],0)</f>
        <v>149</v>
      </c>
      <c r="B150" s="2">
        <v>1457702</v>
      </c>
      <c r="C150" s="2" t="s">
        <v>217</v>
      </c>
      <c r="D150" s="31" t="str">
        <f t="shared" si="2"/>
        <v>عملي علوم</v>
      </c>
      <c r="E150" s="30">
        <v>272</v>
      </c>
      <c r="F150" s="32">
        <v>0.66339999999999999</v>
      </c>
      <c r="G150" s="2" t="s">
        <v>20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</row>
    <row r="151" spans="1:20">
      <c r="A151" s="21">
        <f>RANK(E151,Table4[المجموع],0)</f>
        <v>150</v>
      </c>
      <c r="B151" s="2">
        <v>1459607</v>
      </c>
      <c r="C151" s="2" t="s">
        <v>97</v>
      </c>
      <c r="D151" s="31" t="str">
        <f t="shared" si="2"/>
        <v>عملي علوم</v>
      </c>
      <c r="E151" s="30">
        <v>271.5</v>
      </c>
      <c r="F151" s="32">
        <v>0.66220000000000001</v>
      </c>
      <c r="G151" s="2" t="s">
        <v>20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</row>
    <row r="152" spans="1:20">
      <c r="A152" s="21">
        <f>RANK(E152,Table4[المجموع],0)</f>
        <v>151</v>
      </c>
      <c r="B152" s="2">
        <v>1459557</v>
      </c>
      <c r="C152" s="2" t="s">
        <v>98</v>
      </c>
      <c r="D152" s="31" t="str">
        <f t="shared" si="2"/>
        <v>أدبي</v>
      </c>
      <c r="E152" s="30">
        <v>270.5</v>
      </c>
      <c r="F152" s="32">
        <v>0.65980000000000005</v>
      </c>
      <c r="G152" s="2" t="s">
        <v>20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</row>
    <row r="153" spans="1:20">
      <c r="A153" s="21">
        <f>RANK(E153,Table4[المجموع],0)</f>
        <v>152</v>
      </c>
      <c r="B153" s="2">
        <v>1459639</v>
      </c>
      <c r="C153" s="2" t="s">
        <v>96</v>
      </c>
      <c r="D153" s="31" t="str">
        <f t="shared" si="2"/>
        <v>عملي علوم</v>
      </c>
      <c r="E153" s="30">
        <v>270</v>
      </c>
      <c r="F153" s="32">
        <v>0.65849999999999997</v>
      </c>
      <c r="G153" s="2" t="s">
        <v>20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</row>
    <row r="154" spans="1:20">
      <c r="A154" s="21">
        <f>RANK(E154,Table4[المجموع],0)</f>
        <v>153</v>
      </c>
      <c r="B154" s="2">
        <v>1459616</v>
      </c>
      <c r="C154" s="2" t="s">
        <v>99</v>
      </c>
      <c r="D154" s="31" t="str">
        <f t="shared" si="2"/>
        <v>عملي علوم</v>
      </c>
      <c r="E154" s="30">
        <v>269.5</v>
      </c>
      <c r="F154" s="32">
        <v>0.6573</v>
      </c>
      <c r="G154" s="2" t="s">
        <v>74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</row>
    <row r="155" spans="1:20">
      <c r="A155" s="21">
        <f>RANK(E155,Table4[المجموع],0)</f>
        <v>153</v>
      </c>
      <c r="B155" s="2">
        <v>1457654</v>
      </c>
      <c r="C155" s="2" t="s">
        <v>218</v>
      </c>
      <c r="D155" s="31" t="str">
        <f t="shared" si="2"/>
        <v>أدبي</v>
      </c>
      <c r="E155" s="30">
        <v>269.5</v>
      </c>
      <c r="F155" s="32">
        <v>0.6573</v>
      </c>
      <c r="G155" s="2" t="s">
        <v>20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</row>
    <row r="156" spans="1:20">
      <c r="A156" s="21">
        <f>RANK(E156,Table4[المجموع],0)</f>
        <v>153</v>
      </c>
      <c r="B156" s="2">
        <v>1457703</v>
      </c>
      <c r="C156" s="2" t="s">
        <v>219</v>
      </c>
      <c r="D156" s="31" t="str">
        <f t="shared" si="2"/>
        <v>عملي علوم</v>
      </c>
      <c r="E156" s="30">
        <v>269.5</v>
      </c>
      <c r="F156" s="32">
        <v>0.6573</v>
      </c>
      <c r="G156" s="2" t="s">
        <v>20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</row>
    <row r="157" spans="1:20">
      <c r="A157" s="21">
        <f>RANK(E157,Table4[المجموع],0)</f>
        <v>156</v>
      </c>
      <c r="B157" s="2">
        <v>1459622</v>
      </c>
      <c r="C157" s="2" t="s">
        <v>100</v>
      </c>
      <c r="D157" s="31" t="str">
        <f t="shared" si="2"/>
        <v>عملي علوم</v>
      </c>
      <c r="E157" s="30">
        <v>269</v>
      </c>
      <c r="F157" s="32">
        <v>0.65610000000000002</v>
      </c>
      <c r="G157" s="2" t="s">
        <v>74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</row>
    <row r="158" spans="1:20">
      <c r="A158" s="21">
        <f>RANK(E158,Table4[المجموع],0)</f>
        <v>157</v>
      </c>
      <c r="B158" s="2">
        <v>1457657</v>
      </c>
      <c r="C158" s="2" t="s">
        <v>220</v>
      </c>
      <c r="D158" s="31" t="str">
        <f t="shared" si="2"/>
        <v>أدبي</v>
      </c>
      <c r="E158" s="30">
        <v>268.5</v>
      </c>
      <c r="F158" s="32">
        <v>0.65490000000000004</v>
      </c>
      <c r="G158" s="2" t="s">
        <v>20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</row>
    <row r="159" spans="1:20">
      <c r="A159" s="21">
        <f>RANK(E159,Table4[المجموع],0)</f>
        <v>158</v>
      </c>
      <c r="B159" s="2">
        <v>1459600</v>
      </c>
      <c r="C159" s="2" t="s">
        <v>102</v>
      </c>
      <c r="D159" s="31" t="str">
        <f t="shared" si="2"/>
        <v>عملي علوم</v>
      </c>
      <c r="E159" s="30">
        <v>267</v>
      </c>
      <c r="F159" s="32">
        <v>0.6512</v>
      </c>
      <c r="G159" s="2" t="s">
        <v>20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</row>
    <row r="160" spans="1:20">
      <c r="A160" s="21">
        <f>RANK(E160,Table4[المجموع],0)</f>
        <v>158</v>
      </c>
      <c r="B160" s="2">
        <v>1457689</v>
      </c>
      <c r="C160" s="2" t="s">
        <v>221</v>
      </c>
      <c r="D160" s="31" t="str">
        <f t="shared" si="2"/>
        <v>عملي علوم</v>
      </c>
      <c r="E160" s="30">
        <v>267</v>
      </c>
      <c r="F160" s="32">
        <v>0.6512</v>
      </c>
      <c r="G160" s="2" t="s">
        <v>20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</row>
    <row r="161" spans="1:20">
      <c r="A161" s="21">
        <f>RANK(E161,Table4[المجموع],0)</f>
        <v>160</v>
      </c>
      <c r="B161" s="2">
        <v>1459559</v>
      </c>
      <c r="C161" s="2" t="s">
        <v>101</v>
      </c>
      <c r="D161" s="31" t="str">
        <f t="shared" si="2"/>
        <v>عملي علوم</v>
      </c>
      <c r="E161" s="30">
        <v>266.5</v>
      </c>
      <c r="F161" s="32">
        <v>0.65</v>
      </c>
      <c r="G161" s="2" t="s">
        <v>20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</row>
    <row r="162" spans="1:20">
      <c r="A162" s="21">
        <f>RANK(E162,Table4[المجموع],0)</f>
        <v>161</v>
      </c>
      <c r="B162" s="2">
        <v>1459618</v>
      </c>
      <c r="C162" s="2" t="s">
        <v>103</v>
      </c>
      <c r="D162" s="31" t="str">
        <f t="shared" si="2"/>
        <v>عملي علوم</v>
      </c>
      <c r="E162" s="30">
        <v>266</v>
      </c>
      <c r="F162" s="32">
        <v>0.64880000000000004</v>
      </c>
      <c r="G162" s="2" t="s">
        <v>20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</row>
    <row r="163" spans="1:20">
      <c r="A163" s="21">
        <f>RANK(E163,Table4[المجموع],0)</f>
        <v>162</v>
      </c>
      <c r="B163" s="2">
        <v>1459554</v>
      </c>
      <c r="C163" s="2" t="s">
        <v>104</v>
      </c>
      <c r="D163" s="31" t="str">
        <f t="shared" si="2"/>
        <v>أدبي</v>
      </c>
      <c r="E163" s="30">
        <v>265.5</v>
      </c>
      <c r="F163" s="32">
        <v>0.64759999999999995</v>
      </c>
      <c r="G163" s="2" t="s">
        <v>20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</row>
    <row r="164" spans="1:20">
      <c r="A164" s="21">
        <f>RANK(E164,Table4[المجموع],0)</f>
        <v>162</v>
      </c>
      <c r="B164" s="2">
        <v>1459533</v>
      </c>
      <c r="C164" s="2" t="s">
        <v>105</v>
      </c>
      <c r="D164" s="31" t="str">
        <f t="shared" si="2"/>
        <v>أدبي</v>
      </c>
      <c r="E164" s="30">
        <v>265.5</v>
      </c>
      <c r="F164" s="32">
        <v>0.64759999999999995</v>
      </c>
      <c r="G164" s="2" t="s">
        <v>20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</row>
    <row r="165" spans="1:20">
      <c r="A165" s="21">
        <f>RANK(E165,Table4[المجموع],0)</f>
        <v>162</v>
      </c>
      <c r="B165" s="2">
        <v>1457707</v>
      </c>
      <c r="C165" s="2" t="s">
        <v>222</v>
      </c>
      <c r="D165" s="31" t="str">
        <f t="shared" si="2"/>
        <v>عملي علوم</v>
      </c>
      <c r="E165" s="30">
        <v>265.5</v>
      </c>
      <c r="F165" s="32">
        <v>0.64759999999999995</v>
      </c>
      <c r="G165" s="2" t="s">
        <v>20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</row>
    <row r="166" spans="1:20">
      <c r="A166" s="21">
        <f>RANK(E166,Table4[المجموع],0)</f>
        <v>165</v>
      </c>
      <c r="B166" s="2">
        <v>1459540</v>
      </c>
      <c r="C166" s="2" t="s">
        <v>107</v>
      </c>
      <c r="D166" s="31" t="str">
        <f t="shared" si="2"/>
        <v>أدبي</v>
      </c>
      <c r="E166" s="30">
        <v>264</v>
      </c>
      <c r="F166" s="32">
        <v>0.64390000000000003</v>
      </c>
      <c r="G166" s="2" t="s">
        <v>20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</row>
    <row r="167" spans="1:20">
      <c r="A167" s="21">
        <f>RANK(E167,Table4[المجموع],0)</f>
        <v>165</v>
      </c>
      <c r="B167" s="2">
        <v>1459626</v>
      </c>
      <c r="C167" s="2" t="s">
        <v>108</v>
      </c>
      <c r="D167" s="31" t="str">
        <f t="shared" si="2"/>
        <v>عملي علوم</v>
      </c>
      <c r="E167" s="30">
        <v>264</v>
      </c>
      <c r="F167" s="32">
        <v>0.64390000000000003</v>
      </c>
      <c r="G167" s="2" t="s">
        <v>20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</row>
    <row r="168" spans="1:20">
      <c r="A168" s="21">
        <f>RANK(E168,Table4[المجموع],0)</f>
        <v>165</v>
      </c>
      <c r="B168" s="2">
        <v>1457653</v>
      </c>
      <c r="C168" s="2" t="s">
        <v>223</v>
      </c>
      <c r="D168" s="31" t="str">
        <f t="shared" si="2"/>
        <v>أدبي</v>
      </c>
      <c r="E168" s="30">
        <v>264</v>
      </c>
      <c r="F168" s="32">
        <v>0.64390000000000003</v>
      </c>
      <c r="G168" s="2" t="s">
        <v>20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</row>
    <row r="169" spans="1:20">
      <c r="A169" s="21">
        <f>RANK(E169,Table4[المجموع],0)</f>
        <v>168</v>
      </c>
      <c r="B169" s="2">
        <v>1459599</v>
      </c>
      <c r="C169" s="2" t="s">
        <v>109</v>
      </c>
      <c r="D169" s="31" t="str">
        <f t="shared" si="2"/>
        <v>عملي علوم</v>
      </c>
      <c r="E169" s="30">
        <v>263.5</v>
      </c>
      <c r="F169" s="32">
        <v>0.64270000000000005</v>
      </c>
      <c r="G169" s="2" t="s">
        <v>20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</row>
    <row r="170" spans="1:20">
      <c r="A170" s="21">
        <f>RANK(E170,Table4[المجموع],0)</f>
        <v>169</v>
      </c>
      <c r="B170" s="2">
        <v>1459573</v>
      </c>
      <c r="C170" s="2" t="s">
        <v>110</v>
      </c>
      <c r="D170" s="31" t="str">
        <f t="shared" si="2"/>
        <v>عملي علوم</v>
      </c>
      <c r="E170" s="30">
        <v>263</v>
      </c>
      <c r="F170" s="32">
        <v>0.64149999999999996</v>
      </c>
      <c r="G170" s="2" t="s">
        <v>20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</row>
    <row r="171" spans="1:20">
      <c r="A171" s="21">
        <f>RANK(E171,Table4[المجموع],0)</f>
        <v>170</v>
      </c>
      <c r="B171" s="2">
        <v>1459532</v>
      </c>
      <c r="C171" s="2" t="s">
        <v>111</v>
      </c>
      <c r="D171" s="31" t="str">
        <f t="shared" si="2"/>
        <v>أدبي</v>
      </c>
      <c r="E171" s="30">
        <v>262.5</v>
      </c>
      <c r="F171" s="32">
        <v>0.64019999999999999</v>
      </c>
      <c r="G171" s="2" t="s">
        <v>20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</row>
    <row r="172" spans="1:20">
      <c r="A172" s="21">
        <f>RANK(E172,Table4[المجموع],0)</f>
        <v>170</v>
      </c>
      <c r="B172" s="2">
        <v>1457656</v>
      </c>
      <c r="C172" s="2" t="s">
        <v>224</v>
      </c>
      <c r="D172" s="31" t="str">
        <f t="shared" si="2"/>
        <v>أدبي</v>
      </c>
      <c r="E172" s="30">
        <v>262.5</v>
      </c>
      <c r="F172" s="32">
        <v>0.64019999999999999</v>
      </c>
      <c r="G172" s="2" t="s">
        <v>20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</row>
    <row r="173" spans="1:20">
      <c r="A173" s="21">
        <f>RANK(E173,Table4[المجموع],0)</f>
        <v>172</v>
      </c>
      <c r="B173" s="2">
        <v>1459634</v>
      </c>
      <c r="C173" s="2" t="s">
        <v>106</v>
      </c>
      <c r="D173" s="31" t="str">
        <f t="shared" si="2"/>
        <v>عملي علوم</v>
      </c>
      <c r="E173" s="30">
        <v>262</v>
      </c>
      <c r="F173" s="32">
        <v>0.63900000000000001</v>
      </c>
      <c r="G173" s="2" t="s">
        <v>20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</row>
    <row r="174" spans="1:20">
      <c r="A174" s="21">
        <f>RANK(E174,Table4[المجموع],0)</f>
        <v>172</v>
      </c>
      <c r="B174" s="2">
        <v>1459555</v>
      </c>
      <c r="C174" s="2" t="s">
        <v>112</v>
      </c>
      <c r="D174" s="31" t="str">
        <f t="shared" si="2"/>
        <v>أدبي</v>
      </c>
      <c r="E174" s="30">
        <v>262</v>
      </c>
      <c r="F174" s="32">
        <v>0.63900000000000001</v>
      </c>
      <c r="G174" s="2" t="s">
        <v>20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</row>
    <row r="175" spans="1:20">
      <c r="A175" s="21">
        <f>RANK(E175,Table4[المجموع],0)</f>
        <v>172</v>
      </c>
      <c r="B175" s="2">
        <v>1457649</v>
      </c>
      <c r="C175" s="2" t="s">
        <v>225</v>
      </c>
      <c r="D175" s="31" t="str">
        <f t="shared" si="2"/>
        <v>أدبي</v>
      </c>
      <c r="E175" s="30">
        <v>262</v>
      </c>
      <c r="F175" s="32">
        <v>0.63900000000000001</v>
      </c>
      <c r="G175" s="2" t="s">
        <v>20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</row>
    <row r="176" spans="1:20">
      <c r="A176" s="21">
        <f>RANK(E176,Table4[المجموع],0)</f>
        <v>172</v>
      </c>
      <c r="B176" s="2">
        <v>1457676</v>
      </c>
      <c r="C176" s="2" t="s">
        <v>226</v>
      </c>
      <c r="D176" s="31" t="str">
        <f t="shared" si="2"/>
        <v>عملي علوم</v>
      </c>
      <c r="E176" s="30">
        <v>262</v>
      </c>
      <c r="F176" s="32">
        <v>0.63900000000000001</v>
      </c>
      <c r="G176" s="2" t="s">
        <v>20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</row>
    <row r="177" spans="1:20">
      <c r="A177" s="21">
        <f>RANK(E177,Table4[المجموع],0)</f>
        <v>176</v>
      </c>
      <c r="B177" s="2">
        <v>1459642</v>
      </c>
      <c r="C177" s="2" t="s">
        <v>113</v>
      </c>
      <c r="D177" s="31" t="str">
        <f t="shared" si="2"/>
        <v>عملي علوم</v>
      </c>
      <c r="E177" s="30">
        <v>261</v>
      </c>
      <c r="F177" s="32">
        <v>0.63660000000000005</v>
      </c>
      <c r="G177" s="2" t="s">
        <v>74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</row>
    <row r="178" spans="1:20">
      <c r="A178" s="21">
        <f>RANK(E178,Table4[المجموع],0)</f>
        <v>177</v>
      </c>
      <c r="B178" s="2">
        <v>1459590</v>
      </c>
      <c r="C178" s="2" t="s">
        <v>115</v>
      </c>
      <c r="D178" s="31" t="str">
        <f t="shared" si="2"/>
        <v>عملي علوم</v>
      </c>
      <c r="E178" s="30">
        <v>260.5</v>
      </c>
      <c r="F178" s="32">
        <v>0.63539999999999996</v>
      </c>
      <c r="G178" s="2" t="s">
        <v>20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</row>
    <row r="179" spans="1:20">
      <c r="A179" s="21">
        <f>RANK(E179,Table4[المجموع],0)</f>
        <v>178</v>
      </c>
      <c r="B179" s="2">
        <v>1459538</v>
      </c>
      <c r="C179" s="2" t="s">
        <v>116</v>
      </c>
      <c r="D179" s="31" t="str">
        <f t="shared" si="2"/>
        <v>أدبي</v>
      </c>
      <c r="E179" s="30">
        <v>260</v>
      </c>
      <c r="F179" s="32">
        <v>0.6341</v>
      </c>
      <c r="G179" s="2" t="s">
        <v>20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</row>
    <row r="180" spans="1:20">
      <c r="A180" s="21">
        <f>RANK(E180,Table4[المجموع],0)</f>
        <v>178</v>
      </c>
      <c r="B180" s="2">
        <v>1457710</v>
      </c>
      <c r="C180" s="2" t="s">
        <v>227</v>
      </c>
      <c r="D180" s="31" t="str">
        <f t="shared" si="2"/>
        <v>عملي علوم</v>
      </c>
      <c r="E180" s="30">
        <v>260</v>
      </c>
      <c r="F180" s="32">
        <v>0.6341</v>
      </c>
      <c r="G180" s="2" t="s">
        <v>20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</row>
    <row r="181" spans="1:20">
      <c r="A181" s="21">
        <f>RANK(E181,Table4[المجموع],0)</f>
        <v>180</v>
      </c>
      <c r="B181" s="2">
        <v>1459558</v>
      </c>
      <c r="C181" s="2" t="s">
        <v>114</v>
      </c>
      <c r="D181" s="31" t="str">
        <f t="shared" si="2"/>
        <v>عملي علوم</v>
      </c>
      <c r="E181" s="30">
        <v>259.5</v>
      </c>
      <c r="F181" s="32">
        <v>0.63290000000000002</v>
      </c>
      <c r="G181" s="2" t="s">
        <v>20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</row>
    <row r="182" spans="1:20">
      <c r="A182" s="21">
        <f>RANK(E182,Table4[المجموع],0)</f>
        <v>181</v>
      </c>
      <c r="B182" s="2">
        <v>1459648</v>
      </c>
      <c r="C182" s="2" t="s">
        <v>117</v>
      </c>
      <c r="D182" s="31" t="str">
        <f t="shared" si="2"/>
        <v>عملي علوم</v>
      </c>
      <c r="E182" s="30">
        <v>259</v>
      </c>
      <c r="F182" s="32">
        <v>0.63170000000000004</v>
      </c>
      <c r="G182" s="2" t="s">
        <v>74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</row>
    <row r="183" spans="1:20">
      <c r="A183" s="21">
        <f>RANK(E183,Table4[المجموع],0)</f>
        <v>181</v>
      </c>
      <c r="B183" s="2">
        <v>1459647</v>
      </c>
      <c r="C183" s="2" t="s">
        <v>118</v>
      </c>
      <c r="D183" s="31" t="str">
        <f t="shared" si="2"/>
        <v>عملي علوم</v>
      </c>
      <c r="E183" s="30">
        <v>259</v>
      </c>
      <c r="F183" s="32">
        <v>0.63170000000000004</v>
      </c>
      <c r="G183" s="2" t="s">
        <v>20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</row>
    <row r="184" spans="1:20">
      <c r="A184" s="21">
        <f>RANK(E184,Table4[المجموع],0)</f>
        <v>181</v>
      </c>
      <c r="B184" s="2">
        <v>1457651</v>
      </c>
      <c r="C184" s="2" t="s">
        <v>228</v>
      </c>
      <c r="D184" s="31" t="str">
        <f t="shared" si="2"/>
        <v>أدبي</v>
      </c>
      <c r="E184" s="30">
        <v>259</v>
      </c>
      <c r="F184" s="32">
        <v>0.63170000000000004</v>
      </c>
      <c r="G184" s="2" t="s">
        <v>20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</row>
    <row r="185" spans="1:20">
      <c r="A185" s="21">
        <f>RANK(E185,Table4[المجموع],0)</f>
        <v>184</v>
      </c>
      <c r="B185" s="2">
        <v>1459598</v>
      </c>
      <c r="C185" s="2" t="s">
        <v>120</v>
      </c>
      <c r="D185" s="31" t="str">
        <f t="shared" si="2"/>
        <v>عملي علوم</v>
      </c>
      <c r="E185" s="30">
        <v>258.5</v>
      </c>
      <c r="F185" s="32">
        <v>0.63049999999999995</v>
      </c>
      <c r="G185" s="2" t="s">
        <v>20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</row>
    <row r="186" spans="1:20">
      <c r="A186" s="21">
        <f>RANK(E186,Table4[المجموع],0)</f>
        <v>184</v>
      </c>
      <c r="B186" s="2">
        <v>1459633</v>
      </c>
      <c r="C186" s="2" t="s">
        <v>121</v>
      </c>
      <c r="D186" s="31" t="str">
        <f t="shared" si="2"/>
        <v>عملي علوم</v>
      </c>
      <c r="E186" s="30">
        <v>258.5</v>
      </c>
      <c r="F186" s="32">
        <v>0.63049999999999995</v>
      </c>
      <c r="G186" s="2" t="s">
        <v>74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</row>
    <row r="187" spans="1:20">
      <c r="A187" s="21">
        <f>RANK(E187,Table4[المجموع],0)</f>
        <v>184</v>
      </c>
      <c r="B187" s="2">
        <v>1459641</v>
      </c>
      <c r="C187" s="2" t="s">
        <v>122</v>
      </c>
      <c r="D187" s="31" t="str">
        <f t="shared" si="2"/>
        <v>عملي علوم</v>
      </c>
      <c r="E187" s="30">
        <v>258.5</v>
      </c>
      <c r="F187" s="32">
        <v>0.63049999999999995</v>
      </c>
      <c r="G187" s="2" t="s">
        <v>20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</row>
    <row r="188" spans="1:20">
      <c r="A188" s="21">
        <f>RANK(E188,Table4[المجموع],0)</f>
        <v>187</v>
      </c>
      <c r="B188" s="2">
        <v>1459547</v>
      </c>
      <c r="C188" s="2" t="s">
        <v>123</v>
      </c>
      <c r="D188" s="31" t="str">
        <f t="shared" si="2"/>
        <v>أدبي</v>
      </c>
      <c r="E188" s="30">
        <v>258</v>
      </c>
      <c r="F188" s="32">
        <v>0.62929999999999997</v>
      </c>
      <c r="G188" s="2" t="s">
        <v>20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</row>
    <row r="189" spans="1:20">
      <c r="A189" s="21">
        <f>RANK(E189,Table4[المجموع],0)</f>
        <v>188</v>
      </c>
      <c r="B189" s="2">
        <v>1459580</v>
      </c>
      <c r="C189" s="2" t="s">
        <v>119</v>
      </c>
      <c r="D189" s="31" t="str">
        <f t="shared" si="2"/>
        <v>عملي علوم</v>
      </c>
      <c r="E189" s="30">
        <v>257.5</v>
      </c>
      <c r="F189" s="32">
        <v>0.628</v>
      </c>
      <c r="G189" s="2" t="s">
        <v>20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</row>
    <row r="190" spans="1:20">
      <c r="A190" s="21">
        <f>RANK(E190,Table4[المجموع],0)</f>
        <v>188</v>
      </c>
      <c r="B190" s="2">
        <v>1459552</v>
      </c>
      <c r="C190" s="2" t="s">
        <v>124</v>
      </c>
      <c r="D190" s="31" t="str">
        <f t="shared" si="2"/>
        <v>أدبي</v>
      </c>
      <c r="E190" s="30">
        <v>257.5</v>
      </c>
      <c r="F190" s="32">
        <v>0.628</v>
      </c>
      <c r="G190" s="2" t="s">
        <v>20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</row>
    <row r="191" spans="1:20">
      <c r="A191" s="21">
        <f>RANK(E191,Table4[المجموع],0)</f>
        <v>188</v>
      </c>
      <c r="B191" s="2">
        <v>1459640</v>
      </c>
      <c r="C191" s="2" t="s">
        <v>126</v>
      </c>
      <c r="D191" s="31" t="str">
        <f t="shared" si="2"/>
        <v>عملي علوم</v>
      </c>
      <c r="E191" s="30">
        <v>257.5</v>
      </c>
      <c r="F191" s="32">
        <v>0.628</v>
      </c>
      <c r="G191" s="2" t="s">
        <v>20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</row>
    <row r="192" spans="1:20">
      <c r="A192" s="21">
        <f>RANK(E192,Table4[المجموع],0)</f>
        <v>191</v>
      </c>
      <c r="B192" s="2">
        <v>1459570</v>
      </c>
      <c r="C192" s="2" t="s">
        <v>125</v>
      </c>
      <c r="D192" s="31" t="str">
        <f t="shared" si="2"/>
        <v>عملي علوم</v>
      </c>
      <c r="E192" s="30">
        <v>251.5</v>
      </c>
      <c r="F192" s="32">
        <v>0.61339999999999995</v>
      </c>
      <c r="G192" s="2" t="s">
        <v>20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</row>
    <row r="193" spans="1:20">
      <c r="A193" s="21">
        <f>RANK(E193,Table4[المجموع],0)</f>
        <v>192</v>
      </c>
      <c r="B193" s="2">
        <v>1459632</v>
      </c>
      <c r="C193" s="2" t="s">
        <v>128</v>
      </c>
      <c r="D193" s="31" t="str">
        <f t="shared" si="2"/>
        <v>عملي علوم</v>
      </c>
      <c r="E193" s="30">
        <v>250</v>
      </c>
      <c r="F193" s="32">
        <v>0.60980000000000001</v>
      </c>
      <c r="G193" s="2" t="s">
        <v>20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</row>
    <row r="194" spans="1:20">
      <c r="A194" s="21">
        <f>RANK(E194,Table4[المجموع],0)</f>
        <v>193</v>
      </c>
      <c r="B194" s="2">
        <v>1457655</v>
      </c>
      <c r="C194" s="2" t="s">
        <v>229</v>
      </c>
      <c r="D194" s="31" t="str">
        <f t="shared" ref="D194:D216" si="3">IF(AND(K194="غير مقرر",P194="غير مقرر"),"عملي رياضة",IF(AND(S194="غير مقرر",K194="غير مقرر"),"عملي علوم","أدبي"))</f>
        <v>أدبي</v>
      </c>
      <c r="E194" s="30">
        <v>248.5</v>
      </c>
      <c r="F194" s="32">
        <v>0.60609999999999997</v>
      </c>
      <c r="G194" s="2" t="s">
        <v>20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</row>
    <row r="195" spans="1:20">
      <c r="A195" s="21">
        <f>RANK(E195,Table4[المجموع],0)</f>
        <v>194</v>
      </c>
      <c r="B195" s="2">
        <v>1457647</v>
      </c>
      <c r="C195" s="2" t="s">
        <v>230</v>
      </c>
      <c r="D195" s="31" t="str">
        <f t="shared" si="3"/>
        <v>أدبي</v>
      </c>
      <c r="E195" s="30">
        <v>247.5</v>
      </c>
      <c r="F195" s="32">
        <v>0.60370000000000001</v>
      </c>
      <c r="G195" s="2" t="s">
        <v>20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</row>
    <row r="196" spans="1:20">
      <c r="A196" s="21">
        <f>RANK(E196,Table4[المجموع],0)</f>
        <v>195</v>
      </c>
      <c r="B196" s="2">
        <v>1459534</v>
      </c>
      <c r="C196" s="2" t="s">
        <v>129</v>
      </c>
      <c r="D196" s="31" t="str">
        <f t="shared" si="3"/>
        <v>أدبي</v>
      </c>
      <c r="E196" s="30">
        <v>246</v>
      </c>
      <c r="F196" s="32">
        <v>0.6</v>
      </c>
      <c r="G196" s="2" t="s">
        <v>74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</row>
    <row r="197" spans="1:20">
      <c r="A197" s="21">
        <f>RANK(E197,Table4[المجموع],0)</f>
        <v>195</v>
      </c>
      <c r="B197" s="2">
        <v>1459539</v>
      </c>
      <c r="C197" s="2" t="s">
        <v>130</v>
      </c>
      <c r="D197" s="31" t="str">
        <f t="shared" si="3"/>
        <v>أدبي</v>
      </c>
      <c r="E197" s="30">
        <v>246</v>
      </c>
      <c r="F197" s="32">
        <v>0.6</v>
      </c>
      <c r="G197" s="2" t="s">
        <v>20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</row>
    <row r="198" spans="1:20">
      <c r="A198" s="21">
        <f>RANK(E198,Table4[المجموع],0)</f>
        <v>197</v>
      </c>
      <c r="B198" s="2">
        <v>1457706</v>
      </c>
      <c r="C198" s="2" t="s">
        <v>231</v>
      </c>
      <c r="D198" s="31" t="str">
        <f t="shared" si="3"/>
        <v>عملي علوم</v>
      </c>
      <c r="E198" s="30">
        <v>244</v>
      </c>
      <c r="F198" s="32">
        <v>0.59509999999999996</v>
      </c>
      <c r="G198" s="2" t="s">
        <v>20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</row>
    <row r="199" spans="1:20">
      <c r="A199" s="21">
        <f>RANK(E199,Table4[المجموع],0)</f>
        <v>198</v>
      </c>
      <c r="B199" s="2">
        <v>1457646</v>
      </c>
      <c r="C199" s="2" t="s">
        <v>232</v>
      </c>
      <c r="D199" s="31" t="str">
        <f t="shared" si="3"/>
        <v>أدبي</v>
      </c>
      <c r="E199" s="30">
        <v>241</v>
      </c>
      <c r="F199" s="32">
        <v>0.58779999999999999</v>
      </c>
      <c r="G199" s="2" t="s">
        <v>20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</row>
    <row r="200" spans="1:20">
      <c r="A200" s="21">
        <f>RANK(E200,Table4[المجموع],0)</f>
        <v>199</v>
      </c>
      <c r="B200" s="2">
        <v>1459608</v>
      </c>
      <c r="C200" s="2" t="s">
        <v>131</v>
      </c>
      <c r="D200" s="31" t="str">
        <f t="shared" si="3"/>
        <v>عملي علوم</v>
      </c>
      <c r="E200" s="30">
        <v>240.5</v>
      </c>
      <c r="F200" s="32">
        <v>0.58660000000000001</v>
      </c>
      <c r="G200" s="2" t="s">
        <v>20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</row>
    <row r="201" spans="1:20">
      <c r="A201" s="21">
        <f>RANK(E201,Table4[المجموع],0)</f>
        <v>200</v>
      </c>
      <c r="B201" s="2">
        <v>1459549</v>
      </c>
      <c r="C201" s="2" t="s">
        <v>132</v>
      </c>
      <c r="D201" s="31" t="str">
        <f t="shared" si="3"/>
        <v>أدبي</v>
      </c>
      <c r="E201" s="30">
        <v>240</v>
      </c>
      <c r="F201" s="32">
        <v>0.58540000000000003</v>
      </c>
      <c r="G201" s="2" t="s">
        <v>74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</row>
    <row r="202" spans="1:20">
      <c r="A202" s="21">
        <f>RANK(E202,Table4[المجموع],0)</f>
        <v>200</v>
      </c>
      <c r="B202" s="2">
        <v>1457652</v>
      </c>
      <c r="C202" s="2" t="s">
        <v>233</v>
      </c>
      <c r="D202" s="31" t="str">
        <f t="shared" si="3"/>
        <v>أدبي</v>
      </c>
      <c r="E202" s="30">
        <v>240</v>
      </c>
      <c r="F202" s="32">
        <v>0.58540000000000003</v>
      </c>
      <c r="G202" s="2" t="s">
        <v>74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</row>
    <row r="203" spans="1:20">
      <c r="A203" s="21">
        <f>RANK(E203,Table4[المجموع],0)</f>
        <v>202</v>
      </c>
      <c r="B203" s="2">
        <v>1459635</v>
      </c>
      <c r="C203" s="2" t="s">
        <v>127</v>
      </c>
      <c r="D203" s="31" t="str">
        <f t="shared" si="3"/>
        <v>عملي علوم</v>
      </c>
      <c r="E203" s="30">
        <v>238.5</v>
      </c>
      <c r="F203" s="32">
        <v>0.58169999999999999</v>
      </c>
      <c r="G203" s="2" t="s">
        <v>74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</row>
    <row r="204" spans="1:20">
      <c r="A204" s="21">
        <f>RANK(E204,Table4[المجموع],0)</f>
        <v>203</v>
      </c>
      <c r="B204" s="2">
        <v>1459595</v>
      </c>
      <c r="C204" s="2" t="s">
        <v>134</v>
      </c>
      <c r="D204" s="31" t="str">
        <f t="shared" si="3"/>
        <v>عملي علوم</v>
      </c>
      <c r="E204" s="30">
        <v>237</v>
      </c>
      <c r="F204" s="32">
        <v>0.57799999999999996</v>
      </c>
      <c r="G204" s="2" t="s">
        <v>74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</row>
    <row r="205" spans="1:20">
      <c r="A205" s="21">
        <f>RANK(E205,Table4[المجموع],0)</f>
        <v>204</v>
      </c>
      <c r="B205" s="2">
        <v>1459652</v>
      </c>
      <c r="C205" s="2" t="s">
        <v>135</v>
      </c>
      <c r="D205" s="31" t="str">
        <f t="shared" si="3"/>
        <v>عملي رياضة</v>
      </c>
      <c r="E205" s="30">
        <v>236.5</v>
      </c>
      <c r="F205" s="33">
        <v>0.57679999999999998</v>
      </c>
      <c r="G205" s="2" t="s">
        <v>20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</row>
    <row r="206" spans="1:20">
      <c r="A206" s="21">
        <f>RANK(E206,Table4[المجموع],0)</f>
        <v>205</v>
      </c>
      <c r="B206" s="2">
        <v>1459613</v>
      </c>
      <c r="C206" s="2" t="s">
        <v>136</v>
      </c>
      <c r="D206" s="31" t="str">
        <f t="shared" si="3"/>
        <v>عملي علوم</v>
      </c>
      <c r="E206" s="30">
        <v>235</v>
      </c>
      <c r="F206" s="32">
        <v>0.57320000000000004</v>
      </c>
      <c r="G206" s="2" t="s">
        <v>74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</row>
    <row r="207" spans="1:20">
      <c r="A207" s="21">
        <f>RANK(E207,Table4[المجموع],0)</f>
        <v>206</v>
      </c>
      <c r="B207" s="2">
        <v>1459542</v>
      </c>
      <c r="C207" s="2" t="s">
        <v>137</v>
      </c>
      <c r="D207" s="31" t="str">
        <f t="shared" si="3"/>
        <v>أدبي</v>
      </c>
      <c r="E207" s="30">
        <v>234.5</v>
      </c>
      <c r="F207" s="32">
        <v>0.57199999999999995</v>
      </c>
      <c r="G207" s="2" t="s">
        <v>20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</row>
    <row r="208" spans="1:20">
      <c r="A208" s="21">
        <f>RANK(E208,Table4[المجموع],0)</f>
        <v>207</v>
      </c>
      <c r="B208" s="2">
        <v>1457645</v>
      </c>
      <c r="C208" s="2" t="s">
        <v>234</v>
      </c>
      <c r="D208" s="31" t="str">
        <f t="shared" si="3"/>
        <v>أدبي</v>
      </c>
      <c r="E208" s="30">
        <v>228.5</v>
      </c>
      <c r="F208" s="32">
        <v>0.55730000000000002</v>
      </c>
      <c r="G208" s="2" t="s">
        <v>20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</row>
    <row r="209" spans="1:20">
      <c r="A209" s="21">
        <f>RANK(E209,Table4[المجموع],0)</f>
        <v>208</v>
      </c>
      <c r="B209" s="2">
        <v>1459653</v>
      </c>
      <c r="C209" s="2" t="s">
        <v>138</v>
      </c>
      <c r="D209" s="31" t="str">
        <f t="shared" si="3"/>
        <v>عملي رياضة</v>
      </c>
      <c r="E209" s="30">
        <v>228</v>
      </c>
      <c r="F209" s="33">
        <v>0.55610000000000004</v>
      </c>
      <c r="G209" s="2" t="s">
        <v>74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</row>
    <row r="210" spans="1:20">
      <c r="A210" s="21">
        <f>RANK(E210,Table4[المجموع],0)</f>
        <v>209</v>
      </c>
      <c r="B210" s="2">
        <v>1459579</v>
      </c>
      <c r="C210" s="2" t="s">
        <v>139</v>
      </c>
      <c r="D210" s="31" t="str">
        <f t="shared" si="3"/>
        <v>عملي علوم</v>
      </c>
      <c r="E210" s="30">
        <v>227</v>
      </c>
      <c r="F210" s="32">
        <v>0.55369999999999997</v>
      </c>
      <c r="G210" s="2" t="s">
        <v>74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</row>
    <row r="211" spans="1:20">
      <c r="A211" s="21">
        <f>RANK(E211,Table4[المجموع],0)</f>
        <v>210</v>
      </c>
      <c r="B211" s="2">
        <v>1459650</v>
      </c>
      <c r="C211" s="2" t="s">
        <v>133</v>
      </c>
      <c r="D211" s="31" t="str">
        <f t="shared" si="3"/>
        <v>عملي رياضة</v>
      </c>
      <c r="E211" s="30">
        <v>223.5</v>
      </c>
      <c r="F211" s="33">
        <v>0.54510000000000003</v>
      </c>
      <c r="G211" s="2" t="s">
        <v>20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</row>
    <row r="212" spans="1:20">
      <c r="A212" s="21">
        <f>RANK(E212,Table4[المجموع],0)</f>
        <v>211</v>
      </c>
      <c r="B212" s="2">
        <v>1459654</v>
      </c>
      <c r="C212" s="2" t="s">
        <v>141</v>
      </c>
      <c r="D212" s="31" t="str">
        <f t="shared" si="3"/>
        <v>عملي رياضة</v>
      </c>
      <c r="E212" s="30">
        <v>220.5</v>
      </c>
      <c r="F212" s="33">
        <v>0.53779999999999994</v>
      </c>
      <c r="G212" s="2" t="s">
        <v>74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</row>
    <row r="213" spans="1:20">
      <c r="A213" s="21">
        <f>RANK(E213,Table4[المجموع],0)</f>
        <v>212</v>
      </c>
      <c r="B213" s="2">
        <v>1457672</v>
      </c>
      <c r="C213" s="2" t="s">
        <v>235</v>
      </c>
      <c r="D213" s="31" t="str">
        <f t="shared" si="3"/>
        <v>عملي علوم</v>
      </c>
      <c r="E213" s="30">
        <v>219.5</v>
      </c>
      <c r="F213" s="32">
        <v>0.53539999999999999</v>
      </c>
      <c r="G213" s="2" t="s">
        <v>74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</row>
    <row r="214" spans="1:20">
      <c r="A214" s="21">
        <f>RANK(E214,Table4[المجموع],0)</f>
        <v>213</v>
      </c>
      <c r="B214" s="2">
        <v>1459630</v>
      </c>
      <c r="C214" s="2" t="s">
        <v>142</v>
      </c>
      <c r="D214" s="31" t="str">
        <f t="shared" si="3"/>
        <v>عملي علوم</v>
      </c>
      <c r="E214" s="30">
        <v>216</v>
      </c>
      <c r="F214" s="32">
        <v>0.52680000000000005</v>
      </c>
      <c r="G214" s="2" t="s">
        <v>74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</row>
    <row r="215" spans="1:20">
      <c r="A215" s="21">
        <f>RANK(E215,Table4[المجموع],0)</f>
        <v>214</v>
      </c>
      <c r="B215" s="2">
        <v>1459572</v>
      </c>
      <c r="C215" s="2" t="s">
        <v>143</v>
      </c>
      <c r="D215" s="31" t="str">
        <f t="shared" si="3"/>
        <v>عملي علوم</v>
      </c>
      <c r="E215" s="30">
        <v>189</v>
      </c>
      <c r="F215" s="32">
        <v>0.46100000000000002</v>
      </c>
      <c r="G215" s="2" t="s">
        <v>74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</row>
    <row r="216" spans="1:20">
      <c r="A216" s="23">
        <f>RANK(E216,Table4[المجموع],0)</f>
        <v>215</v>
      </c>
      <c r="B216" s="2">
        <v>1459548</v>
      </c>
      <c r="C216" s="2" t="s">
        <v>144</v>
      </c>
      <c r="D216" s="31" t="str">
        <f t="shared" si="3"/>
        <v>أدبي</v>
      </c>
      <c r="E216" s="30">
        <v>176.5</v>
      </c>
      <c r="F216" s="32">
        <v>0.43049999999999999</v>
      </c>
      <c r="G216" s="2" t="s">
        <v>74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</row>
  </sheetData>
  <phoneticPr fontId="12" type="noConversion"/>
  <conditionalFormatting sqref="F2:F216">
    <cfRule type="top10" dxfId="32" priority="34" rank="10"/>
  </conditionalFormatting>
  <conditionalFormatting sqref="H2:H216">
    <cfRule type="cellIs" dxfId="29" priority="15" operator="lessThan">
      <formula>40</formula>
    </cfRule>
    <cfRule type="top10" dxfId="28" priority="31" rank="10"/>
  </conditionalFormatting>
  <conditionalFormatting sqref="I2:I216">
    <cfRule type="cellIs" dxfId="27" priority="14" operator="lessThan">
      <formula>30</formula>
    </cfRule>
    <cfRule type="top10" dxfId="26" priority="29" rank="10"/>
  </conditionalFormatting>
  <conditionalFormatting sqref="J2:J216">
    <cfRule type="cellIs" dxfId="25" priority="13" operator="lessThan">
      <formula>20</formula>
    </cfRule>
    <cfRule type="top10" dxfId="24" priority="30" rank="10"/>
  </conditionalFormatting>
  <conditionalFormatting sqref="K1:K216">
    <cfRule type="cellIs" dxfId="23" priority="12" operator="lessThan">
      <formula>30</formula>
    </cfRule>
  </conditionalFormatting>
  <conditionalFormatting sqref="K2:K216">
    <cfRule type="top10" dxfId="22" priority="28" rank="3"/>
  </conditionalFormatting>
  <conditionalFormatting sqref="L2:L216">
    <cfRule type="cellIs" dxfId="21" priority="11" operator="lessThan">
      <formula>30</formula>
    </cfRule>
    <cfRule type="top10" dxfId="20" priority="27" rank="3"/>
  </conditionalFormatting>
  <conditionalFormatting sqref="M2:M216">
    <cfRule type="cellIs" dxfId="19" priority="9" operator="lessThan">
      <formula>30</formula>
    </cfRule>
    <cfRule type="top10" dxfId="18" priority="26" rank="3"/>
  </conditionalFormatting>
  <conditionalFormatting sqref="N2:N216">
    <cfRule type="cellIs" dxfId="17" priority="8" operator="lessThan">
      <formula>30</formula>
    </cfRule>
    <cfRule type="top10" dxfId="16" priority="25" rank="3"/>
  </conditionalFormatting>
  <conditionalFormatting sqref="O2:O216">
    <cfRule type="cellIs" dxfId="15" priority="7" operator="lessThan">
      <formula>30</formula>
    </cfRule>
    <cfRule type="top10" dxfId="14" priority="24" rank="5"/>
  </conditionalFormatting>
  <conditionalFormatting sqref="P2:P216">
    <cfRule type="cellIs" dxfId="13" priority="6" operator="lessThan">
      <formula>30</formula>
    </cfRule>
    <cfRule type="top10" dxfId="12" priority="23" rank="5"/>
  </conditionalFormatting>
  <conditionalFormatting sqref="Q2:Q216">
    <cfRule type="cellIs" dxfId="11" priority="5" operator="lessThan">
      <formula>30</formula>
    </cfRule>
    <cfRule type="top10" dxfId="10" priority="22" rank="5"/>
  </conditionalFormatting>
  <conditionalFormatting sqref="R2:R216">
    <cfRule type="top10" dxfId="9" priority="3" rank="5"/>
    <cfRule type="cellIs" dxfId="8" priority="4" operator="lessThan">
      <formula>30</formula>
    </cfRule>
    <cfRule type="top10" dxfId="7" priority="21" rank="5"/>
  </conditionalFormatting>
  <conditionalFormatting sqref="S2:S216">
    <cfRule type="cellIs" dxfId="6" priority="2" operator="lessThan">
      <formula>30</formula>
    </cfRule>
    <cfRule type="top10" dxfId="5" priority="20" rank="3"/>
  </conditionalFormatting>
  <conditionalFormatting sqref="T2:T216">
    <cfRule type="cellIs" dxfId="4" priority="1" operator="lessThan">
      <formula>30</formula>
    </cfRule>
    <cfRule type="top10" dxfId="3" priority="19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50"/>
  <sheetViews>
    <sheetView tabSelected="1" topLeftCell="D1" zoomScale="90" zoomScaleNormal="90" workbookViewId="0">
      <selection activeCell="K23" sqref="K23"/>
    </sheetView>
  </sheetViews>
  <sheetFormatPr defaultRowHeight="14.4"/>
  <cols>
    <col min="4" max="4" width="6.33203125" customWidth="1"/>
    <col min="5" max="5" width="32.88671875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3:14"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3:14"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3:14"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3:14" ht="14.4" customHeight="1">
      <c r="E5" s="46" t="s">
        <v>236</v>
      </c>
      <c r="F5" s="46" t="s">
        <v>237</v>
      </c>
      <c r="G5" s="46" t="s">
        <v>238</v>
      </c>
      <c r="H5" s="46" t="s">
        <v>266</v>
      </c>
      <c r="I5" s="13"/>
      <c r="J5" s="36" t="s">
        <v>239</v>
      </c>
      <c r="K5" s="36"/>
      <c r="L5" s="36"/>
      <c r="M5" s="36"/>
      <c r="N5" s="36"/>
    </row>
    <row r="6" spans="3:14" ht="14.4" customHeight="1">
      <c r="C6" s="1"/>
      <c r="E6" s="47"/>
      <c r="F6" s="47"/>
      <c r="G6" s="47"/>
      <c r="H6" s="47"/>
      <c r="I6" s="13"/>
      <c r="J6" s="37"/>
      <c r="K6" s="37"/>
      <c r="L6" s="37"/>
      <c r="M6" s="37"/>
      <c r="N6" s="37"/>
    </row>
    <row r="7" spans="3:14" ht="18">
      <c r="E7" s="5">
        <f>COUNT(Table4[رقم الجلوس])</f>
        <v>215</v>
      </c>
      <c r="F7" s="5">
        <f>COUNTIF(Table4[حالة الطالب],result!G2)</f>
        <v>196</v>
      </c>
      <c r="G7" s="5">
        <f>COUNTIF(Table4[حالة الطالب],result!G196)</f>
        <v>19</v>
      </c>
      <c r="H7" s="5">
        <f>COUNTIF(Table4[حالة الطالب],"راسب")</f>
        <v>0</v>
      </c>
      <c r="I7" s="13"/>
      <c r="J7" s="6" t="s">
        <v>263</v>
      </c>
      <c r="K7" s="6" t="s">
        <v>1</v>
      </c>
      <c r="L7" s="6" t="s">
        <v>264</v>
      </c>
      <c r="M7" s="6" t="s">
        <v>240</v>
      </c>
      <c r="N7" s="6" t="s">
        <v>4</v>
      </c>
    </row>
    <row r="8" spans="3:14" ht="15">
      <c r="E8" s="13"/>
      <c r="F8" s="13"/>
      <c r="G8" s="13"/>
      <c r="H8" s="13"/>
      <c r="I8" s="13"/>
      <c r="J8" s="14">
        <v>1</v>
      </c>
      <c r="K8" s="18">
        <f>VLOOKUP(J8,Table4[],2,FALSE)</f>
        <v>1457730</v>
      </c>
      <c r="L8" s="18" t="str">
        <f>VLOOKUP(J8,Table4[],3,FALSE)</f>
        <v>محمود احمد محمود علي محمد سلامة</v>
      </c>
      <c r="M8" s="18" t="str">
        <f>VLOOKUP(J8,Table4[],4,FALSE)</f>
        <v>عملي رياضة</v>
      </c>
      <c r="N8" s="19">
        <f>VLOOKUP(J8,Table4[],6,FALSE)</f>
        <v>0.95609999999999995</v>
      </c>
    </row>
    <row r="9" spans="3:14" ht="15">
      <c r="E9" s="48" t="s">
        <v>241</v>
      </c>
      <c r="F9" s="48" t="s">
        <v>242</v>
      </c>
      <c r="G9" s="48" t="s">
        <v>243</v>
      </c>
      <c r="H9" s="48" t="s">
        <v>244</v>
      </c>
      <c r="I9" s="13"/>
      <c r="J9" s="14">
        <v>2</v>
      </c>
      <c r="K9" s="18">
        <f>VLOOKUP(J9,Table4[],2,FALSE)</f>
        <v>1459586</v>
      </c>
      <c r="L9" s="18" t="str">
        <f>VLOOKUP(J9,Table4[],3,FALSE)</f>
        <v>رحمه ابراهيم عبدالعزيز موسى العيسوي</v>
      </c>
      <c r="M9" s="18" t="str">
        <f>VLOOKUP(J9,Table4[],4,FALSE)</f>
        <v>عملي علوم</v>
      </c>
      <c r="N9" s="19">
        <f>VLOOKUP(J9,Table4[],6,FALSE)</f>
        <v>0.92679999999999996</v>
      </c>
    </row>
    <row r="10" spans="3:14" ht="15">
      <c r="E10" s="49"/>
      <c r="F10" s="49"/>
      <c r="G10" s="49"/>
      <c r="H10" s="49"/>
      <c r="I10" s="13"/>
      <c r="J10" s="14">
        <v>3</v>
      </c>
      <c r="K10" s="18">
        <f>VLOOKUP(J10,Table4[],2,FALSE)</f>
        <v>1459568</v>
      </c>
      <c r="L10" s="18" t="str">
        <f>VLOOKUP(J10,Table4[],3,FALSE)</f>
        <v>ايه ايمن علي صالح يوسف</v>
      </c>
      <c r="M10" s="18" t="str">
        <f>VLOOKUP(J10,Table4[],4,FALSE)</f>
        <v>عملي علوم</v>
      </c>
      <c r="N10" s="19">
        <f>VLOOKUP(J10,Table4[],6,FALSE)</f>
        <v>0.92320000000000002</v>
      </c>
    </row>
    <row r="11" spans="3:14" ht="15.6">
      <c r="E11" s="7">
        <f>COUNTIF(Table4[النسبة],"&gt;=90%")</f>
        <v>9</v>
      </c>
      <c r="F11" s="7">
        <f>COUNTIFS(Table4[النسبة], "&gt;70%", Table4[النسبة], "&lt;90%")</f>
        <v>114</v>
      </c>
      <c r="G11" s="7">
        <f>COUNTIFS(Table4[النسبة], "&gt;=50%",Table4[النسبة], "&lt;70%")</f>
        <v>90</v>
      </c>
      <c r="H11" s="7">
        <f>COUNTIFS(Table4[النسبة], "&lt;50%")</f>
        <v>2</v>
      </c>
      <c r="I11" s="13"/>
      <c r="J11" s="14">
        <v>4</v>
      </c>
      <c r="K11" s="18">
        <f>VLOOKUP(J11,Table4[],2,FALSE)</f>
        <v>1459585</v>
      </c>
      <c r="L11" s="18" t="str">
        <f>VLOOKUP(J11,Table4[],3,FALSE)</f>
        <v>رحمه ابراهيم عبد القادر السيد احمد</v>
      </c>
      <c r="M11" s="18" t="str">
        <f>VLOOKUP(J11,Table4[],4,FALSE)</f>
        <v>عملي علوم</v>
      </c>
      <c r="N11" s="19">
        <f>VLOOKUP(J11,Table4[],6,FALSE)</f>
        <v>0.91459999999999997</v>
      </c>
    </row>
    <row r="12" spans="3:14" ht="15">
      <c r="E12" s="13"/>
      <c r="F12" s="13"/>
      <c r="G12" s="13"/>
      <c r="H12" s="13"/>
      <c r="I12" s="13"/>
      <c r="J12" s="14">
        <v>5</v>
      </c>
      <c r="K12" s="18">
        <f>VLOOKUP(J12,Table4[],2,FALSE)</f>
        <v>1459587</v>
      </c>
      <c r="L12" s="18" t="str">
        <f>VLOOKUP(J12,Table4[],3,FALSE)</f>
        <v>رحمه احمد جمال الدين مصطفى الأبس</v>
      </c>
      <c r="M12" s="18" t="str">
        <f>VLOOKUP(J12,Table4[],4,FALSE)</f>
        <v>عملي علوم</v>
      </c>
      <c r="N12" s="19">
        <f>VLOOKUP(J12,Table4[],6,FALSE)</f>
        <v>0.90980000000000005</v>
      </c>
    </row>
    <row r="13" spans="3:14" ht="15.6">
      <c r="E13" s="15" t="s">
        <v>240</v>
      </c>
      <c r="F13" s="8" t="s">
        <v>245</v>
      </c>
      <c r="G13" s="8" t="s">
        <v>246</v>
      </c>
      <c r="H13" s="4" t="s">
        <v>247</v>
      </c>
      <c r="I13" s="13"/>
      <c r="J13" s="14">
        <v>6</v>
      </c>
      <c r="K13" s="18">
        <f>VLOOKUP(J13,Table4[],2,FALSE)</f>
        <v>1459577</v>
      </c>
      <c r="L13" s="18" t="str">
        <f>VLOOKUP(J13,Table4[],3,FALSE)</f>
        <v>خلود محمد حسين على فخرالدين</v>
      </c>
      <c r="M13" s="18" t="str">
        <f>VLOOKUP(J13,Table4[],4,FALSE)</f>
        <v>عملي علوم</v>
      </c>
      <c r="N13" s="19">
        <f>VLOOKUP(J13,Table4[],6,FALSE)</f>
        <v>0.90610000000000002</v>
      </c>
    </row>
    <row r="14" spans="3:14" ht="15.6">
      <c r="E14" s="15" t="s">
        <v>248</v>
      </c>
      <c r="F14" s="9">
        <f>COUNTIF(Table4[الأحياء ],"&lt;&gt;غير مقرر")</f>
        <v>148</v>
      </c>
      <c r="G14" s="9">
        <f>COUNTIF(Table4[التاريخ],"&lt;&gt;غير مقرر")</f>
        <v>41</v>
      </c>
      <c r="H14" s="9">
        <f>COUNTIF( Table4[الرياضيات التطبيقية],"&lt;&gt;غير مقرر")</f>
        <v>26</v>
      </c>
      <c r="I14" s="13"/>
      <c r="J14" s="14">
        <v>7</v>
      </c>
      <c r="K14" s="18">
        <f>VLOOKUP(J14,Table4[],2,FALSE)</f>
        <v>1459564</v>
      </c>
      <c r="L14" s="18" t="str">
        <f>VLOOKUP(J14,Table4[],3,FALSE)</f>
        <v>اماني عبدالحليم عبدالفتاح عبدالحليم</v>
      </c>
      <c r="M14" s="18" t="str">
        <f>VLOOKUP(J14,Table4[],4,FALSE)</f>
        <v>عملي علوم</v>
      </c>
      <c r="N14" s="19">
        <f>VLOOKUP(J14,Table4[],6,FALSE)</f>
        <v>0.90490000000000004</v>
      </c>
    </row>
    <row r="15" spans="3:14" ht="15.6">
      <c r="E15" s="15" t="s">
        <v>249</v>
      </c>
      <c r="F15" s="10">
        <f>F14/$E$7</f>
        <v>0.68837209302325586</v>
      </c>
      <c r="G15" s="10">
        <f t="shared" ref="G15:H15" si="0">G14/$E$7</f>
        <v>0.19069767441860466</v>
      </c>
      <c r="H15" s="10">
        <f t="shared" si="0"/>
        <v>0.12093023255813953</v>
      </c>
      <c r="I15" s="13"/>
      <c r="J15" s="14">
        <v>8</v>
      </c>
      <c r="K15" s="18">
        <f>VLOOKUP(J15,Table4[],2,FALSE)</f>
        <v>1459543</v>
      </c>
      <c r="L15" s="18" t="str">
        <f>VLOOKUP(J15,Table4[],3,FALSE)</f>
        <v>مرام محمد صادق جمعه حسن</v>
      </c>
      <c r="M15" s="18" t="str">
        <f>VLOOKUP(J15,Table4[],4,FALSE)</f>
        <v>أدبي</v>
      </c>
      <c r="N15" s="19">
        <f>VLOOKUP(J15,Table4[],6,FALSE)</f>
        <v>0.90369999999999995</v>
      </c>
    </row>
    <row r="16" spans="3:14" ht="15">
      <c r="E16" s="13"/>
      <c r="F16" s="13"/>
      <c r="G16" s="13" t="s">
        <v>265</v>
      </c>
      <c r="H16" s="13"/>
      <c r="I16" s="13"/>
      <c r="J16" s="14">
        <v>9</v>
      </c>
      <c r="K16" s="18">
        <f>VLOOKUP(J16,Table4[],2,FALSE)</f>
        <v>1457705</v>
      </c>
      <c r="L16" s="18" t="str">
        <f>VLOOKUP(J16,Table4[],3,FALSE)</f>
        <v>محمود احمد عبدالمنعم مصطفى متولى</v>
      </c>
      <c r="M16" s="18" t="str">
        <f>VLOOKUP(J16,Table4[],4,FALSE)</f>
        <v>عملي علوم</v>
      </c>
      <c r="N16" s="19">
        <f>VLOOKUP(J16,Table4[],6,FALSE)</f>
        <v>0.9</v>
      </c>
    </row>
    <row r="17" spans="5:14" ht="15">
      <c r="E17" s="13"/>
      <c r="F17" s="13"/>
      <c r="G17" s="13"/>
      <c r="H17" s="13"/>
      <c r="I17" s="13"/>
      <c r="J17" s="14">
        <v>10</v>
      </c>
      <c r="K17" s="18">
        <f>VLOOKUP(J17,Table4[],2,FALSE)</f>
        <v>1459589</v>
      </c>
      <c r="L17" s="18" t="str">
        <f>VLOOKUP(J17,Table4[],3,FALSE)</f>
        <v>رحمه هيثم محمد احمد عبدالمقصود</v>
      </c>
      <c r="M17" s="18" t="str">
        <f>VLOOKUP(J17,Table4[],4,FALSE)</f>
        <v>عملي علوم</v>
      </c>
      <c r="N17" s="19">
        <f>VLOOKUP(J17,Table4[],6,FALSE)</f>
        <v>0.88290000000000002</v>
      </c>
    </row>
    <row r="18" spans="5:14">
      <c r="I18" s="13"/>
      <c r="J18" s="13"/>
      <c r="K18" s="13"/>
      <c r="L18" s="13"/>
      <c r="M18" s="13"/>
    </row>
    <row r="19" spans="5:14" ht="34.799999999999997" customHeight="1">
      <c r="E19" s="11" t="s">
        <v>255</v>
      </c>
      <c r="F19" s="11" t="s">
        <v>256</v>
      </c>
      <c r="G19" s="11" t="s">
        <v>257</v>
      </c>
      <c r="I19" s="13"/>
      <c r="J19" s="13"/>
      <c r="K19" s="38" t="s">
        <v>268</v>
      </c>
      <c r="L19" s="39"/>
      <c r="M19" s="13"/>
    </row>
    <row r="20" spans="5:14" ht="17.399999999999999">
      <c r="E20" s="16" t="s">
        <v>258</v>
      </c>
      <c r="F20" s="12">
        <f>COUNTIF(result!H:H,"&gt;=40")</f>
        <v>208</v>
      </c>
      <c r="G20" s="20">
        <f>F20/$E$7</f>
        <v>0.96744186046511627</v>
      </c>
      <c r="I20" s="13"/>
      <c r="J20" s="13"/>
      <c r="K20" s="40"/>
      <c r="L20" s="41"/>
      <c r="M20" s="13"/>
    </row>
    <row r="21" spans="5:14" ht="17.399999999999999">
      <c r="E21" s="16" t="s">
        <v>259</v>
      </c>
      <c r="F21" s="12">
        <f>COUNTIF(result!I:I,"&gt;=30")</f>
        <v>186</v>
      </c>
      <c r="G21" s="20">
        <f t="shared" ref="G21:G22" si="1">F21/$E$7</f>
        <v>0.8651162790697674</v>
      </c>
      <c r="I21" s="13"/>
      <c r="J21" s="13"/>
      <c r="K21" s="42">
        <f>AVERAGE(result!F2:F216)</f>
        <v>0.7166055813953488</v>
      </c>
      <c r="L21" s="43"/>
      <c r="M21" s="13"/>
    </row>
    <row r="22" spans="5:14" ht="17.399999999999999">
      <c r="E22" s="16" t="s">
        <v>260</v>
      </c>
      <c r="F22" s="12">
        <f>COUNTIF(result!J:J,"&gt;=20")</f>
        <v>214</v>
      </c>
      <c r="G22" s="20">
        <f t="shared" si="1"/>
        <v>0.99534883720930234</v>
      </c>
      <c r="I22" s="13"/>
      <c r="J22" s="13"/>
      <c r="K22" s="44"/>
      <c r="L22" s="45"/>
      <c r="M22" s="13"/>
    </row>
    <row r="23" spans="5:14" ht="17.399999999999999">
      <c r="E23" s="16" t="s">
        <v>261</v>
      </c>
      <c r="F23" s="12">
        <f>COUNTIF(result!O:O,"&gt;=30")</f>
        <v>170</v>
      </c>
      <c r="G23" s="20">
        <f>F23/(F14+H14)</f>
        <v>0.97701149425287359</v>
      </c>
      <c r="I23" s="13"/>
      <c r="J23" s="13"/>
      <c r="K23" s="13"/>
      <c r="L23" s="13"/>
      <c r="M23" s="13"/>
    </row>
    <row r="24" spans="5:14" ht="17.399999999999999">
      <c r="E24" s="16" t="s">
        <v>251</v>
      </c>
      <c r="F24" s="12">
        <f>COUNTIF(result!R:R,"&gt;=30")</f>
        <v>171</v>
      </c>
      <c r="G24" s="20">
        <f>F24/(F14+H14)</f>
        <v>0.98275862068965514</v>
      </c>
      <c r="I24" s="13"/>
      <c r="J24" s="13"/>
      <c r="K24" s="13"/>
      <c r="L24" s="13"/>
      <c r="M24" s="13"/>
    </row>
    <row r="25" spans="5:14" ht="17.399999999999999">
      <c r="E25" s="17" t="s">
        <v>15</v>
      </c>
      <c r="F25" s="12">
        <f>COUNTIF(result!Q:Q,"&gt;=30")</f>
        <v>147</v>
      </c>
      <c r="G25" s="20">
        <f>F25/F14</f>
        <v>0.9932432432432432</v>
      </c>
      <c r="H25" s="13"/>
      <c r="I25" s="13"/>
      <c r="J25" s="13"/>
      <c r="K25" s="13"/>
      <c r="L25" s="13"/>
      <c r="M25" s="13"/>
    </row>
    <row r="26" spans="5:14" ht="17.399999999999999">
      <c r="E26" s="16" t="s">
        <v>262</v>
      </c>
      <c r="F26" s="12">
        <f>COUNTIF(result!P:P,"&gt;=30")</f>
        <v>148</v>
      </c>
      <c r="G26" s="20">
        <f>F26/F14</f>
        <v>1</v>
      </c>
      <c r="H26" s="13"/>
      <c r="I26" s="13"/>
    </row>
    <row r="27" spans="5:14" ht="17.399999999999999">
      <c r="E27" s="16" t="s">
        <v>250</v>
      </c>
      <c r="F27" s="12">
        <f>COUNTIF(result!T:T,"&gt;=30")</f>
        <v>26</v>
      </c>
      <c r="G27" s="20">
        <f>F27/$H$14</f>
        <v>1</v>
      </c>
      <c r="H27" s="13"/>
      <c r="I27" s="13"/>
    </row>
    <row r="28" spans="5:14" ht="19.8" customHeight="1">
      <c r="E28" s="16" t="s">
        <v>252</v>
      </c>
      <c r="F28" s="12">
        <f>COUNTIF(result!S:S,"&gt;=30")</f>
        <v>24</v>
      </c>
      <c r="G28" s="20">
        <f>F28/$H$14</f>
        <v>0.92307692307692313</v>
      </c>
      <c r="H28" s="13"/>
      <c r="I28" s="13"/>
    </row>
    <row r="29" spans="5:14" ht="17.399999999999999" customHeight="1">
      <c r="E29" s="16" t="s">
        <v>253</v>
      </c>
      <c r="F29" s="12">
        <f>COUNTIF(result!K:K,"&gt;=30")</f>
        <v>41</v>
      </c>
      <c r="G29" s="20">
        <f>F29/$G$14</f>
        <v>1</v>
      </c>
      <c r="H29" s="13"/>
      <c r="I29" s="13"/>
    </row>
    <row r="30" spans="5:14" ht="14.4" customHeight="1">
      <c r="E30" s="16" t="s">
        <v>254</v>
      </c>
      <c r="F30" s="12">
        <f>COUNTIF(result!L:L,"&gt;=30")</f>
        <v>41</v>
      </c>
      <c r="G30" s="20">
        <f t="shared" ref="G30:G32" si="2">F30/$G$14</f>
        <v>1</v>
      </c>
      <c r="H30" s="13"/>
      <c r="I30" s="13"/>
    </row>
    <row r="31" spans="5:14" ht="17.399999999999999">
      <c r="E31" s="16" t="s">
        <v>11</v>
      </c>
      <c r="F31" s="12">
        <f>COUNTIF(result!M:M,"&gt;=30")</f>
        <v>41</v>
      </c>
      <c r="G31" s="20">
        <f t="shared" si="2"/>
        <v>1</v>
      </c>
      <c r="H31" s="13"/>
      <c r="I31" s="13"/>
      <c r="J31" s="13"/>
      <c r="K31" s="13"/>
    </row>
    <row r="32" spans="5:14" ht="17.399999999999999">
      <c r="E32" s="16" t="s">
        <v>12</v>
      </c>
      <c r="F32" s="12">
        <f>COUNTIF(result!N:N,"&gt;=30")</f>
        <v>40</v>
      </c>
      <c r="G32" s="20">
        <f t="shared" si="2"/>
        <v>0.97560975609756095</v>
      </c>
      <c r="H32" s="13"/>
      <c r="I32" s="13"/>
      <c r="J32" s="13"/>
      <c r="K32" s="13"/>
    </row>
    <row r="33" spans="5:13">
      <c r="H33" s="13"/>
      <c r="I33" s="13"/>
      <c r="J33" s="13"/>
      <c r="K33" s="13"/>
    </row>
    <row r="34" spans="5:13">
      <c r="H34" s="13"/>
      <c r="I34" s="13"/>
      <c r="J34" s="13"/>
      <c r="K34" s="13"/>
    </row>
    <row r="35" spans="5:13">
      <c r="H35" s="13"/>
      <c r="I35" s="13"/>
      <c r="J35" s="13"/>
      <c r="K35" s="13"/>
    </row>
    <row r="36" spans="5:13">
      <c r="H36" s="13"/>
      <c r="I36" s="13"/>
      <c r="J36" s="13"/>
      <c r="K36" s="13"/>
    </row>
    <row r="37" spans="5:13" ht="15.6">
      <c r="E37" s="11" t="s">
        <v>255</v>
      </c>
      <c r="F37" s="11" t="s">
        <v>257</v>
      </c>
      <c r="H37" s="13"/>
      <c r="I37" s="13"/>
      <c r="J37" s="13"/>
      <c r="K37" s="13"/>
    </row>
    <row r="38" spans="5:13" ht="17.399999999999999">
      <c r="E38" s="16" t="s">
        <v>262</v>
      </c>
      <c r="F38" s="20">
        <v>1</v>
      </c>
      <c r="H38" s="13"/>
      <c r="I38" s="13"/>
      <c r="J38" s="13"/>
      <c r="K38" s="13"/>
      <c r="L38" s="13"/>
      <c r="M38" s="13"/>
    </row>
    <row r="39" spans="5:13" ht="17.399999999999999">
      <c r="E39" s="16" t="s">
        <v>250</v>
      </c>
      <c r="F39" s="20">
        <v>1</v>
      </c>
    </row>
    <row r="40" spans="5:13" ht="17.399999999999999">
      <c r="E40" s="16" t="s">
        <v>253</v>
      </c>
      <c r="F40" s="20">
        <v>1</v>
      </c>
    </row>
    <row r="41" spans="5:13" ht="17.399999999999999">
      <c r="E41" s="16" t="s">
        <v>254</v>
      </c>
      <c r="F41" s="20">
        <v>1</v>
      </c>
    </row>
    <row r="42" spans="5:13" ht="17.399999999999999">
      <c r="E42" s="16" t="s">
        <v>11</v>
      </c>
      <c r="F42" s="20">
        <v>1</v>
      </c>
    </row>
    <row r="43" spans="5:13" ht="17.399999999999999">
      <c r="E43" s="16" t="s">
        <v>260</v>
      </c>
      <c r="F43" s="20">
        <v>0.99534883720930234</v>
      </c>
    </row>
    <row r="44" spans="5:13" ht="17.399999999999999">
      <c r="E44" s="17" t="s">
        <v>15</v>
      </c>
      <c r="F44" s="20">
        <v>0.9932432432432432</v>
      </c>
    </row>
    <row r="45" spans="5:13" ht="17.399999999999999">
      <c r="E45" s="16" t="s">
        <v>251</v>
      </c>
      <c r="F45" s="20">
        <v>0.98275862068965514</v>
      </c>
    </row>
    <row r="46" spans="5:13" ht="17.399999999999999">
      <c r="E46" s="16" t="s">
        <v>261</v>
      </c>
      <c r="F46" s="20">
        <v>0.97701149425287359</v>
      </c>
    </row>
    <row r="47" spans="5:13" ht="17.399999999999999">
      <c r="E47" s="16" t="s">
        <v>12</v>
      </c>
      <c r="F47" s="20">
        <v>0.97560975609756095</v>
      </c>
    </row>
    <row r="48" spans="5:13" ht="17.399999999999999">
      <c r="E48" s="16" t="s">
        <v>258</v>
      </c>
      <c r="F48" s="20">
        <v>0.96744186046511627</v>
      </c>
    </row>
    <row r="49" spans="5:6" ht="17.399999999999999">
      <c r="E49" s="16" t="s">
        <v>252</v>
      </c>
      <c r="F49" s="20">
        <v>0.92307692307692313</v>
      </c>
    </row>
    <row r="50" spans="5:6" ht="17.399999999999999">
      <c r="E50" s="16" t="s">
        <v>259</v>
      </c>
      <c r="F50" s="20">
        <v>0.8651162790697674</v>
      </c>
    </row>
  </sheetData>
  <sortState xmlns:xlrd2="http://schemas.microsoft.com/office/spreadsheetml/2017/richdata2" ref="E38:F50">
    <sortCondition descending="1" ref="F37:F50"/>
  </sortState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2" priority="12" rank="10"/>
  </conditionalFormatting>
  <conditionalFormatting sqref="E38:E50">
    <cfRule type="top10" dxfId="1" priority="1" rank="10"/>
  </conditionalFormatting>
  <conditionalFormatting sqref="N8:N17">
    <cfRule type="top10" dxfId="0" priority="5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8D6-0BE9-4E4B-885E-E9841CD3714C}">
  <dimension ref="B3:U12"/>
  <sheetViews>
    <sheetView workbookViewId="0">
      <selection activeCell="U14" sqref="U14"/>
    </sheetView>
  </sheetViews>
  <sheetFormatPr defaultRowHeight="14.4"/>
  <cols>
    <col min="3" max="3" width="13.21875" customWidth="1"/>
  </cols>
  <sheetData>
    <row r="3" spans="2:21">
      <c r="H3" s="50" t="s">
        <v>267</v>
      </c>
      <c r="I3" s="50"/>
      <c r="J3" s="50"/>
      <c r="K3" s="50"/>
      <c r="L3" s="50"/>
      <c r="M3" s="50"/>
      <c r="N3" s="50"/>
      <c r="O3" s="50"/>
    </row>
    <row r="4" spans="2:21">
      <c r="H4" s="50"/>
      <c r="I4" s="50"/>
      <c r="J4" s="50"/>
      <c r="K4" s="50"/>
      <c r="L4" s="50"/>
      <c r="M4" s="50"/>
      <c r="N4" s="50"/>
      <c r="O4" s="50"/>
    </row>
    <row r="5" spans="2:21">
      <c r="H5" s="51">
        <v>1457699</v>
      </c>
      <c r="I5" s="52"/>
      <c r="J5" s="52"/>
      <c r="K5" s="52"/>
      <c r="L5" s="52"/>
      <c r="M5" s="52"/>
      <c r="N5" s="52"/>
      <c r="O5" s="53"/>
    </row>
    <row r="6" spans="2:21" ht="18" customHeight="1">
      <c r="H6" s="54"/>
      <c r="I6" s="55"/>
      <c r="J6" s="55"/>
      <c r="K6" s="55"/>
      <c r="L6" s="55"/>
      <c r="M6" s="55"/>
      <c r="N6" s="55"/>
      <c r="O6" s="56"/>
    </row>
    <row r="11" spans="2:21" ht="46.8">
      <c r="B11" s="25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7" t="s">
        <v>7</v>
      </c>
      <c r="I11" s="26" t="s">
        <v>8</v>
      </c>
      <c r="J11" s="27" t="s">
        <v>9</v>
      </c>
      <c r="K11" s="27" t="s">
        <v>10</v>
      </c>
      <c r="L11" s="27" t="s">
        <v>11</v>
      </c>
      <c r="M11" s="27" t="s">
        <v>12</v>
      </c>
      <c r="N11" s="27" t="s">
        <v>13</v>
      </c>
      <c r="O11" s="27" t="s">
        <v>14</v>
      </c>
      <c r="P11" s="27" t="s">
        <v>15</v>
      </c>
      <c r="Q11" s="27" t="s">
        <v>16</v>
      </c>
      <c r="R11" s="27" t="s">
        <v>17</v>
      </c>
      <c r="S11" s="27" t="s">
        <v>18</v>
      </c>
    </row>
    <row r="12" spans="2:21" ht="50.4" customHeight="1">
      <c r="B12" s="28">
        <f>H5</f>
        <v>1457699</v>
      </c>
      <c r="C12" s="28" t="str">
        <f>VLOOKUP($H$5,result!$B$130:T216,2,FALSE)</f>
        <v>محمد فريد محمود محمد</v>
      </c>
      <c r="D12" s="28">
        <f>VLOOKUP($H$5,result!$B$130:T216,4,FALSE)</f>
        <v>282.5</v>
      </c>
      <c r="E12" s="29">
        <f>VLOOKUP($H$5,result!$B$130:T216,5,FALSE)</f>
        <v>0.68899999999999995</v>
      </c>
      <c r="F12" s="28" t="str">
        <f>VLOOKUP($H$5,result!$B$130:T216,6,FALSE)</f>
        <v>ناجح</v>
      </c>
      <c r="G12" s="28">
        <f>VLOOKUP($H$5,result!$B$130:T216,7,FALSE)</f>
        <v>45</v>
      </c>
      <c r="H12" s="28">
        <f>VLOOKUP($H$5,result!$B$130:T216,8,FALSE)</f>
        <v>37</v>
      </c>
      <c r="I12" s="28">
        <f>VLOOKUP($H$5,result!$B$130:T216,9,FALSE)</f>
        <v>33</v>
      </c>
      <c r="J12" s="28" t="str">
        <f>VLOOKUP($H$5,result!$B$130:T216,10,FALSE)</f>
        <v>غير مقرر</v>
      </c>
      <c r="K12" s="28" t="str">
        <f>VLOOKUP($H$5,result!$B$130:T216,11,FALSE)</f>
        <v>غير مقرر</v>
      </c>
      <c r="L12" s="28" t="str">
        <f>VLOOKUP($H$5,result!$B$130:T216,12,FALSE)</f>
        <v>غير مقرر</v>
      </c>
      <c r="M12" s="28" t="str">
        <f>VLOOKUP($H$5,result!$B$130:T216,13,FALSE)</f>
        <v>غير مقرر</v>
      </c>
      <c r="N12" s="28">
        <f>VLOOKUP($H$5,result!$B$130:T216,14,FALSE)</f>
        <v>45.5</v>
      </c>
      <c r="O12" s="28">
        <f>VLOOKUP($H$5,result!$B$130:T216,15,FALSE)</f>
        <v>39.5</v>
      </c>
      <c r="P12" s="28">
        <f>VLOOKUP($H$5,result!$B$130:T216,16,FALSE)</f>
        <v>48.5</v>
      </c>
      <c r="Q12" s="28">
        <f>VLOOKUP($H$5,result!$B$130:T216,17,FALSE)</f>
        <v>34</v>
      </c>
      <c r="R12" s="28" t="str">
        <f>VLOOKUP($H$5,result!$B$130:T216,18,FALSE)</f>
        <v>غير مقرر</v>
      </c>
      <c r="S12" s="28" t="str">
        <f>VLOOKUP($H$5,result!$B$130:T216,19,FALSE)</f>
        <v>غير مقرر</v>
      </c>
      <c r="T12" s="28"/>
      <c r="U12" s="28"/>
    </row>
  </sheetData>
  <mergeCells count="2">
    <mergeCell ref="H3:O4"/>
    <mergeCell ref="H5:O6"/>
  </mergeCells>
  <dataValidations count="1">
    <dataValidation type="whole" allowBlank="1" showInputMessage="1" showErrorMessage="1" error="ادخل رقم جلوس صحيح_x000a_" sqref="H5:O6" xr:uid="{6AA441F9-C2F5-4DD9-B99F-41C973F8C356}">
      <formula1>1457630</formula1>
      <formula2>1457735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DCD-D55D-440F-8DE1-FF30078AE63D}">
  <dimension ref="A1"/>
  <sheetViews>
    <sheetView topLeftCell="A7" workbookViewId="0">
      <selection activeCell="H43" sqref="H43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Report</vt:lpstr>
      <vt:lpstr>natega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2023-08-25T08:40:16Z</dcterms:modified>
</cp:coreProperties>
</file>