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n Elsharawy\Documents\AAML\2024\Reports\"/>
    </mc:Choice>
  </mc:AlternateContent>
  <xr:revisionPtr revIDLastSave="0" documentId="8_{E642DD1E-9364-444F-AEB3-5338B434CE66}" xr6:coauthVersionLast="47" xr6:coauthVersionMax="47" xr10:uidLastSave="{00000000-0000-0000-0000-000000000000}"/>
  <bookViews>
    <workbookView xWindow="-110" yWindow="-110" windowWidth="19420" windowHeight="10420" firstSheet="1" activeTab="1" xr2:uid="{3EF77F87-E0D1-4B39-A1E5-7D6CC070DEB8}"/>
  </bookViews>
  <sheets>
    <sheet name="Conso - By Hospital" sheetId="1" state="hidden" r:id="rId1"/>
    <sheet name="Conso - By Modality" sheetId="10" r:id="rId2"/>
    <sheet name="KFMC P&amp;L" sheetId="2" r:id="rId3"/>
    <sheet name="PMAH P&amp;L" sheetId="3" r:id="rId4"/>
    <sheet name="Al Yamamah P&amp;L" sheetId="4" r:id="rId5"/>
    <sheet name="Al Majmaah P&amp;L" sheetId="5" r:id="rId6"/>
    <sheet name="Al Zulfi P&amp;L" sheetId="6" r:id="rId7"/>
    <sheet name="Al Dawadmi P&amp;L" sheetId="7" r:id="rId8"/>
    <sheet name="Al Artaweyyah P&amp;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F18" i="8" l="1"/>
  <c r="G18" i="8"/>
  <c r="E18" i="8"/>
  <c r="F15" i="8"/>
  <c r="G15" i="8"/>
  <c r="E15" i="8"/>
  <c r="G20" i="3"/>
  <c r="F20" i="3"/>
  <c r="D20" i="2"/>
  <c r="G20" i="2"/>
  <c r="F20" i="2"/>
  <c r="E20" i="2"/>
  <c r="G26" i="2" l="1"/>
  <c r="G27" i="2"/>
  <c r="G28" i="2"/>
  <c r="G29" i="2"/>
  <c r="G30" i="2"/>
  <c r="G31" i="2"/>
  <c r="G32" i="2"/>
  <c r="G33" i="2"/>
  <c r="G34" i="2"/>
  <c r="G4" i="8"/>
  <c r="G37" i="10" l="1"/>
  <c r="G4" i="7"/>
  <c r="G4" i="6"/>
  <c r="G4" i="5"/>
  <c r="G4" i="4"/>
  <c r="G4" i="3"/>
  <c r="G4" i="2"/>
  <c r="C26" i="8"/>
  <c r="C47" i="8" s="1"/>
  <c r="C48" i="8" s="1"/>
  <c r="D35" i="8"/>
  <c r="E35" i="8"/>
  <c r="F35" i="8"/>
  <c r="C35" i="8"/>
  <c r="C26" i="2"/>
  <c r="C47" i="2" s="1"/>
  <c r="C27" i="7"/>
  <c r="D27" i="7"/>
  <c r="E27" i="7"/>
  <c r="E49" i="7" s="1"/>
  <c r="F27" i="7"/>
  <c r="F49" i="7" s="1"/>
  <c r="G27" i="7"/>
  <c r="G49" i="7" s="1"/>
  <c r="G50" i="7" s="1"/>
  <c r="C28" i="7"/>
  <c r="C51" i="7" s="1"/>
  <c r="C52" i="7" s="1"/>
  <c r="D28" i="7"/>
  <c r="E28" i="7"/>
  <c r="E51" i="7" s="1"/>
  <c r="E52" i="7" s="1"/>
  <c r="F28" i="7"/>
  <c r="G28" i="7"/>
  <c r="G51" i="7" s="1"/>
  <c r="G52" i="7" s="1"/>
  <c r="C29" i="7"/>
  <c r="C53" i="7" s="1"/>
  <c r="C54" i="7" s="1"/>
  <c r="D29" i="7"/>
  <c r="D53" i="7" s="1"/>
  <c r="D54" i="7" s="1"/>
  <c r="E29" i="7"/>
  <c r="E53" i="7" s="1"/>
  <c r="E54" i="7" s="1"/>
  <c r="F29" i="7"/>
  <c r="F53" i="7" s="1"/>
  <c r="F54" i="7" s="1"/>
  <c r="G29" i="7"/>
  <c r="C30" i="7"/>
  <c r="C55" i="7" s="1"/>
  <c r="C56" i="7" s="1"/>
  <c r="D30" i="7"/>
  <c r="E30" i="7"/>
  <c r="E55" i="7" s="1"/>
  <c r="E56" i="7" s="1"/>
  <c r="F30" i="7"/>
  <c r="F55" i="7" s="1"/>
  <c r="F56" i="7" s="1"/>
  <c r="G30" i="7"/>
  <c r="G55" i="7" s="1"/>
  <c r="G56" i="7" s="1"/>
  <c r="C31" i="7"/>
  <c r="C57" i="7" s="1"/>
  <c r="C58" i="7" s="1"/>
  <c r="D31" i="7"/>
  <c r="D57" i="7" s="1"/>
  <c r="D58" i="7" s="1"/>
  <c r="E31" i="7"/>
  <c r="F31" i="7"/>
  <c r="F57" i="7" s="1"/>
  <c r="F58" i="7" s="1"/>
  <c r="G31" i="7"/>
  <c r="C32" i="7"/>
  <c r="D32" i="7"/>
  <c r="D59" i="7" s="1"/>
  <c r="D60" i="7" s="1"/>
  <c r="E32" i="7"/>
  <c r="E59" i="7" s="1"/>
  <c r="E60" i="7" s="1"/>
  <c r="F32" i="7"/>
  <c r="F59" i="7" s="1"/>
  <c r="F60" i="7" s="1"/>
  <c r="G32" i="7"/>
  <c r="G59" i="7" s="1"/>
  <c r="G60" i="7" s="1"/>
  <c r="C33" i="7"/>
  <c r="D33" i="7"/>
  <c r="D61" i="7" s="1"/>
  <c r="D62" i="7" s="1"/>
  <c r="E33" i="7"/>
  <c r="E61" i="7" s="1"/>
  <c r="E62" i="7" s="1"/>
  <c r="F33" i="7"/>
  <c r="G33" i="7"/>
  <c r="G61" i="7" s="1"/>
  <c r="G62" i="7" s="1"/>
  <c r="C34" i="7"/>
  <c r="C63" i="7" s="1"/>
  <c r="C64" i="7" s="1"/>
  <c r="D34" i="7"/>
  <c r="D63" i="7" s="1"/>
  <c r="D64" i="7" s="1"/>
  <c r="E34" i="7"/>
  <c r="E63" i="7" s="1"/>
  <c r="E64" i="7" s="1"/>
  <c r="F34" i="7"/>
  <c r="G34" i="7"/>
  <c r="G63" i="7" s="1"/>
  <c r="G64" i="7" s="1"/>
  <c r="D26" i="7"/>
  <c r="E26" i="7"/>
  <c r="E47" i="7" s="1"/>
  <c r="E48" i="7" s="1"/>
  <c r="F26" i="7"/>
  <c r="F47" i="7" s="1"/>
  <c r="F48" i="7" s="1"/>
  <c r="G26" i="7"/>
  <c r="C26" i="7"/>
  <c r="C47" i="7" s="1"/>
  <c r="C48" i="7" s="1"/>
  <c r="C27" i="6"/>
  <c r="C49" i="6" s="1"/>
  <c r="C50" i="6" s="1"/>
  <c r="D27" i="6"/>
  <c r="D49" i="6" s="1"/>
  <c r="D50" i="6" s="1"/>
  <c r="E27" i="6"/>
  <c r="E49" i="6" s="1"/>
  <c r="E50" i="6" s="1"/>
  <c r="F27" i="6"/>
  <c r="F49" i="6" s="1"/>
  <c r="G27" i="6"/>
  <c r="G49" i="6" s="1"/>
  <c r="G50" i="6" s="1"/>
  <c r="C28" i="6"/>
  <c r="C51" i="6" s="1"/>
  <c r="C52" i="6" s="1"/>
  <c r="D28" i="6"/>
  <c r="E28" i="6"/>
  <c r="E51" i="6" s="1"/>
  <c r="E52" i="6" s="1"/>
  <c r="F28" i="6"/>
  <c r="F51" i="6" s="1"/>
  <c r="F52" i="6" s="1"/>
  <c r="G28" i="6"/>
  <c r="G51" i="6" s="1"/>
  <c r="G52" i="6" s="1"/>
  <c r="C29" i="6"/>
  <c r="C53" i="6" s="1"/>
  <c r="C54" i="6" s="1"/>
  <c r="D29" i="6"/>
  <c r="D53" i="6" s="1"/>
  <c r="D54" i="6" s="1"/>
  <c r="E29" i="6"/>
  <c r="E53" i="6" s="1"/>
  <c r="E54" i="6" s="1"/>
  <c r="F29" i="6"/>
  <c r="F53" i="6" s="1"/>
  <c r="F54" i="6" s="1"/>
  <c r="G29" i="6"/>
  <c r="G53" i="6" s="1"/>
  <c r="G54" i="6" s="1"/>
  <c r="C30" i="6"/>
  <c r="C55" i="6" s="1"/>
  <c r="C56" i="6" s="1"/>
  <c r="D30" i="6"/>
  <c r="D55" i="6" s="1"/>
  <c r="D56" i="6" s="1"/>
  <c r="E30" i="6"/>
  <c r="E55" i="6" s="1"/>
  <c r="E56" i="6" s="1"/>
  <c r="F30" i="6"/>
  <c r="F55" i="6" s="1"/>
  <c r="F56" i="6" s="1"/>
  <c r="G30" i="6"/>
  <c r="G55" i="6" s="1"/>
  <c r="G56" i="6" s="1"/>
  <c r="C31" i="6"/>
  <c r="C57" i="6" s="1"/>
  <c r="C58" i="6" s="1"/>
  <c r="D31" i="6"/>
  <c r="D57" i="6" s="1"/>
  <c r="D58" i="6" s="1"/>
  <c r="E31" i="6"/>
  <c r="E57" i="6" s="1"/>
  <c r="E58" i="6" s="1"/>
  <c r="F31" i="6"/>
  <c r="F57" i="6" s="1"/>
  <c r="F58" i="6" s="1"/>
  <c r="G31" i="6"/>
  <c r="G57" i="6" s="1"/>
  <c r="G58" i="6" s="1"/>
  <c r="C32" i="6"/>
  <c r="C59" i="6" s="1"/>
  <c r="C60" i="6" s="1"/>
  <c r="D32" i="6"/>
  <c r="D59" i="6" s="1"/>
  <c r="D60" i="6" s="1"/>
  <c r="E32" i="6"/>
  <c r="F32" i="6"/>
  <c r="F59" i="6" s="1"/>
  <c r="F60" i="6" s="1"/>
  <c r="G32" i="6"/>
  <c r="G59" i="6" s="1"/>
  <c r="G60" i="6" s="1"/>
  <c r="C33" i="6"/>
  <c r="C61" i="6" s="1"/>
  <c r="C62" i="6" s="1"/>
  <c r="D33" i="6"/>
  <c r="D61" i="6" s="1"/>
  <c r="D62" i="6" s="1"/>
  <c r="E33" i="6"/>
  <c r="E61" i="6" s="1"/>
  <c r="E62" i="6" s="1"/>
  <c r="F33" i="6"/>
  <c r="F61" i="6" s="1"/>
  <c r="F62" i="6" s="1"/>
  <c r="G33" i="6"/>
  <c r="G61" i="6" s="1"/>
  <c r="G62" i="6" s="1"/>
  <c r="C34" i="6"/>
  <c r="C63" i="6" s="1"/>
  <c r="C64" i="6" s="1"/>
  <c r="D34" i="6"/>
  <c r="D63" i="6" s="1"/>
  <c r="D64" i="6" s="1"/>
  <c r="E34" i="6"/>
  <c r="E63" i="6" s="1"/>
  <c r="E64" i="6" s="1"/>
  <c r="F34" i="6"/>
  <c r="F63" i="6" s="1"/>
  <c r="F64" i="6" s="1"/>
  <c r="G34" i="6"/>
  <c r="G63" i="6" s="1"/>
  <c r="G64" i="6" s="1"/>
  <c r="D26" i="6"/>
  <c r="D47" i="6" s="1"/>
  <c r="D48" i="6" s="1"/>
  <c r="E26" i="6"/>
  <c r="E47" i="6" s="1"/>
  <c r="E48" i="6" s="1"/>
  <c r="F26" i="6"/>
  <c r="F47" i="6" s="1"/>
  <c r="F48" i="6" s="1"/>
  <c r="G26" i="6"/>
  <c r="G47" i="6" s="1"/>
  <c r="C26" i="6"/>
  <c r="C47" i="6" s="1"/>
  <c r="C48" i="6" s="1"/>
  <c r="C65" i="4"/>
  <c r="H46" i="3"/>
  <c r="C37" i="10"/>
  <c r="D37" i="10"/>
  <c r="E37" i="10"/>
  <c r="F37" i="10"/>
  <c r="C38" i="10"/>
  <c r="D38" i="10"/>
  <c r="E38" i="10"/>
  <c r="F38" i="10"/>
  <c r="G38" i="10"/>
  <c r="C39" i="10"/>
  <c r="D39" i="10"/>
  <c r="E39" i="10"/>
  <c r="F39" i="10"/>
  <c r="G39" i="10"/>
  <c r="C40" i="10"/>
  <c r="D40" i="10"/>
  <c r="E40" i="10"/>
  <c r="F40" i="10"/>
  <c r="G40" i="10"/>
  <c r="C41" i="10"/>
  <c r="D41" i="10"/>
  <c r="E41" i="10"/>
  <c r="F41" i="10"/>
  <c r="G41" i="10"/>
  <c r="C42" i="10"/>
  <c r="D42" i="10"/>
  <c r="E42" i="10"/>
  <c r="F42" i="10"/>
  <c r="G42" i="10"/>
  <c r="C43" i="10"/>
  <c r="D43" i="10"/>
  <c r="E43" i="10"/>
  <c r="F43" i="10"/>
  <c r="G43" i="10"/>
  <c r="C44" i="10"/>
  <c r="D44" i="10"/>
  <c r="E44" i="10"/>
  <c r="F44" i="10"/>
  <c r="G44" i="10"/>
  <c r="G36" i="10"/>
  <c r="F36" i="10"/>
  <c r="E36" i="10"/>
  <c r="D36" i="10"/>
  <c r="C36" i="10"/>
  <c r="F63" i="7"/>
  <c r="F64" i="7" s="1"/>
  <c r="F61" i="7"/>
  <c r="F62" i="7" s="1"/>
  <c r="C61" i="7"/>
  <c r="C62" i="7" s="1"/>
  <c r="C59" i="7"/>
  <c r="C60" i="7" s="1"/>
  <c r="G57" i="7"/>
  <c r="G58" i="7" s="1"/>
  <c r="E57" i="7"/>
  <c r="E58" i="7" s="1"/>
  <c r="D55" i="7"/>
  <c r="D56" i="7" s="1"/>
  <c r="G53" i="7"/>
  <c r="G54" i="7" s="1"/>
  <c r="F51" i="7"/>
  <c r="F52" i="7" s="1"/>
  <c r="D51" i="7"/>
  <c r="D52" i="7" s="1"/>
  <c r="D49" i="7"/>
  <c r="D50" i="7" s="1"/>
  <c r="C49" i="7"/>
  <c r="C50" i="7" s="1"/>
  <c r="D47" i="7"/>
  <c r="D48" i="7" s="1"/>
  <c r="E59" i="6"/>
  <c r="E60" i="6" s="1"/>
  <c r="D51" i="6"/>
  <c r="D52" i="6" s="1"/>
  <c r="G63" i="2"/>
  <c r="G64" i="2" s="1"/>
  <c r="G61" i="2"/>
  <c r="G62" i="2" s="1"/>
  <c r="G59" i="2"/>
  <c r="G60" i="2" s="1"/>
  <c r="G57" i="2"/>
  <c r="G58" i="2" s="1"/>
  <c r="G55" i="2"/>
  <c r="G56" i="2" s="1"/>
  <c r="G53" i="2"/>
  <c r="G54" i="2" s="1"/>
  <c r="G51" i="2"/>
  <c r="G52" i="2" s="1"/>
  <c r="G49" i="2"/>
  <c r="G50" i="2" s="1"/>
  <c r="G47" i="2"/>
  <c r="G48" i="2" s="1"/>
  <c r="C27" i="8"/>
  <c r="D27" i="8"/>
  <c r="D49" i="8" s="1"/>
  <c r="D50" i="8" s="1"/>
  <c r="E27" i="8"/>
  <c r="E49" i="8" s="1"/>
  <c r="F27" i="8"/>
  <c r="F49" i="8" s="1"/>
  <c r="G27" i="8"/>
  <c r="H27" i="8"/>
  <c r="C28" i="8"/>
  <c r="C51" i="8" s="1"/>
  <c r="D28" i="8"/>
  <c r="D51" i="8" s="1"/>
  <c r="D52" i="8" s="1"/>
  <c r="E28" i="8"/>
  <c r="E51" i="8" s="1"/>
  <c r="E52" i="8" s="1"/>
  <c r="F28" i="8"/>
  <c r="F51" i="8" s="1"/>
  <c r="F52" i="8" s="1"/>
  <c r="G28" i="8"/>
  <c r="G51" i="8" s="1"/>
  <c r="G52" i="8" s="1"/>
  <c r="H28" i="8"/>
  <c r="C29" i="8"/>
  <c r="C53" i="8" s="1"/>
  <c r="C54" i="8" s="1"/>
  <c r="D29" i="8"/>
  <c r="D53" i="8" s="1"/>
  <c r="D54" i="8" s="1"/>
  <c r="E29" i="8"/>
  <c r="E53" i="8" s="1"/>
  <c r="E54" i="8" s="1"/>
  <c r="F29" i="8"/>
  <c r="F53" i="8" s="1"/>
  <c r="F54" i="8" s="1"/>
  <c r="G29" i="8"/>
  <c r="G53" i="8" s="1"/>
  <c r="G54" i="8" s="1"/>
  <c r="H29" i="8"/>
  <c r="C30" i="8"/>
  <c r="C55" i="8" s="1"/>
  <c r="C56" i="8" s="1"/>
  <c r="D30" i="8"/>
  <c r="D55" i="8" s="1"/>
  <c r="D56" i="8" s="1"/>
  <c r="E30" i="8"/>
  <c r="E55" i="8" s="1"/>
  <c r="E56" i="8" s="1"/>
  <c r="F30" i="8"/>
  <c r="F55" i="8" s="1"/>
  <c r="F56" i="8" s="1"/>
  <c r="G30" i="8"/>
  <c r="G55" i="8" s="1"/>
  <c r="G56" i="8" s="1"/>
  <c r="H30" i="8"/>
  <c r="C31" i="8"/>
  <c r="C57" i="8" s="1"/>
  <c r="C58" i="8" s="1"/>
  <c r="D31" i="8"/>
  <c r="D57" i="8" s="1"/>
  <c r="D58" i="8" s="1"/>
  <c r="E31" i="8"/>
  <c r="E57" i="8" s="1"/>
  <c r="E58" i="8" s="1"/>
  <c r="F31" i="8"/>
  <c r="F57" i="8" s="1"/>
  <c r="F58" i="8" s="1"/>
  <c r="G31" i="8"/>
  <c r="G57" i="8" s="1"/>
  <c r="G58" i="8" s="1"/>
  <c r="H31" i="8"/>
  <c r="C32" i="8"/>
  <c r="C59" i="8" s="1"/>
  <c r="C60" i="8" s="1"/>
  <c r="D32" i="8"/>
  <c r="D59" i="8" s="1"/>
  <c r="D60" i="8" s="1"/>
  <c r="E32" i="8"/>
  <c r="E59" i="8" s="1"/>
  <c r="E60" i="8" s="1"/>
  <c r="F32" i="8"/>
  <c r="F59" i="8" s="1"/>
  <c r="F60" i="8" s="1"/>
  <c r="G32" i="8"/>
  <c r="G59" i="8" s="1"/>
  <c r="G60" i="8" s="1"/>
  <c r="H32" i="8"/>
  <c r="C33" i="8"/>
  <c r="C61" i="8" s="1"/>
  <c r="C62" i="8" s="1"/>
  <c r="D33" i="8"/>
  <c r="D61" i="8" s="1"/>
  <c r="D62" i="8" s="1"/>
  <c r="E33" i="8"/>
  <c r="E61" i="8" s="1"/>
  <c r="E62" i="8" s="1"/>
  <c r="F33" i="8"/>
  <c r="F61" i="8" s="1"/>
  <c r="F62" i="8" s="1"/>
  <c r="G33" i="8"/>
  <c r="G61" i="8" s="1"/>
  <c r="G62" i="8" s="1"/>
  <c r="H33" i="8"/>
  <c r="C34" i="8"/>
  <c r="C63" i="8" s="1"/>
  <c r="C64" i="8" s="1"/>
  <c r="D34" i="8"/>
  <c r="D63" i="8" s="1"/>
  <c r="D64" i="8" s="1"/>
  <c r="E34" i="8"/>
  <c r="E63" i="8" s="1"/>
  <c r="E64" i="8" s="1"/>
  <c r="F34" i="8"/>
  <c r="F63" i="8" s="1"/>
  <c r="F64" i="8" s="1"/>
  <c r="G34" i="8"/>
  <c r="G63" i="8" s="1"/>
  <c r="G64" i="8" s="1"/>
  <c r="H34" i="8"/>
  <c r="D26" i="8"/>
  <c r="D47" i="8" s="1"/>
  <c r="D48" i="8" s="1"/>
  <c r="E26" i="8"/>
  <c r="E47" i="8" s="1"/>
  <c r="E48" i="8" s="1"/>
  <c r="F26" i="8"/>
  <c r="F47" i="8" s="1"/>
  <c r="F48" i="8" s="1"/>
  <c r="G26" i="8"/>
  <c r="G47" i="8" s="1"/>
  <c r="H26" i="8"/>
  <c r="C27" i="5"/>
  <c r="C49" i="5" s="1"/>
  <c r="C50" i="5" s="1"/>
  <c r="D27" i="5"/>
  <c r="D49" i="5" s="1"/>
  <c r="D50" i="5" s="1"/>
  <c r="E27" i="5"/>
  <c r="E49" i="5" s="1"/>
  <c r="E50" i="5" s="1"/>
  <c r="F27" i="5"/>
  <c r="F49" i="5" s="1"/>
  <c r="F50" i="5" s="1"/>
  <c r="G27" i="5"/>
  <c r="G49" i="5" s="1"/>
  <c r="G50" i="5" s="1"/>
  <c r="C28" i="5"/>
  <c r="C51" i="5" s="1"/>
  <c r="C52" i="5" s="1"/>
  <c r="D28" i="5"/>
  <c r="D51" i="5" s="1"/>
  <c r="D52" i="5" s="1"/>
  <c r="E28" i="5"/>
  <c r="E51" i="5" s="1"/>
  <c r="E52" i="5" s="1"/>
  <c r="F28" i="5"/>
  <c r="F51" i="5" s="1"/>
  <c r="F52" i="5" s="1"/>
  <c r="G28" i="5"/>
  <c r="G51" i="5" s="1"/>
  <c r="G52" i="5" s="1"/>
  <c r="C29" i="5"/>
  <c r="C53" i="5" s="1"/>
  <c r="C54" i="5" s="1"/>
  <c r="D29" i="5"/>
  <c r="D53" i="5" s="1"/>
  <c r="D54" i="5" s="1"/>
  <c r="E29" i="5"/>
  <c r="E53" i="5" s="1"/>
  <c r="E54" i="5" s="1"/>
  <c r="F29" i="5"/>
  <c r="F53" i="5" s="1"/>
  <c r="F54" i="5" s="1"/>
  <c r="G29" i="5"/>
  <c r="G53" i="5" s="1"/>
  <c r="G54" i="5" s="1"/>
  <c r="C30" i="5"/>
  <c r="C55" i="5" s="1"/>
  <c r="C56" i="5" s="1"/>
  <c r="D30" i="5"/>
  <c r="D55" i="5" s="1"/>
  <c r="D56" i="5" s="1"/>
  <c r="E30" i="5"/>
  <c r="E55" i="5" s="1"/>
  <c r="E56" i="5" s="1"/>
  <c r="F30" i="5"/>
  <c r="F55" i="5" s="1"/>
  <c r="F56" i="5" s="1"/>
  <c r="G30" i="5"/>
  <c r="G55" i="5" s="1"/>
  <c r="G56" i="5" s="1"/>
  <c r="C31" i="5"/>
  <c r="C57" i="5" s="1"/>
  <c r="C58" i="5" s="1"/>
  <c r="D31" i="5"/>
  <c r="D57" i="5" s="1"/>
  <c r="D58" i="5" s="1"/>
  <c r="E31" i="5"/>
  <c r="E57" i="5" s="1"/>
  <c r="E58" i="5" s="1"/>
  <c r="F31" i="5"/>
  <c r="F57" i="5" s="1"/>
  <c r="F58" i="5" s="1"/>
  <c r="G31" i="5"/>
  <c r="G57" i="5" s="1"/>
  <c r="G58" i="5" s="1"/>
  <c r="C32" i="5"/>
  <c r="C59" i="5" s="1"/>
  <c r="C60" i="5" s="1"/>
  <c r="D32" i="5"/>
  <c r="D59" i="5" s="1"/>
  <c r="D60" i="5" s="1"/>
  <c r="E32" i="5"/>
  <c r="E59" i="5" s="1"/>
  <c r="E60" i="5" s="1"/>
  <c r="F32" i="5"/>
  <c r="F59" i="5" s="1"/>
  <c r="F60" i="5" s="1"/>
  <c r="G32" i="5"/>
  <c r="G59" i="5" s="1"/>
  <c r="G60" i="5" s="1"/>
  <c r="C33" i="5"/>
  <c r="C61" i="5" s="1"/>
  <c r="C62" i="5" s="1"/>
  <c r="D33" i="5"/>
  <c r="D61" i="5" s="1"/>
  <c r="D62" i="5" s="1"/>
  <c r="E33" i="5"/>
  <c r="E61" i="5" s="1"/>
  <c r="E62" i="5" s="1"/>
  <c r="F33" i="5"/>
  <c r="F61" i="5" s="1"/>
  <c r="F62" i="5" s="1"/>
  <c r="G33" i="5"/>
  <c r="G61" i="5" s="1"/>
  <c r="G62" i="5" s="1"/>
  <c r="C34" i="5"/>
  <c r="C63" i="5" s="1"/>
  <c r="C64" i="5" s="1"/>
  <c r="D34" i="5"/>
  <c r="D63" i="5" s="1"/>
  <c r="D64" i="5" s="1"/>
  <c r="E34" i="5"/>
  <c r="E63" i="5" s="1"/>
  <c r="E64" i="5" s="1"/>
  <c r="F34" i="5"/>
  <c r="F63" i="5" s="1"/>
  <c r="F64" i="5" s="1"/>
  <c r="G34" i="5"/>
  <c r="G63" i="5" s="1"/>
  <c r="G64" i="5" s="1"/>
  <c r="D26" i="5"/>
  <c r="D47" i="5" s="1"/>
  <c r="D48" i="5" s="1"/>
  <c r="E26" i="5"/>
  <c r="E47" i="5" s="1"/>
  <c r="F26" i="5"/>
  <c r="F47" i="5" s="1"/>
  <c r="G26" i="5"/>
  <c r="G47" i="5" s="1"/>
  <c r="G48" i="5" s="1"/>
  <c r="C26" i="5"/>
  <c r="C47" i="5" s="1"/>
  <c r="C48" i="5" s="1"/>
  <c r="C49" i="8" l="1"/>
  <c r="C50" i="8" s="1"/>
  <c r="G47" i="7"/>
  <c r="G48" i="7" s="1"/>
  <c r="G49" i="8"/>
  <c r="G50" i="8" s="1"/>
  <c r="C52" i="8"/>
  <c r="G45" i="2"/>
  <c r="G46" i="2" s="1"/>
  <c r="E45" i="6"/>
  <c r="C35" i="10"/>
  <c r="D35" i="10"/>
  <c r="E35" i="10"/>
  <c r="F35" i="10"/>
  <c r="G35" i="10"/>
  <c r="F45" i="8"/>
  <c r="E45" i="8"/>
  <c r="D45" i="8"/>
  <c r="D45" i="7"/>
  <c r="C45" i="7"/>
  <c r="E45" i="7"/>
  <c r="F45" i="7"/>
  <c r="G45" i="6"/>
  <c r="G46" i="6" s="1"/>
  <c r="G48" i="6"/>
  <c r="F45" i="6"/>
  <c r="F45" i="5"/>
  <c r="F48" i="5"/>
  <c r="E45" i="5"/>
  <c r="E48" i="5"/>
  <c r="G45" i="5"/>
  <c r="G46" i="5" s="1"/>
  <c r="G48" i="8"/>
  <c r="E50" i="8"/>
  <c r="F50" i="8"/>
  <c r="C45" i="8"/>
  <c r="E50" i="7"/>
  <c r="F50" i="7"/>
  <c r="C45" i="6"/>
  <c r="F50" i="6"/>
  <c r="D45" i="6"/>
  <c r="C45" i="5"/>
  <c r="D45" i="5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C36" i="1"/>
  <c r="D36" i="1"/>
  <c r="E36" i="1"/>
  <c r="F36" i="1"/>
  <c r="G36" i="1"/>
  <c r="D37" i="1"/>
  <c r="E37" i="1"/>
  <c r="F37" i="1"/>
  <c r="G37" i="1"/>
  <c r="D38" i="1"/>
  <c r="E38" i="1"/>
  <c r="F38" i="1"/>
  <c r="G38" i="1"/>
  <c r="G45" i="8" l="1"/>
  <c r="G46" i="8" s="1"/>
  <c r="G45" i="7"/>
  <c r="G46" i="7" s="1"/>
  <c r="C48" i="2"/>
  <c r="D26" i="4"/>
  <c r="D47" i="4" s="1"/>
  <c r="E26" i="4"/>
  <c r="E47" i="4" s="1"/>
  <c r="F26" i="4"/>
  <c r="F47" i="4" s="1"/>
  <c r="F48" i="4" s="1"/>
  <c r="G26" i="4"/>
  <c r="G47" i="4" s="1"/>
  <c r="D27" i="4"/>
  <c r="D49" i="4" s="1"/>
  <c r="D50" i="4" s="1"/>
  <c r="E27" i="4"/>
  <c r="E49" i="4" s="1"/>
  <c r="E50" i="4" s="1"/>
  <c r="F27" i="4"/>
  <c r="F49" i="4" s="1"/>
  <c r="G27" i="4"/>
  <c r="G49" i="4" s="1"/>
  <c r="G50" i="4" s="1"/>
  <c r="D28" i="4"/>
  <c r="D51" i="4" s="1"/>
  <c r="D52" i="4" s="1"/>
  <c r="E28" i="4"/>
  <c r="E51" i="4" s="1"/>
  <c r="E52" i="4" s="1"/>
  <c r="F28" i="4"/>
  <c r="F51" i="4" s="1"/>
  <c r="F52" i="4" s="1"/>
  <c r="G28" i="4"/>
  <c r="G51" i="4" s="1"/>
  <c r="G52" i="4" s="1"/>
  <c r="D29" i="4"/>
  <c r="D53" i="4" s="1"/>
  <c r="D54" i="4" s="1"/>
  <c r="E29" i="4"/>
  <c r="E53" i="4" s="1"/>
  <c r="E54" i="4" s="1"/>
  <c r="F29" i="4"/>
  <c r="F53" i="4" s="1"/>
  <c r="F54" i="4" s="1"/>
  <c r="G29" i="4"/>
  <c r="G53" i="4" s="1"/>
  <c r="G54" i="4" s="1"/>
  <c r="D30" i="4"/>
  <c r="D55" i="4" s="1"/>
  <c r="D56" i="4" s="1"/>
  <c r="E30" i="4"/>
  <c r="E55" i="4" s="1"/>
  <c r="E56" i="4" s="1"/>
  <c r="F30" i="4"/>
  <c r="F55" i="4" s="1"/>
  <c r="F56" i="4" s="1"/>
  <c r="G30" i="4"/>
  <c r="G55" i="4" s="1"/>
  <c r="G56" i="4" s="1"/>
  <c r="D31" i="4"/>
  <c r="D57" i="4" s="1"/>
  <c r="D58" i="4" s="1"/>
  <c r="E31" i="4"/>
  <c r="E57" i="4" s="1"/>
  <c r="E58" i="4" s="1"/>
  <c r="F31" i="4"/>
  <c r="F57" i="4" s="1"/>
  <c r="F58" i="4" s="1"/>
  <c r="G31" i="4"/>
  <c r="G57" i="4" s="1"/>
  <c r="G58" i="4" s="1"/>
  <c r="D32" i="4"/>
  <c r="D59" i="4" s="1"/>
  <c r="D60" i="4" s="1"/>
  <c r="E32" i="4"/>
  <c r="E59" i="4" s="1"/>
  <c r="E60" i="4" s="1"/>
  <c r="F32" i="4"/>
  <c r="F59" i="4" s="1"/>
  <c r="F60" i="4" s="1"/>
  <c r="G32" i="4"/>
  <c r="G59" i="4" s="1"/>
  <c r="G60" i="4" s="1"/>
  <c r="D33" i="4"/>
  <c r="D61" i="4" s="1"/>
  <c r="D62" i="4" s="1"/>
  <c r="E33" i="4"/>
  <c r="E61" i="4" s="1"/>
  <c r="E62" i="4" s="1"/>
  <c r="F33" i="4"/>
  <c r="F61" i="4" s="1"/>
  <c r="F62" i="4" s="1"/>
  <c r="G33" i="4"/>
  <c r="G61" i="4" s="1"/>
  <c r="G62" i="4" s="1"/>
  <c r="D34" i="4"/>
  <c r="D63" i="4" s="1"/>
  <c r="D64" i="4" s="1"/>
  <c r="E34" i="4"/>
  <c r="E63" i="4" s="1"/>
  <c r="E64" i="4" s="1"/>
  <c r="F34" i="4"/>
  <c r="F63" i="4" s="1"/>
  <c r="F64" i="4" s="1"/>
  <c r="G34" i="4"/>
  <c r="G63" i="4" s="1"/>
  <c r="G64" i="4" s="1"/>
  <c r="C34" i="4"/>
  <c r="C63" i="4" s="1"/>
  <c r="C64" i="4" s="1"/>
  <c r="C33" i="4"/>
  <c r="C61" i="4" s="1"/>
  <c r="C62" i="4" s="1"/>
  <c r="C32" i="4"/>
  <c r="C59" i="4" s="1"/>
  <c r="C60" i="4" s="1"/>
  <c r="C31" i="4"/>
  <c r="C57" i="4" s="1"/>
  <c r="C58" i="4" s="1"/>
  <c r="C30" i="4"/>
  <c r="C55" i="4" s="1"/>
  <c r="C56" i="4" s="1"/>
  <c r="C29" i="4"/>
  <c r="C53" i="4" s="1"/>
  <c r="C54" i="4" s="1"/>
  <c r="C28" i="4"/>
  <c r="C51" i="4" s="1"/>
  <c r="C52" i="4" s="1"/>
  <c r="C27" i="4"/>
  <c r="C49" i="4" s="1"/>
  <c r="C50" i="4" s="1"/>
  <c r="C26" i="4"/>
  <c r="C47" i="4" s="1"/>
  <c r="G24" i="2"/>
  <c r="G25" i="2" s="1"/>
  <c r="F45" i="4" l="1"/>
  <c r="F50" i="4"/>
  <c r="C45" i="4"/>
  <c r="C48" i="4"/>
  <c r="E48" i="4"/>
  <c r="E45" i="4"/>
  <c r="G48" i="4"/>
  <c r="G45" i="4"/>
  <c r="G46" i="4" s="1"/>
  <c r="D45" i="4"/>
  <c r="D48" i="4"/>
  <c r="H28" i="1"/>
  <c r="I28" i="1"/>
  <c r="J28" i="1"/>
  <c r="D65" i="2"/>
  <c r="F65" i="2"/>
  <c r="G65" i="2"/>
  <c r="G86" i="2" s="1"/>
  <c r="G87" i="2" s="1"/>
  <c r="C65" i="2"/>
  <c r="D35" i="2"/>
  <c r="E35" i="2"/>
  <c r="F35" i="2"/>
  <c r="G35" i="2"/>
  <c r="C35" i="2"/>
  <c r="D65" i="3"/>
  <c r="F65" i="3"/>
  <c r="G65" i="3"/>
  <c r="H65" i="3"/>
  <c r="I65" i="3"/>
  <c r="J65" i="3"/>
  <c r="C65" i="3"/>
  <c r="D35" i="3"/>
  <c r="E35" i="3"/>
  <c r="F35" i="3"/>
  <c r="G35" i="3"/>
  <c r="H35" i="3"/>
  <c r="I35" i="3"/>
  <c r="J35" i="3"/>
  <c r="C35" i="3"/>
  <c r="D65" i="4"/>
  <c r="F65" i="4"/>
  <c r="G65" i="4"/>
  <c r="H65" i="4"/>
  <c r="I65" i="4"/>
  <c r="J65" i="4"/>
  <c r="D35" i="4"/>
  <c r="E35" i="4"/>
  <c r="F35" i="4"/>
  <c r="G35" i="4"/>
  <c r="H35" i="4"/>
  <c r="I35" i="4"/>
  <c r="J35" i="4"/>
  <c r="K35" i="4"/>
  <c r="C35" i="4"/>
  <c r="K24" i="4"/>
  <c r="J24" i="4"/>
  <c r="I24" i="4"/>
  <c r="H24" i="4"/>
  <c r="G24" i="4"/>
  <c r="G25" i="4" s="1"/>
  <c r="F24" i="4"/>
  <c r="E24" i="4"/>
  <c r="D24" i="4"/>
  <c r="C24" i="4"/>
  <c r="D14" i="4"/>
  <c r="E14" i="4"/>
  <c r="F14" i="4"/>
  <c r="G14" i="4"/>
  <c r="H14" i="4"/>
  <c r="I14" i="4"/>
  <c r="J14" i="4"/>
  <c r="K14" i="4"/>
  <c r="C14" i="4"/>
  <c r="D65" i="5"/>
  <c r="D86" i="5" s="1"/>
  <c r="F65" i="5"/>
  <c r="F86" i="5" s="1"/>
  <c r="G65" i="5"/>
  <c r="G86" i="5" s="1"/>
  <c r="G87" i="5" s="1"/>
  <c r="H65" i="5"/>
  <c r="I65" i="5"/>
  <c r="J65" i="5"/>
  <c r="K65" i="5"/>
  <c r="L65" i="5"/>
  <c r="C65" i="5"/>
  <c r="C86" i="5" s="1"/>
  <c r="D35" i="5"/>
  <c r="E35" i="5"/>
  <c r="F35" i="5"/>
  <c r="G35" i="5"/>
  <c r="H35" i="5"/>
  <c r="I35" i="5"/>
  <c r="J35" i="5"/>
  <c r="K35" i="5"/>
  <c r="C35" i="5"/>
  <c r="D24" i="5"/>
  <c r="E24" i="5"/>
  <c r="F24" i="5"/>
  <c r="G24" i="5"/>
  <c r="G25" i="5" s="1"/>
  <c r="H24" i="5"/>
  <c r="I24" i="5"/>
  <c r="J24" i="5"/>
  <c r="C24" i="5"/>
  <c r="D14" i="5"/>
  <c r="E14" i="5"/>
  <c r="F14" i="5"/>
  <c r="G14" i="5"/>
  <c r="H14" i="5"/>
  <c r="I14" i="5"/>
  <c r="J14" i="5"/>
  <c r="C14" i="5"/>
  <c r="C4" i="5"/>
  <c r="C46" i="5" s="1"/>
  <c r="D65" i="6"/>
  <c r="D86" i="6" s="1"/>
  <c r="F65" i="6"/>
  <c r="F86" i="6" s="1"/>
  <c r="G65" i="6"/>
  <c r="G86" i="6" s="1"/>
  <c r="H65" i="6"/>
  <c r="I65" i="6"/>
  <c r="J65" i="6"/>
  <c r="C65" i="6"/>
  <c r="C86" i="6" s="1"/>
  <c r="D35" i="6"/>
  <c r="E35" i="6"/>
  <c r="F35" i="6"/>
  <c r="G35" i="6"/>
  <c r="H35" i="6"/>
  <c r="I35" i="6"/>
  <c r="J35" i="6"/>
  <c r="K35" i="6"/>
  <c r="L35" i="6"/>
  <c r="C35" i="6"/>
  <c r="D24" i="6"/>
  <c r="E24" i="6"/>
  <c r="F24" i="6"/>
  <c r="G24" i="6"/>
  <c r="G25" i="6" s="1"/>
  <c r="H24" i="6"/>
  <c r="I24" i="6"/>
  <c r="J24" i="6"/>
  <c r="C24" i="6"/>
  <c r="D14" i="6"/>
  <c r="E14" i="6"/>
  <c r="F14" i="6"/>
  <c r="G14" i="6"/>
  <c r="H14" i="6"/>
  <c r="I14" i="6"/>
  <c r="J14" i="6"/>
  <c r="C14" i="6"/>
  <c r="D65" i="7"/>
  <c r="D86" i="7" s="1"/>
  <c r="F65" i="7"/>
  <c r="F86" i="7" s="1"/>
  <c r="G65" i="7"/>
  <c r="G86" i="7" s="1"/>
  <c r="G87" i="7" s="1"/>
  <c r="H65" i="7"/>
  <c r="I65" i="7"/>
  <c r="J65" i="7"/>
  <c r="K65" i="7"/>
  <c r="C65" i="7"/>
  <c r="C86" i="7" s="1"/>
  <c r="D35" i="7"/>
  <c r="E35" i="7"/>
  <c r="F35" i="7"/>
  <c r="G35" i="7"/>
  <c r="H35" i="7"/>
  <c r="I35" i="7"/>
  <c r="J35" i="7"/>
  <c r="C35" i="7"/>
  <c r="D24" i="7"/>
  <c r="E24" i="7"/>
  <c r="F24" i="7"/>
  <c r="G24" i="7"/>
  <c r="G25" i="7" s="1"/>
  <c r="H24" i="7"/>
  <c r="I24" i="7"/>
  <c r="J24" i="7"/>
  <c r="K24" i="7"/>
  <c r="C24" i="7"/>
  <c r="D14" i="7"/>
  <c r="E14" i="7"/>
  <c r="F14" i="7"/>
  <c r="G14" i="7"/>
  <c r="H14" i="7"/>
  <c r="I14" i="7"/>
  <c r="J14" i="7"/>
  <c r="K14" i="7"/>
  <c r="C14" i="7"/>
  <c r="J65" i="8"/>
  <c r="K65" i="8"/>
  <c r="I35" i="8"/>
  <c r="J35" i="8"/>
  <c r="K35" i="8"/>
  <c r="C14" i="8"/>
  <c r="C4" i="8"/>
  <c r="C46" i="8" s="1"/>
  <c r="D65" i="8"/>
  <c r="D86" i="8" s="1"/>
  <c r="F65" i="8"/>
  <c r="F86" i="8" s="1"/>
  <c r="G65" i="8"/>
  <c r="G86" i="8" s="1"/>
  <c r="H65" i="8"/>
  <c r="I65" i="8"/>
  <c r="C65" i="8"/>
  <c r="C86" i="8" s="1"/>
  <c r="G35" i="8"/>
  <c r="H35" i="8"/>
  <c r="C24" i="8"/>
  <c r="E24" i="8"/>
  <c r="F24" i="8"/>
  <c r="G24" i="8"/>
  <c r="G25" i="8" s="1"/>
  <c r="D24" i="8"/>
  <c r="D14" i="8"/>
  <c r="E14" i="8"/>
  <c r="F14" i="8"/>
  <c r="G14" i="8"/>
  <c r="H14" i="8"/>
  <c r="I14" i="8"/>
  <c r="J14" i="8"/>
  <c r="K14" i="8"/>
  <c r="G87" i="6" l="1"/>
  <c r="G89" i="6"/>
  <c r="G92" i="6" s="1"/>
  <c r="G87" i="8"/>
  <c r="G89" i="8" s="1"/>
  <c r="G92" i="8" s="1"/>
  <c r="C25" i="8"/>
  <c r="C25" i="5"/>
  <c r="C87" i="5"/>
  <c r="C87" i="8"/>
  <c r="C86" i="4"/>
  <c r="C89" i="4" s="1"/>
  <c r="C92" i="4" s="1"/>
  <c r="G86" i="4"/>
  <c r="G87" i="4" s="1"/>
  <c r="D86" i="4"/>
  <c r="D89" i="4" s="1"/>
  <c r="D92" i="4" s="1"/>
  <c r="F86" i="4"/>
  <c r="G89" i="7"/>
  <c r="G92" i="7" s="1"/>
  <c r="G89" i="5"/>
  <c r="G92" i="5" s="1"/>
  <c r="G89" i="2"/>
  <c r="G92" i="2" s="1"/>
  <c r="G89" i="4" l="1"/>
  <c r="G92" i="4" s="1"/>
  <c r="F89" i="4"/>
  <c r="F92" i="4" s="1"/>
  <c r="F42" i="1"/>
  <c r="E65" i="2"/>
  <c r="E65" i="3"/>
  <c r="E65" i="4"/>
  <c r="E65" i="5"/>
  <c r="E86" i="5" s="1"/>
  <c r="E65" i="6"/>
  <c r="E86" i="6" s="1"/>
  <c r="E65" i="7"/>
  <c r="E86" i="7" s="1"/>
  <c r="H41" i="1"/>
  <c r="G41" i="1"/>
  <c r="F41" i="1"/>
  <c r="E41" i="1"/>
  <c r="D41" i="1"/>
  <c r="C41" i="1"/>
  <c r="H40" i="1"/>
  <c r="G40" i="1"/>
  <c r="F40" i="1"/>
  <c r="E40" i="1"/>
  <c r="D40" i="1"/>
  <c r="C40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F58" i="1"/>
  <c r="G58" i="1"/>
  <c r="H58" i="1"/>
  <c r="D42" i="1"/>
  <c r="E42" i="1"/>
  <c r="G42" i="1"/>
  <c r="H42" i="1"/>
  <c r="C42" i="1"/>
  <c r="D14" i="2"/>
  <c r="D18" i="1" s="1"/>
  <c r="E14" i="2"/>
  <c r="E18" i="1" s="1"/>
  <c r="F14" i="2"/>
  <c r="F18" i="1" s="1"/>
  <c r="G14" i="2"/>
  <c r="G18" i="1" s="1"/>
  <c r="C14" i="2"/>
  <c r="H18" i="1"/>
  <c r="H26" i="1" s="1"/>
  <c r="D17" i="1"/>
  <c r="E17" i="1"/>
  <c r="F17" i="1"/>
  <c r="G17" i="1"/>
  <c r="H17" i="1"/>
  <c r="H25" i="1" s="1"/>
  <c r="C17" i="1"/>
  <c r="D16" i="1"/>
  <c r="E16" i="1"/>
  <c r="F16" i="1"/>
  <c r="G16" i="1"/>
  <c r="H16" i="1"/>
  <c r="H24" i="1" s="1"/>
  <c r="C16" i="1"/>
  <c r="D15" i="1"/>
  <c r="E15" i="1"/>
  <c r="F15" i="1"/>
  <c r="G15" i="1"/>
  <c r="H15" i="1"/>
  <c r="H23" i="1" s="1"/>
  <c r="C15" i="1"/>
  <c r="D14" i="1"/>
  <c r="E14" i="1"/>
  <c r="F14" i="1"/>
  <c r="G14" i="1"/>
  <c r="H14" i="1"/>
  <c r="H22" i="1" s="1"/>
  <c r="C14" i="1"/>
  <c r="D13" i="1"/>
  <c r="E13" i="1"/>
  <c r="F13" i="1"/>
  <c r="G13" i="1"/>
  <c r="H13" i="1"/>
  <c r="H21" i="1" s="1"/>
  <c r="C13" i="1"/>
  <c r="D31" i="3"/>
  <c r="D57" i="3" s="1"/>
  <c r="D58" i="3" s="1"/>
  <c r="C27" i="3"/>
  <c r="C49" i="3" s="1"/>
  <c r="C50" i="3" s="1"/>
  <c r="D27" i="3"/>
  <c r="D49" i="3" s="1"/>
  <c r="D50" i="3" s="1"/>
  <c r="E27" i="3"/>
  <c r="E49" i="3" s="1"/>
  <c r="E50" i="3" s="1"/>
  <c r="F27" i="3"/>
  <c r="F49" i="3" s="1"/>
  <c r="F50" i="3" s="1"/>
  <c r="G27" i="3"/>
  <c r="G49" i="3" s="1"/>
  <c r="G50" i="3" s="1"/>
  <c r="H27" i="3"/>
  <c r="C28" i="3"/>
  <c r="C51" i="3" s="1"/>
  <c r="C52" i="3" s="1"/>
  <c r="D28" i="3"/>
  <c r="D51" i="3" s="1"/>
  <c r="D52" i="3" s="1"/>
  <c r="E28" i="3"/>
  <c r="E51" i="3" s="1"/>
  <c r="E52" i="3" s="1"/>
  <c r="F28" i="3"/>
  <c r="F51" i="3" s="1"/>
  <c r="F52" i="3" s="1"/>
  <c r="G28" i="3"/>
  <c r="G51" i="3" s="1"/>
  <c r="G52" i="3" s="1"/>
  <c r="H28" i="3"/>
  <c r="C29" i="3"/>
  <c r="C53" i="3" s="1"/>
  <c r="C54" i="3" s="1"/>
  <c r="D29" i="3"/>
  <c r="D53" i="3" s="1"/>
  <c r="D54" i="3" s="1"/>
  <c r="E29" i="3"/>
  <c r="E53" i="3" s="1"/>
  <c r="E54" i="3" s="1"/>
  <c r="F29" i="3"/>
  <c r="F53" i="3" s="1"/>
  <c r="F54" i="3" s="1"/>
  <c r="G29" i="3"/>
  <c r="G53" i="3" s="1"/>
  <c r="G54" i="3" s="1"/>
  <c r="H29" i="3"/>
  <c r="C30" i="3"/>
  <c r="C55" i="3" s="1"/>
  <c r="C56" i="3" s="1"/>
  <c r="D30" i="3"/>
  <c r="D55" i="3" s="1"/>
  <c r="D56" i="3" s="1"/>
  <c r="E30" i="3"/>
  <c r="E55" i="3" s="1"/>
  <c r="E56" i="3" s="1"/>
  <c r="F30" i="3"/>
  <c r="F55" i="3" s="1"/>
  <c r="F56" i="3" s="1"/>
  <c r="G30" i="3"/>
  <c r="G55" i="3" s="1"/>
  <c r="G56" i="3" s="1"/>
  <c r="H30" i="3"/>
  <c r="C31" i="3"/>
  <c r="C57" i="3" s="1"/>
  <c r="C58" i="3" s="1"/>
  <c r="E31" i="3"/>
  <c r="E57" i="3" s="1"/>
  <c r="E58" i="3" s="1"/>
  <c r="F31" i="3"/>
  <c r="F57" i="3" s="1"/>
  <c r="F58" i="3" s="1"/>
  <c r="G31" i="3"/>
  <c r="G57" i="3" s="1"/>
  <c r="G58" i="3" s="1"/>
  <c r="H31" i="3"/>
  <c r="C32" i="3"/>
  <c r="C59" i="3" s="1"/>
  <c r="C60" i="3" s="1"/>
  <c r="D32" i="3"/>
  <c r="D59" i="3" s="1"/>
  <c r="D60" i="3" s="1"/>
  <c r="E32" i="3"/>
  <c r="E59" i="3" s="1"/>
  <c r="E60" i="3" s="1"/>
  <c r="F32" i="3"/>
  <c r="F59" i="3" s="1"/>
  <c r="F60" i="3" s="1"/>
  <c r="G32" i="3"/>
  <c r="G59" i="3" s="1"/>
  <c r="G60" i="3" s="1"/>
  <c r="H32" i="3"/>
  <c r="C33" i="3"/>
  <c r="C61" i="3" s="1"/>
  <c r="C62" i="3" s="1"/>
  <c r="D33" i="3"/>
  <c r="D61" i="3" s="1"/>
  <c r="D62" i="3" s="1"/>
  <c r="E33" i="3"/>
  <c r="E61" i="3" s="1"/>
  <c r="E62" i="3" s="1"/>
  <c r="F33" i="3"/>
  <c r="F61" i="3" s="1"/>
  <c r="F62" i="3" s="1"/>
  <c r="G33" i="3"/>
  <c r="G61" i="3" s="1"/>
  <c r="G62" i="3" s="1"/>
  <c r="H33" i="3"/>
  <c r="C34" i="3"/>
  <c r="C63" i="3" s="1"/>
  <c r="C64" i="3" s="1"/>
  <c r="D34" i="3"/>
  <c r="D63" i="3" s="1"/>
  <c r="D64" i="3" s="1"/>
  <c r="E34" i="3"/>
  <c r="E63" i="3" s="1"/>
  <c r="E64" i="3" s="1"/>
  <c r="F34" i="3"/>
  <c r="F63" i="3" s="1"/>
  <c r="F64" i="3" s="1"/>
  <c r="G34" i="3"/>
  <c r="G63" i="3" s="1"/>
  <c r="G64" i="3" s="1"/>
  <c r="H34" i="3"/>
  <c r="D26" i="3"/>
  <c r="D47" i="3" s="1"/>
  <c r="E26" i="3"/>
  <c r="E47" i="3" s="1"/>
  <c r="F26" i="3"/>
  <c r="F47" i="3" s="1"/>
  <c r="G26" i="3"/>
  <c r="G47" i="3" s="1"/>
  <c r="H26" i="3"/>
  <c r="C47" i="3"/>
  <c r="D14" i="3"/>
  <c r="D19" i="1" s="1"/>
  <c r="E14" i="3"/>
  <c r="E19" i="1" s="1"/>
  <c r="F14" i="3"/>
  <c r="F19" i="1" s="1"/>
  <c r="G14" i="3"/>
  <c r="G19" i="1" s="1"/>
  <c r="H14" i="3"/>
  <c r="H19" i="1" s="1"/>
  <c r="H27" i="1" s="1"/>
  <c r="C14" i="3"/>
  <c r="C19" i="1" s="1"/>
  <c r="D27" i="2"/>
  <c r="D49" i="2" s="1"/>
  <c r="D50" i="2" s="1"/>
  <c r="E27" i="2"/>
  <c r="E49" i="2" s="1"/>
  <c r="E50" i="2" s="1"/>
  <c r="F27" i="2"/>
  <c r="F49" i="2" s="1"/>
  <c r="F50" i="2" s="1"/>
  <c r="D28" i="2"/>
  <c r="D51" i="2" s="1"/>
  <c r="D52" i="2" s="1"/>
  <c r="E28" i="2"/>
  <c r="E51" i="2" s="1"/>
  <c r="E52" i="2" s="1"/>
  <c r="F28" i="2"/>
  <c r="F51" i="2" s="1"/>
  <c r="F52" i="2" s="1"/>
  <c r="D29" i="2"/>
  <c r="D53" i="2" s="1"/>
  <c r="D54" i="2" s="1"/>
  <c r="E29" i="2"/>
  <c r="E53" i="2" s="1"/>
  <c r="E54" i="2" s="1"/>
  <c r="F29" i="2"/>
  <c r="F53" i="2" s="1"/>
  <c r="F54" i="2" s="1"/>
  <c r="D30" i="2"/>
  <c r="D55" i="2" s="1"/>
  <c r="D56" i="2" s="1"/>
  <c r="E30" i="2"/>
  <c r="E55" i="2" s="1"/>
  <c r="E56" i="2" s="1"/>
  <c r="F30" i="2"/>
  <c r="F55" i="2" s="1"/>
  <c r="F56" i="2" s="1"/>
  <c r="D31" i="2"/>
  <c r="D57" i="2" s="1"/>
  <c r="D58" i="2" s="1"/>
  <c r="E31" i="2"/>
  <c r="E57" i="2" s="1"/>
  <c r="E58" i="2" s="1"/>
  <c r="F31" i="2"/>
  <c r="F57" i="2" s="1"/>
  <c r="F58" i="2" s="1"/>
  <c r="D32" i="2"/>
  <c r="D59" i="2" s="1"/>
  <c r="D60" i="2" s="1"/>
  <c r="E32" i="2"/>
  <c r="E59" i="2" s="1"/>
  <c r="E60" i="2" s="1"/>
  <c r="F32" i="2"/>
  <c r="F59" i="2" s="1"/>
  <c r="F60" i="2" s="1"/>
  <c r="D33" i="2"/>
  <c r="D61" i="2" s="1"/>
  <c r="D62" i="2" s="1"/>
  <c r="E33" i="2"/>
  <c r="E61" i="2" s="1"/>
  <c r="E62" i="2" s="1"/>
  <c r="F33" i="2"/>
  <c r="F61" i="2" s="1"/>
  <c r="F62" i="2" s="1"/>
  <c r="C34" i="2"/>
  <c r="C63" i="2" s="1"/>
  <c r="C64" i="2" s="1"/>
  <c r="D34" i="2"/>
  <c r="D63" i="2" s="1"/>
  <c r="D64" i="2" s="1"/>
  <c r="E34" i="2"/>
  <c r="E63" i="2" s="1"/>
  <c r="E64" i="2" s="1"/>
  <c r="F34" i="2"/>
  <c r="F63" i="2" s="1"/>
  <c r="F64" i="2" s="1"/>
  <c r="D26" i="2"/>
  <c r="D47" i="2" s="1"/>
  <c r="E26" i="2"/>
  <c r="E47" i="2" s="1"/>
  <c r="F26" i="2"/>
  <c r="F47" i="2" s="1"/>
  <c r="H16" i="10"/>
  <c r="H17" i="10"/>
  <c r="H18" i="10"/>
  <c r="H19" i="10"/>
  <c r="H20" i="10"/>
  <c r="H21" i="10"/>
  <c r="H22" i="10"/>
  <c r="H23" i="10"/>
  <c r="H15" i="10"/>
  <c r="F59" i="1" l="1"/>
  <c r="F39" i="1" s="1"/>
  <c r="D59" i="1"/>
  <c r="D39" i="1" s="1"/>
  <c r="E59" i="1"/>
  <c r="F29" i="1"/>
  <c r="F28" i="1" s="1"/>
  <c r="E29" i="1"/>
  <c r="E28" i="1" s="1"/>
  <c r="D29" i="1"/>
  <c r="D28" i="1" s="1"/>
  <c r="E48" i="2"/>
  <c r="E45" i="2"/>
  <c r="D48" i="2"/>
  <c r="D45" i="2"/>
  <c r="F48" i="2"/>
  <c r="F45" i="2"/>
  <c r="E86" i="4"/>
  <c r="E65" i="8"/>
  <c r="E86" i="8" s="1"/>
  <c r="C48" i="3"/>
  <c r="C45" i="3"/>
  <c r="C86" i="3" s="1"/>
  <c r="G48" i="3"/>
  <c r="G45" i="3"/>
  <c r="F45" i="3"/>
  <c r="F48" i="3"/>
  <c r="E45" i="3"/>
  <c r="E48" i="3"/>
  <c r="D48" i="3"/>
  <c r="D45" i="3"/>
  <c r="C24" i="3"/>
  <c r="G24" i="3"/>
  <c r="G25" i="3" s="1"/>
  <c r="H24" i="3"/>
  <c r="H25" i="3" s="1"/>
  <c r="D24" i="3"/>
  <c r="F24" i="3"/>
  <c r="F24" i="2"/>
  <c r="E24" i="3"/>
  <c r="F12" i="1"/>
  <c r="H39" i="1"/>
  <c r="G12" i="1"/>
  <c r="E12" i="1"/>
  <c r="D12" i="1"/>
  <c r="G39" i="1"/>
  <c r="H12" i="1"/>
  <c r="E14" i="10"/>
  <c r="E58" i="1"/>
  <c r="E39" i="1" s="1"/>
  <c r="H20" i="1"/>
  <c r="H14" i="10"/>
  <c r="G14" i="10"/>
  <c r="F14" i="10"/>
  <c r="D24" i="2"/>
  <c r="E24" i="2"/>
  <c r="D14" i="10"/>
  <c r="C59" i="1" l="1"/>
  <c r="C39" i="1" s="1"/>
  <c r="G29" i="1"/>
  <c r="G28" i="1" s="1"/>
  <c r="F86" i="3"/>
  <c r="F89" i="3" s="1"/>
  <c r="F92" i="3" s="1"/>
  <c r="D86" i="3"/>
  <c r="D89" i="3" s="1"/>
  <c r="D92" i="3" s="1"/>
  <c r="E86" i="3"/>
  <c r="E89" i="3" s="1"/>
  <c r="E92" i="3" s="1"/>
  <c r="G86" i="3"/>
  <c r="G87" i="3" s="1"/>
  <c r="G46" i="3"/>
  <c r="C89" i="3"/>
  <c r="C92" i="3" s="1"/>
  <c r="F86" i="2"/>
  <c r="D86" i="2"/>
  <c r="E86" i="2"/>
  <c r="E89" i="4"/>
  <c r="E92" i="4" s="1"/>
  <c r="F65" i="10" l="1"/>
  <c r="D65" i="10"/>
  <c r="G89" i="3"/>
  <c r="G92" i="3" s="1"/>
  <c r="D27" i="10"/>
  <c r="D49" i="10" s="1"/>
  <c r="D50" i="10" s="1"/>
  <c r="E27" i="10"/>
  <c r="E49" i="10" s="1"/>
  <c r="E50" i="10" s="1"/>
  <c r="F27" i="10"/>
  <c r="F49" i="10" s="1"/>
  <c r="F50" i="10" s="1"/>
  <c r="G27" i="10"/>
  <c r="G49" i="10" s="1"/>
  <c r="G50" i="10" s="1"/>
  <c r="H6" i="10"/>
  <c r="H27" i="10" s="1"/>
  <c r="D28" i="10"/>
  <c r="D51" i="10" s="1"/>
  <c r="D52" i="10" s="1"/>
  <c r="E28" i="10"/>
  <c r="E51" i="10" s="1"/>
  <c r="E52" i="10" s="1"/>
  <c r="F28" i="10"/>
  <c r="F51" i="10" s="1"/>
  <c r="F52" i="10" s="1"/>
  <c r="G28" i="10"/>
  <c r="G51" i="10" s="1"/>
  <c r="G52" i="10" s="1"/>
  <c r="H7" i="10"/>
  <c r="H28" i="10" s="1"/>
  <c r="D29" i="10"/>
  <c r="D53" i="10" s="1"/>
  <c r="D54" i="10" s="1"/>
  <c r="E29" i="10"/>
  <c r="E53" i="10" s="1"/>
  <c r="E54" i="10" s="1"/>
  <c r="F29" i="10"/>
  <c r="F53" i="10" s="1"/>
  <c r="F54" i="10" s="1"/>
  <c r="G29" i="10"/>
  <c r="G53" i="10" s="1"/>
  <c r="G54" i="10" s="1"/>
  <c r="H8" i="10"/>
  <c r="H29" i="10" s="1"/>
  <c r="D30" i="10"/>
  <c r="D55" i="10" s="1"/>
  <c r="D56" i="10" s="1"/>
  <c r="E30" i="10"/>
  <c r="E55" i="10" s="1"/>
  <c r="E56" i="10" s="1"/>
  <c r="F30" i="10"/>
  <c r="F55" i="10" s="1"/>
  <c r="F56" i="10" s="1"/>
  <c r="G30" i="10"/>
  <c r="G55" i="10" s="1"/>
  <c r="G56" i="10" s="1"/>
  <c r="H9" i="10"/>
  <c r="H30" i="10" s="1"/>
  <c r="D31" i="10"/>
  <c r="D57" i="10" s="1"/>
  <c r="D58" i="10" s="1"/>
  <c r="E31" i="10"/>
  <c r="E57" i="10" s="1"/>
  <c r="E58" i="10" s="1"/>
  <c r="F31" i="10"/>
  <c r="F57" i="10" s="1"/>
  <c r="F58" i="10" s="1"/>
  <c r="G31" i="10"/>
  <c r="G57" i="10" s="1"/>
  <c r="G58" i="10" s="1"/>
  <c r="H10" i="10"/>
  <c r="H31" i="10" s="1"/>
  <c r="D32" i="10"/>
  <c r="D59" i="10" s="1"/>
  <c r="D60" i="10" s="1"/>
  <c r="E32" i="10"/>
  <c r="E59" i="10" s="1"/>
  <c r="E60" i="10" s="1"/>
  <c r="F32" i="10"/>
  <c r="F59" i="10" s="1"/>
  <c r="F60" i="10" s="1"/>
  <c r="G32" i="10"/>
  <c r="G59" i="10" s="1"/>
  <c r="G60" i="10" s="1"/>
  <c r="H11" i="10"/>
  <c r="H32" i="10" s="1"/>
  <c r="D33" i="10"/>
  <c r="D61" i="10" s="1"/>
  <c r="D62" i="10" s="1"/>
  <c r="E33" i="10"/>
  <c r="E61" i="10" s="1"/>
  <c r="E62" i="10" s="1"/>
  <c r="F33" i="10"/>
  <c r="F61" i="10" s="1"/>
  <c r="F62" i="10" s="1"/>
  <c r="G33" i="10"/>
  <c r="G61" i="10" s="1"/>
  <c r="G62" i="10" s="1"/>
  <c r="H12" i="10"/>
  <c r="H33" i="10" s="1"/>
  <c r="C34" i="10"/>
  <c r="C63" i="10" s="1"/>
  <c r="C64" i="10" s="1"/>
  <c r="D34" i="10"/>
  <c r="D63" i="10" s="1"/>
  <c r="D64" i="10" s="1"/>
  <c r="E34" i="10"/>
  <c r="E63" i="10" s="1"/>
  <c r="E64" i="10" s="1"/>
  <c r="F34" i="10"/>
  <c r="F63" i="10" s="1"/>
  <c r="F64" i="10" s="1"/>
  <c r="G34" i="10"/>
  <c r="G63" i="10" s="1"/>
  <c r="G64" i="10" s="1"/>
  <c r="H13" i="10"/>
  <c r="H34" i="10" s="1"/>
  <c r="D26" i="10"/>
  <c r="D47" i="10" s="1"/>
  <c r="E26" i="10"/>
  <c r="E47" i="10" s="1"/>
  <c r="F26" i="10"/>
  <c r="F47" i="10" s="1"/>
  <c r="G26" i="10"/>
  <c r="G47" i="10" s="1"/>
  <c r="H5" i="10"/>
  <c r="H26" i="10" s="1"/>
  <c r="E65" i="10" l="1"/>
  <c r="F45" i="10"/>
  <c r="F48" i="10"/>
  <c r="G45" i="10"/>
  <c r="G48" i="10"/>
  <c r="E48" i="10"/>
  <c r="E45" i="10"/>
  <c r="D48" i="10"/>
  <c r="D45" i="10"/>
  <c r="C4" i="10"/>
  <c r="H4" i="10"/>
  <c r="H24" i="10" s="1"/>
  <c r="G4" i="10"/>
  <c r="G24" i="10" s="1"/>
  <c r="G25" i="10" s="1"/>
  <c r="F4" i="10"/>
  <c r="F24" i="10" s="1"/>
  <c r="F25" i="10" s="1"/>
  <c r="E4" i="10"/>
  <c r="E24" i="10" s="1"/>
  <c r="E25" i="10" s="1"/>
  <c r="D4" i="10"/>
  <c r="D24" i="10" s="1"/>
  <c r="D25" i="10" s="1"/>
  <c r="G11" i="1"/>
  <c r="G27" i="1" s="1"/>
  <c r="G10" i="1"/>
  <c r="G26" i="1" s="1"/>
  <c r="G9" i="1"/>
  <c r="G25" i="1" s="1"/>
  <c r="G8" i="1"/>
  <c r="G24" i="1" s="1"/>
  <c r="G7" i="1"/>
  <c r="G23" i="1" s="1"/>
  <c r="G6" i="1"/>
  <c r="G22" i="1" s="1"/>
  <c r="G5" i="1"/>
  <c r="G21" i="1" s="1"/>
  <c r="C5" i="1"/>
  <c r="C21" i="1" s="1"/>
  <c r="F4" i="8"/>
  <c r="E4" i="8"/>
  <c r="D4" i="8"/>
  <c r="C89" i="8"/>
  <c r="C92" i="8" s="1"/>
  <c r="F4" i="7"/>
  <c r="E4" i="7"/>
  <c r="D4" i="7"/>
  <c r="C4" i="7"/>
  <c r="F4" i="6"/>
  <c r="E4" i="6"/>
  <c r="D4" i="6"/>
  <c r="C4" i="6"/>
  <c r="F4" i="5"/>
  <c r="E4" i="5"/>
  <c r="D4" i="5"/>
  <c r="C89" i="5"/>
  <c r="C92" i="5" s="1"/>
  <c r="F4" i="4"/>
  <c r="E4" i="4"/>
  <c r="D4" i="4"/>
  <c r="C4" i="4"/>
  <c r="F4" i="3"/>
  <c r="F46" i="3" s="1"/>
  <c r="E4" i="3"/>
  <c r="E46" i="3" s="1"/>
  <c r="D4" i="3"/>
  <c r="C4" i="3"/>
  <c r="F4" i="2"/>
  <c r="E4" i="2"/>
  <c r="D4" i="2"/>
  <c r="C4" i="2"/>
  <c r="C10" i="1" s="1"/>
  <c r="C30" i="1"/>
  <c r="C31" i="1"/>
  <c r="C32" i="1"/>
  <c r="C33" i="1"/>
  <c r="C34" i="1"/>
  <c r="C35" i="1"/>
  <c r="C37" i="1"/>
  <c r="C38" i="1"/>
  <c r="C29" i="1" l="1"/>
  <c r="C28" i="1" s="1"/>
  <c r="D25" i="5"/>
  <c r="D46" i="5"/>
  <c r="F25" i="5"/>
  <c r="F46" i="5"/>
  <c r="E25" i="5"/>
  <c r="E46" i="5"/>
  <c r="C25" i="3"/>
  <c r="C87" i="3"/>
  <c r="C46" i="3"/>
  <c r="D25" i="3"/>
  <c r="D46" i="3"/>
  <c r="E88" i="10"/>
  <c r="E89" i="10" s="1"/>
  <c r="E46" i="10"/>
  <c r="D88" i="10"/>
  <c r="D91" i="10" s="1"/>
  <c r="D94" i="10" s="1"/>
  <c r="D46" i="10"/>
  <c r="G46" i="10"/>
  <c r="F88" i="10"/>
  <c r="F89" i="10" s="1"/>
  <c r="F46" i="10"/>
  <c r="E46" i="8"/>
  <c r="E25" i="8"/>
  <c r="F46" i="8"/>
  <c r="F25" i="8"/>
  <c r="D46" i="8"/>
  <c r="D25" i="8"/>
  <c r="C46" i="7"/>
  <c r="C25" i="7"/>
  <c r="D46" i="7"/>
  <c r="D25" i="7"/>
  <c r="E46" i="7"/>
  <c r="E25" i="7"/>
  <c r="F46" i="7"/>
  <c r="F25" i="7"/>
  <c r="E25" i="6"/>
  <c r="E46" i="6"/>
  <c r="F25" i="6"/>
  <c r="F46" i="6"/>
  <c r="C25" i="6"/>
  <c r="C46" i="6"/>
  <c r="D25" i="6"/>
  <c r="D46" i="6"/>
  <c r="E87" i="4"/>
  <c r="E46" i="4"/>
  <c r="E25" i="4"/>
  <c r="F25" i="4"/>
  <c r="F46" i="4"/>
  <c r="C46" i="4"/>
  <c r="C25" i="4"/>
  <c r="D25" i="4"/>
  <c r="D46" i="4"/>
  <c r="E87" i="3"/>
  <c r="E25" i="3"/>
  <c r="F87" i="3"/>
  <c r="F25" i="3"/>
  <c r="D25" i="2"/>
  <c r="D46" i="2"/>
  <c r="E46" i="2"/>
  <c r="E25" i="2"/>
  <c r="F46" i="2"/>
  <c r="F25" i="2"/>
  <c r="E10" i="1"/>
  <c r="E26" i="1" s="1"/>
  <c r="E87" i="2"/>
  <c r="E89" i="2" s="1"/>
  <c r="E92" i="2" s="1"/>
  <c r="F10" i="1"/>
  <c r="F26" i="1" s="1"/>
  <c r="F87" i="2"/>
  <c r="F89" i="2" s="1"/>
  <c r="F92" i="2" s="1"/>
  <c r="D10" i="1"/>
  <c r="D26" i="1" s="1"/>
  <c r="D87" i="2"/>
  <c r="D89" i="2" s="1"/>
  <c r="D92" i="2" s="1"/>
  <c r="C11" i="1"/>
  <c r="C27" i="1" s="1"/>
  <c r="D11" i="1"/>
  <c r="D27" i="1" s="1"/>
  <c r="D87" i="3"/>
  <c r="F9" i="1"/>
  <c r="F25" i="1" s="1"/>
  <c r="F87" i="4"/>
  <c r="C9" i="1"/>
  <c r="C25" i="1" s="1"/>
  <c r="C87" i="4"/>
  <c r="D9" i="1"/>
  <c r="D25" i="1" s="1"/>
  <c r="D87" i="4"/>
  <c r="D7" i="1"/>
  <c r="D23" i="1" s="1"/>
  <c r="D87" i="5"/>
  <c r="D89" i="5" s="1"/>
  <c r="D92" i="5" s="1"/>
  <c r="E7" i="1"/>
  <c r="E23" i="1" s="1"/>
  <c r="E87" i="5"/>
  <c r="E89" i="5" s="1"/>
  <c r="E92" i="5" s="1"/>
  <c r="F7" i="1"/>
  <c r="F23" i="1" s="1"/>
  <c r="F87" i="5"/>
  <c r="F89" i="5" s="1"/>
  <c r="F92" i="5" s="1"/>
  <c r="E87" i="6"/>
  <c r="E89" i="6" s="1"/>
  <c r="E92" i="6" s="1"/>
  <c r="F87" i="6"/>
  <c r="F89" i="6" s="1"/>
  <c r="F92" i="6" s="1"/>
  <c r="C87" i="6"/>
  <c r="C89" i="6" s="1"/>
  <c r="C92" i="6" s="1"/>
  <c r="D87" i="6"/>
  <c r="D89" i="6" s="1"/>
  <c r="D92" i="6" s="1"/>
  <c r="C87" i="7"/>
  <c r="C89" i="7" s="1"/>
  <c r="C92" i="7" s="1"/>
  <c r="D87" i="7"/>
  <c r="D89" i="7" s="1"/>
  <c r="D92" i="7" s="1"/>
  <c r="E6" i="1"/>
  <c r="E22" i="1" s="1"/>
  <c r="E87" i="7"/>
  <c r="E89" i="7" s="1"/>
  <c r="E92" i="7" s="1"/>
  <c r="F6" i="1"/>
  <c r="F22" i="1" s="1"/>
  <c r="F87" i="7"/>
  <c r="F89" i="7" s="1"/>
  <c r="F92" i="7" s="1"/>
  <c r="E87" i="8"/>
  <c r="E89" i="8" s="1"/>
  <c r="E92" i="8" s="1"/>
  <c r="F87" i="8"/>
  <c r="F89" i="8" s="1"/>
  <c r="F92" i="8" s="1"/>
  <c r="D87" i="8"/>
  <c r="D89" i="8" s="1"/>
  <c r="D92" i="8" s="1"/>
  <c r="D6" i="1"/>
  <c r="D22" i="1" s="1"/>
  <c r="F8" i="1"/>
  <c r="F24" i="1" s="1"/>
  <c r="D5" i="1"/>
  <c r="D21" i="1" s="1"/>
  <c r="E11" i="1"/>
  <c r="E27" i="1" s="1"/>
  <c r="C7" i="1"/>
  <c r="C23" i="1" s="1"/>
  <c r="D8" i="1"/>
  <c r="D24" i="1" s="1"/>
  <c r="C8" i="1"/>
  <c r="C24" i="1" s="1"/>
  <c r="C6" i="1"/>
  <c r="C22" i="1" s="1"/>
  <c r="F5" i="1"/>
  <c r="F21" i="1" s="1"/>
  <c r="E5" i="1"/>
  <c r="E21" i="1" s="1"/>
  <c r="G20" i="1"/>
  <c r="G4" i="1"/>
  <c r="F11" i="1"/>
  <c r="F27" i="1" s="1"/>
  <c r="E8" i="1"/>
  <c r="E9" i="1"/>
  <c r="E25" i="1" s="1"/>
  <c r="G65" i="10" l="1"/>
  <c r="G88" i="10" s="1"/>
  <c r="E91" i="10"/>
  <c r="E94" i="10" s="1"/>
  <c r="F91" i="10"/>
  <c r="F94" i="10" s="1"/>
  <c r="D89" i="10"/>
  <c r="D20" i="1"/>
  <c r="D61" i="1" s="1"/>
  <c r="D63" i="1" s="1"/>
  <c r="D4" i="1"/>
  <c r="C4" i="1"/>
  <c r="F20" i="1"/>
  <c r="F61" i="1" s="1"/>
  <c r="F63" i="1" s="1"/>
  <c r="F4" i="1"/>
  <c r="E4" i="1"/>
  <c r="E24" i="1"/>
  <c r="E20" i="1" s="1"/>
  <c r="E61" i="1" s="1"/>
  <c r="E63" i="1" s="1"/>
  <c r="G91" i="10" l="1"/>
  <c r="G94" i="10" s="1"/>
  <c r="G89" i="10"/>
  <c r="C65" i="10"/>
  <c r="D66" i="1"/>
  <c r="E66" i="1"/>
  <c r="F66" i="1"/>
  <c r="C31" i="10" l="1"/>
  <c r="C57" i="10" s="1"/>
  <c r="C58" i="10" s="1"/>
  <c r="C18" i="1"/>
  <c r="C27" i="10"/>
  <c r="C49" i="10" s="1"/>
  <c r="C50" i="10" s="1"/>
  <c r="C29" i="10"/>
  <c r="C53" i="10" s="1"/>
  <c r="C54" i="10" s="1"/>
  <c r="C33" i="10"/>
  <c r="C61" i="10" s="1"/>
  <c r="C62" i="10" s="1"/>
  <c r="C28" i="10"/>
  <c r="C51" i="10" s="1"/>
  <c r="C52" i="10" s="1"/>
  <c r="C30" i="10"/>
  <c r="C55" i="10" s="1"/>
  <c r="C56" i="10" s="1"/>
  <c r="C32" i="10"/>
  <c r="C59" i="10" s="1"/>
  <c r="C60" i="10" s="1"/>
  <c r="C33" i="2"/>
  <c r="C61" i="2" s="1"/>
  <c r="C62" i="2" s="1"/>
  <c r="C28" i="2"/>
  <c r="C51" i="2" s="1"/>
  <c r="C52" i="2" s="1"/>
  <c r="C30" i="2"/>
  <c r="C55" i="2" s="1"/>
  <c r="C56" i="2" s="1"/>
  <c r="C32" i="2"/>
  <c r="C59" i="2" s="1"/>
  <c r="C60" i="2" s="1"/>
  <c r="C27" i="2"/>
  <c r="C49" i="2" s="1"/>
  <c r="C29" i="2"/>
  <c r="C53" i="2" s="1"/>
  <c r="C54" i="2" s="1"/>
  <c r="C31" i="2"/>
  <c r="C57" i="2" s="1"/>
  <c r="C58" i="2" s="1"/>
  <c r="C50" i="2" l="1"/>
  <c r="C45" i="2"/>
  <c r="C14" i="10"/>
  <c r="C26" i="10"/>
  <c r="C26" i="1"/>
  <c r="C20" i="1" s="1"/>
  <c r="C61" i="1" s="1"/>
  <c r="C63" i="1" s="1"/>
  <c r="C66" i="1" s="1"/>
  <c r="C12" i="1"/>
  <c r="C24" i="2"/>
  <c r="C25" i="2" l="1"/>
  <c r="C86" i="2"/>
  <c r="C87" i="2" s="1"/>
  <c r="C46" i="2"/>
  <c r="C24" i="10"/>
  <c r="C25" i="10" s="1"/>
  <c r="C47" i="10"/>
  <c r="C48" i="10" s="1"/>
  <c r="C89" i="2" l="1"/>
  <c r="C92" i="2" s="1"/>
  <c r="C45" i="10"/>
  <c r="C88" i="10" l="1"/>
  <c r="C46" i="10"/>
  <c r="C89" i="10" l="1"/>
  <c r="I88" i="10"/>
  <c r="C91" i="10"/>
  <c r="C94" i="10" s="1"/>
</calcChain>
</file>

<file path=xl/sharedStrings.xml><?xml version="1.0" encoding="utf-8"?>
<sst xmlns="http://schemas.openxmlformats.org/spreadsheetml/2006/main" count="885" uniqueCount="78">
  <si>
    <t>Profit and Loss</t>
  </si>
  <si>
    <t>Revenue</t>
  </si>
  <si>
    <t>Cost of Sales</t>
  </si>
  <si>
    <t>Contribution</t>
  </si>
  <si>
    <t>Staff</t>
  </si>
  <si>
    <t>Overheads</t>
  </si>
  <si>
    <t>EBITDA</t>
  </si>
  <si>
    <t>Depreciation</t>
  </si>
  <si>
    <t>EBITA</t>
  </si>
  <si>
    <t>Interest</t>
  </si>
  <si>
    <t>Tax</t>
  </si>
  <si>
    <t>Earnings</t>
  </si>
  <si>
    <t>Salaries</t>
  </si>
  <si>
    <t>Overtime</t>
  </si>
  <si>
    <t>Locom</t>
  </si>
  <si>
    <t>Education</t>
  </si>
  <si>
    <t>Tickets</t>
  </si>
  <si>
    <t>Dependent</t>
  </si>
  <si>
    <t>GOSI</t>
  </si>
  <si>
    <t>DR Points</t>
  </si>
  <si>
    <t>Bonus</t>
  </si>
  <si>
    <t>Reg fees and gov'nance</t>
  </si>
  <si>
    <t>Transport</t>
  </si>
  <si>
    <t>Scanner Maintenance</t>
  </si>
  <si>
    <t>IT &amp; Comms</t>
  </si>
  <si>
    <t>RISPACS</t>
  </si>
  <si>
    <t>Travel</t>
  </si>
  <si>
    <t>Rent &amp; Rates</t>
  </si>
  <si>
    <t>Utilities</t>
  </si>
  <si>
    <t>Building Maintenance</t>
  </si>
  <si>
    <t>Office Cost</t>
  </si>
  <si>
    <t>Recruitment</t>
  </si>
  <si>
    <t>Training</t>
  </si>
  <si>
    <t>Marketing</t>
  </si>
  <si>
    <t>Entertaining</t>
  </si>
  <si>
    <t>Legal &amp; Professional</t>
  </si>
  <si>
    <t>International Partner</t>
  </si>
  <si>
    <t>Sundry</t>
  </si>
  <si>
    <t>Penalties</t>
  </si>
  <si>
    <t>Insurance</t>
  </si>
  <si>
    <t>CT</t>
  </si>
  <si>
    <t>MRI</t>
  </si>
  <si>
    <t>US</t>
  </si>
  <si>
    <t>X-Ray</t>
  </si>
  <si>
    <t>Mamo</t>
  </si>
  <si>
    <t>Other NM</t>
  </si>
  <si>
    <t>PET-CT</t>
  </si>
  <si>
    <t>X-Ray (BMD)</t>
  </si>
  <si>
    <t>X-Ray (Fluoro)</t>
  </si>
  <si>
    <t>Al Artaweyyah</t>
  </si>
  <si>
    <t>Al Dawadmi</t>
  </si>
  <si>
    <t>Al Majmaah</t>
  </si>
  <si>
    <t>Al Yamamah</t>
  </si>
  <si>
    <t>Al Zufi</t>
  </si>
  <si>
    <t>KFMC</t>
  </si>
  <si>
    <t>PMAH</t>
  </si>
  <si>
    <t>SLA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</si>
  <si>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</si>
  <si>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</si>
  <si>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</si>
  <si>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</si>
  <si>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</si>
  <si>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</si>
  <si>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</si>
  <si>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</si>
  <si>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</si>
  <si>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</si>
  <si>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</si>
  <si>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</si>
  <si>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</si>
  <si>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Medical Insurance</t>
  </si>
  <si>
    <t>Head Office</t>
  </si>
  <si>
    <t>Contribution ( Incl. Staff )</t>
  </si>
  <si>
    <t>Contribution ( Excl. Staff )</t>
  </si>
  <si>
    <t>G&amp;A ( Central Staff )</t>
  </si>
  <si>
    <t>%</t>
  </si>
  <si>
    <t>Contribution (Excl.Staff)</t>
  </si>
  <si>
    <t>Shared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</si>
</sst>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\(#,##0\)"/>
    <numFmt numFmtId="165" formatCode="_(* #,##0_);_(* \(#,##0\);_(* &quot;-&quot;??_);_(@_)"/>
    <numFmt numFmtId="166" formatCode="_(* #,##0.0_);_(* \(#,##0.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B0F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7" fontId="2" fillId="2" borderId="0" xfId="0" applyNumberFormat="1" applyFont="1" applyFill="1" applyAlignment="1">
      <alignment horizontal="right"/>
    </xf>
    <xf numFmtId="164" fontId="0" fillId="2" borderId="0" xfId="0" applyNumberFormat="1" applyFill="1"/>
    <xf numFmtId="0" fontId="0" fillId="0" borderId="1" xfId="0" applyBorder="1"/>
    <xf numFmtId="164" fontId="0" fillId="2" borderId="1" xfId="0" applyNumberFormat="1" applyFill="1" applyBorder="1"/>
    <xf numFmtId="0" fontId="0" fillId="0" borderId="2" xfId="0" applyBorder="1"/>
    <xf numFmtId="164" fontId="0" fillId="2" borderId="2" xfId="0" applyNumberFormat="1" applyFill="1" applyBorder="1"/>
    <xf numFmtId="0" fontId="3" fillId="0" borderId="0" xfId="0" applyFont="1"/>
    <xf numFmtId="165" fontId="0" fillId="0" borderId="0" xfId="1" applyNumberFormat="1" applyFont="1"/>
    <xf numFmtId="164" fontId="5" fillId="2" borderId="0" xfId="0" applyNumberFormat="1" applyFont="1" applyFill="1"/>
    <xf numFmtId="165" fontId="3" fillId="0" borderId="0" xfId="1" applyNumberFormat="1" applyFont="1"/>
    <xf numFmtId="165" fontId="5" fillId="2" borderId="0" xfId="1" applyNumberFormat="1" applyFont="1" applyFill="1"/>
    <xf numFmtId="43" fontId="0" fillId="2" borderId="0" xfId="1" applyFont="1" applyFill="1"/>
    <xf numFmtId="9" fontId="0" fillId="2" borderId="0" xfId="2" applyFont="1" applyFill="1"/>
    <xf numFmtId="165" fontId="0" fillId="2" borderId="0" xfId="1" applyNumberFormat="1" applyFont="1" applyFill="1"/>
    <xf numFmtId="165" fontId="0" fillId="0" borderId="0" xfId="0" applyNumberFormat="1"/>
    <xf numFmtId="166" fontId="0" fillId="2" borderId="0" xfId="1" applyNumberFormat="1" applyFont="1" applyFill="1"/>
    <xf numFmtId="43" fontId="5" fillId="2" borderId="0" xfId="1" applyFont="1" applyFill="1"/>
    <xf numFmtId="0" fontId="5" fillId="0" borderId="0" xfId="0" applyFont="1"/>
    <xf numFmtId="165" fontId="5" fillId="0" borderId="0" xfId="1" applyNumberFormat="1" applyFont="1"/>
    <xf numFmtId="17" fontId="2" fillId="2" borderId="0" xfId="0" applyNumberFormat="1" applyFont="1" applyFill="1" applyAlignment="1">
      <alignment horizontal="center" vertical="center"/>
    </xf>
    <xf numFmtId="165" fontId="6" fillId="2" borderId="0" xfId="1" applyNumberFormat="1" applyFont="1" applyFill="1"/>
    <xf numFmtId="165" fontId="6" fillId="0" borderId="0" xfId="1" applyNumberFormat="1" applyFont="1"/>
    <xf numFmtId="164" fontId="5" fillId="2" borderId="0" xfId="0" applyNumberFormat="1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164" fontId="6" fillId="2" borderId="0" xfId="0" applyNumberFormat="1" applyFont="1" applyFill="1"/>
    <xf numFmtId="43" fontId="5" fillId="0" borderId="0" xfId="1" applyFont="1"/>
    <xf numFmtId="9" fontId="8" fillId="2" borderId="0" xfId="2" applyFont="1" applyFill="1" applyAlignment="1">
      <alignment horizontal="center" vertical="center"/>
    </xf>
    <xf numFmtId="9" fontId="8" fillId="2" borderId="0" xfId="2" applyFont="1" applyFill="1"/>
    <xf numFmtId="9" fontId="8" fillId="2" borderId="0" xfId="2" applyFont="1" applyFill="1" applyBorder="1"/>
    <xf numFmtId="43" fontId="6" fillId="2" borderId="0" xfId="1" applyFont="1" applyFill="1"/>
    <xf numFmtId="43" fontId="5" fillId="2" borderId="0" xfId="1" applyFont="1" applyFill="1" applyAlignment="1">
      <alignment horizontal="center" vertical="center"/>
    </xf>
    <xf numFmtId="1" fontId="5" fillId="0" borderId="0" xfId="0" applyNumberFormat="1" applyFont="1"/>
    <xf numFmtId="17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1" applyNumberFormat="1" applyFont="1" applyFill="1"/>
    <xf numFmtId="165" fontId="5" fillId="0" borderId="0" xfId="1" applyNumberFormat="1" applyFont="1" applyFill="1"/>
    <xf numFmtId="164" fontId="0" fillId="0" borderId="0" xfId="0" applyNumberFormat="1"/>
    <xf numFmtId="43" fontId="0" fillId="0" borderId="0" xfId="0" applyNumberFormat="1"/>
    <xf numFmtId="9" fontId="5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C96A-39AD-4D15-8606-3149D3AD8002}">
  <dimension ref="B3:O66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:B11"/>
    </sheetView>
  </sheetViews>
  <sheetFormatPr defaultRowHeight="14.5" outlineLevelRow="1" x14ac:dyDescent="0.35"/>
  <cols>
    <col min="2" max="2" width="18.08984375" bestFit="1" customWidth="1"/>
    <col min="3" max="6" width="13.90625" bestFit="1" customWidth="1"/>
    <col min="7" max="7" width="13.81640625" bestFit="1" customWidth="1"/>
    <col min="8" max="8" width="8.90625" bestFit="1" customWidth="1"/>
  </cols>
  <sheetData>
    <row r="3" spans="2:15" x14ac:dyDescent="0.35">
      <c r="B3" s="1" t="s">
        <v>0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</row>
    <row r="4" spans="2:15" x14ac:dyDescent="0.35">
      <c r="B4" t="s">
        <v>1</v>
      </c>
      <c r="C4" s="15">
        <f>SUM(C5:C11)</f>
        <v>23418221</v>
      </c>
      <c r="D4" s="15">
        <f>SUM(D5:D11)</f>
        <v>30175947</v>
      </c>
      <c r="E4" s="15">
        <f>SUM(E5:E11)</f>
        <v>28830339</v>
      </c>
      <c r="F4" s="15">
        <f>SUM(F5:F11)</f>
        <v>27332062</v>
      </c>
      <c r="G4" s="15">
        <f>SUM(G5:G11)</f>
        <v>26377759</v>
      </c>
    </row>
    <row r="5" spans="2:15" outlineLevel="1" x14ac:dyDescent="0.35">
      <c r="B5" s="8" t="s">
        <v>49</v>
      </c>
      <c r="C5" s="10">
        <f>'Al Artaweyyah P&amp;L'!C4</f>
        <v>209018</v>
      </c>
      <c r="D5" s="10">
        <f>'Al Artaweyyah P&amp;L'!D4</f>
        <v>270206</v>
      </c>
      <c r="E5" s="10">
        <f>'Al Artaweyyah P&amp;L'!E4</f>
        <v>224638</v>
      </c>
      <c r="F5" s="10">
        <f>'Al Artaweyyah P&amp;L'!F4</f>
        <v>206050</v>
      </c>
      <c r="G5" s="18">
        <f>'Al Artaweyyah P&amp;L'!G4</f>
        <v>211118</v>
      </c>
    </row>
    <row r="6" spans="2:15" outlineLevel="1" x14ac:dyDescent="0.35">
      <c r="B6" s="8" t="s">
        <v>50</v>
      </c>
      <c r="C6" s="10">
        <f>'Al Dawadmi P&amp;L'!C4</f>
        <v>1686455</v>
      </c>
      <c r="D6" s="10">
        <f>'Al Dawadmi P&amp;L'!D4</f>
        <v>2881562</v>
      </c>
      <c r="E6" s="10">
        <f>'Al Dawadmi P&amp;L'!E4</f>
        <v>2465848</v>
      </c>
      <c r="F6" s="10">
        <f>'Al Dawadmi P&amp;L'!F4</f>
        <v>2763946</v>
      </c>
      <c r="G6" s="18">
        <f>'Al Dawadmi P&amp;L'!G4</f>
        <v>2695555</v>
      </c>
    </row>
    <row r="7" spans="2:15" outlineLevel="1" x14ac:dyDescent="0.35">
      <c r="B7" s="8" t="s">
        <v>51</v>
      </c>
      <c r="C7" s="10">
        <f>'Al Majmaah P&amp;L'!C4</f>
        <v>847256</v>
      </c>
      <c r="D7" s="10">
        <f>'Al Majmaah P&amp;L'!D4</f>
        <v>1245066</v>
      </c>
      <c r="E7" s="10">
        <f>'Al Majmaah P&amp;L'!E4</f>
        <v>1231611</v>
      </c>
      <c r="F7" s="10">
        <f>'Al Majmaah P&amp;L'!F4</f>
        <v>1118114</v>
      </c>
      <c r="G7" s="18">
        <f>'Al Majmaah P&amp;L'!G4</f>
        <v>1373599</v>
      </c>
    </row>
    <row r="8" spans="2:15" outlineLevel="1" x14ac:dyDescent="0.35">
      <c r="B8" s="8" t="s">
        <v>53</v>
      </c>
      <c r="C8" s="10">
        <f>'Al Zulfi P&amp;L'!C4</f>
        <v>898325</v>
      </c>
      <c r="D8" s="10">
        <f>'Al Zulfi P&amp;L'!D4</f>
        <v>1162142</v>
      </c>
      <c r="E8" s="10">
        <f>'Al Zulfi P&amp;L'!E4</f>
        <v>1201327</v>
      </c>
      <c r="F8" s="10">
        <f>'Al Zulfi P&amp;L'!F4</f>
        <v>1123326</v>
      </c>
      <c r="G8" s="18">
        <f>'Al Zulfi P&amp;L'!G4</f>
        <v>1257852</v>
      </c>
    </row>
    <row r="9" spans="2:15" outlineLevel="1" x14ac:dyDescent="0.35">
      <c r="B9" s="8" t="s">
        <v>52</v>
      </c>
      <c r="C9" s="10">
        <f>'Al Yamamah P&amp;L'!C4</f>
        <v>845346</v>
      </c>
      <c r="D9" s="10">
        <f>'Al Yamamah P&amp;L'!D4</f>
        <v>1036570</v>
      </c>
      <c r="E9" s="10">
        <f>'Al Yamamah P&amp;L'!E4</f>
        <v>934313</v>
      </c>
      <c r="F9" s="10">
        <f>'Al Yamamah P&amp;L'!F4</f>
        <v>828675</v>
      </c>
      <c r="G9" s="18">
        <f>'Al Yamamah P&amp;L'!G4</f>
        <v>722232</v>
      </c>
    </row>
    <row r="10" spans="2:15" outlineLevel="1" x14ac:dyDescent="0.35">
      <c r="B10" s="8" t="s">
        <v>54</v>
      </c>
      <c r="C10" s="10">
        <f>'KFMC P&amp;L'!C4</f>
        <v>12557005</v>
      </c>
      <c r="D10" s="10">
        <f>'KFMC P&amp;L'!D4</f>
        <v>15817277</v>
      </c>
      <c r="E10" s="10">
        <f>'KFMC P&amp;L'!E4</f>
        <v>15008604</v>
      </c>
      <c r="F10" s="10">
        <f>'KFMC P&amp;L'!F4</f>
        <v>14052716</v>
      </c>
      <c r="G10" s="18">
        <f>'KFMC P&amp;L'!G4</f>
        <v>12797325</v>
      </c>
    </row>
    <row r="11" spans="2:15" outlineLevel="1" x14ac:dyDescent="0.35">
      <c r="B11" s="8" t="s">
        <v>55</v>
      </c>
      <c r="C11" s="10">
        <f>'PMAH P&amp;L'!C4</f>
        <v>6374816</v>
      </c>
      <c r="D11" s="10">
        <f>'PMAH P&amp;L'!D4</f>
        <v>7763124</v>
      </c>
      <c r="E11" s="10">
        <f>'PMAH P&amp;L'!E4</f>
        <v>7763998</v>
      </c>
      <c r="F11" s="10">
        <f>'PMAH P&amp;L'!F4</f>
        <v>7239235</v>
      </c>
      <c r="G11" s="18">
        <f>'PMAH P&amp;L'!G4</f>
        <v>7320078</v>
      </c>
    </row>
    <row r="12" spans="2:15" x14ac:dyDescent="0.35">
      <c r="B12" t="s">
        <v>2</v>
      </c>
      <c r="C12" s="15">
        <f>SUM(C13:C19)</f>
        <v>4080</v>
      </c>
      <c r="D12" s="15">
        <f t="shared" ref="D12:H12" si="0">SUM(D13:D19)</f>
        <v>466992.29</v>
      </c>
      <c r="E12" s="15">
        <f t="shared" si="0"/>
        <v>522736.4</v>
      </c>
      <c r="F12" s="15">
        <f t="shared" si="0"/>
        <v>770199.93</v>
      </c>
      <c r="G12" s="15">
        <f t="shared" si="0"/>
        <v>872673.64</v>
      </c>
      <c r="H12" s="15">
        <f t="shared" si="0"/>
        <v>0</v>
      </c>
    </row>
    <row r="13" spans="2:15" outlineLevel="1" x14ac:dyDescent="0.35">
      <c r="B13" s="8" t="s">
        <v>49</v>
      </c>
      <c r="C13" s="12">
        <f>'Al Artaweyyah P&amp;L'!C14</f>
        <v>0</v>
      </c>
      <c r="D13" s="12">
        <f>'Al Artaweyyah P&amp;L'!D14</f>
        <v>0</v>
      </c>
      <c r="E13" s="12">
        <f>'Al Artaweyyah P&amp;L'!E14</f>
        <v>33695.699999999997</v>
      </c>
      <c r="F13" s="12">
        <f>'Al Artaweyyah P&amp;L'!F14</f>
        <v>31321.599999999999</v>
      </c>
      <c r="G13" s="12">
        <f>'Al Artaweyyah P&amp;L'!G14</f>
        <v>25291.949999999997</v>
      </c>
      <c r="H13" s="12">
        <f>'Al Artaweyyah P&amp;L'!H14</f>
        <v>0</v>
      </c>
    </row>
    <row r="14" spans="2:15" outlineLevel="1" x14ac:dyDescent="0.35">
      <c r="B14" s="8" t="s">
        <v>50</v>
      </c>
      <c r="C14" s="12">
        <f>'Al Dawadmi P&amp;L'!C14</f>
        <v>0</v>
      </c>
      <c r="D14" s="12">
        <f>'Al Dawadmi P&amp;L'!D14</f>
        <v>0</v>
      </c>
      <c r="E14" s="12">
        <f>'Al Dawadmi P&amp;L'!E14</f>
        <v>0</v>
      </c>
      <c r="F14" s="12">
        <f>'Al Dawadmi P&amp;L'!F14</f>
        <v>11315.2</v>
      </c>
      <c r="G14" s="12">
        <f>'Al Dawadmi P&amp;L'!G14</f>
        <v>14004.03</v>
      </c>
      <c r="H14" s="12">
        <f>'Al Dawadmi P&amp;L'!H14</f>
        <v>0</v>
      </c>
    </row>
    <row r="15" spans="2:15" outlineLevel="1" x14ac:dyDescent="0.35">
      <c r="B15" s="8" t="s">
        <v>51</v>
      </c>
      <c r="C15" s="12">
        <f>'Al Majmaah P&amp;L'!C14</f>
        <v>4080</v>
      </c>
      <c r="D15" s="12">
        <f>'Al Majmaah P&amp;L'!D14</f>
        <v>0</v>
      </c>
      <c r="E15" s="12">
        <f>'Al Majmaah P&amp;L'!E14</f>
        <v>0</v>
      </c>
      <c r="F15" s="12">
        <f>'Al Majmaah P&amp;L'!F14</f>
        <v>8615.49</v>
      </c>
      <c r="G15" s="12">
        <f>'Al Majmaah P&amp;L'!G14</f>
        <v>10350.630000000001</v>
      </c>
      <c r="H15" s="12">
        <f>'Al Majmaah P&amp;L'!H14</f>
        <v>0</v>
      </c>
    </row>
    <row r="16" spans="2:15" outlineLevel="1" x14ac:dyDescent="0.35">
      <c r="B16" s="8" t="s">
        <v>53</v>
      </c>
      <c r="C16" s="12">
        <f>'Al Zulfi P&amp;L'!C14</f>
        <v>0</v>
      </c>
      <c r="D16" s="12">
        <f>'Al Zulfi P&amp;L'!D14</f>
        <v>0</v>
      </c>
      <c r="E16" s="12">
        <f>'Al Zulfi P&amp;L'!E14</f>
        <v>0</v>
      </c>
      <c r="F16" s="12">
        <f>'Al Zulfi P&amp;L'!F14</f>
        <v>3666.71</v>
      </c>
      <c r="G16" s="12">
        <f>'Al Zulfi P&amp;L'!G14</f>
        <v>6367.02</v>
      </c>
      <c r="H16" s="12">
        <f>'Al Zulfi P&amp;L'!H14</f>
        <v>0</v>
      </c>
    </row>
    <row r="17" spans="2:10" outlineLevel="1" x14ac:dyDescent="0.35">
      <c r="B17" s="8" t="s">
        <v>52</v>
      </c>
      <c r="C17" s="12">
        <f>'Al Yamamah P&amp;L'!C14</f>
        <v>0</v>
      </c>
      <c r="D17" s="12">
        <f>'Al Yamamah P&amp;L'!D14</f>
        <v>0</v>
      </c>
      <c r="E17" s="12">
        <f>'Al Yamamah P&amp;L'!E14</f>
        <v>0</v>
      </c>
      <c r="F17" s="12">
        <f>'Al Yamamah P&amp;L'!F14</f>
        <v>3122.34</v>
      </c>
      <c r="G17" s="12">
        <f>'Al Yamamah P&amp;L'!G14</f>
        <v>5914.83</v>
      </c>
      <c r="H17" s="12">
        <f>'Al Yamamah P&amp;L'!H14</f>
        <v>0</v>
      </c>
    </row>
    <row r="18" spans="2:10" outlineLevel="1" x14ac:dyDescent="0.35">
      <c r="B18" s="8" t="s">
        <v>54</v>
      </c>
      <c r="C18" s="12">
        <f>'KFMC P&amp;L'!C14</f>
        <v>0</v>
      </c>
      <c r="D18" s="12">
        <f>'KFMC P&amp;L'!D14</f>
        <v>361158.29</v>
      </c>
      <c r="E18" s="12">
        <f>'KFMC P&amp;L'!E14</f>
        <v>329240.7</v>
      </c>
      <c r="F18" s="12">
        <f>'KFMC P&amp;L'!F14</f>
        <v>604929.66</v>
      </c>
      <c r="G18" s="12">
        <f>'KFMC P&amp;L'!G14</f>
        <v>691166.06</v>
      </c>
      <c r="H18" s="12">
        <f>'KFMC P&amp;L'!H14</f>
        <v>0</v>
      </c>
    </row>
    <row r="19" spans="2:10" outlineLevel="1" x14ac:dyDescent="0.35">
      <c r="B19" s="8" t="s">
        <v>55</v>
      </c>
      <c r="C19" s="12">
        <f>'PMAH P&amp;L'!C14</f>
        <v>0</v>
      </c>
      <c r="D19" s="12">
        <f>'PMAH P&amp;L'!D14</f>
        <v>105834</v>
      </c>
      <c r="E19" s="12">
        <f>'PMAH P&amp;L'!E14</f>
        <v>159800</v>
      </c>
      <c r="F19" s="12">
        <f>'PMAH P&amp;L'!F14</f>
        <v>107228.93000000001</v>
      </c>
      <c r="G19" s="12">
        <f>'PMAH P&amp;L'!G14</f>
        <v>119579.12</v>
      </c>
      <c r="H19" s="12">
        <f>'PMAH P&amp;L'!H14</f>
        <v>0</v>
      </c>
    </row>
    <row r="20" spans="2:10" x14ac:dyDescent="0.35">
      <c r="B20" t="s">
        <v>3</v>
      </c>
      <c r="C20" s="15">
        <f>SUM(C21:C27)</f>
        <v>23414141</v>
      </c>
      <c r="D20" s="15">
        <f t="shared" ref="D20:H20" si="1">SUM(D21:D27)</f>
        <v>29708954.710000001</v>
      </c>
      <c r="E20" s="15">
        <f t="shared" si="1"/>
        <v>28307602.600000001</v>
      </c>
      <c r="F20" s="15">
        <f t="shared" si="1"/>
        <v>26561862.07</v>
      </c>
      <c r="G20" s="15">
        <f t="shared" si="1"/>
        <v>25505085.359999999</v>
      </c>
      <c r="H20" s="15">
        <f t="shared" si="1"/>
        <v>0</v>
      </c>
    </row>
    <row r="21" spans="2:10" outlineLevel="1" x14ac:dyDescent="0.35">
      <c r="B21" s="8" t="s">
        <v>49</v>
      </c>
      <c r="C21" s="10">
        <f>C5-C13</f>
        <v>209018</v>
      </c>
      <c r="D21" s="10">
        <f t="shared" ref="D21:H21" si="2">D5-D13</f>
        <v>270206</v>
      </c>
      <c r="E21" s="10">
        <f t="shared" si="2"/>
        <v>190942.3</v>
      </c>
      <c r="F21" s="10">
        <f t="shared" si="2"/>
        <v>174728.4</v>
      </c>
      <c r="G21" s="10">
        <f t="shared" si="2"/>
        <v>185826.05</v>
      </c>
      <c r="H21" s="10">
        <f t="shared" si="2"/>
        <v>0</v>
      </c>
    </row>
    <row r="22" spans="2:10" outlineLevel="1" x14ac:dyDescent="0.35">
      <c r="B22" s="8" t="s">
        <v>50</v>
      </c>
      <c r="C22" s="10">
        <f t="shared" ref="C22:H22" si="3">C6-C14</f>
        <v>1686455</v>
      </c>
      <c r="D22" s="10">
        <f t="shared" si="3"/>
        <v>2881562</v>
      </c>
      <c r="E22" s="10">
        <f t="shared" si="3"/>
        <v>2465848</v>
      </c>
      <c r="F22" s="10">
        <f t="shared" si="3"/>
        <v>2752630.8</v>
      </c>
      <c r="G22" s="10">
        <f t="shared" si="3"/>
        <v>2681550.9700000002</v>
      </c>
      <c r="H22" s="10">
        <f t="shared" si="3"/>
        <v>0</v>
      </c>
    </row>
    <row r="23" spans="2:10" outlineLevel="1" x14ac:dyDescent="0.35">
      <c r="B23" s="8" t="s">
        <v>51</v>
      </c>
      <c r="C23" s="10">
        <f t="shared" ref="C23:H23" si="4">C7-C15</f>
        <v>843176</v>
      </c>
      <c r="D23" s="10">
        <f t="shared" si="4"/>
        <v>1245066</v>
      </c>
      <c r="E23" s="10">
        <f t="shared" si="4"/>
        <v>1231611</v>
      </c>
      <c r="F23" s="10">
        <f t="shared" si="4"/>
        <v>1109498.51</v>
      </c>
      <c r="G23" s="10">
        <f t="shared" si="4"/>
        <v>1363248.37</v>
      </c>
      <c r="H23" s="10">
        <f t="shared" si="4"/>
        <v>0</v>
      </c>
    </row>
    <row r="24" spans="2:10" outlineLevel="1" x14ac:dyDescent="0.35">
      <c r="B24" s="8" t="s">
        <v>53</v>
      </c>
      <c r="C24" s="10">
        <f t="shared" ref="C24:H24" si="5">C8-C16</f>
        <v>898325</v>
      </c>
      <c r="D24" s="10">
        <f t="shared" si="5"/>
        <v>1162142</v>
      </c>
      <c r="E24" s="10">
        <f t="shared" si="5"/>
        <v>1201327</v>
      </c>
      <c r="F24" s="10">
        <f t="shared" si="5"/>
        <v>1119659.29</v>
      </c>
      <c r="G24" s="10">
        <f t="shared" si="5"/>
        <v>1251484.98</v>
      </c>
      <c r="H24" s="10">
        <f t="shared" si="5"/>
        <v>0</v>
      </c>
    </row>
    <row r="25" spans="2:10" outlineLevel="1" x14ac:dyDescent="0.35">
      <c r="B25" s="8" t="s">
        <v>52</v>
      </c>
      <c r="C25" s="10">
        <f t="shared" ref="C25:H25" si="6">C9-C17</f>
        <v>845346</v>
      </c>
      <c r="D25" s="10">
        <f t="shared" si="6"/>
        <v>1036570</v>
      </c>
      <c r="E25" s="10">
        <f t="shared" si="6"/>
        <v>934313</v>
      </c>
      <c r="F25" s="10">
        <f t="shared" si="6"/>
        <v>825552.66</v>
      </c>
      <c r="G25" s="10">
        <f t="shared" si="6"/>
        <v>716317.17</v>
      </c>
      <c r="H25" s="10">
        <f t="shared" si="6"/>
        <v>0</v>
      </c>
    </row>
    <row r="26" spans="2:10" outlineLevel="1" x14ac:dyDescent="0.35">
      <c r="B26" s="8" t="s">
        <v>54</v>
      </c>
      <c r="C26" s="10">
        <f t="shared" ref="C26:H26" si="7">C10-C18</f>
        <v>12557005</v>
      </c>
      <c r="D26" s="10">
        <f t="shared" si="7"/>
        <v>15456118.710000001</v>
      </c>
      <c r="E26" s="10">
        <f t="shared" si="7"/>
        <v>14679363.300000001</v>
      </c>
      <c r="F26" s="10">
        <f t="shared" si="7"/>
        <v>13447786.34</v>
      </c>
      <c r="G26" s="10">
        <f t="shared" si="7"/>
        <v>12106158.939999999</v>
      </c>
      <c r="H26" s="10">
        <f t="shared" si="7"/>
        <v>0</v>
      </c>
    </row>
    <row r="27" spans="2:10" outlineLevel="1" x14ac:dyDescent="0.35">
      <c r="B27" s="8" t="s">
        <v>55</v>
      </c>
      <c r="C27" s="10">
        <f t="shared" ref="C27:H27" si="8">C11-C19</f>
        <v>6374816</v>
      </c>
      <c r="D27" s="10">
        <f t="shared" si="8"/>
        <v>7657290</v>
      </c>
      <c r="E27" s="10">
        <f t="shared" si="8"/>
        <v>7604198</v>
      </c>
      <c r="F27" s="10">
        <f t="shared" si="8"/>
        <v>7132006.0700000003</v>
      </c>
      <c r="G27" s="10">
        <f t="shared" si="8"/>
        <v>7200498.8799999999</v>
      </c>
      <c r="H27" s="10">
        <f t="shared" si="8"/>
        <v>0</v>
      </c>
    </row>
    <row r="28" spans="2:10" x14ac:dyDescent="0.35">
      <c r="B28" t="s">
        <v>4</v>
      </c>
      <c r="C28" s="15" t="e">
        <f>SUM(C29:C38)</f>
        <v>#REF!</v>
      </c>
      <c r="D28" s="15" t="e">
        <f t="shared" ref="D28:J28" si="9">SUM(D29:D38)</f>
        <v>#REF!</v>
      </c>
      <c r="E28" s="15" t="e">
        <f t="shared" si="9"/>
        <v>#REF!</v>
      </c>
      <c r="F28" s="15" t="e">
        <f t="shared" si="9"/>
        <v>#REF!</v>
      </c>
      <c r="G28" s="15" t="e">
        <f t="shared" si="9"/>
        <v>#REF!</v>
      </c>
      <c r="H28" s="15">
        <f t="shared" si="9"/>
        <v>0</v>
      </c>
      <c r="I28" s="15">
        <f t="shared" si="9"/>
        <v>0</v>
      </c>
      <c r="J28" s="15">
        <f t="shared" si="9"/>
        <v>0</v>
      </c>
    </row>
    <row r="29" spans="2:10" outlineLevel="1" x14ac:dyDescent="0.35">
      <c r="B29" s="8" t="s">
        <v>12</v>
      </c>
      <c r="C29" s="12" t="e">
        <f>'KFMC P&amp;L'!C36+'PMAH P&amp;L'!C36+'Al Yamamah P&amp;L'!C36+'Al Majmaah P&amp;L'!C36+'Al Zulfi P&amp;L'!C36+'Al Dawadmi P&amp;L'!C37+'Al Artaweyyah P&amp;L'!C37+#REF!</f>
        <v>#REF!</v>
      </c>
      <c r="D29" s="12" t="e">
        <f>'KFMC P&amp;L'!D36+'PMAH P&amp;L'!D36+'Al Yamamah P&amp;L'!D36+'Al Majmaah P&amp;L'!D36+'Al Zulfi P&amp;L'!D36+'Al Dawadmi P&amp;L'!D37+'Al Artaweyyah P&amp;L'!D37+#REF!</f>
        <v>#REF!</v>
      </c>
      <c r="E29" s="12" t="e">
        <f>'KFMC P&amp;L'!E36+'PMAH P&amp;L'!E36+'Al Yamamah P&amp;L'!E36+'Al Majmaah P&amp;L'!E36+'Al Zulfi P&amp;L'!E36+'Al Dawadmi P&amp;L'!E37+'Al Artaweyyah P&amp;L'!E37+#REF!</f>
        <v>#REF!</v>
      </c>
      <c r="F29" s="12" t="e">
        <f>'KFMC P&amp;L'!F36+'PMAH P&amp;L'!F36+'Al Yamamah P&amp;L'!F36+'Al Majmaah P&amp;L'!F36+'Al Zulfi P&amp;L'!F36+'Al Dawadmi P&amp;L'!F37+'Al Artaweyyah P&amp;L'!F37+#REF!</f>
        <v>#REF!</v>
      </c>
      <c r="G29" s="12" t="e">
        <f>'KFMC P&amp;L'!G36+'PMAH P&amp;L'!G36+'Al Yamamah P&amp;L'!G36+'Al Majmaah P&amp;L'!G36+'Al Zulfi P&amp;L'!G36+'Al Dawadmi P&amp;L'!G37+'Al Artaweyyah P&amp;L'!G37+#REF!</f>
        <v>#REF!</v>
      </c>
      <c r="J29" s="16"/>
    </row>
    <row r="30" spans="2:10" outlineLevel="1" x14ac:dyDescent="0.35">
      <c r="B30" s="8" t="s">
        <v>18</v>
      </c>
      <c r="C30" s="12" t="e">
        <f>'KFMC P&amp;L'!C37+'PMAH P&amp;L'!C37+'Al Yamamah P&amp;L'!C37+'Al Majmaah P&amp;L'!C37+'Al Zulfi P&amp;L'!C37+'Al Dawadmi P&amp;L'!C38+'Al Artaweyyah P&amp;L'!C38+#REF!</f>
        <v>#REF!</v>
      </c>
      <c r="D30" s="12" t="e">
        <f>'KFMC P&amp;L'!D37+'PMAH P&amp;L'!D37+'Al Yamamah P&amp;L'!D37+'Al Majmaah P&amp;L'!D37+'Al Zulfi P&amp;L'!D37+'Al Dawadmi P&amp;L'!D38+'Al Artaweyyah P&amp;L'!D38+#REF!</f>
        <v>#REF!</v>
      </c>
      <c r="E30" s="12" t="e">
        <f>'KFMC P&amp;L'!E37+'PMAH P&amp;L'!E37+'Al Yamamah P&amp;L'!E37+'Al Majmaah P&amp;L'!E37+'Al Zulfi P&amp;L'!E37+'Al Dawadmi P&amp;L'!E38+'Al Artaweyyah P&amp;L'!E38+#REF!</f>
        <v>#REF!</v>
      </c>
      <c r="F30" s="12" t="e">
        <f>'KFMC P&amp;L'!F37+'PMAH P&amp;L'!F37+'Al Yamamah P&amp;L'!F37+'Al Majmaah P&amp;L'!F37+'Al Zulfi P&amp;L'!F37+'Al Dawadmi P&amp;L'!F38+'Al Artaweyyah P&amp;L'!F38+#REF!</f>
        <v>#REF!</v>
      </c>
      <c r="G30" s="12" t="e">
        <f>'KFMC P&amp;L'!G37+'PMAH P&amp;L'!G37+'Al Yamamah P&amp;L'!G37+'Al Majmaah P&amp;L'!G37+'Al Zulfi P&amp;L'!G37+'Al Dawadmi P&amp;L'!G38+'Al Artaweyyah P&amp;L'!G38+#REF!</f>
        <v>#REF!</v>
      </c>
    </row>
    <row r="31" spans="2:10" outlineLevel="1" x14ac:dyDescent="0.35">
      <c r="B31" s="8" t="s">
        <v>13</v>
      </c>
      <c r="C31" s="12" t="e">
        <f>'KFMC P&amp;L'!C38+'PMAH P&amp;L'!C38+'Al Yamamah P&amp;L'!C38+'Al Majmaah P&amp;L'!C38+'Al Zulfi P&amp;L'!C38+'Al Dawadmi P&amp;L'!C39+'Al Artaweyyah P&amp;L'!C39+#REF!</f>
        <v>#REF!</v>
      </c>
      <c r="D31" s="12" t="e">
        <f>'KFMC P&amp;L'!D38+'PMAH P&amp;L'!D38+'Al Yamamah P&amp;L'!D38+'Al Majmaah P&amp;L'!D38+'Al Zulfi P&amp;L'!D38+'Al Dawadmi P&amp;L'!D39+'Al Artaweyyah P&amp;L'!D39+#REF!</f>
        <v>#REF!</v>
      </c>
      <c r="E31" s="12" t="e">
        <f>'KFMC P&amp;L'!E38+'PMAH P&amp;L'!E38+'Al Yamamah P&amp;L'!E38+'Al Majmaah P&amp;L'!E38+'Al Zulfi P&amp;L'!E38+'Al Dawadmi P&amp;L'!E39+'Al Artaweyyah P&amp;L'!E39+#REF!</f>
        <v>#REF!</v>
      </c>
      <c r="F31" s="12" t="e">
        <f>'KFMC P&amp;L'!F38+'PMAH P&amp;L'!F38+'Al Yamamah P&amp;L'!F38+'Al Majmaah P&amp;L'!F38+'Al Zulfi P&amp;L'!F38+'Al Dawadmi P&amp;L'!F39+'Al Artaweyyah P&amp;L'!F39+#REF!</f>
        <v>#REF!</v>
      </c>
      <c r="G31" s="12" t="e">
        <f>'KFMC P&amp;L'!G38+'PMAH P&amp;L'!G38+'Al Yamamah P&amp;L'!G38+'Al Majmaah P&amp;L'!G38+'Al Zulfi P&amp;L'!G38+'Al Dawadmi P&amp;L'!G39+'Al Artaweyyah P&amp;L'!G39+#REF!</f>
        <v>#REF!</v>
      </c>
    </row>
    <row r="32" spans="2:10" outlineLevel="1" x14ac:dyDescent="0.35">
      <c r="B32" s="8" t="s">
        <v>14</v>
      </c>
      <c r="C32" s="12" t="e">
        <f>'KFMC P&amp;L'!C39+'PMAH P&amp;L'!C39+'Al Yamamah P&amp;L'!C39+'Al Majmaah P&amp;L'!C39+'Al Zulfi P&amp;L'!C39+'Al Dawadmi P&amp;L'!C40+'Al Artaweyyah P&amp;L'!C40+#REF!</f>
        <v>#REF!</v>
      </c>
      <c r="D32" s="12" t="e">
        <f>'KFMC P&amp;L'!D39+'PMAH P&amp;L'!D39+'Al Yamamah P&amp;L'!D39+'Al Majmaah P&amp;L'!D39+'Al Zulfi P&amp;L'!D39+'Al Dawadmi P&amp;L'!D40+'Al Artaweyyah P&amp;L'!D40+#REF!</f>
        <v>#REF!</v>
      </c>
      <c r="E32" s="12" t="e">
        <f>'KFMC P&amp;L'!E39+'PMAH P&amp;L'!E39+'Al Yamamah P&amp;L'!E39+'Al Majmaah P&amp;L'!E39+'Al Zulfi P&amp;L'!E39+'Al Dawadmi P&amp;L'!E40+'Al Artaweyyah P&amp;L'!E40+#REF!</f>
        <v>#REF!</v>
      </c>
      <c r="F32" s="12" t="e">
        <f>'KFMC P&amp;L'!F39+'PMAH P&amp;L'!F39+'Al Yamamah P&amp;L'!F39+'Al Majmaah P&amp;L'!F39+'Al Zulfi P&amp;L'!F39+'Al Dawadmi P&amp;L'!F40+'Al Artaweyyah P&amp;L'!F40+#REF!</f>
        <v>#REF!</v>
      </c>
      <c r="G32" s="12" t="e">
        <f>'KFMC P&amp;L'!G39+'PMAH P&amp;L'!G39+'Al Yamamah P&amp;L'!G39+'Al Majmaah P&amp;L'!G39+'Al Zulfi P&amp;L'!G39+'Al Dawadmi P&amp;L'!G40+'Al Artaweyyah P&amp;L'!G40+#REF!</f>
        <v>#REF!</v>
      </c>
    </row>
    <row r="33" spans="2:8" outlineLevel="1" x14ac:dyDescent="0.35">
      <c r="B33" s="8" t="s">
        <v>15</v>
      </c>
      <c r="C33" s="12" t="e">
        <f>'KFMC P&amp;L'!C40+'PMAH P&amp;L'!C40+'Al Yamamah P&amp;L'!C40+'Al Majmaah P&amp;L'!C40+'Al Zulfi P&amp;L'!C40+'Al Dawadmi P&amp;L'!C41+'Al Artaweyyah P&amp;L'!C41+#REF!</f>
        <v>#REF!</v>
      </c>
      <c r="D33" s="12" t="e">
        <f>'KFMC P&amp;L'!D40+'PMAH P&amp;L'!D40+'Al Yamamah P&amp;L'!D40+'Al Majmaah P&amp;L'!D40+'Al Zulfi P&amp;L'!D40+'Al Dawadmi P&amp;L'!D41+'Al Artaweyyah P&amp;L'!D41+#REF!</f>
        <v>#REF!</v>
      </c>
      <c r="E33" s="12" t="e">
        <f>'KFMC P&amp;L'!E40+'PMAH P&amp;L'!E40+'Al Yamamah P&amp;L'!E40+'Al Majmaah P&amp;L'!E40+'Al Zulfi P&amp;L'!E40+'Al Dawadmi P&amp;L'!E41+'Al Artaweyyah P&amp;L'!E41+#REF!</f>
        <v>#REF!</v>
      </c>
      <c r="F33" s="12" t="e">
        <f>'KFMC P&amp;L'!F40+'PMAH P&amp;L'!F40+'Al Yamamah P&amp;L'!F40+'Al Majmaah P&amp;L'!F40+'Al Zulfi P&amp;L'!F40+'Al Dawadmi P&amp;L'!F41+'Al Artaweyyah P&amp;L'!F41+#REF!</f>
        <v>#REF!</v>
      </c>
      <c r="G33" s="12" t="e">
        <f>'KFMC P&amp;L'!G40+'PMAH P&amp;L'!G40+'Al Yamamah P&amp;L'!G40+'Al Majmaah P&amp;L'!G40+'Al Zulfi P&amp;L'!G40+'Al Dawadmi P&amp;L'!G41+'Al Artaweyyah P&amp;L'!G41+#REF!</f>
        <v>#REF!</v>
      </c>
    </row>
    <row r="34" spans="2:8" outlineLevel="1" x14ac:dyDescent="0.35">
      <c r="B34" s="8" t="s">
        <v>16</v>
      </c>
      <c r="C34" s="12" t="e">
        <f>'KFMC P&amp;L'!C41+'PMAH P&amp;L'!C41+'Al Yamamah P&amp;L'!C41+'Al Majmaah P&amp;L'!C41+'Al Zulfi P&amp;L'!C41+'Al Dawadmi P&amp;L'!C42+'Al Artaweyyah P&amp;L'!C42+#REF!</f>
        <v>#REF!</v>
      </c>
      <c r="D34" s="12" t="e">
        <f>'KFMC P&amp;L'!D41+'PMAH P&amp;L'!D41+'Al Yamamah P&amp;L'!D41+'Al Majmaah P&amp;L'!D41+'Al Zulfi P&amp;L'!D41+'Al Dawadmi P&amp;L'!D42+'Al Artaweyyah P&amp;L'!D42+#REF!</f>
        <v>#REF!</v>
      </c>
      <c r="E34" s="12" t="e">
        <f>'KFMC P&amp;L'!E41+'PMAH P&amp;L'!E41+'Al Yamamah P&amp;L'!E41+'Al Majmaah P&amp;L'!E41+'Al Zulfi P&amp;L'!E41+'Al Dawadmi P&amp;L'!E42+'Al Artaweyyah P&amp;L'!E42+#REF!</f>
        <v>#REF!</v>
      </c>
      <c r="F34" s="12" t="e">
        <f>'KFMC P&amp;L'!F41+'PMAH P&amp;L'!F41+'Al Yamamah P&amp;L'!F41+'Al Majmaah P&amp;L'!F41+'Al Zulfi P&amp;L'!F41+'Al Dawadmi P&amp;L'!F42+'Al Artaweyyah P&amp;L'!F42+#REF!</f>
        <v>#REF!</v>
      </c>
      <c r="G34" s="12" t="e">
        <f>'KFMC P&amp;L'!G41+'PMAH P&amp;L'!G41+'Al Yamamah P&amp;L'!G41+'Al Majmaah P&amp;L'!G41+'Al Zulfi P&amp;L'!G41+'Al Dawadmi P&amp;L'!G42+'Al Artaweyyah P&amp;L'!G42+#REF!</f>
        <v>#REF!</v>
      </c>
    </row>
    <row r="35" spans="2:8" outlineLevel="1" x14ac:dyDescent="0.35">
      <c r="B35" s="8" t="s">
        <v>17</v>
      </c>
      <c r="C35" s="12" t="e">
        <f>'KFMC P&amp;L'!C42+'PMAH P&amp;L'!C42+'Al Yamamah P&amp;L'!C42+'Al Majmaah P&amp;L'!C42+'Al Zulfi P&amp;L'!C42+'Al Dawadmi P&amp;L'!C43+'Al Artaweyyah P&amp;L'!C43+#REF!</f>
        <v>#REF!</v>
      </c>
      <c r="D35" s="12" t="e">
        <f>'KFMC P&amp;L'!D42+'PMAH P&amp;L'!D42+'Al Yamamah P&amp;L'!D42+'Al Majmaah P&amp;L'!D42+'Al Zulfi P&amp;L'!D42+'Al Dawadmi P&amp;L'!D43+'Al Artaweyyah P&amp;L'!D43+#REF!</f>
        <v>#REF!</v>
      </c>
      <c r="E35" s="12" t="e">
        <f>'KFMC P&amp;L'!E42+'PMAH P&amp;L'!E42+'Al Yamamah P&amp;L'!E42+'Al Majmaah P&amp;L'!E42+'Al Zulfi P&amp;L'!E42+'Al Dawadmi P&amp;L'!E43+'Al Artaweyyah P&amp;L'!E43+#REF!</f>
        <v>#REF!</v>
      </c>
      <c r="F35" s="12" t="e">
        <f>'KFMC P&amp;L'!F42+'PMAH P&amp;L'!F42+'Al Yamamah P&amp;L'!F42+'Al Majmaah P&amp;L'!F42+'Al Zulfi P&amp;L'!F42+'Al Dawadmi P&amp;L'!F43+'Al Artaweyyah P&amp;L'!F43+#REF!</f>
        <v>#REF!</v>
      </c>
      <c r="G35" s="12" t="e">
        <f>'KFMC P&amp;L'!G42+'PMAH P&amp;L'!G42+'Al Yamamah P&amp;L'!G42+'Al Majmaah P&amp;L'!G42+'Al Zulfi P&amp;L'!G42+'Al Dawadmi P&amp;L'!G43+'Al Artaweyyah P&amp;L'!G43+#REF!</f>
        <v>#REF!</v>
      </c>
    </row>
    <row r="36" spans="2:8" outlineLevel="1" x14ac:dyDescent="0.35">
      <c r="B36" s="8" t="s">
        <v>70</v>
      </c>
      <c r="C36" s="12" t="e">
        <f>'KFMC P&amp;L'!C43+'PMAH P&amp;L'!C43+'Al Yamamah P&amp;L'!C43+'Al Majmaah P&amp;L'!C43+'Al Zulfi P&amp;L'!C43+'Al Dawadmi P&amp;L'!C44+'Al Artaweyyah P&amp;L'!C44+#REF!</f>
        <v>#REF!</v>
      </c>
      <c r="D36" s="12" t="e">
        <f>'KFMC P&amp;L'!D43+'PMAH P&amp;L'!D43+'Al Yamamah P&amp;L'!D43+'Al Majmaah P&amp;L'!D43+'Al Zulfi P&amp;L'!D43+'Al Dawadmi P&amp;L'!D44+'Al Artaweyyah P&amp;L'!D44+#REF!</f>
        <v>#REF!</v>
      </c>
      <c r="E36" s="12" t="e">
        <f>'KFMC P&amp;L'!E43+'PMAH P&amp;L'!E43+'Al Yamamah P&amp;L'!E43+'Al Majmaah P&amp;L'!E43+'Al Zulfi P&amp;L'!E43+'Al Dawadmi P&amp;L'!E44+'Al Artaweyyah P&amp;L'!E44+#REF!</f>
        <v>#REF!</v>
      </c>
      <c r="F36" s="12" t="e">
        <f>'KFMC P&amp;L'!F43+'PMAH P&amp;L'!F43+'Al Yamamah P&amp;L'!F43+'Al Majmaah P&amp;L'!F43+'Al Zulfi P&amp;L'!F43+'Al Dawadmi P&amp;L'!F44+'Al Artaweyyah P&amp;L'!F44+#REF!</f>
        <v>#REF!</v>
      </c>
      <c r="G36" s="12" t="e">
        <f>'KFMC P&amp;L'!G43+'PMAH P&amp;L'!G43+'Al Yamamah P&amp;L'!G43+'Al Majmaah P&amp;L'!G43+'Al Zulfi P&amp;L'!G43+'Al Dawadmi P&amp;L'!G44+'Al Artaweyyah P&amp;L'!G44+#REF!</f>
        <v>#REF!</v>
      </c>
    </row>
    <row r="37" spans="2:8" outlineLevel="1" x14ac:dyDescent="0.35">
      <c r="B37" s="8" t="s">
        <v>19</v>
      </c>
      <c r="C37" s="12" t="e">
        <f>'KFMC P&amp;L'!C44+'PMAH P&amp;L'!C44+'Al Yamamah P&amp;L'!C44+'Al Majmaah P&amp;L'!C44+'Al Zulfi P&amp;L'!C44+'Al Dawadmi P&amp;L'!#REF!+'Al Artaweyyah P&amp;L'!#REF!+#REF!</f>
        <v>#REF!</v>
      </c>
      <c r="D37" s="12" t="e">
        <f>'KFMC P&amp;L'!D44+'PMAH P&amp;L'!D44+'Al Yamamah P&amp;L'!D44+'Al Majmaah P&amp;L'!D44+'Al Zulfi P&amp;L'!D44+'Al Dawadmi P&amp;L'!#REF!+'Al Artaweyyah P&amp;L'!#REF!+#REF!</f>
        <v>#REF!</v>
      </c>
      <c r="E37" s="12" t="e">
        <f>'KFMC P&amp;L'!E44+'PMAH P&amp;L'!E44+'Al Yamamah P&amp;L'!E44+'Al Majmaah P&amp;L'!E44+'Al Zulfi P&amp;L'!E44+'Al Dawadmi P&amp;L'!#REF!+'Al Artaweyyah P&amp;L'!#REF!+#REF!</f>
        <v>#REF!</v>
      </c>
      <c r="F37" s="12" t="e">
        <f>'KFMC P&amp;L'!F44+'PMAH P&amp;L'!F44+'Al Yamamah P&amp;L'!F44+'Al Majmaah P&amp;L'!F44+'Al Zulfi P&amp;L'!F44+'Al Dawadmi P&amp;L'!#REF!+'Al Artaweyyah P&amp;L'!#REF!+#REF!</f>
        <v>#REF!</v>
      </c>
      <c r="G37" s="12" t="e">
        <f>'KFMC P&amp;L'!G44+'PMAH P&amp;L'!G44+'Al Yamamah P&amp;L'!G44+'Al Majmaah P&amp;L'!G44+'Al Zulfi P&amp;L'!G44+'Al Dawadmi P&amp;L'!#REF!+'Al Artaweyyah P&amp;L'!#REF!+#REF!</f>
        <v>#REF!</v>
      </c>
    </row>
    <row r="38" spans="2:8" outlineLevel="1" x14ac:dyDescent="0.35">
      <c r="B38" s="8" t="s">
        <v>20</v>
      </c>
      <c r="C38" s="12" t="e">
        <f>'KFMC P&amp;L'!#REF!+'PMAH P&amp;L'!#REF!+'Al Yamamah P&amp;L'!#REF!+'Al Majmaah P&amp;L'!#REF!+'Al Zulfi P&amp;L'!#REF!+'Al Dawadmi P&amp;L'!#REF!+'Al Artaweyyah P&amp;L'!#REF!+#REF!</f>
        <v>#REF!</v>
      </c>
      <c r="D38" s="12" t="e">
        <f>'KFMC P&amp;L'!#REF!+'PMAH P&amp;L'!#REF!+'Al Yamamah P&amp;L'!#REF!+'Al Majmaah P&amp;L'!#REF!+'Al Zulfi P&amp;L'!#REF!+'Al Dawadmi P&amp;L'!#REF!+'Al Artaweyyah P&amp;L'!#REF!+#REF!</f>
        <v>#REF!</v>
      </c>
      <c r="E38" s="12" t="e">
        <f>'KFMC P&amp;L'!#REF!+'PMAH P&amp;L'!#REF!+'Al Yamamah P&amp;L'!#REF!+'Al Majmaah P&amp;L'!#REF!+'Al Zulfi P&amp;L'!#REF!+'Al Dawadmi P&amp;L'!#REF!+'Al Artaweyyah P&amp;L'!#REF!+#REF!</f>
        <v>#REF!</v>
      </c>
      <c r="F38" s="12" t="e">
        <f>'KFMC P&amp;L'!#REF!+'PMAH P&amp;L'!#REF!+'Al Yamamah P&amp;L'!#REF!+'Al Majmaah P&amp;L'!#REF!+'Al Zulfi P&amp;L'!#REF!+'Al Dawadmi P&amp;L'!#REF!+'Al Artaweyyah P&amp;L'!#REF!+#REF!</f>
        <v>#REF!</v>
      </c>
      <c r="G38" s="12" t="e">
        <f>'KFMC P&amp;L'!#REF!+'PMAH P&amp;L'!#REF!+'Al Yamamah P&amp;L'!#REF!+'Al Majmaah P&amp;L'!#REF!+'Al Zulfi P&amp;L'!#REF!+'Al Dawadmi P&amp;L'!#REF!+'Al Artaweyyah P&amp;L'!#REF!+#REF!</f>
        <v>#REF!</v>
      </c>
    </row>
    <row r="39" spans="2:8" x14ac:dyDescent="0.35">
      <c r="B39" t="s">
        <v>5</v>
      </c>
      <c r="C39" s="15" t="e">
        <f>SUM(C40:C60)</f>
        <v>#REF!</v>
      </c>
      <c r="D39" s="15" t="e">
        <f>SUM(D40:D59)</f>
        <v>#REF!</v>
      </c>
      <c r="E39" s="15" t="e">
        <f>SUM(E40:E59)</f>
        <v>#REF!</v>
      </c>
      <c r="F39" s="15" t="e">
        <f>SUM(F40:F59)</f>
        <v>#REF!</v>
      </c>
      <c r="G39" s="15" t="e">
        <f>SUM(G40:G59)</f>
        <v>#REF!</v>
      </c>
      <c r="H39" s="15" t="e">
        <f>SUM(H40:H59)</f>
        <v>#REF!</v>
      </c>
    </row>
    <row r="40" spans="2:8" outlineLevel="1" x14ac:dyDescent="0.35">
      <c r="B40" s="8" t="s">
        <v>21</v>
      </c>
      <c r="C40" s="15">
        <f>'KFMC P&amp;L'!C68+'PMAH P&amp;L'!C68+'Al Yamamah P&amp;L'!C68+'Al Majmaah P&amp;L'!C68+'Al Zulfi P&amp;L'!C68+'Al Dawadmi P&amp;L'!C68+'Al Artaweyyah P&amp;L'!C68</f>
        <v>0</v>
      </c>
      <c r="D40" s="15">
        <f>'KFMC P&amp;L'!D68+'PMAH P&amp;L'!D68+'Al Yamamah P&amp;L'!D68+'Al Majmaah P&amp;L'!D68+'Al Zulfi P&amp;L'!D68+'Al Dawadmi P&amp;L'!D68+'Al Artaweyyah P&amp;L'!D68</f>
        <v>13150</v>
      </c>
      <c r="E40" s="15">
        <f>'KFMC P&amp;L'!E68+'PMAH P&amp;L'!E68+'Al Yamamah P&amp;L'!E68+'Al Majmaah P&amp;L'!E68+'Al Zulfi P&amp;L'!E68+'Al Dawadmi P&amp;L'!E68+'Al Artaweyyah P&amp;L'!E68</f>
        <v>27768</v>
      </c>
      <c r="F40" s="15">
        <f>'KFMC P&amp;L'!F68+'PMAH P&amp;L'!F68+'Al Yamamah P&amp;L'!F68+'Al Majmaah P&amp;L'!F68+'Al Zulfi P&amp;L'!F68+'Al Dawadmi P&amp;L'!F68+'Al Artaweyyah P&amp;L'!F68</f>
        <v>0</v>
      </c>
      <c r="G40" s="15">
        <f>'KFMC P&amp;L'!G68+'PMAH P&amp;L'!G68+'Al Yamamah P&amp;L'!G68+'Al Majmaah P&amp;L'!G68+'Al Zulfi P&amp;L'!G68+'Al Dawadmi P&amp;L'!G68+'Al Artaweyyah P&amp;L'!G68</f>
        <v>0</v>
      </c>
      <c r="H40" s="13">
        <f>'KFMC P&amp;L'!H68+'PMAH P&amp;L'!H68+'Al Yamamah P&amp;L'!H68+'Al Majmaah P&amp;L'!H68+'Al Zulfi P&amp;L'!H68+'Al Dawadmi P&amp;L'!H68+'Al Artaweyyah P&amp;L'!H68</f>
        <v>0</v>
      </c>
    </row>
    <row r="41" spans="2:8" outlineLevel="1" x14ac:dyDescent="0.35">
      <c r="B41" s="8" t="s">
        <v>22</v>
      </c>
      <c r="C41" s="15">
        <f>'KFMC P&amp;L'!C69+'PMAH P&amp;L'!C69+'Al Yamamah P&amp;L'!C69+'Al Majmaah P&amp;L'!C69+'Al Zulfi P&amp;L'!C69+'Al Dawadmi P&amp;L'!C69+'Al Artaweyyah P&amp;L'!C69</f>
        <v>0</v>
      </c>
      <c r="D41" s="15">
        <f>'KFMC P&amp;L'!D69+'PMAH P&amp;L'!D69+'Al Yamamah P&amp;L'!D69+'Al Majmaah P&amp;L'!D69+'Al Zulfi P&amp;L'!D69+'Al Dawadmi P&amp;L'!D69+'Al Artaweyyah P&amp;L'!D69</f>
        <v>2174</v>
      </c>
      <c r="E41" s="15">
        <f>'KFMC P&amp;L'!E69+'PMAH P&amp;L'!E69+'Al Yamamah P&amp;L'!E69+'Al Majmaah P&amp;L'!E69+'Al Zulfi P&amp;L'!E69+'Al Dawadmi P&amp;L'!E69+'Al Artaweyyah P&amp;L'!E69</f>
        <v>0</v>
      </c>
      <c r="F41" s="15">
        <f>'KFMC P&amp;L'!F69+'PMAH P&amp;L'!F69+'Al Yamamah P&amp;L'!F69+'Al Majmaah P&amp;L'!F69+'Al Zulfi P&amp;L'!F69+'Al Dawadmi P&amp;L'!F69+'Al Artaweyyah P&amp;L'!F69</f>
        <v>0</v>
      </c>
      <c r="G41" s="15">
        <f>'KFMC P&amp;L'!G69+'PMAH P&amp;L'!G69+'Al Yamamah P&amp;L'!G69+'Al Majmaah P&amp;L'!G69+'Al Zulfi P&amp;L'!G69+'Al Dawadmi P&amp;L'!G69+'Al Artaweyyah P&amp;L'!G69</f>
        <v>0</v>
      </c>
      <c r="H41" s="13">
        <f>'KFMC P&amp;L'!H69+'PMAH P&amp;L'!H69+'Al Yamamah P&amp;L'!H69+'Al Majmaah P&amp;L'!H69+'Al Zulfi P&amp;L'!H69+'Al Dawadmi P&amp;L'!H69+'Al Artaweyyah P&amp;L'!H69</f>
        <v>0</v>
      </c>
    </row>
    <row r="42" spans="2:8" outlineLevel="1" x14ac:dyDescent="0.35">
      <c r="B42" s="8" t="s">
        <v>23</v>
      </c>
      <c r="C42" s="15">
        <f>'KFMC P&amp;L'!C70+'PMAH P&amp;L'!C70+'Al Yamamah P&amp;L'!C70+'Al Majmaah P&amp;L'!C70+'Al Zulfi P&amp;L'!C70+'Al Dawadmi P&amp;L'!C70+'Al Artaweyyah P&amp;L'!C70</f>
        <v>2592028.92</v>
      </c>
      <c r="D42" s="15">
        <f>'KFMC P&amp;L'!D70+'PMAH P&amp;L'!D70+'Al Yamamah P&amp;L'!D70+'Al Majmaah P&amp;L'!D70+'Al Zulfi P&amp;L'!D70+'Al Dawadmi P&amp;L'!D70+'Al Artaweyyah P&amp;L'!D70</f>
        <v>2342028.92</v>
      </c>
      <c r="E42" s="15">
        <f>'KFMC P&amp;L'!E70+'PMAH P&amp;L'!E70+'Al Yamamah P&amp;L'!E70+'Al Majmaah P&amp;L'!E70+'Al Zulfi P&amp;L'!E70+'Al Dawadmi P&amp;L'!E70+'Al Artaweyyah P&amp;L'!E70</f>
        <v>2342028.92</v>
      </c>
      <c r="F42" s="15">
        <f>'KFMC P&amp;L'!F70+'PMAH P&amp;L'!F70+'Al Yamamah P&amp;L'!F70+'Al Majmaah P&amp;L'!F70+'Al Zulfi P&amp;L'!F70+'Al Dawadmi P&amp;L'!F70+'Al Artaweyyah P&amp;L'!F70</f>
        <v>2345028.92</v>
      </c>
      <c r="G42" s="15">
        <f>'KFMC P&amp;L'!G70+'PMAH P&amp;L'!G70+'Al Yamamah P&amp;L'!G70+'Al Majmaah P&amp;L'!G70+'Al Zulfi P&amp;L'!G70+'Al Dawadmi P&amp;L'!G70+'Al Artaweyyah P&amp;L'!G70</f>
        <v>2353478.92</v>
      </c>
      <c r="H42" s="13">
        <f>'KFMC P&amp;L'!H70+'PMAH P&amp;L'!H70+'Al Yamamah P&amp;L'!H70+'Al Majmaah P&amp;L'!H70+'Al Zulfi P&amp;L'!H70+'Al Dawadmi P&amp;L'!H70+'Al Artaweyyah P&amp;L'!H70</f>
        <v>0</v>
      </c>
    </row>
    <row r="43" spans="2:8" outlineLevel="1" x14ac:dyDescent="0.35">
      <c r="B43" s="8" t="s">
        <v>24</v>
      </c>
      <c r="C43" s="15">
        <f>'KFMC P&amp;L'!C71+'PMAH P&amp;L'!C71+'Al Yamamah P&amp;L'!C71+'Al Majmaah P&amp;L'!C71+'Al Zulfi P&amp;L'!C71+'Al Dawadmi P&amp;L'!C71+'Al Artaweyyah P&amp;L'!C71</f>
        <v>366719.07000000007</v>
      </c>
      <c r="D43" s="15">
        <f>'KFMC P&amp;L'!D71+'PMAH P&amp;L'!D71+'Al Yamamah P&amp;L'!D71+'Al Majmaah P&amp;L'!D71+'Al Zulfi P&amp;L'!D71+'Al Dawadmi P&amp;L'!D71+'Al Artaweyyah P&amp;L'!D71</f>
        <v>366719.07000000007</v>
      </c>
      <c r="E43" s="15">
        <f>'KFMC P&amp;L'!E71+'PMAH P&amp;L'!E71+'Al Yamamah P&amp;L'!E71+'Al Majmaah P&amp;L'!E71+'Al Zulfi P&amp;L'!E71+'Al Dawadmi P&amp;L'!E71+'Al Artaweyyah P&amp;L'!E71</f>
        <v>366719.07000000007</v>
      </c>
      <c r="F43" s="15">
        <f>'KFMC P&amp;L'!F71+'PMAH P&amp;L'!F71+'Al Yamamah P&amp;L'!F71+'Al Majmaah P&amp;L'!F71+'Al Zulfi P&amp;L'!F71+'Al Dawadmi P&amp;L'!F71+'Al Artaweyyah P&amp;L'!F71</f>
        <v>366719.07000000007</v>
      </c>
      <c r="G43" s="15">
        <f>'KFMC P&amp;L'!G71+'PMAH P&amp;L'!G71+'Al Yamamah P&amp;L'!G71+'Al Majmaah P&amp;L'!G71+'Al Zulfi P&amp;L'!G71+'Al Dawadmi P&amp;L'!G71+'Al Artaweyyah P&amp;L'!G71</f>
        <v>366719.07000000007</v>
      </c>
      <c r="H43" s="13">
        <f>'KFMC P&amp;L'!H71+'PMAH P&amp;L'!H71+'Al Yamamah P&amp;L'!H71+'Al Majmaah P&amp;L'!H71+'Al Zulfi P&amp;L'!H71+'Al Dawadmi P&amp;L'!H71+'Al Artaweyyah P&amp;L'!H71</f>
        <v>0</v>
      </c>
    </row>
    <row r="44" spans="2:8" outlineLevel="1" x14ac:dyDescent="0.35">
      <c r="B44" s="8" t="s">
        <v>25</v>
      </c>
      <c r="C44" s="15" t="e">
        <f>'KFMC P&amp;L'!#REF!+'PMAH P&amp;L'!#REF!+'Al Yamamah P&amp;L'!#REF!+'Al Majmaah P&amp;L'!#REF!+'Al Zulfi P&amp;L'!#REF!+'Al Dawadmi P&amp;L'!#REF!+'Al Artaweyyah P&amp;L'!#REF!</f>
        <v>#REF!</v>
      </c>
      <c r="D44" s="15" t="e">
        <f>'KFMC P&amp;L'!#REF!+'PMAH P&amp;L'!#REF!+'Al Yamamah P&amp;L'!#REF!+'Al Majmaah P&amp;L'!#REF!+'Al Zulfi P&amp;L'!#REF!+'Al Dawadmi P&amp;L'!#REF!+'Al Artaweyyah P&amp;L'!#REF!</f>
        <v>#REF!</v>
      </c>
      <c r="E44" s="15" t="e">
        <f>'KFMC P&amp;L'!#REF!+'PMAH P&amp;L'!#REF!+'Al Yamamah P&amp;L'!#REF!+'Al Majmaah P&amp;L'!#REF!+'Al Zulfi P&amp;L'!#REF!+'Al Dawadmi P&amp;L'!#REF!+'Al Artaweyyah P&amp;L'!#REF!</f>
        <v>#REF!</v>
      </c>
      <c r="F44" s="15" t="e">
        <f>'KFMC P&amp;L'!#REF!+'PMAH P&amp;L'!#REF!+'Al Yamamah P&amp;L'!#REF!+'Al Majmaah P&amp;L'!#REF!+'Al Zulfi P&amp;L'!#REF!+'Al Dawadmi P&amp;L'!#REF!+'Al Artaweyyah P&amp;L'!#REF!</f>
        <v>#REF!</v>
      </c>
      <c r="G44" s="15" t="e">
        <f>'KFMC P&amp;L'!#REF!+'PMAH P&amp;L'!#REF!+'Al Yamamah P&amp;L'!#REF!+'Al Majmaah P&amp;L'!#REF!+'Al Zulfi P&amp;L'!#REF!+'Al Dawadmi P&amp;L'!#REF!+'Al Artaweyyah P&amp;L'!#REF!</f>
        <v>#REF!</v>
      </c>
      <c r="H44" s="13" t="e">
        <f>'KFMC P&amp;L'!#REF!+'PMAH P&amp;L'!#REF!+'Al Yamamah P&amp;L'!#REF!+'Al Majmaah P&amp;L'!#REF!+'Al Zulfi P&amp;L'!#REF!+'Al Dawadmi P&amp;L'!#REF!+'Al Artaweyyah P&amp;L'!#REF!</f>
        <v>#REF!</v>
      </c>
    </row>
    <row r="45" spans="2:8" outlineLevel="1" x14ac:dyDescent="0.35">
      <c r="B45" s="8" t="s">
        <v>26</v>
      </c>
      <c r="C45" s="15">
        <f>'KFMC P&amp;L'!C72+'PMAH P&amp;L'!C72+'Al Yamamah P&amp;L'!C72+'Al Majmaah P&amp;L'!C72+'Al Zulfi P&amp;L'!C72+'Al Dawadmi P&amp;L'!C72+'Al Artaweyyah P&amp;L'!C72</f>
        <v>0</v>
      </c>
      <c r="D45" s="15">
        <f>'KFMC P&amp;L'!D72+'PMAH P&amp;L'!D72+'Al Yamamah P&amp;L'!D72+'Al Majmaah P&amp;L'!D72+'Al Zulfi P&amp;L'!D72+'Al Dawadmi P&amp;L'!D72+'Al Artaweyyah P&amp;L'!D72</f>
        <v>0</v>
      </c>
      <c r="E45" s="15">
        <f>'KFMC P&amp;L'!E72+'PMAH P&amp;L'!E72+'Al Yamamah P&amp;L'!E72+'Al Majmaah P&amp;L'!E72+'Al Zulfi P&amp;L'!E72+'Al Dawadmi P&amp;L'!E72+'Al Artaweyyah P&amp;L'!E72</f>
        <v>31500</v>
      </c>
      <c r="F45" s="15">
        <f>'KFMC P&amp;L'!F72+'PMAH P&amp;L'!F72+'Al Yamamah P&amp;L'!F72+'Al Majmaah P&amp;L'!F72+'Al Zulfi P&amp;L'!F72+'Al Dawadmi P&amp;L'!F72+'Al Artaweyyah P&amp;L'!F72</f>
        <v>13800</v>
      </c>
      <c r="G45" s="15">
        <f>'KFMC P&amp;L'!G72+'PMAH P&amp;L'!G72+'Al Yamamah P&amp;L'!G72+'Al Majmaah P&amp;L'!G72+'Al Zulfi P&amp;L'!G72+'Al Dawadmi P&amp;L'!G72+'Al Artaweyyah P&amp;L'!G72</f>
        <v>1000</v>
      </c>
      <c r="H45" s="13">
        <f>'KFMC P&amp;L'!H72+'PMAH P&amp;L'!H72+'Al Yamamah P&amp;L'!H72+'Al Majmaah P&amp;L'!H72+'Al Zulfi P&amp;L'!H72+'Al Dawadmi P&amp;L'!H72+'Al Artaweyyah P&amp;L'!H72</f>
        <v>0</v>
      </c>
    </row>
    <row r="46" spans="2:8" outlineLevel="1" x14ac:dyDescent="0.35">
      <c r="B46" s="8" t="s">
        <v>27</v>
      </c>
      <c r="C46" s="13">
        <f>'KFMC P&amp;L'!C73+'PMAH P&amp;L'!C73+'Al Yamamah P&amp;L'!C73+'Al Majmaah P&amp;L'!C73+'Al Zulfi P&amp;L'!C73+'Al Dawadmi P&amp;L'!C73+'Al Artaweyyah P&amp;L'!C73</f>
        <v>0</v>
      </c>
      <c r="D46" s="13">
        <f>'KFMC P&amp;L'!D73+'PMAH P&amp;L'!D73+'Al Yamamah P&amp;L'!D73+'Al Majmaah P&amp;L'!D73+'Al Zulfi P&amp;L'!D73+'Al Dawadmi P&amp;L'!D73+'Al Artaweyyah P&amp;L'!D73</f>
        <v>0</v>
      </c>
      <c r="E46" s="13">
        <f>'KFMC P&amp;L'!E73+'PMAH P&amp;L'!E73+'Al Yamamah P&amp;L'!E73+'Al Majmaah P&amp;L'!E73+'Al Zulfi P&amp;L'!E73+'Al Dawadmi P&amp;L'!E73+'Al Artaweyyah P&amp;L'!E73</f>
        <v>0</v>
      </c>
      <c r="F46" s="13">
        <f>'KFMC P&amp;L'!F73+'PMAH P&amp;L'!F73+'Al Yamamah P&amp;L'!F73+'Al Majmaah P&amp;L'!F73+'Al Zulfi P&amp;L'!F73+'Al Dawadmi P&amp;L'!F73+'Al Artaweyyah P&amp;L'!F73</f>
        <v>0</v>
      </c>
      <c r="G46" s="13">
        <f>'KFMC P&amp;L'!G73+'PMAH P&amp;L'!G73+'Al Yamamah P&amp;L'!G73+'Al Majmaah P&amp;L'!G73+'Al Zulfi P&amp;L'!G73+'Al Dawadmi P&amp;L'!G73+'Al Artaweyyah P&amp;L'!G73</f>
        <v>0</v>
      </c>
      <c r="H46" s="13">
        <f>'KFMC P&amp;L'!H73+'PMAH P&amp;L'!H73+'Al Yamamah P&amp;L'!H73+'Al Majmaah P&amp;L'!H73+'Al Zulfi P&amp;L'!H73+'Al Dawadmi P&amp;L'!H73+'Al Artaweyyah P&amp;L'!H73</f>
        <v>0</v>
      </c>
    </row>
    <row r="47" spans="2:8" outlineLevel="1" x14ac:dyDescent="0.35">
      <c r="B47" s="8" t="s">
        <v>28</v>
      </c>
      <c r="C47" s="13">
        <f>'KFMC P&amp;L'!C74+'PMAH P&amp;L'!C74+'Al Yamamah P&amp;L'!C74+'Al Majmaah P&amp;L'!C74+'Al Zulfi P&amp;L'!C74+'Al Dawadmi P&amp;L'!C74+'Al Artaweyyah P&amp;L'!C74</f>
        <v>0</v>
      </c>
      <c r="D47" s="13">
        <f>'KFMC P&amp;L'!D74+'PMAH P&amp;L'!D74+'Al Yamamah P&amp;L'!D74+'Al Majmaah P&amp;L'!D74+'Al Zulfi P&amp;L'!D74+'Al Dawadmi P&amp;L'!D74+'Al Artaweyyah P&amp;L'!D74</f>
        <v>0</v>
      </c>
      <c r="E47" s="13">
        <f>'KFMC P&amp;L'!E74+'PMAH P&amp;L'!E74+'Al Yamamah P&amp;L'!E74+'Al Majmaah P&amp;L'!E74+'Al Zulfi P&amp;L'!E74+'Al Dawadmi P&amp;L'!E74+'Al Artaweyyah P&amp;L'!E74</f>
        <v>0</v>
      </c>
      <c r="F47" s="13">
        <f>'KFMC P&amp;L'!F74+'PMAH P&amp;L'!F74+'Al Yamamah P&amp;L'!F74+'Al Majmaah P&amp;L'!F74+'Al Zulfi P&amp;L'!F74+'Al Dawadmi P&amp;L'!F74+'Al Artaweyyah P&amp;L'!F74</f>
        <v>0</v>
      </c>
      <c r="G47" s="13">
        <f>'KFMC P&amp;L'!G74+'PMAH P&amp;L'!G74+'Al Yamamah P&amp;L'!G74+'Al Majmaah P&amp;L'!G74+'Al Zulfi P&amp;L'!G74+'Al Dawadmi P&amp;L'!G74+'Al Artaweyyah P&amp;L'!G74</f>
        <v>0</v>
      </c>
      <c r="H47" s="13">
        <f>'KFMC P&amp;L'!H74+'PMAH P&amp;L'!H74+'Al Yamamah P&amp;L'!H74+'Al Majmaah P&amp;L'!H74+'Al Zulfi P&amp;L'!H74+'Al Dawadmi P&amp;L'!H74+'Al Artaweyyah P&amp;L'!H74</f>
        <v>0</v>
      </c>
    </row>
    <row r="48" spans="2:8" outlineLevel="1" x14ac:dyDescent="0.35">
      <c r="B48" s="8" t="s">
        <v>29</v>
      </c>
      <c r="C48" s="13">
        <f>'KFMC P&amp;L'!C75+'PMAH P&amp;L'!C75+'Al Yamamah P&amp;L'!C75+'Al Majmaah P&amp;L'!C75+'Al Zulfi P&amp;L'!C75+'Al Dawadmi P&amp;L'!C75+'Al Artaweyyah P&amp;L'!C75</f>
        <v>0</v>
      </c>
      <c r="D48" s="13">
        <f>'KFMC P&amp;L'!D75+'PMAH P&amp;L'!D75+'Al Yamamah P&amp;L'!D75+'Al Majmaah P&amp;L'!D75+'Al Zulfi P&amp;L'!D75+'Al Dawadmi P&amp;L'!D75+'Al Artaweyyah P&amp;L'!D75</f>
        <v>0</v>
      </c>
      <c r="E48" s="13">
        <f>'KFMC P&amp;L'!E75+'PMAH P&amp;L'!E75+'Al Yamamah P&amp;L'!E75+'Al Majmaah P&amp;L'!E75+'Al Zulfi P&amp;L'!E75+'Al Dawadmi P&amp;L'!E75+'Al Artaweyyah P&amp;L'!E75</f>
        <v>0</v>
      </c>
      <c r="F48" s="13">
        <f>'KFMC P&amp;L'!F75+'PMAH P&amp;L'!F75+'Al Yamamah P&amp;L'!F75+'Al Majmaah P&amp;L'!F75+'Al Zulfi P&amp;L'!F75+'Al Dawadmi P&amp;L'!F75+'Al Artaweyyah P&amp;L'!F75</f>
        <v>0</v>
      </c>
      <c r="G48" s="13">
        <f>'KFMC P&amp;L'!G75+'PMAH P&amp;L'!G75+'Al Yamamah P&amp;L'!G75+'Al Majmaah P&amp;L'!G75+'Al Zulfi P&amp;L'!G75+'Al Dawadmi P&amp;L'!G75+'Al Artaweyyah P&amp;L'!G75</f>
        <v>0</v>
      </c>
      <c r="H48" s="13">
        <f>'KFMC P&amp;L'!H75+'PMAH P&amp;L'!H75+'Al Yamamah P&amp;L'!H75+'Al Majmaah P&amp;L'!H75+'Al Zulfi P&amp;L'!H75+'Al Dawadmi P&amp;L'!H75+'Al Artaweyyah P&amp;L'!H75</f>
        <v>0</v>
      </c>
    </row>
    <row r="49" spans="2:8" outlineLevel="1" x14ac:dyDescent="0.35">
      <c r="B49" s="8" t="s">
        <v>30</v>
      </c>
      <c r="C49" s="13">
        <f>'KFMC P&amp;L'!C76+'PMAH P&amp;L'!C76+'Al Yamamah P&amp;L'!C76+'Al Majmaah P&amp;L'!C76+'Al Zulfi P&amp;L'!C76+'Al Dawadmi P&amp;L'!C76+'Al Artaweyyah P&amp;L'!C76</f>
        <v>0</v>
      </c>
      <c r="D49" s="13">
        <f>'KFMC P&amp;L'!D76+'PMAH P&amp;L'!D76+'Al Yamamah P&amp;L'!D76+'Al Majmaah P&amp;L'!D76+'Al Zulfi P&amp;L'!D76+'Al Dawadmi P&amp;L'!D76+'Al Artaweyyah P&amp;L'!D76</f>
        <v>0</v>
      </c>
      <c r="E49" s="13">
        <f>'KFMC P&amp;L'!E76+'PMAH P&amp;L'!E76+'Al Yamamah P&amp;L'!E76+'Al Majmaah P&amp;L'!E76+'Al Zulfi P&amp;L'!E76+'Al Dawadmi P&amp;L'!E76+'Al Artaweyyah P&amp;L'!E76</f>
        <v>0</v>
      </c>
      <c r="F49" s="13">
        <f>'KFMC P&amp;L'!F76+'PMAH P&amp;L'!F76+'Al Yamamah P&amp;L'!F76+'Al Majmaah P&amp;L'!F76+'Al Zulfi P&amp;L'!F76+'Al Dawadmi P&amp;L'!F76+'Al Artaweyyah P&amp;L'!F76</f>
        <v>0</v>
      </c>
      <c r="G49" s="13">
        <f>'KFMC P&amp;L'!G76+'PMAH P&amp;L'!G76+'Al Yamamah P&amp;L'!G76+'Al Majmaah P&amp;L'!G76+'Al Zulfi P&amp;L'!G76+'Al Dawadmi P&amp;L'!G76+'Al Artaweyyah P&amp;L'!G76</f>
        <v>0</v>
      </c>
      <c r="H49" s="13">
        <f>'KFMC P&amp;L'!H76+'PMAH P&amp;L'!H76+'Al Yamamah P&amp;L'!H76+'Al Majmaah P&amp;L'!H76+'Al Zulfi P&amp;L'!H76+'Al Dawadmi P&amp;L'!H76+'Al Artaweyyah P&amp;L'!H76</f>
        <v>0</v>
      </c>
    </row>
    <row r="50" spans="2:8" outlineLevel="1" x14ac:dyDescent="0.35">
      <c r="B50" s="8" t="s">
        <v>31</v>
      </c>
      <c r="C50" s="13">
        <f>'KFMC P&amp;L'!C77+'PMAH P&amp;L'!C77+'Al Yamamah P&amp;L'!C77+'Al Majmaah P&amp;L'!C77+'Al Zulfi P&amp;L'!C77+'Al Dawadmi P&amp;L'!C77+'Al Artaweyyah P&amp;L'!C77</f>
        <v>0</v>
      </c>
      <c r="D50" s="13">
        <f>'KFMC P&amp;L'!D77+'PMAH P&amp;L'!D77+'Al Yamamah P&amp;L'!D77+'Al Majmaah P&amp;L'!D77+'Al Zulfi P&amp;L'!D77+'Al Dawadmi P&amp;L'!D77+'Al Artaweyyah P&amp;L'!D77</f>
        <v>0</v>
      </c>
      <c r="E50" s="13">
        <f>'KFMC P&amp;L'!E77+'PMAH P&amp;L'!E77+'Al Yamamah P&amp;L'!E77+'Al Majmaah P&amp;L'!E77+'Al Zulfi P&amp;L'!E77+'Al Dawadmi P&amp;L'!E77+'Al Artaweyyah P&amp;L'!E77</f>
        <v>0</v>
      </c>
      <c r="F50" s="13">
        <f>'KFMC P&amp;L'!F77+'PMAH P&amp;L'!F77+'Al Yamamah P&amp;L'!F77+'Al Majmaah P&amp;L'!F77+'Al Zulfi P&amp;L'!F77+'Al Dawadmi P&amp;L'!F77+'Al Artaweyyah P&amp;L'!F77</f>
        <v>0</v>
      </c>
      <c r="G50" s="13">
        <f>'KFMC P&amp;L'!G77+'PMAH P&amp;L'!G77+'Al Yamamah P&amp;L'!G77+'Al Majmaah P&amp;L'!G77+'Al Zulfi P&amp;L'!G77+'Al Dawadmi P&amp;L'!G77+'Al Artaweyyah P&amp;L'!G77</f>
        <v>0</v>
      </c>
      <c r="H50" s="13">
        <f>'KFMC P&amp;L'!H77+'PMAH P&amp;L'!H77+'Al Yamamah P&amp;L'!H77+'Al Majmaah P&amp;L'!H77+'Al Zulfi P&amp;L'!H77+'Al Dawadmi P&amp;L'!H77+'Al Artaweyyah P&amp;L'!H77</f>
        <v>0</v>
      </c>
    </row>
    <row r="51" spans="2:8" outlineLevel="1" x14ac:dyDescent="0.35">
      <c r="B51" s="8" t="s">
        <v>32</v>
      </c>
      <c r="C51" s="13">
        <f>'KFMC P&amp;L'!C78+'PMAH P&amp;L'!C78+'Al Yamamah P&amp;L'!C78+'Al Majmaah P&amp;L'!C78+'Al Zulfi P&amp;L'!C78+'Al Dawadmi P&amp;L'!C78+'Al Artaweyyah P&amp;L'!C78</f>
        <v>0</v>
      </c>
      <c r="D51" s="13">
        <f>'KFMC P&amp;L'!D78+'PMAH P&amp;L'!D78+'Al Yamamah P&amp;L'!D78+'Al Majmaah P&amp;L'!D78+'Al Zulfi P&amp;L'!D78+'Al Dawadmi P&amp;L'!D78+'Al Artaweyyah P&amp;L'!D78</f>
        <v>133329.29166666666</v>
      </c>
      <c r="E51" s="13">
        <f>'KFMC P&amp;L'!E78+'PMAH P&amp;L'!E78+'Al Yamamah P&amp;L'!E78+'Al Majmaah P&amp;L'!E78+'Al Zulfi P&amp;L'!E78+'Al Dawadmi P&amp;L'!E78+'Al Artaweyyah P&amp;L'!E78</f>
        <v>133329.29166666666</v>
      </c>
      <c r="F51" s="13">
        <f>'KFMC P&amp;L'!F78+'PMAH P&amp;L'!F78+'Al Yamamah P&amp;L'!F78+'Al Majmaah P&amp;L'!F78+'Al Zulfi P&amp;L'!F78+'Al Dawadmi P&amp;L'!F78+'Al Artaweyyah P&amp;L'!F78</f>
        <v>133329.29166666666</v>
      </c>
      <c r="G51" s="13">
        <f>'KFMC P&amp;L'!G78+'PMAH P&amp;L'!G78+'Al Yamamah P&amp;L'!G78+'Al Majmaah P&amp;L'!G78+'Al Zulfi P&amp;L'!G78+'Al Dawadmi P&amp;L'!G78+'Al Artaweyyah P&amp;L'!G78</f>
        <v>133329.29166666666</v>
      </c>
      <c r="H51" s="13">
        <f>'KFMC P&amp;L'!H78+'PMAH P&amp;L'!H78+'Al Yamamah P&amp;L'!H78+'Al Majmaah P&amp;L'!H78+'Al Zulfi P&amp;L'!H78+'Al Dawadmi P&amp;L'!H78+'Al Artaweyyah P&amp;L'!H78</f>
        <v>0</v>
      </c>
    </row>
    <row r="52" spans="2:8" outlineLevel="1" x14ac:dyDescent="0.35">
      <c r="B52" s="8" t="s">
        <v>33</v>
      </c>
      <c r="C52" s="13">
        <f>'KFMC P&amp;L'!C79+'PMAH P&amp;L'!C79+'Al Yamamah P&amp;L'!C79+'Al Majmaah P&amp;L'!C79+'Al Zulfi P&amp;L'!C79+'Al Dawadmi P&amp;L'!C79+'Al Artaweyyah P&amp;L'!C79</f>
        <v>0</v>
      </c>
      <c r="D52" s="13">
        <f>'KFMC P&amp;L'!D79+'PMAH P&amp;L'!D79+'Al Yamamah P&amp;L'!D79+'Al Majmaah P&amp;L'!D79+'Al Zulfi P&amp;L'!D79+'Al Dawadmi P&amp;L'!D79+'Al Artaweyyah P&amp;L'!D79</f>
        <v>0</v>
      </c>
      <c r="E52" s="13">
        <f>'KFMC P&amp;L'!E79+'PMAH P&amp;L'!E79+'Al Yamamah P&amp;L'!E79+'Al Majmaah P&amp;L'!E79+'Al Zulfi P&amp;L'!E79+'Al Dawadmi P&amp;L'!E79+'Al Artaweyyah P&amp;L'!E79</f>
        <v>0</v>
      </c>
      <c r="F52" s="13">
        <f>'KFMC P&amp;L'!F79+'PMAH P&amp;L'!F79+'Al Yamamah P&amp;L'!F79+'Al Majmaah P&amp;L'!F79+'Al Zulfi P&amp;L'!F79+'Al Dawadmi P&amp;L'!F79+'Al Artaweyyah P&amp;L'!F79</f>
        <v>0</v>
      </c>
      <c r="G52" s="13">
        <f>'KFMC P&amp;L'!G79+'PMAH P&amp;L'!G79+'Al Yamamah P&amp;L'!G79+'Al Majmaah P&amp;L'!G79+'Al Zulfi P&amp;L'!G79+'Al Dawadmi P&amp;L'!G79+'Al Artaweyyah P&amp;L'!G79</f>
        <v>0</v>
      </c>
      <c r="H52" s="13">
        <f>'KFMC P&amp;L'!H79+'PMAH P&amp;L'!H79+'Al Yamamah P&amp;L'!H79+'Al Majmaah P&amp;L'!H79+'Al Zulfi P&amp;L'!H79+'Al Dawadmi P&amp;L'!H79+'Al Artaweyyah P&amp;L'!H79</f>
        <v>0</v>
      </c>
    </row>
    <row r="53" spans="2:8" outlineLevel="1" x14ac:dyDescent="0.35">
      <c r="B53" s="8" t="s">
        <v>34</v>
      </c>
      <c r="C53" s="13">
        <f>'KFMC P&amp;L'!C80+'PMAH P&amp;L'!C80+'Al Yamamah P&amp;L'!C80+'Al Majmaah P&amp;L'!C80+'Al Zulfi P&amp;L'!C80+'Al Dawadmi P&amp;L'!C80+'Al Artaweyyah P&amp;L'!C80</f>
        <v>0</v>
      </c>
      <c r="D53" s="13">
        <f>'KFMC P&amp;L'!D80+'PMAH P&amp;L'!D80+'Al Yamamah P&amp;L'!D80+'Al Majmaah P&amp;L'!D80+'Al Zulfi P&amp;L'!D80+'Al Dawadmi P&amp;L'!D80+'Al Artaweyyah P&amp;L'!D80</f>
        <v>0</v>
      </c>
      <c r="E53" s="13">
        <f>'KFMC P&amp;L'!E80+'PMAH P&amp;L'!E80+'Al Yamamah P&amp;L'!E80+'Al Majmaah P&amp;L'!E80+'Al Zulfi P&amp;L'!E80+'Al Dawadmi P&amp;L'!E80+'Al Artaweyyah P&amp;L'!E80</f>
        <v>0</v>
      </c>
      <c r="F53" s="13">
        <f>'KFMC P&amp;L'!F80+'PMAH P&amp;L'!F80+'Al Yamamah P&amp;L'!F80+'Al Majmaah P&amp;L'!F80+'Al Zulfi P&amp;L'!F80+'Al Dawadmi P&amp;L'!F80+'Al Artaweyyah P&amp;L'!F80</f>
        <v>0</v>
      </c>
      <c r="G53" s="13">
        <f>'KFMC P&amp;L'!G80+'PMAH P&amp;L'!G80+'Al Yamamah P&amp;L'!G80+'Al Majmaah P&amp;L'!G80+'Al Zulfi P&amp;L'!G80+'Al Dawadmi P&amp;L'!G80+'Al Artaweyyah P&amp;L'!G80</f>
        <v>0</v>
      </c>
      <c r="H53" s="13">
        <f>'KFMC P&amp;L'!H80+'PMAH P&amp;L'!H80+'Al Yamamah P&amp;L'!H80+'Al Majmaah P&amp;L'!H80+'Al Zulfi P&amp;L'!H80+'Al Dawadmi P&amp;L'!H80+'Al Artaweyyah P&amp;L'!H80</f>
        <v>0</v>
      </c>
    </row>
    <row r="54" spans="2:8" outlineLevel="1" x14ac:dyDescent="0.35">
      <c r="B54" s="8" t="s">
        <v>35</v>
      </c>
      <c r="C54" s="13">
        <f>'KFMC P&amp;L'!C81+'PMAH P&amp;L'!C81+'Al Yamamah P&amp;L'!C81+'Al Majmaah P&amp;L'!C81+'Al Zulfi P&amp;L'!C81+'Al Dawadmi P&amp;L'!C81+'Al Artaweyyah P&amp;L'!C81</f>
        <v>0</v>
      </c>
      <c r="D54" s="13">
        <f>'KFMC P&amp;L'!D81+'PMAH P&amp;L'!D81+'Al Yamamah P&amp;L'!D81+'Al Majmaah P&amp;L'!D81+'Al Zulfi P&amp;L'!D81+'Al Dawadmi P&amp;L'!D81+'Al Artaweyyah P&amp;L'!D81</f>
        <v>0</v>
      </c>
      <c r="E54" s="13">
        <f>'KFMC P&amp;L'!E81+'PMAH P&amp;L'!E81+'Al Yamamah P&amp;L'!E81+'Al Majmaah P&amp;L'!E81+'Al Zulfi P&amp;L'!E81+'Al Dawadmi P&amp;L'!E81+'Al Artaweyyah P&amp;L'!E81</f>
        <v>0</v>
      </c>
      <c r="F54" s="13">
        <f>'KFMC P&amp;L'!F81+'PMAH P&amp;L'!F81+'Al Yamamah P&amp;L'!F81+'Al Majmaah P&amp;L'!F81+'Al Zulfi P&amp;L'!F81+'Al Dawadmi P&amp;L'!F81+'Al Artaweyyah P&amp;L'!F81</f>
        <v>0</v>
      </c>
      <c r="G54" s="13">
        <f>'KFMC P&amp;L'!G81+'PMAH P&amp;L'!G81+'Al Yamamah P&amp;L'!G81+'Al Majmaah P&amp;L'!G81+'Al Zulfi P&amp;L'!G81+'Al Dawadmi P&amp;L'!G81+'Al Artaweyyah P&amp;L'!G81</f>
        <v>0</v>
      </c>
      <c r="H54" s="13">
        <f>'KFMC P&amp;L'!H81+'PMAH P&amp;L'!H81+'Al Yamamah P&amp;L'!H81+'Al Majmaah P&amp;L'!H81+'Al Zulfi P&amp;L'!H81+'Al Dawadmi P&amp;L'!H81+'Al Artaweyyah P&amp;L'!H81</f>
        <v>0</v>
      </c>
    </row>
    <row r="55" spans="2:8" outlineLevel="1" x14ac:dyDescent="0.35">
      <c r="B55" s="8" t="s">
        <v>36</v>
      </c>
      <c r="C55" s="13">
        <f>'KFMC P&amp;L'!C82+'PMAH P&amp;L'!C82+'Al Yamamah P&amp;L'!C82+'Al Majmaah P&amp;L'!C82+'Al Zulfi P&amp;L'!C82+'Al Dawadmi P&amp;L'!C82+'Al Artaweyyah P&amp;L'!C82</f>
        <v>0</v>
      </c>
      <c r="D55" s="13">
        <f>'KFMC P&amp;L'!D82+'PMAH P&amp;L'!D82+'Al Yamamah P&amp;L'!D82+'Al Majmaah P&amp;L'!D82+'Al Zulfi P&amp;L'!D82+'Al Dawadmi P&amp;L'!D82+'Al Artaweyyah P&amp;L'!D82</f>
        <v>0</v>
      </c>
      <c r="E55" s="13">
        <f>'KFMC P&amp;L'!E82+'PMAH P&amp;L'!E82+'Al Yamamah P&amp;L'!E82+'Al Majmaah P&amp;L'!E82+'Al Zulfi P&amp;L'!E82+'Al Dawadmi P&amp;L'!E82+'Al Artaweyyah P&amp;L'!E82</f>
        <v>0</v>
      </c>
      <c r="F55" s="13">
        <f>'KFMC P&amp;L'!F82+'PMAH P&amp;L'!F82+'Al Yamamah P&amp;L'!F82+'Al Majmaah P&amp;L'!F82+'Al Zulfi P&amp;L'!F82+'Al Dawadmi P&amp;L'!F82+'Al Artaweyyah P&amp;L'!F82</f>
        <v>0</v>
      </c>
      <c r="G55" s="13">
        <f>'KFMC P&amp;L'!G82+'PMAH P&amp;L'!G82+'Al Yamamah P&amp;L'!G82+'Al Majmaah P&amp;L'!G82+'Al Zulfi P&amp;L'!G82+'Al Dawadmi P&amp;L'!G82+'Al Artaweyyah P&amp;L'!G82</f>
        <v>0</v>
      </c>
      <c r="H55" s="13">
        <f>'KFMC P&amp;L'!H82+'PMAH P&amp;L'!H82+'Al Yamamah P&amp;L'!H82+'Al Majmaah P&amp;L'!H82+'Al Zulfi P&amp;L'!H82+'Al Dawadmi P&amp;L'!H82+'Al Artaweyyah P&amp;L'!H82</f>
        <v>0</v>
      </c>
    </row>
    <row r="56" spans="2:8" outlineLevel="1" x14ac:dyDescent="0.35">
      <c r="B56" s="8" t="s">
        <v>37</v>
      </c>
      <c r="C56" s="13">
        <f>'KFMC P&amp;L'!C83+'PMAH P&amp;L'!C83+'Al Yamamah P&amp;L'!C83+'Al Majmaah P&amp;L'!C83+'Al Zulfi P&amp;L'!C83+'Al Dawadmi P&amp;L'!C83+'Al Artaweyyah P&amp;L'!C83</f>
        <v>0</v>
      </c>
      <c r="D56" s="13">
        <f>'KFMC P&amp;L'!D83+'PMAH P&amp;L'!D83+'Al Yamamah P&amp;L'!D83+'Al Majmaah P&amp;L'!D83+'Al Zulfi P&amp;L'!D83+'Al Dawadmi P&amp;L'!D83+'Al Artaweyyah P&amp;L'!D83</f>
        <v>0</v>
      </c>
      <c r="E56" s="15">
        <f>'KFMC P&amp;L'!E83+'PMAH P&amp;L'!E83+'Al Yamamah P&amp;L'!E83+'Al Majmaah P&amp;L'!E83+'Al Zulfi P&amp;L'!E83+'Al Dawadmi P&amp;L'!E83+'Al Artaweyyah P&amp;L'!E83</f>
        <v>2979.05</v>
      </c>
      <c r="F56" s="13">
        <f>'KFMC P&amp;L'!F83+'PMAH P&amp;L'!F83+'Al Yamamah P&amp;L'!F83+'Al Majmaah P&amp;L'!F83+'Al Zulfi P&amp;L'!F83+'Al Dawadmi P&amp;L'!F83+'Al Artaweyyah P&amp;L'!F83</f>
        <v>0</v>
      </c>
      <c r="G56" s="13">
        <f>'KFMC P&amp;L'!G83+'PMAH P&amp;L'!G83+'Al Yamamah P&amp;L'!G83+'Al Majmaah P&amp;L'!G83+'Al Zulfi P&amp;L'!G83+'Al Dawadmi P&amp;L'!G83+'Al Artaweyyah P&amp;L'!G83</f>
        <v>0</v>
      </c>
      <c r="H56" s="13">
        <f>'KFMC P&amp;L'!H83+'PMAH P&amp;L'!H83+'Al Yamamah P&amp;L'!H83+'Al Majmaah P&amp;L'!H83+'Al Zulfi P&amp;L'!H83+'Al Dawadmi P&amp;L'!H83+'Al Artaweyyah P&amp;L'!H83</f>
        <v>0</v>
      </c>
    </row>
    <row r="57" spans="2:8" outlineLevel="1" x14ac:dyDescent="0.35">
      <c r="B57" s="8" t="s">
        <v>38</v>
      </c>
      <c r="C57" s="13">
        <f>'KFMC P&amp;L'!C84+'PMAH P&amp;L'!C84+'Al Yamamah P&amp;L'!C84+'Al Majmaah P&amp;L'!C84+'Al Zulfi P&amp;L'!C84+'Al Dawadmi P&amp;L'!C84+'Al Artaweyyah P&amp;L'!C84</f>
        <v>0</v>
      </c>
      <c r="D57" s="13">
        <f>'KFMC P&amp;L'!D84+'PMAH P&amp;L'!D84+'Al Yamamah P&amp;L'!D84+'Al Majmaah P&amp;L'!D84+'Al Zulfi P&amp;L'!D84+'Al Dawadmi P&amp;L'!D84+'Al Artaweyyah P&amp;L'!D84</f>
        <v>0</v>
      </c>
      <c r="E57" s="13">
        <f>'KFMC P&amp;L'!E84+'PMAH P&amp;L'!E84+'Al Yamamah P&amp;L'!E84+'Al Majmaah P&amp;L'!E84+'Al Zulfi P&amp;L'!E84+'Al Dawadmi P&amp;L'!E84+'Al Artaweyyah P&amp;L'!E84</f>
        <v>0</v>
      </c>
      <c r="F57" s="13">
        <f>'KFMC P&amp;L'!F84+'PMAH P&amp;L'!F84+'Al Yamamah P&amp;L'!F84+'Al Majmaah P&amp;L'!F84+'Al Zulfi P&amp;L'!F84+'Al Dawadmi P&amp;L'!F84+'Al Artaweyyah P&amp;L'!F84</f>
        <v>0</v>
      </c>
      <c r="G57" s="13">
        <f>'KFMC P&amp;L'!G84+'PMAH P&amp;L'!G84+'Al Yamamah P&amp;L'!G84+'Al Majmaah P&amp;L'!G84+'Al Zulfi P&amp;L'!G84+'Al Dawadmi P&amp;L'!G84+'Al Artaweyyah P&amp;L'!G84</f>
        <v>0</v>
      </c>
      <c r="H57" s="13">
        <f>'KFMC P&amp;L'!H84+'PMAH P&amp;L'!H84+'Al Yamamah P&amp;L'!H84+'Al Majmaah P&amp;L'!H84+'Al Zulfi P&amp;L'!H84+'Al Dawadmi P&amp;L'!H84+'Al Artaweyyah P&amp;L'!H84</f>
        <v>0</v>
      </c>
    </row>
    <row r="58" spans="2:8" outlineLevel="1" x14ac:dyDescent="0.35">
      <c r="B58" s="8" t="s">
        <v>39</v>
      </c>
      <c r="C58" s="15">
        <f>'KFMC P&amp;L'!C85+'PMAH P&amp;L'!C85+'Al Yamamah P&amp;L'!C85+'Al Majmaah P&amp;L'!C85+'Al Zulfi P&amp;L'!C85+'Al Dawadmi P&amp;L'!C85+'Al Artaweyyah P&amp;L'!C85</f>
        <v>99980.030000000013</v>
      </c>
      <c r="D58" s="15">
        <f>'KFMC P&amp;L'!D85+'PMAH P&amp;L'!D85+'Al Yamamah P&amp;L'!D85+'Al Majmaah P&amp;L'!D85+'Al Zulfi P&amp;L'!D85+'Al Dawadmi P&amp;L'!D85+'Al Artaweyyah P&amp;L'!D85</f>
        <v>99980.030000000013</v>
      </c>
      <c r="E58" s="15">
        <f>'KFMC P&amp;L'!E85+'PMAH P&amp;L'!E85+'Al Yamamah P&amp;L'!E85+'Al Majmaah P&amp;L'!E85+'Al Zulfi P&amp;L'!E85+'Al Dawadmi P&amp;L'!E85+'Al Artaweyyah P&amp;L'!E85</f>
        <v>160780.03</v>
      </c>
      <c r="F58" s="15">
        <f>'KFMC P&amp;L'!F85+'PMAH P&amp;L'!F85+'Al Yamamah P&amp;L'!F85+'Al Majmaah P&amp;L'!F85+'Al Zulfi P&amp;L'!F85+'Al Dawadmi P&amp;L'!F85+'Al Artaweyyah P&amp;L'!F85</f>
        <v>99980.030000000013</v>
      </c>
      <c r="G58" s="13">
        <f>'KFMC P&amp;L'!G85+'PMAH P&amp;L'!G85+'Al Yamamah P&amp;L'!G85+'Al Majmaah P&amp;L'!G85+'Al Zulfi P&amp;L'!G85+'Al Dawadmi P&amp;L'!G85+'Al Artaweyyah P&amp;L'!G85</f>
        <v>99980.030000000013</v>
      </c>
      <c r="H58" s="13">
        <f>'KFMC P&amp;L'!H85+'PMAH P&amp;L'!H85+'Al Yamamah P&amp;L'!H85+'Al Majmaah P&amp;L'!H85+'Al Zulfi P&amp;L'!H85+'Al Dawadmi P&amp;L'!H85+'Al Artaweyyah P&amp;L'!H85</f>
        <v>0</v>
      </c>
    </row>
    <row r="59" spans="2:8" outlineLevel="1" x14ac:dyDescent="0.35">
      <c r="B59" s="8" t="s">
        <v>56</v>
      </c>
      <c r="C59" s="15" t="e">
        <f>D59</f>
        <v>#REF!</v>
      </c>
      <c r="D59" s="15" t="e">
        <f>#REF!</f>
        <v>#REF!</v>
      </c>
      <c r="E59" s="15" t="e">
        <f>#REF!</f>
        <v>#REF!</v>
      </c>
      <c r="F59" s="15" t="e">
        <f>#REF!</f>
        <v>#REF!</v>
      </c>
      <c r="G59" s="15"/>
      <c r="H59" s="13"/>
    </row>
    <row r="60" spans="2:8" outlineLevel="1" x14ac:dyDescent="0.35">
      <c r="B60" s="8" t="s">
        <v>71</v>
      </c>
      <c r="C60" s="15"/>
      <c r="D60" s="15"/>
      <c r="E60" s="15"/>
      <c r="F60" s="15"/>
      <c r="G60" s="15"/>
      <c r="H60" s="13"/>
    </row>
    <row r="61" spans="2:8" x14ac:dyDescent="0.35">
      <c r="B61" s="4" t="s">
        <v>6</v>
      </c>
      <c r="C61" s="5" t="e">
        <f>SUM(C20:C39)</f>
        <v>#REF!</v>
      </c>
      <c r="D61" s="5" t="e">
        <f>SUM(D20:D39)</f>
        <v>#REF!</v>
      </c>
      <c r="E61" s="5" t="e">
        <f>SUM(E20:E39)</f>
        <v>#REF!</v>
      </c>
      <c r="F61" s="5" t="e">
        <f>SUM(F20:F39)</f>
        <v>#REF!</v>
      </c>
    </row>
    <row r="62" spans="2:8" x14ac:dyDescent="0.35">
      <c r="B62" t="s">
        <v>7</v>
      </c>
      <c r="C62" s="3"/>
      <c r="D62" s="3"/>
      <c r="E62" s="3"/>
      <c r="F62" s="3"/>
    </row>
    <row r="63" spans="2:8" x14ac:dyDescent="0.35">
      <c r="B63" s="4" t="s">
        <v>8</v>
      </c>
      <c r="C63" s="5" t="e">
        <f>SUM(C61:C62)</f>
        <v>#REF!</v>
      </c>
      <c r="D63" s="5" t="e">
        <f t="shared" ref="D63:F63" si="10">SUM(D61:D62)</f>
        <v>#REF!</v>
      </c>
      <c r="E63" s="5" t="e">
        <f t="shared" si="10"/>
        <v>#REF!</v>
      </c>
      <c r="F63" s="5" t="e">
        <f t="shared" si="10"/>
        <v>#REF!</v>
      </c>
    </row>
    <row r="64" spans="2:8" x14ac:dyDescent="0.35">
      <c r="B64" t="s">
        <v>9</v>
      </c>
      <c r="C64" s="13">
        <v>0</v>
      </c>
      <c r="D64" s="13">
        <v>0</v>
      </c>
      <c r="E64" s="13">
        <v>0</v>
      </c>
      <c r="F64" s="13">
        <v>0</v>
      </c>
    </row>
    <row r="65" spans="2:6" x14ac:dyDescent="0.35">
      <c r="B65" t="s">
        <v>10</v>
      </c>
      <c r="C65" s="3"/>
      <c r="D65" s="3"/>
      <c r="E65" s="3"/>
      <c r="F65" s="3"/>
    </row>
    <row r="66" spans="2:6" ht="15" thickBot="1" x14ac:dyDescent="0.4">
      <c r="B66" s="6" t="s">
        <v>11</v>
      </c>
      <c r="C66" s="7" t="e">
        <f>SUM(C63:C65)</f>
        <v>#REF!</v>
      </c>
      <c r="D66" s="7" t="e">
        <f t="shared" ref="D66:F66" si="11">SUM(D63:D65)</f>
        <v>#REF!</v>
      </c>
      <c r="E66" s="7" t="e">
        <f t="shared" si="11"/>
        <v>#REF!</v>
      </c>
      <c r="F66" s="7" t="e">
        <f t="shared" si="11"/>
        <v>#REF!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1F86-E0E4-452D-8F31-BD1DF199A0F7}">
  <dimension ref="B3:O94"/>
  <sheetViews>
    <sheetView showGridLines="0" tabSelected="1" workbookViewId="0">
      <selection activeCell="B2" sqref="B2"/>
    </sheetView>
  </sheetViews>
  <sheetFormatPr defaultRowHeight="14.5" outlineLevelRow="1" x14ac:dyDescent="0.35"/>
  <cols>
    <col min="2" max="2" width="21.08984375" bestFit="1" customWidth="1"/>
    <col min="3" max="7" width="13.81640625" bestFit="1" customWidth="1"/>
    <col min="8" max="8" width="12.1796875" customWidth="1"/>
    <col min="9" max="9" width="10.1796875" bestFit="1" customWidth="1"/>
    <col min="10" max="10" width="11.1796875" bestFit="1" customWidth="1"/>
    <col min="11" max="11" width="12.7265625" bestFit="1" customWidth="1"/>
    <col min="12" max="12" width="10.81640625" customWidth="1"/>
    <col min="13" max="13" width="11.90625" customWidth="1"/>
  </cols>
  <sheetData>
    <row r="3" spans="2:15" x14ac:dyDescent="0.35">
      <c r="B3" s="1" t="s">
        <v>0</v>
      </c>
      <c r="C3" s="21" t="s">
        <v>57</v>
      </c>
      <c r="D3" s="21" t="s">
        <v>58</v>
      </c>
      <c r="E3" s="21" t="s">
        <v>59</v>
      </c>
      <c r="F3" s="21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23418221</v>
      </c>
      <c r="D4" s="3">
        <f t="shared" ref="D4:H4" si="0">SUM(D5:D13)</f>
        <v>30175947</v>
      </c>
      <c r="E4" s="3">
        <f t="shared" si="0"/>
        <v>28830339</v>
      </c>
      <c r="F4" s="3">
        <f t="shared" si="0"/>
        <v>27332062</v>
      </c>
      <c r="G4" s="15">
        <f t="shared" si="0"/>
        <v>26377759</v>
      </c>
      <c r="H4" s="15">
        <f t="shared" si="0"/>
        <v>0</v>
      </c>
    </row>
    <row r="5" spans="2:15" outlineLevel="1" x14ac:dyDescent="0.35">
      <c r="B5" s="8" t="s">
        <v>40</v>
      </c>
      <c r="C5" s="10">
        <v>10209263</v>
      </c>
      <c r="D5" s="10">
        <v>12406582</v>
      </c>
      <c r="E5" s="10">
        <v>12185603</v>
      </c>
      <c r="F5" s="10">
        <v>12584832</v>
      </c>
      <c r="G5" s="12">
        <v>12702307</v>
      </c>
      <c r="H5" s="12">
        <f>'KFMC P&amp;L'!H5+'PMAH P&amp;L'!H5+'Al Yamamah P&amp;L'!H5+'Al Majmaah P&amp;L'!H5+'Al Zulfi P&amp;L'!H5+'Al Dawadmi P&amp;L'!H5+'Al Artaweyyah P&amp;L'!H5</f>
        <v>0</v>
      </c>
    </row>
    <row r="6" spans="2:15" outlineLevel="1" x14ac:dyDescent="0.35">
      <c r="B6" s="8" t="s">
        <v>41</v>
      </c>
      <c r="C6" s="10">
        <v>3595179</v>
      </c>
      <c r="D6" s="10">
        <v>4933706</v>
      </c>
      <c r="E6" s="10">
        <v>4532816</v>
      </c>
      <c r="F6" s="10">
        <v>3982681</v>
      </c>
      <c r="G6" s="12">
        <v>3880575</v>
      </c>
      <c r="H6" s="12">
        <f>'KFMC P&amp;L'!H6+'PMAH P&amp;L'!H6+'Al Yamamah P&amp;L'!H6+'Al Majmaah P&amp;L'!H6+'Al Zulfi P&amp;L'!H6+'Al Dawadmi P&amp;L'!H6+'Al Artaweyyah P&amp;L'!H6</f>
        <v>0</v>
      </c>
    </row>
    <row r="7" spans="2:15" outlineLevel="1" x14ac:dyDescent="0.35">
      <c r="B7" s="8" t="s">
        <v>42</v>
      </c>
      <c r="C7" s="10">
        <v>2921946</v>
      </c>
      <c r="D7" s="10">
        <v>3652680</v>
      </c>
      <c r="E7" s="10">
        <v>3729501</v>
      </c>
      <c r="F7" s="10">
        <v>3661677</v>
      </c>
      <c r="G7" s="12">
        <v>3290783</v>
      </c>
      <c r="H7" s="12">
        <f>'KFMC P&amp;L'!H7+'PMAH P&amp;L'!H7+'Al Yamamah P&amp;L'!H7+'Al Majmaah P&amp;L'!H7+'Al Zulfi P&amp;L'!H7+'Al Dawadmi P&amp;L'!H7+'Al Artaweyyah P&amp;L'!H7</f>
        <v>0</v>
      </c>
    </row>
    <row r="8" spans="2:15" outlineLevel="1" x14ac:dyDescent="0.35">
      <c r="B8" s="8" t="s">
        <v>43</v>
      </c>
      <c r="C8" s="10">
        <v>3732076</v>
      </c>
      <c r="D8" s="10">
        <v>5124524</v>
      </c>
      <c r="E8" s="10">
        <v>4462413</v>
      </c>
      <c r="F8" s="10">
        <v>4397920</v>
      </c>
      <c r="G8" s="12">
        <v>4266524</v>
      </c>
      <c r="H8" s="12">
        <f>'KFMC P&amp;L'!H8+'PMAH P&amp;L'!H8+'Al Yamamah P&amp;L'!H8+'Al Majmaah P&amp;L'!H8+'Al Zulfi P&amp;L'!H8+'Al Dawadmi P&amp;L'!H8+'Al Artaweyyah P&amp;L'!H8</f>
        <v>0</v>
      </c>
    </row>
    <row r="9" spans="2:15" outlineLevel="1" x14ac:dyDescent="0.35">
      <c r="B9" s="8" t="s">
        <v>44</v>
      </c>
      <c r="C9" s="10">
        <v>961705</v>
      </c>
      <c r="D9" s="10">
        <v>1079339</v>
      </c>
      <c r="E9" s="10">
        <v>1081739</v>
      </c>
      <c r="F9" s="10">
        <v>604533</v>
      </c>
      <c r="G9" s="12">
        <v>342459</v>
      </c>
      <c r="H9" s="12">
        <f>'KFMC P&amp;L'!H9+'PMAH P&amp;L'!H9+'Al Yamamah P&amp;L'!H9+'Al Majmaah P&amp;L'!H9+'Al Zulfi P&amp;L'!H9+'Al Dawadmi P&amp;L'!H9+'Al Artaweyyah P&amp;L'!H9</f>
        <v>0</v>
      </c>
    </row>
    <row r="10" spans="2:15" outlineLevel="1" x14ac:dyDescent="0.35">
      <c r="B10" s="8" t="s">
        <v>45</v>
      </c>
      <c r="C10" s="10">
        <v>733387</v>
      </c>
      <c r="D10" s="10">
        <v>1462892</v>
      </c>
      <c r="E10" s="10">
        <v>1373758</v>
      </c>
      <c r="F10" s="10">
        <v>954469</v>
      </c>
      <c r="G10" s="12">
        <v>845707</v>
      </c>
      <c r="H10" s="12">
        <f>'KFMC P&amp;L'!H10+'PMAH P&amp;L'!H10+'Al Yamamah P&amp;L'!H10+'Al Majmaah P&amp;L'!H10+'Al Zulfi P&amp;L'!H10+'Al Dawadmi P&amp;L'!H10+'Al Artaweyyah P&amp;L'!H10</f>
        <v>0</v>
      </c>
    </row>
    <row r="11" spans="2:15" outlineLevel="1" x14ac:dyDescent="0.35">
      <c r="B11" s="8" t="s">
        <v>46</v>
      </c>
      <c r="C11" s="10">
        <v>1087649</v>
      </c>
      <c r="D11" s="10">
        <v>1243773</v>
      </c>
      <c r="E11" s="10">
        <v>1217588</v>
      </c>
      <c r="F11" s="10">
        <v>961212</v>
      </c>
      <c r="G11" s="12">
        <v>876046</v>
      </c>
      <c r="H11" s="12">
        <f>'KFMC P&amp;L'!H11+'PMAH P&amp;L'!H11+'Al Yamamah P&amp;L'!H11+'Al Majmaah P&amp;L'!H11+'Al Zulfi P&amp;L'!H11+'Al Dawadmi P&amp;L'!H11+'Al Artaweyyah P&amp;L'!H11</f>
        <v>0</v>
      </c>
    </row>
    <row r="12" spans="2:15" outlineLevel="1" x14ac:dyDescent="0.35">
      <c r="B12" s="8" t="s">
        <v>47</v>
      </c>
      <c r="C12" s="10">
        <v>93466</v>
      </c>
      <c r="D12" s="10">
        <v>145110</v>
      </c>
      <c r="E12" s="10">
        <v>128418</v>
      </c>
      <c r="F12" s="10">
        <v>86366</v>
      </c>
      <c r="G12" s="12">
        <v>86358</v>
      </c>
      <c r="H12" s="12">
        <f>'KFMC P&amp;L'!H12+'PMAH P&amp;L'!H12+'Al Yamamah P&amp;L'!H12+'Al Majmaah P&amp;L'!H12+'Al Zulfi P&amp;L'!H12+'Al Dawadmi P&amp;L'!H12+'Al Artaweyyah P&amp;L'!H12</f>
        <v>0</v>
      </c>
    </row>
    <row r="13" spans="2:15" outlineLevel="1" x14ac:dyDescent="0.35">
      <c r="B13" s="8" t="s">
        <v>48</v>
      </c>
      <c r="C13" s="10">
        <v>83550</v>
      </c>
      <c r="D13" s="10">
        <v>127341</v>
      </c>
      <c r="E13" s="10">
        <v>118503</v>
      </c>
      <c r="F13" s="10">
        <v>98372</v>
      </c>
      <c r="G13" s="12">
        <v>87000</v>
      </c>
      <c r="H13" s="12">
        <f>'KFMC P&amp;L'!H13+'PMAH P&amp;L'!H13+'Al Yamamah P&amp;L'!H13+'Al Majmaah P&amp;L'!H13+'Al Zulfi P&amp;L'!H13+'Al Dawadmi P&amp;L'!H13+'Al Artaweyyah P&amp;L'!H13</f>
        <v>0</v>
      </c>
    </row>
    <row r="14" spans="2:15" x14ac:dyDescent="0.35">
      <c r="B14" t="s">
        <v>2</v>
      </c>
      <c r="C14" s="15">
        <f>SUM(C15:C23)</f>
        <v>4080</v>
      </c>
      <c r="D14" s="15">
        <f t="shared" ref="D14:H14" si="1">SUM(D15:D23)</f>
        <v>466992.29</v>
      </c>
      <c r="E14" s="15">
        <f t="shared" si="1"/>
        <v>522736.4</v>
      </c>
      <c r="F14" s="15">
        <f t="shared" si="1"/>
        <v>770199.93</v>
      </c>
      <c r="G14" s="15">
        <f t="shared" si="1"/>
        <v>872673.6399999999</v>
      </c>
      <c r="H14" s="15">
        <f t="shared" si="1"/>
        <v>0</v>
      </c>
    </row>
    <row r="15" spans="2:15" outlineLevel="1" x14ac:dyDescent="0.35">
      <c r="B15" s="8" t="s">
        <v>40</v>
      </c>
      <c r="C15" s="11">
        <v>0</v>
      </c>
      <c r="D15" s="12">
        <v>21600</v>
      </c>
      <c r="E15" s="12">
        <v>73311.3</v>
      </c>
      <c r="F15" s="12">
        <v>115046.84000000001</v>
      </c>
      <c r="G15" s="12">
        <v>256264.90999999997</v>
      </c>
      <c r="H15" s="12">
        <f>'KFMC P&amp;L'!H15+'PMAH P&amp;L'!H15+'Al Yamamah P&amp;L'!H15+'Al Majmaah P&amp;L'!H15+'Al Zulfi P&amp;L'!H15+'Al Dawadmi P&amp;L'!H15+'Al Artaweyyah P&amp;L'!H15</f>
        <v>0</v>
      </c>
    </row>
    <row r="16" spans="2:15" outlineLevel="1" x14ac:dyDescent="0.35">
      <c r="B16" s="8" t="s">
        <v>41</v>
      </c>
      <c r="C16" s="12">
        <v>0</v>
      </c>
      <c r="D16" s="12">
        <v>6834</v>
      </c>
      <c r="E16" s="12">
        <v>0</v>
      </c>
      <c r="F16" s="12">
        <v>22818.79</v>
      </c>
      <c r="G16" s="12">
        <v>46316.91</v>
      </c>
      <c r="H16" s="12">
        <f>'KFMC P&amp;L'!H16+'PMAH P&amp;L'!H16+'Al Yamamah P&amp;L'!H16+'Al Majmaah P&amp;L'!H16+'Al Zulfi P&amp;L'!H16+'Al Dawadmi P&amp;L'!H16+'Al Artaweyyah P&amp;L'!H16</f>
        <v>0</v>
      </c>
    </row>
    <row r="17" spans="2:8" outlineLevel="1" x14ac:dyDescent="0.35">
      <c r="B17" s="8" t="s">
        <v>42</v>
      </c>
      <c r="C17" s="12">
        <v>0</v>
      </c>
      <c r="D17" s="12">
        <v>0</v>
      </c>
      <c r="E17" s="12">
        <v>0</v>
      </c>
      <c r="F17" s="12">
        <v>15960.25</v>
      </c>
      <c r="G17" s="12">
        <v>16157.14</v>
      </c>
      <c r="H17" s="12">
        <f>'KFMC P&amp;L'!H17+'PMAH P&amp;L'!H17+'Al Yamamah P&amp;L'!H17+'Al Majmaah P&amp;L'!H17+'Al Zulfi P&amp;L'!H17+'Al Dawadmi P&amp;L'!H17+'Al Artaweyyah P&amp;L'!H17</f>
        <v>0</v>
      </c>
    </row>
    <row r="18" spans="2:8" outlineLevel="1" x14ac:dyDescent="0.35">
      <c r="B18" s="8" t="s">
        <v>43</v>
      </c>
      <c r="C18" s="12">
        <v>4080</v>
      </c>
      <c r="D18" s="12">
        <v>0</v>
      </c>
      <c r="E18" s="12">
        <v>20684.399999999998</v>
      </c>
      <c r="F18" s="12">
        <v>18169.349999999999</v>
      </c>
      <c r="G18" s="12">
        <v>17350.05</v>
      </c>
      <c r="H18" s="12">
        <f>'KFMC P&amp;L'!H18+'PMAH P&amp;L'!H18+'Al Yamamah P&amp;L'!H18+'Al Majmaah P&amp;L'!H18+'Al Zulfi P&amp;L'!H18+'Al Dawadmi P&amp;L'!H18+'Al Artaweyyah P&amp;L'!H18</f>
        <v>0</v>
      </c>
    </row>
    <row r="19" spans="2:8" outlineLevel="1" x14ac:dyDescent="0.35">
      <c r="B19" s="8" t="s">
        <v>44</v>
      </c>
      <c r="C19" s="12">
        <v>0</v>
      </c>
      <c r="D19" s="12">
        <v>0</v>
      </c>
      <c r="E19" s="12">
        <v>0</v>
      </c>
      <c r="F19" s="12">
        <v>0</v>
      </c>
      <c r="G19" s="12">
        <v>7800</v>
      </c>
      <c r="H19" s="12">
        <f>'KFMC P&amp;L'!H19+'PMAH P&amp;L'!H19+'Al Yamamah P&amp;L'!H19+'Al Majmaah P&amp;L'!H19+'Al Zulfi P&amp;L'!H19+'Al Dawadmi P&amp;L'!H19+'Al Artaweyyah P&amp;L'!H19</f>
        <v>0</v>
      </c>
    </row>
    <row r="20" spans="2:8" outlineLevel="1" x14ac:dyDescent="0.35">
      <c r="B20" s="8" t="s">
        <v>45</v>
      </c>
      <c r="C20" s="12">
        <v>0</v>
      </c>
      <c r="D20" s="12">
        <v>438558.29</v>
      </c>
      <c r="E20" s="12">
        <v>428740.7</v>
      </c>
      <c r="F20" s="12">
        <v>308104.7</v>
      </c>
      <c r="G20" s="12">
        <v>265970.63</v>
      </c>
      <c r="H20" s="12">
        <f>'KFMC P&amp;L'!H20+'PMAH P&amp;L'!H20+'Al Yamamah P&amp;L'!H20+'Al Majmaah P&amp;L'!H20+'Al Zulfi P&amp;L'!H20+'Al Dawadmi P&amp;L'!H20+'Al Artaweyyah P&amp;L'!H20</f>
        <v>0</v>
      </c>
    </row>
    <row r="21" spans="2:8" outlineLevel="1" x14ac:dyDescent="0.35">
      <c r="B21" s="8" t="s">
        <v>46</v>
      </c>
      <c r="C21" s="12">
        <v>0</v>
      </c>
      <c r="D21" s="12">
        <v>0</v>
      </c>
      <c r="E21" s="12">
        <v>0</v>
      </c>
      <c r="F21" s="12">
        <v>290100</v>
      </c>
      <c r="G21" s="12">
        <v>262814</v>
      </c>
      <c r="H21" s="12">
        <f>'KFMC P&amp;L'!H21+'PMAH P&amp;L'!H21+'Al Yamamah P&amp;L'!H21+'Al Majmaah P&amp;L'!H21+'Al Zulfi P&amp;L'!H21+'Al Dawadmi P&amp;L'!H21+'Al Artaweyyah P&amp;L'!H21</f>
        <v>0</v>
      </c>
    </row>
    <row r="22" spans="2:8" outlineLevel="1" x14ac:dyDescent="0.35">
      <c r="B22" s="8" t="s">
        <v>47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f>'KFMC P&amp;L'!H22+'PMAH P&amp;L'!H22+'Al Yamamah P&amp;L'!H22+'Al Majmaah P&amp;L'!H22+'Al Zulfi P&amp;L'!H22+'Al Dawadmi P&amp;L'!H22+'Al Artaweyyah P&amp;L'!H22</f>
        <v>0</v>
      </c>
    </row>
    <row r="23" spans="2:8" outlineLevel="1" x14ac:dyDescent="0.35">
      <c r="B23" s="8" t="s">
        <v>48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f>'KFMC P&amp;L'!H23+'PMAH P&amp;L'!H23+'Al Yamamah P&amp;L'!H23+'Al Majmaah P&amp;L'!H23+'Al Zulfi P&amp;L'!H23+'Al Dawadmi P&amp;L'!H23+'Al Artaweyyah P&amp;L'!H23</f>
        <v>0</v>
      </c>
    </row>
    <row r="24" spans="2:8" x14ac:dyDescent="0.35">
      <c r="B24" t="s">
        <v>76</v>
      </c>
      <c r="C24" s="3">
        <f>SUM(C26:C34)</f>
        <v>23414141</v>
      </c>
      <c r="D24" s="3">
        <f t="shared" ref="D24:H24" si="2">SUM(D26:D34)</f>
        <v>29708954.710000001</v>
      </c>
      <c r="E24" s="3">
        <f t="shared" si="2"/>
        <v>28307602.599999998</v>
      </c>
      <c r="F24" s="3">
        <f t="shared" si="2"/>
        <v>26561862.070000004</v>
      </c>
      <c r="G24" s="15">
        <f t="shared" si="2"/>
        <v>25505085.359999999</v>
      </c>
      <c r="H24" s="13">
        <f t="shared" si="2"/>
        <v>0</v>
      </c>
    </row>
    <row r="25" spans="2:8" x14ac:dyDescent="0.35">
      <c r="B25" s="8" t="s">
        <v>75</v>
      </c>
      <c r="C25" s="28">
        <f>C24/C4</f>
        <v>0.99982577668901496</v>
      </c>
      <c r="D25" s="28">
        <f t="shared" ref="D25:G25" si="3">D24/D4</f>
        <v>0.98452435345276823</v>
      </c>
      <c r="E25" s="28">
        <f t="shared" si="3"/>
        <v>0.98186853092500914</v>
      </c>
      <c r="F25" s="28">
        <f t="shared" si="3"/>
        <v>0.97182064309674121</v>
      </c>
      <c r="G25" s="28">
        <f t="shared" si="3"/>
        <v>0.96691630854615052</v>
      </c>
      <c r="H25" s="13"/>
    </row>
    <row r="26" spans="2:8" outlineLevel="1" x14ac:dyDescent="0.35">
      <c r="B26" s="8" t="s">
        <v>40</v>
      </c>
      <c r="C26" s="12">
        <f>C5-C15</f>
        <v>10209263</v>
      </c>
      <c r="D26" s="12">
        <f t="shared" ref="D26:H26" si="4">D5-D15</f>
        <v>12384982</v>
      </c>
      <c r="E26" s="12">
        <f t="shared" si="4"/>
        <v>12112291.699999999</v>
      </c>
      <c r="F26" s="12">
        <f t="shared" si="4"/>
        <v>12469785.16</v>
      </c>
      <c r="G26" s="12">
        <f t="shared" si="4"/>
        <v>12446042.09</v>
      </c>
      <c r="H26" s="12">
        <f t="shared" si="4"/>
        <v>0</v>
      </c>
    </row>
    <row r="27" spans="2:8" outlineLevel="1" x14ac:dyDescent="0.35">
      <c r="B27" s="8" t="s">
        <v>41</v>
      </c>
      <c r="C27" s="12">
        <f t="shared" ref="C27:H27" si="5">C6-C16</f>
        <v>3595179</v>
      </c>
      <c r="D27" s="12">
        <f t="shared" si="5"/>
        <v>4926872</v>
      </c>
      <c r="E27" s="12">
        <f t="shared" si="5"/>
        <v>4532816</v>
      </c>
      <c r="F27" s="12">
        <f t="shared" si="5"/>
        <v>3959862.21</v>
      </c>
      <c r="G27" s="12">
        <f t="shared" si="5"/>
        <v>3834258.09</v>
      </c>
      <c r="H27" s="12">
        <f t="shared" si="5"/>
        <v>0</v>
      </c>
    </row>
    <row r="28" spans="2:8" outlineLevel="1" x14ac:dyDescent="0.35">
      <c r="B28" s="8" t="s">
        <v>42</v>
      </c>
      <c r="C28" s="12">
        <f t="shared" ref="C28:H28" si="6">C7-C17</f>
        <v>2921946</v>
      </c>
      <c r="D28" s="12">
        <f t="shared" si="6"/>
        <v>3652680</v>
      </c>
      <c r="E28" s="12">
        <f t="shared" si="6"/>
        <v>3729501</v>
      </c>
      <c r="F28" s="12">
        <f t="shared" si="6"/>
        <v>3645716.75</v>
      </c>
      <c r="G28" s="12">
        <f t="shared" si="6"/>
        <v>3274625.86</v>
      </c>
      <c r="H28" s="12">
        <f t="shared" si="6"/>
        <v>0</v>
      </c>
    </row>
    <row r="29" spans="2:8" outlineLevel="1" x14ac:dyDescent="0.35">
      <c r="B29" s="8" t="s">
        <v>43</v>
      </c>
      <c r="C29" s="12">
        <f t="shared" ref="C29:H29" si="7">C8-C18</f>
        <v>3727996</v>
      </c>
      <c r="D29" s="12">
        <f t="shared" si="7"/>
        <v>5124524</v>
      </c>
      <c r="E29" s="12">
        <f t="shared" si="7"/>
        <v>4441728.5999999996</v>
      </c>
      <c r="F29" s="12">
        <f t="shared" si="7"/>
        <v>4379750.6500000004</v>
      </c>
      <c r="G29" s="12">
        <f t="shared" si="7"/>
        <v>4249173.95</v>
      </c>
      <c r="H29" s="12">
        <f t="shared" si="7"/>
        <v>0</v>
      </c>
    </row>
    <row r="30" spans="2:8" outlineLevel="1" x14ac:dyDescent="0.35">
      <c r="B30" s="8" t="s">
        <v>44</v>
      </c>
      <c r="C30" s="12">
        <f t="shared" ref="C30:H30" si="8">C9-C19</f>
        <v>961705</v>
      </c>
      <c r="D30" s="12">
        <f t="shared" si="8"/>
        <v>1079339</v>
      </c>
      <c r="E30" s="12">
        <f t="shared" si="8"/>
        <v>1081739</v>
      </c>
      <c r="F30" s="12">
        <f t="shared" si="8"/>
        <v>604533</v>
      </c>
      <c r="G30" s="12">
        <f t="shared" si="8"/>
        <v>334659</v>
      </c>
      <c r="H30" s="12">
        <f t="shared" si="8"/>
        <v>0</v>
      </c>
    </row>
    <row r="31" spans="2:8" outlineLevel="1" x14ac:dyDescent="0.35">
      <c r="B31" s="8" t="s">
        <v>45</v>
      </c>
      <c r="C31" s="12">
        <f t="shared" ref="C31:H31" si="9">C10-C20</f>
        <v>733387</v>
      </c>
      <c r="D31" s="12">
        <f t="shared" si="9"/>
        <v>1024333.71</v>
      </c>
      <c r="E31" s="12">
        <f t="shared" si="9"/>
        <v>945017.3</v>
      </c>
      <c r="F31" s="12">
        <f>F10-F20</f>
        <v>646364.30000000005</v>
      </c>
      <c r="G31" s="12">
        <f t="shared" si="9"/>
        <v>579736.37</v>
      </c>
      <c r="H31" s="12">
        <f t="shared" si="9"/>
        <v>0</v>
      </c>
    </row>
    <row r="32" spans="2:8" outlineLevel="1" x14ac:dyDescent="0.35">
      <c r="B32" s="8" t="s">
        <v>46</v>
      </c>
      <c r="C32" s="12">
        <f t="shared" ref="C32:H32" si="10">C11-C21</f>
        <v>1087649</v>
      </c>
      <c r="D32" s="12">
        <f t="shared" si="10"/>
        <v>1243773</v>
      </c>
      <c r="E32" s="12">
        <f t="shared" si="10"/>
        <v>1217588</v>
      </c>
      <c r="F32" s="12">
        <f t="shared" si="10"/>
        <v>671112</v>
      </c>
      <c r="G32" s="12">
        <f t="shared" si="10"/>
        <v>613232</v>
      </c>
      <c r="H32" s="12">
        <f t="shared" si="10"/>
        <v>0</v>
      </c>
    </row>
    <row r="33" spans="2:8" outlineLevel="1" x14ac:dyDescent="0.35">
      <c r="B33" s="8" t="s">
        <v>47</v>
      </c>
      <c r="C33" s="12">
        <f t="shared" ref="C33:H33" si="11">C12-C22</f>
        <v>93466</v>
      </c>
      <c r="D33" s="12">
        <f t="shared" si="11"/>
        <v>145110</v>
      </c>
      <c r="E33" s="12">
        <f t="shared" si="11"/>
        <v>128418</v>
      </c>
      <c r="F33" s="12">
        <f t="shared" si="11"/>
        <v>86366</v>
      </c>
      <c r="G33" s="12">
        <f t="shared" si="11"/>
        <v>86358</v>
      </c>
      <c r="H33" s="12">
        <f t="shared" si="11"/>
        <v>0</v>
      </c>
    </row>
    <row r="34" spans="2:8" outlineLevel="1" x14ac:dyDescent="0.35">
      <c r="B34" s="8" t="s">
        <v>48</v>
      </c>
      <c r="C34" s="12">
        <f t="shared" ref="C34:H34" si="12">C13-C23</f>
        <v>83550</v>
      </c>
      <c r="D34" s="12">
        <f t="shared" si="12"/>
        <v>127341</v>
      </c>
      <c r="E34" s="12">
        <f t="shared" si="12"/>
        <v>118503</v>
      </c>
      <c r="F34" s="12">
        <f t="shared" si="12"/>
        <v>98372</v>
      </c>
      <c r="G34" s="12">
        <f t="shared" si="12"/>
        <v>87000</v>
      </c>
      <c r="H34" s="12">
        <f t="shared" si="12"/>
        <v>0</v>
      </c>
    </row>
    <row r="35" spans="2:8" x14ac:dyDescent="0.35">
      <c r="B35" t="s">
        <v>4</v>
      </c>
      <c r="C35" s="3">
        <f>SUM(C36:C44)</f>
        <v>7041609.9597673733</v>
      </c>
      <c r="D35" s="3">
        <f t="shared" ref="D35:G35" si="13">SUM(D36:D44)</f>
        <v>7953742.7813241957</v>
      </c>
      <c r="E35" s="3">
        <f t="shared" si="13"/>
        <v>8171934.5435636584</v>
      </c>
      <c r="F35" s="3">
        <f t="shared" si="13"/>
        <v>8522900.3410617281</v>
      </c>
      <c r="G35" s="3">
        <f t="shared" si="13"/>
        <v>8763007.3794450182</v>
      </c>
    </row>
    <row r="36" spans="2:8" outlineLevel="1" x14ac:dyDescent="0.35">
      <c r="B36" s="8" t="s">
        <v>40</v>
      </c>
      <c r="C36" s="37">
        <f>'KFMC P&amp;L'!C36+'PMAH P&amp;L'!C36+'Al Yamamah P&amp;L'!C36+'Al Majmaah P&amp;L'!C36+'Al Zulfi P&amp;L'!C36+'Al Dawadmi P&amp;L'!C36+'Al Artaweyyah P&amp;L'!C36</f>
        <v>1666542.2136921864</v>
      </c>
      <c r="D36" s="38">
        <f>'KFMC P&amp;L'!D36+'PMAH P&amp;L'!D36+'Al Yamamah P&amp;L'!D36+'Al Majmaah P&amp;L'!D36+'Al Zulfi P&amp;L'!D36+'Al Dawadmi P&amp;L'!D36+'Al Artaweyyah P&amp;L'!D36</f>
        <v>1905414.8144135438</v>
      </c>
      <c r="E36" s="38">
        <f>'KFMC P&amp;L'!E36+'PMAH P&amp;L'!E36+'Al Yamamah P&amp;L'!E36+'Al Majmaah P&amp;L'!E36+'Al Zulfi P&amp;L'!E36+'Al Dawadmi P&amp;L'!E36+'Al Artaweyyah P&amp;L'!E36</f>
        <v>1777470.4187476744</v>
      </c>
      <c r="F36" s="38">
        <f>'KFMC P&amp;L'!F36+'PMAH P&amp;L'!F36+'Al Yamamah P&amp;L'!F36+'Al Majmaah P&amp;L'!F36+'Al Zulfi P&amp;L'!F36+'Al Dawadmi P&amp;L'!F36+'Al Artaweyyah P&amp;L'!F36</f>
        <v>1855020.7626966699</v>
      </c>
      <c r="G36" s="38">
        <f>'KFMC P&amp;L'!G36+'PMAH P&amp;L'!G36+'Al Yamamah P&amp;L'!G36+'Al Majmaah P&amp;L'!G36+'Al Zulfi P&amp;L'!G36+'Al Dawadmi P&amp;L'!G36+'Al Artaweyyah P&amp;L'!G36</f>
        <v>2089739.195645001</v>
      </c>
      <c r="H36" s="20"/>
    </row>
    <row r="37" spans="2:8" outlineLevel="1" x14ac:dyDescent="0.35">
      <c r="B37" s="8" t="s">
        <v>41</v>
      </c>
      <c r="C37" s="37">
        <f>'KFMC P&amp;L'!C37+'PMAH P&amp;L'!C37+'Al Yamamah P&amp;L'!C37+'Al Majmaah P&amp;L'!C37+'Al Zulfi P&amp;L'!C37+'Al Dawadmi P&amp;L'!C37+'Al Artaweyyah P&amp;L'!C37</f>
        <v>914772.71580547723</v>
      </c>
      <c r="D37" s="38">
        <f>'KFMC P&amp;L'!D37+'PMAH P&amp;L'!D37+'Al Yamamah P&amp;L'!D37+'Al Majmaah P&amp;L'!D37+'Al Zulfi P&amp;L'!D37+'Al Dawadmi P&amp;L'!D37+'Al Artaweyyah P&amp;L'!D37</f>
        <v>1105451.4830234621</v>
      </c>
      <c r="E37" s="38">
        <f>'KFMC P&amp;L'!E37+'PMAH P&amp;L'!E37+'Al Yamamah P&amp;L'!E37+'Al Majmaah P&amp;L'!E37+'Al Zulfi P&amp;L'!E37+'Al Dawadmi P&amp;L'!E37+'Al Artaweyyah P&amp;L'!E37</f>
        <v>1213319.009588138</v>
      </c>
      <c r="F37" s="38">
        <f>'KFMC P&amp;L'!F37+'PMAH P&amp;L'!F37+'Al Yamamah P&amp;L'!F37+'Al Majmaah P&amp;L'!F37+'Al Zulfi P&amp;L'!F37+'Al Dawadmi P&amp;L'!F37+'Al Artaweyyah P&amp;L'!F37</f>
        <v>1287108.7890306539</v>
      </c>
      <c r="G37" s="38">
        <f>'KFMC P&amp;L'!G37+'PMAH P&amp;L'!G37+'Al Yamamah P&amp;L'!G37+'Al Majmaah P&amp;L'!G37+'Al Zulfi P&amp;L'!G37+'Al Dawadmi P&amp;L'!G37+'Al Artaweyyah P&amp;L'!G37</f>
        <v>1291345.0605869356</v>
      </c>
      <c r="H37" s="20"/>
    </row>
    <row r="38" spans="2:8" outlineLevel="1" x14ac:dyDescent="0.35">
      <c r="B38" s="8" t="s">
        <v>42</v>
      </c>
      <c r="C38" s="37">
        <f>'KFMC P&amp;L'!C38+'PMAH P&amp;L'!C38+'Al Yamamah P&amp;L'!C38+'Al Majmaah P&amp;L'!C38+'Al Zulfi P&amp;L'!C38+'Al Dawadmi P&amp;L'!C38+'Al Artaweyyah P&amp;L'!C38</f>
        <v>1061583.8746115956</v>
      </c>
      <c r="D38" s="38">
        <f>'KFMC P&amp;L'!D38+'PMAH P&amp;L'!D38+'Al Yamamah P&amp;L'!D38+'Al Majmaah P&amp;L'!D38+'Al Zulfi P&amp;L'!D38+'Al Dawadmi P&amp;L'!D38+'Al Artaweyyah P&amp;L'!D38</f>
        <v>1209725.0360624189</v>
      </c>
      <c r="E38" s="38">
        <f>'KFMC P&amp;L'!E38+'PMAH P&amp;L'!E38+'Al Yamamah P&amp;L'!E38+'Al Majmaah P&amp;L'!E38+'Al Zulfi P&amp;L'!E38+'Al Dawadmi P&amp;L'!E38+'Al Artaweyyah P&amp;L'!E38</f>
        <v>1449002.3645700524</v>
      </c>
      <c r="F38" s="38">
        <f>'KFMC P&amp;L'!F38+'PMAH P&amp;L'!F38+'Al Yamamah P&amp;L'!F38+'Al Majmaah P&amp;L'!F38+'Al Zulfi P&amp;L'!F38+'Al Dawadmi P&amp;L'!F38+'Al Artaweyyah P&amp;L'!F38</f>
        <v>1562681.0255614531</v>
      </c>
      <c r="G38" s="38">
        <f>'KFMC P&amp;L'!G38+'PMAH P&amp;L'!G38+'Al Yamamah P&amp;L'!G38+'Al Majmaah P&amp;L'!G38+'Al Zulfi P&amp;L'!G38+'Al Dawadmi P&amp;L'!G38+'Al Artaweyyah P&amp;L'!G38</f>
        <v>1450119.7090957859</v>
      </c>
      <c r="H38" s="20"/>
    </row>
    <row r="39" spans="2:8" outlineLevel="1" x14ac:dyDescent="0.35">
      <c r="B39" s="8" t="s">
        <v>43</v>
      </c>
      <c r="C39" s="37">
        <f>'KFMC P&amp;L'!C39+'PMAH P&amp;L'!C39+'Al Yamamah P&amp;L'!C39+'Al Majmaah P&amp;L'!C39+'Al Zulfi P&amp;L'!C39+'Al Dawadmi P&amp;L'!C39+'Al Artaweyyah P&amp;L'!C39</f>
        <v>2395269.6012210664</v>
      </c>
      <c r="D39" s="38">
        <f>'KFMC P&amp;L'!D39+'PMAH P&amp;L'!D39+'Al Yamamah P&amp;L'!D39+'Al Majmaah P&amp;L'!D39+'Al Zulfi P&amp;L'!D39+'Al Dawadmi P&amp;L'!D39+'Al Artaweyyah P&amp;L'!D39</f>
        <v>2623121.1036958634</v>
      </c>
      <c r="E39" s="38">
        <f>'KFMC P&amp;L'!E39+'PMAH P&amp;L'!E39+'Al Yamamah P&amp;L'!E39+'Al Majmaah P&amp;L'!E39+'Al Zulfi P&amp;L'!E39+'Al Dawadmi P&amp;L'!E39+'Al Artaweyyah P&amp;L'!E39</f>
        <v>2600713.7136469483</v>
      </c>
      <c r="F39" s="38">
        <f>'KFMC P&amp;L'!F39+'PMAH P&amp;L'!F39+'Al Yamamah P&amp;L'!F39+'Al Majmaah P&amp;L'!F39+'Al Zulfi P&amp;L'!F39+'Al Dawadmi P&amp;L'!F39+'Al Artaweyyah P&amp;L'!F39</f>
        <v>2759341.5631653862</v>
      </c>
      <c r="G39" s="38">
        <f>'KFMC P&amp;L'!G39+'PMAH P&amp;L'!G39+'Al Yamamah P&amp;L'!G39+'Al Majmaah P&amp;L'!G39+'Al Zulfi P&amp;L'!G39+'Al Dawadmi P&amp;L'!G39+'Al Artaweyyah P&amp;L'!G39</f>
        <v>2848660.1087821661</v>
      </c>
      <c r="H39" s="20"/>
    </row>
    <row r="40" spans="2:8" outlineLevel="1" x14ac:dyDescent="0.35">
      <c r="B40" s="8" t="s">
        <v>44</v>
      </c>
      <c r="C40" s="37">
        <f>'KFMC P&amp;L'!C40+'PMAH P&amp;L'!C40+'Al Yamamah P&amp;L'!C40+'Al Majmaah P&amp;L'!C40+'Al Zulfi P&amp;L'!C40+'Al Dawadmi P&amp;L'!C40+'Al Artaweyyah P&amp;L'!C40</f>
        <v>370115.47989501158</v>
      </c>
      <c r="D40" s="38">
        <f>'KFMC P&amp;L'!D40+'PMAH P&amp;L'!D40+'Al Yamamah P&amp;L'!D40+'Al Majmaah P&amp;L'!D40+'Al Zulfi P&amp;L'!D40+'Al Dawadmi P&amp;L'!D40+'Al Artaweyyah P&amp;L'!D40</f>
        <v>380653.29879416205</v>
      </c>
      <c r="E40" s="38">
        <f>'KFMC P&amp;L'!E40+'PMAH P&amp;L'!E40+'Al Yamamah P&amp;L'!E40+'Al Majmaah P&amp;L'!E40+'Al Zulfi P&amp;L'!E40+'Al Dawadmi P&amp;L'!E40+'Al Artaweyyah P&amp;L'!E40</f>
        <v>400077.92627028649</v>
      </c>
      <c r="F40" s="38">
        <f>'KFMC P&amp;L'!F40+'PMAH P&amp;L'!F40+'Al Yamamah P&amp;L'!F40+'Al Majmaah P&amp;L'!F40+'Al Zulfi P&amp;L'!F40+'Al Dawadmi P&amp;L'!F40+'Al Artaweyyah P&amp;L'!F40</f>
        <v>303179.35605832248</v>
      </c>
      <c r="G40" s="38">
        <f>'KFMC P&amp;L'!G40+'PMAH P&amp;L'!G40+'Al Yamamah P&amp;L'!G40+'Al Majmaah P&amp;L'!G40+'Al Zulfi P&amp;L'!G40+'Al Dawadmi P&amp;L'!G40+'Al Artaweyyah P&amp;L'!G40</f>
        <v>297192.00024333596</v>
      </c>
      <c r="H40" s="20"/>
    </row>
    <row r="41" spans="2:8" outlineLevel="1" x14ac:dyDescent="0.35">
      <c r="B41" s="8" t="s">
        <v>45</v>
      </c>
      <c r="C41" s="37">
        <f>'KFMC P&amp;L'!C41+'PMAH P&amp;L'!C41+'Al Yamamah P&amp;L'!C41+'Al Majmaah P&amp;L'!C41+'Al Zulfi P&amp;L'!C41+'Al Dawadmi P&amp;L'!C41+'Al Artaweyyah P&amp;L'!C41</f>
        <v>332448.08005643217</v>
      </c>
      <c r="D41" s="38">
        <f>'KFMC P&amp;L'!D41+'PMAH P&amp;L'!D41+'Al Yamamah P&amp;L'!D41+'Al Majmaah P&amp;L'!D41+'Al Zulfi P&amp;L'!D41+'Al Dawadmi P&amp;L'!D41+'Al Artaweyyah P&amp;L'!D41</f>
        <v>396043.00382803997</v>
      </c>
      <c r="E41" s="38">
        <f>'KFMC P&amp;L'!E41+'PMAH P&amp;L'!E41+'Al Yamamah P&amp;L'!E41+'Al Majmaah P&amp;L'!E41+'Al Zulfi P&amp;L'!E41+'Al Dawadmi P&amp;L'!E41+'Al Artaweyyah P&amp;L'!E41</f>
        <v>406285.74174406886</v>
      </c>
      <c r="F41" s="38">
        <f>'KFMC P&amp;L'!F41+'PMAH P&amp;L'!F41+'Al Yamamah P&amp;L'!F41+'Al Majmaah P&amp;L'!F41+'Al Zulfi P&amp;L'!F41+'Al Dawadmi P&amp;L'!F41+'Al Artaweyyah P&amp;L'!F41</f>
        <v>423177.75172852323</v>
      </c>
      <c r="G41" s="38">
        <f>'KFMC P&amp;L'!G41+'PMAH P&amp;L'!G41+'Al Yamamah P&amp;L'!G41+'Al Majmaah P&amp;L'!G41+'Al Zulfi P&amp;L'!G41+'Al Dawadmi P&amp;L'!G41+'Al Artaweyyah P&amp;L'!G41</f>
        <v>407345.89278479648</v>
      </c>
      <c r="H41" s="20"/>
    </row>
    <row r="42" spans="2:8" outlineLevel="1" x14ac:dyDescent="0.35">
      <c r="B42" s="8" t="s">
        <v>46</v>
      </c>
      <c r="C42" s="37">
        <f>'KFMC P&amp;L'!C42+'PMAH P&amp;L'!C42+'Al Yamamah P&amp;L'!C42+'Al Majmaah P&amp;L'!C42+'Al Zulfi P&amp;L'!C42+'Al Dawadmi P&amp;L'!C42+'Al Artaweyyah P&amp;L'!C42</f>
        <v>94508.395713305566</v>
      </c>
      <c r="D42" s="38">
        <f>'KFMC P&amp;L'!D42+'PMAH P&amp;L'!D42+'Al Yamamah P&amp;L'!D42+'Al Majmaah P&amp;L'!D42+'Al Zulfi P&amp;L'!D42+'Al Dawadmi P&amp;L'!D42+'Al Artaweyyah P&amp;L'!D42</f>
        <v>99074.565307783734</v>
      </c>
      <c r="E42" s="38">
        <f>'KFMC P&amp;L'!E42+'PMAH P&amp;L'!E42+'Al Yamamah P&amp;L'!E42+'Al Majmaah P&amp;L'!E42+'Al Zulfi P&amp;L'!E42+'Al Dawadmi P&amp;L'!E42+'Al Artaweyyah P&amp;L'!E42</f>
        <v>100278.05407726624</v>
      </c>
      <c r="F42" s="38">
        <f>'KFMC P&amp;L'!F42+'PMAH P&amp;L'!F42+'Al Yamamah P&amp;L'!F42+'Al Majmaah P&amp;L'!F42+'Al Zulfi P&amp;L'!F42+'Al Dawadmi P&amp;L'!F42+'Al Artaweyyah P&amp;L'!F42</f>
        <v>101762.07749373827</v>
      </c>
      <c r="G42" s="38">
        <f>'KFMC P&amp;L'!G42+'PMAH P&amp;L'!G42+'Al Yamamah P&amp;L'!G42+'Al Majmaah P&amp;L'!G42+'Al Zulfi P&amp;L'!G42+'Al Dawadmi P&amp;L'!G42+'Al Artaweyyah P&amp;L'!G42</f>
        <v>120808.19684714082</v>
      </c>
      <c r="H42" s="20"/>
    </row>
    <row r="43" spans="2:8" outlineLevel="1" x14ac:dyDescent="0.35">
      <c r="B43" s="8" t="s">
        <v>47</v>
      </c>
      <c r="C43" s="37">
        <f>'KFMC P&amp;L'!C43+'PMAH P&amp;L'!C43+'Al Yamamah P&amp;L'!C43+'Al Majmaah P&amp;L'!C43+'Al Zulfi P&amp;L'!C43+'Al Dawadmi P&amp;L'!C43+'Al Artaweyyah P&amp;L'!C43</f>
        <v>153828.88445487799</v>
      </c>
      <c r="D43" s="38">
        <f>'KFMC P&amp;L'!D43+'PMAH P&amp;L'!D43+'Al Yamamah P&amp;L'!D43+'Al Majmaah P&amp;L'!D43+'Al Zulfi P&amp;L'!D43+'Al Dawadmi P&amp;L'!D43+'Al Artaweyyah P&amp;L'!D43</f>
        <v>178660.65404362351</v>
      </c>
      <c r="E43" s="38">
        <f>'KFMC P&amp;L'!E43+'PMAH P&amp;L'!E43+'Al Yamamah P&amp;L'!E43+'Al Majmaah P&amp;L'!E43+'Al Zulfi P&amp;L'!E43+'Al Dawadmi P&amp;L'!E43+'Al Artaweyyah P&amp;L'!E43</f>
        <v>169177.82056627932</v>
      </c>
      <c r="F43" s="38">
        <f>'KFMC P&amp;L'!F43+'PMAH P&amp;L'!F43+'Al Yamamah P&amp;L'!F43+'Al Majmaah P&amp;L'!F43+'Al Zulfi P&amp;L'!F43+'Al Dawadmi P&amp;L'!F43+'Al Artaweyyah P&amp;L'!F43</f>
        <v>165428.15120877812</v>
      </c>
      <c r="G43" s="38">
        <f>'KFMC P&amp;L'!G43+'PMAH P&amp;L'!G43+'Al Yamamah P&amp;L'!G43+'Al Majmaah P&amp;L'!G43+'Al Zulfi P&amp;L'!G43+'Al Dawadmi P&amp;L'!G43+'Al Artaweyyah P&amp;L'!G43</f>
        <v>191592.075154319</v>
      </c>
      <c r="H43" s="20"/>
    </row>
    <row r="44" spans="2:8" outlineLevel="1" x14ac:dyDescent="0.35">
      <c r="B44" s="8" t="s">
        <v>48</v>
      </c>
      <c r="C44" s="37">
        <f>'KFMC P&amp;L'!C44+'PMAH P&amp;L'!C44+'Al Yamamah P&amp;L'!C44+'Al Majmaah P&amp;L'!C44+'Al Zulfi P&amp;L'!C44+'Al Dawadmi P&amp;L'!C44+'Al Artaweyyah P&amp;L'!C44</f>
        <v>52540.714317420039</v>
      </c>
      <c r="D44" s="38">
        <f>'KFMC P&amp;L'!D44+'PMAH P&amp;L'!D44+'Al Yamamah P&amp;L'!D44+'Al Majmaah P&amp;L'!D44+'Al Zulfi P&amp;L'!D44+'Al Dawadmi P&amp;L'!D44+'Al Artaweyyah P&amp;L'!D44</f>
        <v>55598.822155297814</v>
      </c>
      <c r="E44" s="38">
        <f>'KFMC P&amp;L'!E44+'PMAH P&amp;L'!E44+'Al Yamamah P&amp;L'!E44+'Al Majmaah P&amp;L'!E44+'Al Zulfi P&amp;L'!E44+'Al Dawadmi P&amp;L'!E44+'Al Artaweyyah P&amp;L'!E44</f>
        <v>55609.494352945097</v>
      </c>
      <c r="F44" s="38">
        <f>'KFMC P&amp;L'!F44+'PMAH P&amp;L'!F44+'Al Yamamah P&amp;L'!F44+'Al Majmaah P&amp;L'!F44+'Al Zulfi P&amp;L'!F44+'Al Dawadmi P&amp;L'!F44+'Al Artaweyyah P&amp;L'!F44</f>
        <v>65200.864118200858</v>
      </c>
      <c r="G44" s="38">
        <f>'KFMC P&amp;L'!G44+'PMAH P&amp;L'!G44+'Al Yamamah P&amp;L'!G44+'Al Majmaah P&amp;L'!G44+'Al Zulfi P&amp;L'!G44+'Al Dawadmi P&amp;L'!G44+'Al Artaweyyah P&amp;L'!G44</f>
        <v>66205.14030553498</v>
      </c>
      <c r="H44" s="20"/>
    </row>
    <row r="45" spans="2:8" x14ac:dyDescent="0.35">
      <c r="B45" t="s">
        <v>72</v>
      </c>
      <c r="C45" s="26">
        <f>C47+C49+C51+C53+C55+C57+C59+C61+C63</f>
        <v>16372531.040232627</v>
      </c>
      <c r="D45" s="26">
        <f t="shared" ref="D45:G45" si="14">D47+D49+D51+D53+D55+D57+D59+D61+D63</f>
        <v>21755211.928675808</v>
      </c>
      <c r="E45" s="26">
        <f t="shared" si="14"/>
        <v>20135668.056436341</v>
      </c>
      <c r="F45" s="26">
        <f t="shared" si="14"/>
        <v>18038961.728938278</v>
      </c>
      <c r="G45" s="26">
        <f t="shared" si="14"/>
        <v>16742077.980554981</v>
      </c>
      <c r="H45" s="19"/>
    </row>
    <row r="46" spans="2:8" x14ac:dyDescent="0.35">
      <c r="B46" s="8" t="s">
        <v>75</v>
      </c>
      <c r="C46" s="28">
        <f>C45/C4</f>
        <v>0.69913641348899336</v>
      </c>
      <c r="D46" s="28">
        <f t="shared" ref="D46:G46" si="15">D45/D4</f>
        <v>0.72094545793959042</v>
      </c>
      <c r="E46" s="28">
        <f t="shared" si="15"/>
        <v>0.6984193996621525</v>
      </c>
      <c r="F46" s="28">
        <f t="shared" si="15"/>
        <v>0.6599927121831598</v>
      </c>
      <c r="G46" s="28">
        <f t="shared" si="15"/>
        <v>0.63470433483583577</v>
      </c>
      <c r="H46" s="19"/>
    </row>
    <row r="47" spans="2:8" outlineLevel="1" x14ac:dyDescent="0.35">
      <c r="B47" s="8" t="s">
        <v>40</v>
      </c>
      <c r="C47" s="24">
        <f>C26-C36</f>
        <v>8542720.7863078136</v>
      </c>
      <c r="D47" s="24">
        <f t="shared" ref="D47:G47" si="16">D26-D36</f>
        <v>10479567.185586456</v>
      </c>
      <c r="E47" s="24">
        <f t="shared" si="16"/>
        <v>10334821.281252325</v>
      </c>
      <c r="F47" s="24">
        <f t="shared" si="16"/>
        <v>10614764.39730333</v>
      </c>
      <c r="G47" s="24">
        <f t="shared" si="16"/>
        <v>10356302.894354999</v>
      </c>
      <c r="H47" s="19"/>
    </row>
    <row r="48" spans="2:8" outlineLevel="1" x14ac:dyDescent="0.35">
      <c r="C48" s="25">
        <f>C47/C5</f>
        <v>0.83676175119671359</v>
      </c>
      <c r="D48" s="25">
        <f t="shared" ref="D48:G48" si="17">D47/D5</f>
        <v>0.84467802538897951</v>
      </c>
      <c r="E48" s="25">
        <f t="shared" si="17"/>
        <v>0.84811734644993153</v>
      </c>
      <c r="F48" s="25">
        <f t="shared" si="17"/>
        <v>0.84345698037950212</v>
      </c>
      <c r="G48" s="25">
        <f t="shared" si="17"/>
        <v>0.81530881707984215</v>
      </c>
      <c r="H48" s="19"/>
    </row>
    <row r="49" spans="2:8" outlineLevel="1" x14ac:dyDescent="0.35">
      <c r="B49" s="8" t="s">
        <v>41</v>
      </c>
      <c r="C49" s="24">
        <f>C27-C37</f>
        <v>2680406.2841945225</v>
      </c>
      <c r="D49" s="24">
        <f t="shared" ref="D49:G49" si="18">D27-D37</f>
        <v>3821420.5169765381</v>
      </c>
      <c r="E49" s="24">
        <f t="shared" si="18"/>
        <v>3319496.9904118618</v>
      </c>
      <c r="F49" s="24">
        <f t="shared" si="18"/>
        <v>2672753.4209693461</v>
      </c>
      <c r="G49" s="24">
        <f t="shared" si="18"/>
        <v>2542913.029413064</v>
      </c>
      <c r="H49" s="19"/>
    </row>
    <row r="50" spans="2:8" outlineLevel="1" x14ac:dyDescent="0.35">
      <c r="C50" s="25">
        <f>C49/C6</f>
        <v>0.74555572453959107</v>
      </c>
      <c r="D50" s="25">
        <f t="shared" ref="D50:G50" si="19">D49/D6</f>
        <v>0.77455375674524141</v>
      </c>
      <c r="E50" s="25">
        <f t="shared" si="19"/>
        <v>0.73232555444824188</v>
      </c>
      <c r="F50" s="25">
        <f t="shared" si="19"/>
        <v>0.67109402459532819</v>
      </c>
      <c r="G50" s="25">
        <f t="shared" si="19"/>
        <v>0.65529284433700263</v>
      </c>
      <c r="H50" s="19"/>
    </row>
    <row r="51" spans="2:8" outlineLevel="1" x14ac:dyDescent="0.35">
      <c r="B51" s="8" t="s">
        <v>42</v>
      </c>
      <c r="C51" s="24">
        <f>C28-C38</f>
        <v>1860362.1253884044</v>
      </c>
      <c r="D51" s="24">
        <f t="shared" ref="D51:G51" si="20">D28-D38</f>
        <v>2442954.9639375811</v>
      </c>
      <c r="E51" s="24">
        <f t="shared" si="20"/>
        <v>2280498.6354299476</v>
      </c>
      <c r="F51" s="24">
        <f t="shared" si="20"/>
        <v>2083035.7244385469</v>
      </c>
      <c r="G51" s="24">
        <f t="shared" si="20"/>
        <v>1824506.150904214</v>
      </c>
      <c r="H51" s="19"/>
    </row>
    <row r="52" spans="2:8" outlineLevel="1" x14ac:dyDescent="0.35">
      <c r="C52" s="25">
        <f>C51/C7</f>
        <v>0.63668600493931249</v>
      </c>
      <c r="D52" s="25">
        <f t="shared" ref="D52:G52" si="21">D51/D7</f>
        <v>0.66881165717708124</v>
      </c>
      <c r="E52" s="25">
        <f t="shared" si="21"/>
        <v>0.61147553933621357</v>
      </c>
      <c r="F52" s="25">
        <f t="shared" si="21"/>
        <v>0.56887478727330321</v>
      </c>
      <c r="G52" s="25">
        <f t="shared" si="21"/>
        <v>0.55442918931579932</v>
      </c>
      <c r="H52" s="19"/>
    </row>
    <row r="53" spans="2:8" outlineLevel="1" x14ac:dyDescent="0.35">
      <c r="B53" s="8" t="s">
        <v>43</v>
      </c>
      <c r="C53" s="24">
        <f>C29-C39</f>
        <v>1332726.3987789336</v>
      </c>
      <c r="D53" s="24">
        <f t="shared" ref="D53:G53" si="22">D29-D39</f>
        <v>2501402.8963041366</v>
      </c>
      <c r="E53" s="24">
        <f t="shared" si="22"/>
        <v>1841014.8863530513</v>
      </c>
      <c r="F53" s="24">
        <f t="shared" si="22"/>
        <v>1620409.0868346142</v>
      </c>
      <c r="G53" s="24">
        <f t="shared" si="22"/>
        <v>1400513.841217834</v>
      </c>
      <c r="H53" s="19"/>
    </row>
    <row r="54" spans="2:8" outlineLevel="1" x14ac:dyDescent="0.35">
      <c r="C54" s="25">
        <f>C53/C8</f>
        <v>0.35710055175160782</v>
      </c>
      <c r="D54" s="25">
        <f t="shared" ref="D54:G54" si="23">D53/D8</f>
        <v>0.48812394991303321</v>
      </c>
      <c r="E54" s="25">
        <f t="shared" si="23"/>
        <v>0.41256039867960481</v>
      </c>
      <c r="F54" s="25">
        <f t="shared" si="23"/>
        <v>0.36844896833835405</v>
      </c>
      <c r="G54" s="25">
        <f t="shared" si="23"/>
        <v>0.32825640760905928</v>
      </c>
      <c r="H54" s="19"/>
    </row>
    <row r="55" spans="2:8" outlineLevel="1" x14ac:dyDescent="0.35">
      <c r="B55" s="8" t="s">
        <v>44</v>
      </c>
      <c r="C55" s="24">
        <f>C30-C40</f>
        <v>591589.52010498848</v>
      </c>
      <c r="D55" s="24">
        <f t="shared" ref="D55:G55" si="24">D30-D40</f>
        <v>698685.70120583801</v>
      </c>
      <c r="E55" s="24">
        <f t="shared" si="24"/>
        <v>681661.07372971345</v>
      </c>
      <c r="F55" s="24">
        <f t="shared" si="24"/>
        <v>301353.64394167752</v>
      </c>
      <c r="G55" s="24">
        <f t="shared" si="24"/>
        <v>37466.999756664038</v>
      </c>
      <c r="H55" s="19"/>
    </row>
    <row r="56" spans="2:8" outlineLevel="1" x14ac:dyDescent="0.35">
      <c r="C56" s="25">
        <f>C55/C9</f>
        <v>0.61514655752542458</v>
      </c>
      <c r="D56" s="25">
        <f t="shared" ref="D56:G56" si="25">D55/D9</f>
        <v>0.64732739315992294</v>
      </c>
      <c r="E56" s="25">
        <f t="shared" si="25"/>
        <v>0.63015299783932488</v>
      </c>
      <c r="F56" s="25">
        <f t="shared" si="25"/>
        <v>0.49848998142645234</v>
      </c>
      <c r="G56" s="25">
        <f t="shared" si="25"/>
        <v>0.10940579677177133</v>
      </c>
      <c r="H56" s="19"/>
    </row>
    <row r="57" spans="2:8" outlineLevel="1" x14ac:dyDescent="0.35">
      <c r="B57" s="8" t="s">
        <v>45</v>
      </c>
      <c r="C57" s="24">
        <f>C31-C41</f>
        <v>400938.91994356783</v>
      </c>
      <c r="D57" s="24">
        <f t="shared" ref="D57:G57" si="26">D31-D41</f>
        <v>628290.70617195999</v>
      </c>
      <c r="E57" s="24">
        <f t="shared" si="26"/>
        <v>538731.55825593113</v>
      </c>
      <c r="F57" s="24">
        <f>F31-F41</f>
        <v>223186.54827147681</v>
      </c>
      <c r="G57" s="24">
        <f t="shared" si="26"/>
        <v>172390.47721520351</v>
      </c>
      <c r="H57" s="19"/>
    </row>
    <row r="58" spans="2:8" outlineLevel="1" x14ac:dyDescent="0.35">
      <c r="C58" s="25">
        <f>C57/C10</f>
        <v>0.5466948827066308</v>
      </c>
      <c r="D58" s="25">
        <f t="shared" ref="D58:G58" si="27">D57/D10</f>
        <v>0.42948536609124938</v>
      </c>
      <c r="E58" s="25">
        <f t="shared" si="27"/>
        <v>0.39215899616666916</v>
      </c>
      <c r="F58" s="25">
        <f>F57/F10</f>
        <v>0.23383320806802191</v>
      </c>
      <c r="G58" s="25">
        <f t="shared" si="27"/>
        <v>0.20384184737172983</v>
      </c>
      <c r="H58" s="19"/>
    </row>
    <row r="59" spans="2:8" outlineLevel="1" x14ac:dyDescent="0.35">
      <c r="B59" s="8" t="s">
        <v>46</v>
      </c>
      <c r="C59" s="24">
        <f>C32-C42</f>
        <v>993140.60428669443</v>
      </c>
      <c r="D59" s="24">
        <f t="shared" ref="D59:G59" si="28">D32-D42</f>
        <v>1144698.4346922163</v>
      </c>
      <c r="E59" s="24">
        <f t="shared" si="28"/>
        <v>1117309.9459227338</v>
      </c>
      <c r="F59" s="24">
        <f t="shared" si="28"/>
        <v>569349.92250626173</v>
      </c>
      <c r="G59" s="24">
        <f t="shared" si="28"/>
        <v>492423.80315285921</v>
      </c>
      <c r="H59" s="19"/>
    </row>
    <row r="60" spans="2:8" outlineLevel="1" x14ac:dyDescent="0.35">
      <c r="C60" s="25">
        <f>C59/C11</f>
        <v>0.91310763333271527</v>
      </c>
      <c r="D60" s="25">
        <f t="shared" ref="D60:G60" si="29">D59/D11</f>
        <v>0.92034353108824229</v>
      </c>
      <c r="E60" s="25">
        <f t="shared" si="29"/>
        <v>0.91764204798563531</v>
      </c>
      <c r="F60" s="25">
        <f t="shared" si="29"/>
        <v>0.59232502559920364</v>
      </c>
      <c r="G60" s="25">
        <f t="shared" si="29"/>
        <v>0.56209811260237386</v>
      </c>
      <c r="H60" s="19"/>
    </row>
    <row r="61" spans="2:8" outlineLevel="1" x14ac:dyDescent="0.35">
      <c r="B61" s="8" t="s">
        <v>47</v>
      </c>
      <c r="C61" s="24">
        <f>C33-C43</f>
        <v>-60362.884454877989</v>
      </c>
      <c r="D61" s="24">
        <f t="shared" ref="D61:G61" si="30">D33-D43</f>
        <v>-33550.654043623508</v>
      </c>
      <c r="E61" s="24">
        <f t="shared" si="30"/>
        <v>-40759.820566279319</v>
      </c>
      <c r="F61" s="24">
        <f t="shared" si="30"/>
        <v>-79062.151208778116</v>
      </c>
      <c r="G61" s="24">
        <f t="shared" si="30"/>
        <v>-105234.075154319</v>
      </c>
      <c r="H61" s="19"/>
    </row>
    <row r="62" spans="2:8" outlineLevel="1" x14ac:dyDescent="0.35">
      <c r="C62" s="25">
        <f>C61/C12</f>
        <v>-0.64582719336312655</v>
      </c>
      <c r="D62" s="25">
        <f t="shared" ref="D62:G62" si="31">D61/D12</f>
        <v>-0.23120842149833581</v>
      </c>
      <c r="E62" s="25">
        <f t="shared" si="31"/>
        <v>-0.31739959013751434</v>
      </c>
      <c r="F62" s="25">
        <f t="shared" si="31"/>
        <v>-0.91543143376766456</v>
      </c>
      <c r="G62" s="25">
        <f t="shared" si="31"/>
        <v>-1.2185793459125849</v>
      </c>
      <c r="H62" s="19"/>
    </row>
    <row r="63" spans="2:8" outlineLevel="1" x14ac:dyDescent="0.35">
      <c r="B63" s="8" t="s">
        <v>48</v>
      </c>
      <c r="C63" s="24">
        <f>C34-C44</f>
        <v>31009.285682579961</v>
      </c>
      <c r="D63" s="24">
        <f t="shared" ref="D63:G63" si="32">D34-D44</f>
        <v>71742.177844702179</v>
      </c>
      <c r="E63" s="24">
        <f t="shared" si="32"/>
        <v>62893.505647054903</v>
      </c>
      <c r="F63" s="24">
        <f t="shared" si="32"/>
        <v>33171.135881799142</v>
      </c>
      <c r="G63" s="24">
        <f t="shared" si="32"/>
        <v>20794.85969446502</v>
      </c>
      <c r="H63" s="19"/>
    </row>
    <row r="64" spans="2:8" outlineLevel="1" x14ac:dyDescent="0.35">
      <c r="C64" s="25">
        <f>C63/C13</f>
        <v>0.37114644742764763</v>
      </c>
      <c r="D64" s="25">
        <f t="shared" ref="D64:G64" si="33">D63/D13</f>
        <v>0.56338632368759611</v>
      </c>
      <c r="E64" s="25">
        <f t="shared" si="33"/>
        <v>0.53073344680771717</v>
      </c>
      <c r="F64" s="25">
        <f t="shared" si="33"/>
        <v>0.3372009909506683</v>
      </c>
      <c r="G64" s="25">
        <f t="shared" si="33"/>
        <v>0.23902137579844851</v>
      </c>
      <c r="H64" s="19"/>
    </row>
    <row r="65" spans="2:9" x14ac:dyDescent="0.35">
      <c r="B65" t="s">
        <v>5</v>
      </c>
      <c r="C65" s="3">
        <f>SUM(C66:C87)</f>
        <v>6453895.1865444453</v>
      </c>
      <c r="D65" s="3">
        <f t="shared" ref="D65:G65" si="34">SUM(D66:D87)</f>
        <v>5424281.8464211235</v>
      </c>
      <c r="E65" s="3">
        <f t="shared" si="34"/>
        <v>5476504.9299999997</v>
      </c>
      <c r="F65" s="3">
        <f t="shared" si="34"/>
        <v>5369821.2626666669</v>
      </c>
      <c r="G65" s="3">
        <f t="shared" si="34"/>
        <v>5401396.191833334</v>
      </c>
    </row>
    <row r="66" spans="2:9" outlineLevel="1" x14ac:dyDescent="0.35">
      <c r="B66" s="8" t="s">
        <v>74</v>
      </c>
      <c r="C66" s="11">
        <v>654430.58666666667</v>
      </c>
      <c r="D66" s="12">
        <v>767732.58658484847</v>
      </c>
      <c r="E66" s="12">
        <v>750602.24541666673</v>
      </c>
      <c r="F66" s="12">
        <v>750792.24541666673</v>
      </c>
      <c r="G66" s="12">
        <v>738515.47208333318</v>
      </c>
      <c r="H66" s="20"/>
      <c r="I66" s="20"/>
    </row>
    <row r="67" spans="2:9" outlineLevel="1" x14ac:dyDescent="0.35">
      <c r="B67" s="8" t="s">
        <v>77</v>
      </c>
      <c r="C67" s="11">
        <v>2056405.0398777779</v>
      </c>
      <c r="D67" s="12">
        <v>808866.9748362744</v>
      </c>
      <c r="E67" s="12">
        <v>847746.33624999993</v>
      </c>
      <c r="F67" s="12">
        <v>887810.18891666667</v>
      </c>
      <c r="G67" s="12">
        <v>911127.4314166666</v>
      </c>
      <c r="H67" s="20"/>
      <c r="I67" s="20"/>
    </row>
    <row r="68" spans="2:9" outlineLevel="1" x14ac:dyDescent="0.35">
      <c r="B68" s="8" t="s">
        <v>21</v>
      </c>
      <c r="C68" s="11">
        <v>0</v>
      </c>
      <c r="D68" s="12">
        <v>15526</v>
      </c>
      <c r="E68" s="12">
        <v>31768</v>
      </c>
      <c r="F68" s="12">
        <v>0</v>
      </c>
      <c r="G68" s="12">
        <v>0</v>
      </c>
      <c r="H68" s="20"/>
      <c r="I68" s="20"/>
    </row>
    <row r="69" spans="2:9" outlineLevel="1" x14ac:dyDescent="0.35">
      <c r="B69" s="8" t="s">
        <v>22</v>
      </c>
      <c r="C69" s="11">
        <v>0</v>
      </c>
      <c r="D69" s="12">
        <v>2174</v>
      </c>
      <c r="E69" s="12">
        <v>0</v>
      </c>
      <c r="F69" s="12">
        <v>0</v>
      </c>
      <c r="G69" s="12">
        <v>0</v>
      </c>
      <c r="H69" s="20"/>
      <c r="I69" s="20"/>
    </row>
    <row r="70" spans="2:9" outlineLevel="1" x14ac:dyDescent="0.35">
      <c r="B70" s="8" t="s">
        <v>23</v>
      </c>
      <c r="C70" s="11">
        <v>2592028.92</v>
      </c>
      <c r="D70" s="11">
        <v>2342028.92</v>
      </c>
      <c r="E70" s="11">
        <v>2342028.92</v>
      </c>
      <c r="F70" s="11">
        <v>2345028.92</v>
      </c>
      <c r="G70" s="11">
        <v>2353478.92</v>
      </c>
      <c r="H70" s="20"/>
      <c r="I70" s="20"/>
    </row>
    <row r="71" spans="2:9" outlineLevel="1" x14ac:dyDescent="0.35">
      <c r="B71" s="8" t="s">
        <v>24</v>
      </c>
      <c r="C71" s="11">
        <v>431874.07000000007</v>
      </c>
      <c r="D71" s="12">
        <v>586072.52</v>
      </c>
      <c r="E71" s="12">
        <v>596773.07000000007</v>
      </c>
      <c r="F71" s="12">
        <v>506622.07000000007</v>
      </c>
      <c r="G71" s="12">
        <v>520522.07000000007</v>
      </c>
      <c r="H71" s="20"/>
      <c r="I71" s="20"/>
    </row>
    <row r="72" spans="2:9" outlineLevel="1" x14ac:dyDescent="0.35">
      <c r="B72" s="8" t="s">
        <v>26</v>
      </c>
      <c r="C72" s="11">
        <v>0</v>
      </c>
      <c r="D72" s="12">
        <v>0</v>
      </c>
      <c r="E72" s="12">
        <v>31500</v>
      </c>
      <c r="F72" s="12">
        <v>23965.82</v>
      </c>
      <c r="G72" s="12">
        <v>3400</v>
      </c>
      <c r="H72" s="20"/>
      <c r="I72" s="20"/>
    </row>
    <row r="73" spans="2:9" outlineLevel="1" x14ac:dyDescent="0.35">
      <c r="B73" s="8" t="s">
        <v>27</v>
      </c>
      <c r="C73" s="11">
        <v>21300</v>
      </c>
      <c r="D73" s="12">
        <v>21300</v>
      </c>
      <c r="E73" s="12">
        <v>21300</v>
      </c>
      <c r="F73" s="12">
        <v>21300</v>
      </c>
      <c r="G73" s="12">
        <v>21300</v>
      </c>
      <c r="H73" s="20"/>
      <c r="I73" s="20"/>
    </row>
    <row r="74" spans="2:9" outlineLevel="1" x14ac:dyDescent="0.35">
      <c r="B74" s="8" t="s">
        <v>28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20"/>
      <c r="I74" s="20"/>
    </row>
    <row r="75" spans="2:9" outlineLevel="1" x14ac:dyDescent="0.35">
      <c r="B75" s="8" t="s">
        <v>29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20"/>
      <c r="I75" s="20"/>
    </row>
    <row r="76" spans="2:9" outlineLevel="1" x14ac:dyDescent="0.35">
      <c r="B76" s="8" t="s">
        <v>30</v>
      </c>
      <c r="C76" s="11">
        <v>31394</v>
      </c>
      <c r="D76" s="12">
        <v>10327</v>
      </c>
      <c r="E76" s="12">
        <v>3012</v>
      </c>
      <c r="F76" s="12">
        <v>35292</v>
      </c>
      <c r="G76" s="12">
        <v>35000</v>
      </c>
      <c r="H76" s="20"/>
      <c r="I76" s="20"/>
    </row>
    <row r="77" spans="2:9" outlineLevel="1" x14ac:dyDescent="0.35">
      <c r="B77" s="8" t="s">
        <v>31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20"/>
      <c r="I77" s="20"/>
    </row>
    <row r="78" spans="2:9" outlineLevel="1" x14ac:dyDescent="0.35">
      <c r="B78" s="8" t="s">
        <v>32</v>
      </c>
      <c r="C78" s="11">
        <v>0</v>
      </c>
      <c r="D78" s="12">
        <v>133329.29166666666</v>
      </c>
      <c r="E78" s="12">
        <v>133329.29166666666</v>
      </c>
      <c r="F78" s="12">
        <v>133329.29166666666</v>
      </c>
      <c r="G78" s="12">
        <v>133329.29166666666</v>
      </c>
      <c r="H78" s="20"/>
      <c r="I78" s="20"/>
    </row>
    <row r="79" spans="2:9" outlineLevel="1" x14ac:dyDescent="0.35">
      <c r="B79" s="8" t="s">
        <v>33</v>
      </c>
      <c r="C79" s="11">
        <v>42300</v>
      </c>
      <c r="D79" s="12">
        <v>0</v>
      </c>
      <c r="E79" s="12">
        <v>0</v>
      </c>
      <c r="F79" s="12">
        <v>0</v>
      </c>
      <c r="G79" s="12">
        <v>0</v>
      </c>
      <c r="H79" s="20"/>
      <c r="I79" s="20"/>
    </row>
    <row r="80" spans="2:9" outlineLevel="1" x14ac:dyDescent="0.35">
      <c r="B80" s="8" t="s">
        <v>34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20"/>
      <c r="I80" s="20"/>
    </row>
    <row r="81" spans="2:11" outlineLevel="1" x14ac:dyDescent="0.35">
      <c r="B81" s="8" t="s">
        <v>35</v>
      </c>
      <c r="C81" s="11">
        <v>121453.63</v>
      </c>
      <c r="D81" s="12">
        <v>186801.63</v>
      </c>
      <c r="E81" s="12">
        <v>118801.46</v>
      </c>
      <c r="F81" s="12">
        <v>140239.63</v>
      </c>
      <c r="G81" s="12">
        <v>173905.63</v>
      </c>
      <c r="H81" s="20"/>
      <c r="I81" s="20"/>
    </row>
    <row r="82" spans="2:11" outlineLevel="1" x14ac:dyDescent="0.35">
      <c r="B82" s="8" t="s">
        <v>36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20"/>
      <c r="I82" s="20"/>
    </row>
    <row r="83" spans="2:11" outlineLevel="1" x14ac:dyDescent="0.35">
      <c r="B83" s="8" t="s">
        <v>37</v>
      </c>
      <c r="C83" s="11">
        <v>0</v>
      </c>
      <c r="D83" s="12">
        <v>0</v>
      </c>
      <c r="E83" s="12">
        <v>2979.05</v>
      </c>
      <c r="F83" s="12">
        <v>0</v>
      </c>
      <c r="G83" s="12">
        <v>0</v>
      </c>
      <c r="H83" s="20"/>
      <c r="I83" s="20"/>
    </row>
    <row r="84" spans="2:11" outlineLevel="1" x14ac:dyDescent="0.35">
      <c r="B84" s="8" t="s">
        <v>38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20"/>
      <c r="I84" s="20"/>
    </row>
    <row r="85" spans="2:11" outlineLevel="1" x14ac:dyDescent="0.35">
      <c r="B85" s="8" t="s">
        <v>39</v>
      </c>
      <c r="C85" s="37">
        <v>99980.030000000013</v>
      </c>
      <c r="D85" s="38">
        <v>99980.030000000013</v>
      </c>
      <c r="E85" s="38">
        <v>160780.03</v>
      </c>
      <c r="F85" s="38">
        <v>99980.030000000013</v>
      </c>
      <c r="G85" s="38">
        <v>99980.030000000013</v>
      </c>
      <c r="H85" s="20"/>
      <c r="I85" s="20"/>
    </row>
    <row r="86" spans="2:11" outlineLevel="1" x14ac:dyDescent="0.35">
      <c r="B86" s="8" t="s">
        <v>56</v>
      </c>
      <c r="C86" s="38">
        <v>125000</v>
      </c>
      <c r="D86" s="38">
        <v>125000</v>
      </c>
      <c r="E86" s="38">
        <v>125000</v>
      </c>
      <c r="F86" s="38">
        <v>125000</v>
      </c>
      <c r="G86" s="38">
        <v>125000</v>
      </c>
      <c r="H86" s="20"/>
      <c r="I86" s="20"/>
    </row>
    <row r="87" spans="2:11" outlineLevel="1" x14ac:dyDescent="0.35">
      <c r="B87" s="8" t="s">
        <v>71</v>
      </c>
      <c r="C87" s="38">
        <v>277728.91000000003</v>
      </c>
      <c r="D87" s="38">
        <v>325142.89333333331</v>
      </c>
      <c r="E87" s="38">
        <v>310884.52666666673</v>
      </c>
      <c r="F87" s="38">
        <v>300461.06666666665</v>
      </c>
      <c r="G87" s="38">
        <v>285837.34666666668</v>
      </c>
      <c r="H87" s="20"/>
      <c r="I87" s="20"/>
      <c r="J87" s="40"/>
      <c r="K87" s="40"/>
    </row>
    <row r="88" spans="2:11" x14ac:dyDescent="0.35">
      <c r="B88" s="4" t="s">
        <v>6</v>
      </c>
      <c r="C88" s="5">
        <f>C45-C65</f>
        <v>9918635.8536881804</v>
      </c>
      <c r="D88" s="5">
        <f>D45-D65</f>
        <v>16330930.082254685</v>
      </c>
      <c r="E88" s="5">
        <f>E45-E65</f>
        <v>14659163.126436342</v>
      </c>
      <c r="F88" s="5">
        <f>F45-F65</f>
        <v>12669140.466271611</v>
      </c>
      <c r="G88" s="5">
        <f>G45-G65</f>
        <v>11340681.788721647</v>
      </c>
      <c r="I88" s="39">
        <f>SUM(C88:H88)</f>
        <v>64918551.317372471</v>
      </c>
    </row>
    <row r="89" spans="2:11" x14ac:dyDescent="0.35">
      <c r="B89" s="8" t="s">
        <v>75</v>
      </c>
      <c r="C89" s="28">
        <f>C88/C4</f>
        <v>0.42354352423645591</v>
      </c>
      <c r="D89" s="28">
        <f>D88/D4</f>
        <v>0.54119030903171605</v>
      </c>
      <c r="E89" s="28">
        <f>E88/E4</f>
        <v>0.50846308558620634</v>
      </c>
      <c r="F89" s="28">
        <f>F88/F4</f>
        <v>0.463526698654189</v>
      </c>
      <c r="G89" s="28">
        <f>G88/G4</f>
        <v>0.42993348254950875</v>
      </c>
    </row>
    <row r="90" spans="2:11" x14ac:dyDescent="0.35">
      <c r="B90" t="s">
        <v>7</v>
      </c>
      <c r="C90" s="3"/>
      <c r="D90" s="3"/>
      <c r="E90" s="3"/>
      <c r="F90" s="3"/>
    </row>
    <row r="91" spans="2:11" x14ac:dyDescent="0.35">
      <c r="B91" s="4" t="s">
        <v>8</v>
      </c>
      <c r="C91" s="5">
        <f>C88-C90</f>
        <v>9918635.8536881804</v>
      </c>
      <c r="D91" s="5">
        <f t="shared" ref="D91:G91" si="35">D88-D90</f>
        <v>16330930.082254685</v>
      </c>
      <c r="E91" s="5">
        <f t="shared" si="35"/>
        <v>14659163.126436342</v>
      </c>
      <c r="F91" s="5">
        <f t="shared" si="35"/>
        <v>12669140.466271611</v>
      </c>
      <c r="G91" s="5">
        <f t="shared" si="35"/>
        <v>11340681.788721647</v>
      </c>
    </row>
    <row r="92" spans="2:11" x14ac:dyDescent="0.35">
      <c r="B92" t="s">
        <v>9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</row>
    <row r="93" spans="2:11" x14ac:dyDescent="0.35">
      <c r="B93" t="s">
        <v>10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</row>
    <row r="94" spans="2:11" ht="15" thickBot="1" x14ac:dyDescent="0.4">
      <c r="B94" s="6" t="s">
        <v>11</v>
      </c>
      <c r="C94" s="7">
        <f>C91-C92-C93</f>
        <v>9918635.8536881804</v>
      </c>
      <c r="D94" s="7">
        <f t="shared" ref="D94:G94" si="36">D91-D92-D93</f>
        <v>16330930.082254685</v>
      </c>
      <c r="E94" s="7">
        <f t="shared" si="36"/>
        <v>14659163.126436342</v>
      </c>
      <c r="F94" s="7">
        <f t="shared" si="36"/>
        <v>12669140.466271611</v>
      </c>
      <c r="G94" s="7">
        <f t="shared" si="36"/>
        <v>11340681.788721647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BEFD-0BB4-42FE-A739-10BB9794AAC4}">
  <dimension ref="B3:O92"/>
  <sheetViews>
    <sheetView showGridLines="0" zoomScaleNormal="100" workbookViewId="0">
      <pane xSplit="2" ySplit="3" topLeftCell="C82" activePane="bottomRight" state="frozen"/>
      <selection activeCell="C104" sqref="C104"/>
      <selection pane="topRight" activeCell="C104" sqref="C104"/>
      <selection pane="bottomLeft" activeCell="C104" sqref="C104"/>
      <selection pane="bottomRight" activeCell="C93" sqref="C93"/>
    </sheetView>
  </sheetViews>
  <sheetFormatPr defaultRowHeight="14.5" outlineLevelRow="1" x14ac:dyDescent="0.35"/>
  <cols>
    <col min="2" max="2" width="21.453125" bestFit="1" customWidth="1"/>
    <col min="3" max="5" width="13.81640625" bestFit="1" customWidth="1"/>
    <col min="6" max="6" width="13.90625" bestFit="1" customWidth="1"/>
    <col min="7" max="7" width="13.81640625" bestFit="1" customWidth="1"/>
    <col min="8" max="8" width="12.08984375" customWidth="1"/>
    <col min="9" max="9" width="12.7265625" bestFit="1" customWidth="1"/>
    <col min="10" max="15" width="12.08984375" customWidth="1"/>
  </cols>
  <sheetData>
    <row r="3" spans="2:15" s="36" customFormat="1" x14ac:dyDescent="0.35">
      <c r="B3" s="35" t="s">
        <v>0</v>
      </c>
      <c r="C3" s="21" t="s">
        <v>57</v>
      </c>
      <c r="D3" s="21" t="s">
        <v>58</v>
      </c>
      <c r="E3" s="21" t="s">
        <v>59</v>
      </c>
      <c r="F3" s="21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12557005</v>
      </c>
      <c r="D4" s="3">
        <f>SUM(D5:D13)</f>
        <v>15817277</v>
      </c>
      <c r="E4" s="3">
        <f>SUM(E5:E13)</f>
        <v>15008604</v>
      </c>
      <c r="F4" s="3">
        <f>SUM(F5:F13)</f>
        <v>14052716</v>
      </c>
      <c r="G4" s="3">
        <f>SUM(G5:G13)</f>
        <v>12797325</v>
      </c>
    </row>
    <row r="5" spans="2:15" outlineLevel="1" x14ac:dyDescent="0.35">
      <c r="B5" s="8" t="s">
        <v>40</v>
      </c>
      <c r="C5" s="12">
        <v>4839042</v>
      </c>
      <c r="D5" s="12">
        <v>5818485</v>
      </c>
      <c r="E5" s="12">
        <v>5686758</v>
      </c>
      <c r="F5" s="12">
        <v>6075082</v>
      </c>
      <c r="G5" s="20">
        <v>5664308</v>
      </c>
      <c r="H5" s="20"/>
    </row>
    <row r="6" spans="2:15" outlineLevel="1" x14ac:dyDescent="0.35">
      <c r="B6" s="8" t="s">
        <v>41</v>
      </c>
      <c r="C6" s="12">
        <v>2227727</v>
      </c>
      <c r="D6" s="12">
        <v>2897504</v>
      </c>
      <c r="E6" s="12">
        <v>2601601</v>
      </c>
      <c r="F6" s="12">
        <v>2392376</v>
      </c>
      <c r="G6" s="20">
        <v>2315090</v>
      </c>
      <c r="H6" s="20"/>
    </row>
    <row r="7" spans="2:15" outlineLevel="1" x14ac:dyDescent="0.35">
      <c r="B7" s="8" t="s">
        <v>42</v>
      </c>
      <c r="C7" s="12">
        <v>1249785</v>
      </c>
      <c r="D7" s="12">
        <v>1573199</v>
      </c>
      <c r="E7" s="12">
        <v>1530503</v>
      </c>
      <c r="F7" s="12">
        <v>1431230</v>
      </c>
      <c r="G7" s="20">
        <v>1166505</v>
      </c>
      <c r="H7" s="20"/>
    </row>
    <row r="8" spans="2:15" outlineLevel="1" x14ac:dyDescent="0.35">
      <c r="B8" s="8" t="s">
        <v>43</v>
      </c>
      <c r="C8" s="12">
        <v>1776857</v>
      </c>
      <c r="D8" s="12">
        <v>2096753</v>
      </c>
      <c r="E8" s="12">
        <v>1927352</v>
      </c>
      <c r="F8" s="12">
        <v>1875688</v>
      </c>
      <c r="G8" s="20">
        <v>1763924</v>
      </c>
      <c r="H8" s="20"/>
    </row>
    <row r="9" spans="2:15" outlineLevel="1" x14ac:dyDescent="0.35">
      <c r="B9" s="8" t="s">
        <v>44</v>
      </c>
      <c r="C9" s="12">
        <v>585687</v>
      </c>
      <c r="D9" s="12">
        <v>716693</v>
      </c>
      <c r="E9" s="12">
        <v>680023</v>
      </c>
      <c r="F9" s="12">
        <v>382494</v>
      </c>
      <c r="G9" s="20">
        <v>163098</v>
      </c>
      <c r="H9" s="20"/>
    </row>
    <row r="10" spans="2:15" outlineLevel="1" x14ac:dyDescent="0.35">
      <c r="B10" s="8" t="s">
        <v>45</v>
      </c>
      <c r="C10" s="12">
        <v>676852</v>
      </c>
      <c r="D10" s="12">
        <v>1309944</v>
      </c>
      <c r="E10" s="12">
        <v>1219410</v>
      </c>
      <c r="F10" s="12">
        <v>818258</v>
      </c>
      <c r="G10" s="20">
        <v>744005</v>
      </c>
      <c r="H10" s="20"/>
    </row>
    <row r="11" spans="2:15" outlineLevel="1" x14ac:dyDescent="0.35">
      <c r="B11" s="8" t="s">
        <v>46</v>
      </c>
      <c r="C11" s="12">
        <v>1087649</v>
      </c>
      <c r="D11" s="12">
        <v>1243773</v>
      </c>
      <c r="E11" s="12">
        <v>1217588</v>
      </c>
      <c r="F11" s="12">
        <v>961212</v>
      </c>
      <c r="G11" s="20">
        <v>876046</v>
      </c>
      <c r="H11" s="20"/>
    </row>
    <row r="12" spans="2:15" outlineLevel="1" x14ac:dyDescent="0.35">
      <c r="B12" s="8" t="s">
        <v>47</v>
      </c>
      <c r="C12" s="12">
        <v>42770</v>
      </c>
      <c r="D12" s="12">
        <v>42664</v>
      </c>
      <c r="E12" s="12">
        <v>34876</v>
      </c>
      <c r="F12" s="12">
        <v>23114</v>
      </c>
      <c r="G12" s="20">
        <v>24934</v>
      </c>
      <c r="H12" s="20"/>
    </row>
    <row r="13" spans="2:15" outlineLevel="1" x14ac:dyDescent="0.35">
      <c r="B13" s="8" t="s">
        <v>48</v>
      </c>
      <c r="C13" s="12">
        <v>70636</v>
      </c>
      <c r="D13" s="12">
        <v>118262</v>
      </c>
      <c r="E13" s="12">
        <v>110493</v>
      </c>
      <c r="F13" s="12">
        <v>93262</v>
      </c>
      <c r="G13" s="20">
        <v>79415</v>
      </c>
      <c r="H13" s="20"/>
    </row>
    <row r="14" spans="2:15" x14ac:dyDescent="0.35">
      <c r="B14" t="s">
        <v>2</v>
      </c>
      <c r="C14" s="15">
        <f>SUM(C15:C23)</f>
        <v>0</v>
      </c>
      <c r="D14" s="15">
        <f t="shared" ref="D14:G14" si="0">SUM(D15:D23)</f>
        <v>361158.29</v>
      </c>
      <c r="E14" s="15">
        <f t="shared" si="0"/>
        <v>329240.7</v>
      </c>
      <c r="F14" s="15">
        <f t="shared" si="0"/>
        <v>604929.66</v>
      </c>
      <c r="G14" s="15">
        <f t="shared" si="0"/>
        <v>691166.06</v>
      </c>
      <c r="H14" s="13"/>
    </row>
    <row r="15" spans="2:15" outlineLevel="1" x14ac:dyDescent="0.35">
      <c r="B15" s="8" t="s">
        <v>40</v>
      </c>
      <c r="C15" s="12"/>
      <c r="D15" s="12">
        <v>21600</v>
      </c>
      <c r="E15" s="12"/>
      <c r="F15" s="12">
        <v>83750</v>
      </c>
      <c r="G15" s="20">
        <v>190448.57</v>
      </c>
      <c r="H15" s="20"/>
    </row>
    <row r="16" spans="2:15" outlineLevel="1" x14ac:dyDescent="0.35">
      <c r="B16" s="8" t="s">
        <v>41</v>
      </c>
      <c r="C16" s="12"/>
      <c r="D16" s="12"/>
      <c r="E16" s="12"/>
      <c r="F16" s="12">
        <v>9900</v>
      </c>
      <c r="G16" s="20">
        <v>29700</v>
      </c>
      <c r="H16" s="20"/>
    </row>
    <row r="17" spans="2:11" outlineLevel="1" x14ac:dyDescent="0.35">
      <c r="B17" s="8" t="s">
        <v>42</v>
      </c>
      <c r="C17" s="12"/>
      <c r="D17" s="12"/>
      <c r="E17" s="12"/>
      <c r="F17" s="12">
        <v>250</v>
      </c>
      <c r="G17" s="20">
        <v>1082.1399999999999</v>
      </c>
      <c r="H17" s="20"/>
    </row>
    <row r="18" spans="2:11" outlineLevel="1" x14ac:dyDescent="0.35">
      <c r="B18" s="8" t="s">
        <v>43</v>
      </c>
      <c r="C18" s="12"/>
      <c r="D18" s="12"/>
      <c r="E18" s="12"/>
      <c r="F18" s="12"/>
      <c r="G18" s="20"/>
      <c r="H18" s="20"/>
    </row>
    <row r="19" spans="2:11" outlineLevel="1" x14ac:dyDescent="0.35">
      <c r="B19" s="8" t="s">
        <v>44</v>
      </c>
      <c r="C19" s="12"/>
      <c r="D19" s="12"/>
      <c r="E19" s="12"/>
      <c r="F19" s="12"/>
      <c r="G19" s="20">
        <v>6240</v>
      </c>
      <c r="H19" s="20"/>
    </row>
    <row r="20" spans="2:11" outlineLevel="1" x14ac:dyDescent="0.35">
      <c r="B20" s="8" t="s">
        <v>45</v>
      </c>
      <c r="C20" s="12"/>
      <c r="D20" s="12">
        <f>D10*0.27-14126.59</f>
        <v>339558.29</v>
      </c>
      <c r="E20" s="12">
        <f>E10*0.27</f>
        <v>329240.7</v>
      </c>
      <c r="F20" s="12">
        <f>F10*0.27</f>
        <v>220929.66</v>
      </c>
      <c r="G20" s="12">
        <f>G10*0.27</f>
        <v>200881.35</v>
      </c>
      <c r="H20" s="20"/>
      <c r="I20" s="40"/>
      <c r="J20" s="16"/>
      <c r="K20" s="40"/>
    </row>
    <row r="21" spans="2:11" outlineLevel="1" x14ac:dyDescent="0.35">
      <c r="B21" s="8" t="s">
        <v>46</v>
      </c>
      <c r="C21" s="12"/>
      <c r="D21" s="12"/>
      <c r="E21" s="12"/>
      <c r="F21" s="12">
        <v>290100</v>
      </c>
      <c r="G21" s="20">
        <v>262814</v>
      </c>
      <c r="H21" s="20"/>
    </row>
    <row r="22" spans="2:11" outlineLevel="1" x14ac:dyDescent="0.35">
      <c r="B22" s="8" t="s">
        <v>47</v>
      </c>
      <c r="C22" s="12"/>
      <c r="D22" s="12"/>
      <c r="E22" s="12"/>
      <c r="F22" s="12"/>
      <c r="G22" s="20"/>
      <c r="H22" s="20"/>
    </row>
    <row r="23" spans="2:11" outlineLevel="1" x14ac:dyDescent="0.35">
      <c r="B23" s="8" t="s">
        <v>48</v>
      </c>
      <c r="C23" s="12"/>
      <c r="D23" s="12"/>
      <c r="E23" s="12"/>
      <c r="F23" s="12"/>
      <c r="G23" s="20"/>
      <c r="H23" s="20"/>
    </row>
    <row r="24" spans="2:11" x14ac:dyDescent="0.35">
      <c r="B24" t="s">
        <v>73</v>
      </c>
      <c r="C24" s="15">
        <f>SUM(C26:C34)</f>
        <v>12557005</v>
      </c>
      <c r="D24" s="15">
        <f t="shared" ref="D24:G24" si="1">SUM(D26:D34)</f>
        <v>15456118.710000001</v>
      </c>
      <c r="E24" s="15">
        <f t="shared" si="1"/>
        <v>14679363.300000001</v>
      </c>
      <c r="F24" s="15">
        <f t="shared" si="1"/>
        <v>13447786.34</v>
      </c>
      <c r="G24" s="15">
        <f t="shared" si="1"/>
        <v>12106158.939999999</v>
      </c>
    </row>
    <row r="25" spans="2:11" x14ac:dyDescent="0.35">
      <c r="B25" s="8" t="s">
        <v>75</v>
      </c>
      <c r="C25" s="29">
        <f>C24/C4</f>
        <v>1</v>
      </c>
      <c r="D25" s="29">
        <f t="shared" ref="D25:G25" si="2">D24/D4</f>
        <v>0.97716684799792031</v>
      </c>
      <c r="E25" s="29">
        <f t="shared" si="2"/>
        <v>0.97806320294678972</v>
      </c>
      <c r="F25" s="29">
        <f t="shared" si="2"/>
        <v>0.95695282961670891</v>
      </c>
      <c r="G25" s="29">
        <f t="shared" si="2"/>
        <v>0.94599136460158662</v>
      </c>
    </row>
    <row r="26" spans="2:11" outlineLevel="1" x14ac:dyDescent="0.35">
      <c r="B26" s="8" t="s">
        <v>40</v>
      </c>
      <c r="C26" s="12">
        <f>C5-C15</f>
        <v>4839042</v>
      </c>
      <c r="D26" s="12">
        <f t="shared" ref="D26:F26" si="3">D5-D15</f>
        <v>5796885</v>
      </c>
      <c r="E26" s="12">
        <f t="shared" si="3"/>
        <v>5686758</v>
      </c>
      <c r="F26" s="12">
        <f t="shared" si="3"/>
        <v>5991332</v>
      </c>
      <c r="G26" s="12">
        <f t="shared" ref="G26" si="4">G5-G15</f>
        <v>5473859.4299999997</v>
      </c>
    </row>
    <row r="27" spans="2:11" outlineLevel="1" x14ac:dyDescent="0.35">
      <c r="B27" s="8" t="s">
        <v>41</v>
      </c>
      <c r="C27" s="12">
        <f t="shared" ref="C27:F27" si="5">C6-C16</f>
        <v>2227727</v>
      </c>
      <c r="D27" s="12">
        <f t="shared" si="5"/>
        <v>2897504</v>
      </c>
      <c r="E27" s="12">
        <f t="shared" si="5"/>
        <v>2601601</v>
      </c>
      <c r="F27" s="12">
        <f t="shared" si="5"/>
        <v>2382476</v>
      </c>
      <c r="G27" s="12">
        <f t="shared" ref="G27" si="6">G6-G16</f>
        <v>2285390</v>
      </c>
    </row>
    <row r="28" spans="2:11" outlineLevel="1" x14ac:dyDescent="0.35">
      <c r="B28" s="8" t="s">
        <v>42</v>
      </c>
      <c r="C28" s="12">
        <f t="shared" ref="C28:F28" si="7">C7-C17</f>
        <v>1249785</v>
      </c>
      <c r="D28" s="12">
        <f t="shared" si="7"/>
        <v>1573199</v>
      </c>
      <c r="E28" s="12">
        <f t="shared" si="7"/>
        <v>1530503</v>
      </c>
      <c r="F28" s="12">
        <f t="shared" si="7"/>
        <v>1430980</v>
      </c>
      <c r="G28" s="12">
        <f t="shared" ref="G28" si="8">G7-G17</f>
        <v>1165422.8600000001</v>
      </c>
    </row>
    <row r="29" spans="2:11" outlineLevel="1" x14ac:dyDescent="0.35">
      <c r="B29" s="8" t="s">
        <v>43</v>
      </c>
      <c r="C29" s="12">
        <f t="shared" ref="C29:F29" si="9">C8-C18</f>
        <v>1776857</v>
      </c>
      <c r="D29" s="12">
        <f t="shared" si="9"/>
        <v>2096753</v>
      </c>
      <c r="E29" s="12">
        <f t="shared" si="9"/>
        <v>1927352</v>
      </c>
      <c r="F29" s="12">
        <f t="shared" si="9"/>
        <v>1875688</v>
      </c>
      <c r="G29" s="12">
        <f t="shared" ref="G29" si="10">G8-G18</f>
        <v>1763924</v>
      </c>
    </row>
    <row r="30" spans="2:11" outlineLevel="1" x14ac:dyDescent="0.35">
      <c r="B30" s="8" t="s">
        <v>44</v>
      </c>
      <c r="C30" s="12">
        <f t="shared" ref="C30:F30" si="11">C9-C19</f>
        <v>585687</v>
      </c>
      <c r="D30" s="12">
        <f t="shared" si="11"/>
        <v>716693</v>
      </c>
      <c r="E30" s="12">
        <f t="shared" si="11"/>
        <v>680023</v>
      </c>
      <c r="F30" s="12">
        <f t="shared" si="11"/>
        <v>382494</v>
      </c>
      <c r="G30" s="12">
        <f t="shared" ref="G30" si="12">G9-G19</f>
        <v>156858</v>
      </c>
    </row>
    <row r="31" spans="2:11" outlineLevel="1" x14ac:dyDescent="0.35">
      <c r="B31" s="8" t="s">
        <v>45</v>
      </c>
      <c r="C31" s="12">
        <f t="shared" ref="C31:F31" si="13">C10-C20</f>
        <v>676852</v>
      </c>
      <c r="D31" s="12">
        <f t="shared" si="13"/>
        <v>970385.71</v>
      </c>
      <c r="E31" s="12">
        <f t="shared" si="13"/>
        <v>890169.3</v>
      </c>
      <c r="F31" s="12">
        <f t="shared" si="13"/>
        <v>597328.34</v>
      </c>
      <c r="G31" s="12">
        <f t="shared" ref="G31" si="14">G10-G20</f>
        <v>543123.65</v>
      </c>
      <c r="H31" s="14"/>
    </row>
    <row r="32" spans="2:11" outlineLevel="1" x14ac:dyDescent="0.35">
      <c r="B32" s="8" t="s">
        <v>46</v>
      </c>
      <c r="C32" s="12">
        <f t="shared" ref="C32:F32" si="15">C11-C21</f>
        <v>1087649</v>
      </c>
      <c r="D32" s="12">
        <f t="shared" si="15"/>
        <v>1243773</v>
      </c>
      <c r="E32" s="12">
        <f t="shared" si="15"/>
        <v>1217588</v>
      </c>
      <c r="F32" s="12">
        <f t="shared" si="15"/>
        <v>671112</v>
      </c>
      <c r="G32" s="12">
        <f t="shared" ref="G32" si="16">G11-G21</f>
        <v>613232</v>
      </c>
      <c r="H32" s="41"/>
      <c r="I32" s="41"/>
    </row>
    <row r="33" spans="2:9" outlineLevel="1" x14ac:dyDescent="0.35">
      <c r="B33" s="8" t="s">
        <v>47</v>
      </c>
      <c r="C33" s="12">
        <f t="shared" ref="C33:F33" si="17">C12-C22</f>
        <v>42770</v>
      </c>
      <c r="D33" s="12">
        <f t="shared" si="17"/>
        <v>42664</v>
      </c>
      <c r="E33" s="12">
        <f t="shared" si="17"/>
        <v>34876</v>
      </c>
      <c r="F33" s="12">
        <f t="shared" si="17"/>
        <v>23114</v>
      </c>
      <c r="G33" s="12">
        <f t="shared" ref="G33" si="18">G12-G22</f>
        <v>24934</v>
      </c>
    </row>
    <row r="34" spans="2:9" outlineLevel="1" x14ac:dyDescent="0.35">
      <c r="B34" s="8" t="s">
        <v>48</v>
      </c>
      <c r="C34" s="12">
        <f t="shared" ref="C34:F34" si="19">C13-C23</f>
        <v>70636</v>
      </c>
      <c r="D34" s="12">
        <f t="shared" si="19"/>
        <v>118262</v>
      </c>
      <c r="E34" s="12">
        <f t="shared" si="19"/>
        <v>110493</v>
      </c>
      <c r="F34" s="12">
        <f t="shared" si="19"/>
        <v>93262</v>
      </c>
      <c r="G34" s="12">
        <f t="shared" ref="G34" si="20">G13-G23</f>
        <v>79415</v>
      </c>
    </row>
    <row r="35" spans="2:9" x14ac:dyDescent="0.35">
      <c r="B35" t="s">
        <v>4</v>
      </c>
      <c r="C35" s="15">
        <f>SUM(C36:C44)</f>
        <v>3395585.3714093738</v>
      </c>
      <c r="D35" s="15">
        <f>SUM(D36:D44)</f>
        <v>3754277.0042696907</v>
      </c>
      <c r="E35" s="15">
        <f>SUM(E36:E44)</f>
        <v>3742661.9832970584</v>
      </c>
      <c r="F35" s="15">
        <f>SUM(F36:F44)</f>
        <v>3890451.7257959195</v>
      </c>
      <c r="G35" s="15">
        <f>SUM(G36:G44)</f>
        <v>3920601.0986452224</v>
      </c>
      <c r="H35" s="15"/>
      <c r="I35" s="15"/>
    </row>
    <row r="36" spans="2:9" outlineLevel="1" x14ac:dyDescent="0.35">
      <c r="B36" s="8" t="s">
        <v>40</v>
      </c>
      <c r="C36" s="12">
        <v>876206.04326111113</v>
      </c>
      <c r="D36" s="10">
        <v>997328.63300513185</v>
      </c>
      <c r="E36" s="10">
        <v>879039.40379999997</v>
      </c>
      <c r="F36" s="12">
        <v>890235.12305187667</v>
      </c>
      <c r="G36" s="20">
        <v>1012531.1258217266</v>
      </c>
      <c r="H36" s="19"/>
      <c r="I36" s="19"/>
    </row>
    <row r="37" spans="2:9" outlineLevel="1" x14ac:dyDescent="0.35">
      <c r="B37" s="8" t="s">
        <v>41</v>
      </c>
      <c r="C37" s="12">
        <v>500597.2268844237</v>
      </c>
      <c r="D37" s="10">
        <v>616144.07661471062</v>
      </c>
      <c r="E37" s="10">
        <v>660313.44175854535</v>
      </c>
      <c r="F37" s="12">
        <v>747702.55641029705</v>
      </c>
      <c r="G37" s="20">
        <v>718789.44469849009</v>
      </c>
      <c r="H37" s="19"/>
      <c r="I37" s="19"/>
    </row>
    <row r="38" spans="2:9" outlineLevel="1" x14ac:dyDescent="0.35">
      <c r="B38" s="8" t="s">
        <v>42</v>
      </c>
      <c r="C38" s="12">
        <v>334866.99055787717</v>
      </c>
      <c r="D38" s="10">
        <v>376119.04733763152</v>
      </c>
      <c r="E38" s="10">
        <v>473778.75297708123</v>
      </c>
      <c r="F38" s="12">
        <v>536448.85541915428</v>
      </c>
      <c r="G38" s="20">
        <v>474655.8122354896</v>
      </c>
      <c r="H38" s="19"/>
      <c r="I38" s="19"/>
    </row>
    <row r="39" spans="2:9" outlineLevel="1" x14ac:dyDescent="0.35">
      <c r="B39" s="8" t="s">
        <v>43</v>
      </c>
      <c r="C39" s="12">
        <v>988470.05339999986</v>
      </c>
      <c r="D39" s="10">
        <v>1018007.6366012024</v>
      </c>
      <c r="E39" s="10">
        <v>963611.71878392925</v>
      </c>
      <c r="F39" s="12">
        <v>1046237.1112486334</v>
      </c>
      <c r="G39" s="20">
        <v>1027677.4160219608</v>
      </c>
      <c r="H39" s="19"/>
      <c r="I39" s="19"/>
    </row>
    <row r="40" spans="2:9" outlineLevel="1" x14ac:dyDescent="0.35">
      <c r="B40" s="8" t="s">
        <v>44</v>
      </c>
      <c r="C40" s="12">
        <v>226739.99713023298</v>
      </c>
      <c r="D40" s="10">
        <v>237543.91271425202</v>
      </c>
      <c r="E40" s="10">
        <v>258847.87383354385</v>
      </c>
      <c r="F40" s="12">
        <v>163979.46186190128</v>
      </c>
      <c r="G40" s="20">
        <v>153765.58440154462</v>
      </c>
      <c r="H40" s="19"/>
      <c r="I40" s="19"/>
    </row>
    <row r="41" spans="2:9" outlineLevel="1" x14ac:dyDescent="0.35">
      <c r="B41" s="8" t="s">
        <v>45</v>
      </c>
      <c r="C41" s="12">
        <v>254915.46543774434</v>
      </c>
      <c r="D41" s="10">
        <v>298948.93050610798</v>
      </c>
      <c r="E41" s="10">
        <v>308635.88336536905</v>
      </c>
      <c r="F41" s="12">
        <v>309204.94297852315</v>
      </c>
      <c r="G41" s="20">
        <v>302731.01185475558</v>
      </c>
      <c r="H41" s="27"/>
      <c r="I41" s="19"/>
    </row>
    <row r="42" spans="2:9" outlineLevel="1" x14ac:dyDescent="0.35">
      <c r="B42" s="8" t="s">
        <v>46</v>
      </c>
      <c r="C42" s="12">
        <v>94508.395713305566</v>
      </c>
      <c r="D42" s="10">
        <v>99074.565307783734</v>
      </c>
      <c r="E42" s="10">
        <v>100278.05407726624</v>
      </c>
      <c r="F42" s="12">
        <v>101762.07749373827</v>
      </c>
      <c r="G42" s="20">
        <v>120808.19684714082</v>
      </c>
      <c r="H42" s="19"/>
      <c r="I42" s="19"/>
    </row>
    <row r="43" spans="2:9" outlineLevel="1" x14ac:dyDescent="0.35">
      <c r="B43" s="8" t="s">
        <v>47</v>
      </c>
      <c r="C43" s="12">
        <v>75476.253304505517</v>
      </c>
      <c r="D43" s="10">
        <v>68161.20172079475</v>
      </c>
      <c r="E43" s="10">
        <v>55147.657728952108</v>
      </c>
      <c r="F43" s="12">
        <v>53081.0323123899</v>
      </c>
      <c r="G43" s="20">
        <v>66976.47738045438</v>
      </c>
      <c r="H43" s="19"/>
      <c r="I43" s="19"/>
    </row>
    <row r="44" spans="2:9" outlineLevel="1" x14ac:dyDescent="0.35">
      <c r="B44" s="8" t="s">
        <v>48</v>
      </c>
      <c r="C44" s="12">
        <v>43804.945720173695</v>
      </c>
      <c r="D44" s="10">
        <v>42949.00046207555</v>
      </c>
      <c r="E44" s="10">
        <v>43009.196972371501</v>
      </c>
      <c r="F44" s="12">
        <v>41800.565019405003</v>
      </c>
      <c r="G44" s="20">
        <v>42666.029383659814</v>
      </c>
      <c r="H44" s="19"/>
      <c r="I44" s="19"/>
    </row>
    <row r="45" spans="2:9" x14ac:dyDescent="0.35">
      <c r="B45" t="s">
        <v>72</v>
      </c>
      <c r="C45" s="22">
        <f>C47+C49+C51+C53+C55+C57+C59+C61+C63</f>
        <v>9161419.6285906248</v>
      </c>
      <c r="D45" s="22">
        <f t="shared" ref="D45:G45" si="21">D47+D49+D51+D53+D55+D57+D59+D61+D63</f>
        <v>11701841.70573031</v>
      </c>
      <c r="E45" s="22">
        <f t="shared" si="21"/>
        <v>10936701.316702941</v>
      </c>
      <c r="F45" s="22">
        <f t="shared" si="21"/>
        <v>9557334.6142040826</v>
      </c>
      <c r="G45" s="22">
        <f t="shared" si="21"/>
        <v>8185557.841354779</v>
      </c>
      <c r="H45" s="19"/>
      <c r="I45" s="19"/>
    </row>
    <row r="46" spans="2:9" x14ac:dyDescent="0.35">
      <c r="B46" s="8" t="s">
        <v>75</v>
      </c>
      <c r="C46" s="29">
        <f>C45/C4</f>
        <v>0.72958636462999138</v>
      </c>
      <c r="D46" s="29">
        <f t="shared" ref="D46:G46" si="22">D45/D4</f>
        <v>0.73981392029300053</v>
      </c>
      <c r="E46" s="29">
        <f t="shared" si="22"/>
        <v>0.72869544140833764</v>
      </c>
      <c r="F46" s="29">
        <f t="shared" si="22"/>
        <v>0.68010586809013163</v>
      </c>
      <c r="G46" s="29">
        <f t="shared" si="22"/>
        <v>0.63963037911085163</v>
      </c>
      <c r="H46" s="19"/>
      <c r="I46" s="19"/>
    </row>
    <row r="47" spans="2:9" outlineLevel="1" x14ac:dyDescent="0.35">
      <c r="B47" s="8" t="s">
        <v>40</v>
      </c>
      <c r="C47" s="24">
        <f>C26-C36</f>
        <v>3962835.9567388888</v>
      </c>
      <c r="D47" s="24">
        <f t="shared" ref="D47:G47" si="23">D26-D36</f>
        <v>4799556.366994868</v>
      </c>
      <c r="E47" s="24">
        <f t="shared" si="23"/>
        <v>4807718.5962000005</v>
      </c>
      <c r="F47" s="24">
        <f t="shared" si="23"/>
        <v>5101096.8769481238</v>
      </c>
      <c r="G47" s="24">
        <f t="shared" si="23"/>
        <v>4461328.3041782733</v>
      </c>
      <c r="H47" s="19"/>
      <c r="I47" s="19"/>
    </row>
    <row r="48" spans="2:9" outlineLevel="1" x14ac:dyDescent="0.35">
      <c r="C48" s="25">
        <f>C47/C5</f>
        <v>0.81892985362369008</v>
      </c>
      <c r="D48" s="25">
        <f t="shared" ref="D48:G48" si="24">D47/D5</f>
        <v>0.82488076655604814</v>
      </c>
      <c r="E48" s="25">
        <f t="shared" si="24"/>
        <v>0.84542345501602156</v>
      </c>
      <c r="F48" s="25">
        <f t="shared" si="24"/>
        <v>0.83967539482563758</v>
      </c>
      <c r="G48" s="25">
        <f t="shared" si="24"/>
        <v>0.78762106583509817</v>
      </c>
      <c r="H48" s="19"/>
      <c r="I48" s="19"/>
    </row>
    <row r="49" spans="2:9" outlineLevel="1" x14ac:dyDescent="0.35">
      <c r="B49" s="8" t="s">
        <v>41</v>
      </c>
      <c r="C49" s="24">
        <f>C27-C37</f>
        <v>1727129.7731155762</v>
      </c>
      <c r="D49" s="24">
        <f t="shared" ref="D49:G49" si="25">D27-D37</f>
        <v>2281359.9233852895</v>
      </c>
      <c r="E49" s="24">
        <f t="shared" si="25"/>
        <v>1941287.5582414547</v>
      </c>
      <c r="F49" s="24">
        <f t="shared" si="25"/>
        <v>1634773.4435897029</v>
      </c>
      <c r="G49" s="24">
        <f t="shared" si="25"/>
        <v>1566600.5553015098</v>
      </c>
      <c r="H49" s="19"/>
      <c r="I49" s="19"/>
    </row>
    <row r="50" spans="2:9" outlineLevel="1" x14ac:dyDescent="0.35">
      <c r="C50" s="25">
        <f>C49/C6</f>
        <v>0.77528789349663407</v>
      </c>
      <c r="D50" s="25">
        <f t="shared" ref="D50:G50" si="26">D49/D6</f>
        <v>0.78735350266480719</v>
      </c>
      <c r="E50" s="25">
        <f t="shared" si="26"/>
        <v>0.746189580278242</v>
      </c>
      <c r="F50" s="25">
        <f t="shared" si="26"/>
        <v>0.68332630137975925</v>
      </c>
      <c r="G50" s="25">
        <f t="shared" si="26"/>
        <v>0.67669099486478268</v>
      </c>
      <c r="H50" s="19"/>
      <c r="I50" s="19"/>
    </row>
    <row r="51" spans="2:9" outlineLevel="1" x14ac:dyDescent="0.35">
      <c r="B51" s="8" t="s">
        <v>42</v>
      </c>
      <c r="C51" s="24">
        <f>C28-C38</f>
        <v>914918.00944212289</v>
      </c>
      <c r="D51" s="24">
        <f t="shared" ref="D51:G51" si="27">D28-D38</f>
        <v>1197079.9526623685</v>
      </c>
      <c r="E51" s="24">
        <f t="shared" si="27"/>
        <v>1056724.2470229189</v>
      </c>
      <c r="F51" s="24">
        <f t="shared" si="27"/>
        <v>894531.14458084572</v>
      </c>
      <c r="G51" s="24">
        <f t="shared" si="27"/>
        <v>690767.0477645105</v>
      </c>
      <c r="H51" s="19"/>
      <c r="I51" s="19"/>
    </row>
    <row r="52" spans="2:9" outlineLevel="1" x14ac:dyDescent="0.35">
      <c r="C52" s="25">
        <f>C51/C7</f>
        <v>0.73206032192907011</v>
      </c>
      <c r="D52" s="25">
        <f t="shared" ref="D52:G52" si="28">D51/D7</f>
        <v>0.76092087057159874</v>
      </c>
      <c r="E52" s="25">
        <f t="shared" si="28"/>
        <v>0.69044245390105008</v>
      </c>
      <c r="F52" s="25">
        <f t="shared" si="28"/>
        <v>0.6250086600901642</v>
      </c>
      <c r="G52" s="25">
        <f t="shared" si="28"/>
        <v>0.59216809852037544</v>
      </c>
      <c r="H52" s="19"/>
      <c r="I52" s="19"/>
    </row>
    <row r="53" spans="2:9" outlineLevel="1" x14ac:dyDescent="0.35">
      <c r="B53" s="8" t="s">
        <v>43</v>
      </c>
      <c r="C53" s="24">
        <f>C29-C39</f>
        <v>788386.94660000014</v>
      </c>
      <c r="D53" s="24">
        <f t="shared" ref="D53:G53" si="29">D29-D39</f>
        <v>1078745.3633987976</v>
      </c>
      <c r="E53" s="24">
        <f t="shared" si="29"/>
        <v>963740.28121607075</v>
      </c>
      <c r="F53" s="24">
        <f t="shared" si="29"/>
        <v>829450.88875136664</v>
      </c>
      <c r="G53" s="24">
        <f t="shared" si="29"/>
        <v>736246.58397803921</v>
      </c>
      <c r="H53" s="19"/>
      <c r="I53" s="19"/>
    </row>
    <row r="54" spans="2:9" outlineLevel="1" x14ac:dyDescent="0.35">
      <c r="C54" s="25">
        <f>C53/C8</f>
        <v>0.443697465018288</v>
      </c>
      <c r="D54" s="25">
        <f t="shared" ref="D54:G54" si="30">D53/D8</f>
        <v>0.51448375817218217</v>
      </c>
      <c r="E54" s="25">
        <f t="shared" si="30"/>
        <v>0.50003335208932809</v>
      </c>
      <c r="F54" s="25">
        <f t="shared" si="30"/>
        <v>0.44221154517775163</v>
      </c>
      <c r="G54" s="25">
        <f t="shared" si="30"/>
        <v>0.41739132977273352</v>
      </c>
      <c r="H54" s="19"/>
      <c r="I54" s="19"/>
    </row>
    <row r="55" spans="2:9" outlineLevel="1" x14ac:dyDescent="0.35">
      <c r="B55" s="8" t="s">
        <v>44</v>
      </c>
      <c r="C55" s="24">
        <f>C30-C40</f>
        <v>358947.00286976702</v>
      </c>
      <c r="D55" s="24">
        <f t="shared" ref="D55:G55" si="31">D30-D40</f>
        <v>479149.08728574798</v>
      </c>
      <c r="E55" s="24">
        <f t="shared" si="31"/>
        <v>421175.12616645615</v>
      </c>
      <c r="F55" s="24">
        <f t="shared" si="31"/>
        <v>218514.53813809872</v>
      </c>
      <c r="G55" s="24">
        <f t="shared" si="31"/>
        <v>3092.4155984553799</v>
      </c>
      <c r="H55" s="19"/>
      <c r="I55" s="19"/>
    </row>
    <row r="56" spans="2:9" outlineLevel="1" x14ac:dyDescent="0.35">
      <c r="C56" s="25">
        <f>C55/C9</f>
        <v>0.61286489689845769</v>
      </c>
      <c r="D56" s="25">
        <f t="shared" ref="D56:G56" si="32">D55/D9</f>
        <v>0.66855555626432517</v>
      </c>
      <c r="E56" s="25">
        <f t="shared" si="32"/>
        <v>0.61935423679266166</v>
      </c>
      <c r="F56" s="25">
        <f t="shared" si="32"/>
        <v>0.57128879966247503</v>
      </c>
      <c r="G56" s="25">
        <f t="shared" si="32"/>
        <v>1.8960475287590161E-2</v>
      </c>
      <c r="H56" s="19"/>
      <c r="I56" s="19"/>
    </row>
    <row r="57" spans="2:9" outlineLevel="1" x14ac:dyDescent="0.35">
      <c r="B57" s="8" t="s">
        <v>45</v>
      </c>
      <c r="C57" s="24">
        <f>C31-C41</f>
        <v>421936.53456225566</v>
      </c>
      <c r="D57" s="24">
        <f t="shared" ref="D57:G57" si="33">D31-D41</f>
        <v>671436.77949389198</v>
      </c>
      <c r="E57" s="24">
        <f t="shared" si="33"/>
        <v>581533.41663463099</v>
      </c>
      <c r="F57" s="24">
        <f t="shared" si="33"/>
        <v>288123.39702147682</v>
      </c>
      <c r="G57" s="24">
        <f t="shared" si="33"/>
        <v>240392.63814524445</v>
      </c>
      <c r="H57" s="19"/>
      <c r="I57" s="19"/>
    </row>
    <row r="58" spans="2:9" outlineLevel="1" x14ac:dyDescent="0.35">
      <c r="C58" s="25">
        <f>C57/C10</f>
        <v>0.62338079013175063</v>
      </c>
      <c r="D58" s="25">
        <f t="shared" ref="D58:G58" si="34">D57/D10</f>
        <v>0.51256907126861295</v>
      </c>
      <c r="E58" s="25">
        <f t="shared" si="34"/>
        <v>0.47689736563963803</v>
      </c>
      <c r="F58" s="25">
        <f t="shared" si="34"/>
        <v>0.35211803248055845</v>
      </c>
      <c r="G58" s="25">
        <f t="shared" si="34"/>
        <v>0.32310621319110011</v>
      </c>
      <c r="H58" s="19"/>
      <c r="I58" s="19"/>
    </row>
    <row r="59" spans="2:9" outlineLevel="1" x14ac:dyDescent="0.35">
      <c r="B59" s="8" t="s">
        <v>46</v>
      </c>
      <c r="C59" s="24">
        <f>C32-C42</f>
        <v>993140.60428669443</v>
      </c>
      <c r="D59" s="24">
        <f t="shared" ref="D59:G59" si="35">D32-D42</f>
        <v>1144698.4346922163</v>
      </c>
      <c r="E59" s="24">
        <f t="shared" si="35"/>
        <v>1117309.9459227338</v>
      </c>
      <c r="F59" s="24">
        <f t="shared" si="35"/>
        <v>569349.92250626173</v>
      </c>
      <c r="G59" s="24">
        <f t="shared" si="35"/>
        <v>492423.80315285921</v>
      </c>
      <c r="H59" s="19"/>
      <c r="I59" s="19"/>
    </row>
    <row r="60" spans="2:9" outlineLevel="1" x14ac:dyDescent="0.35">
      <c r="C60" s="25">
        <f>C59/C11</f>
        <v>0.91310763333271527</v>
      </c>
      <c r="D60" s="25">
        <f t="shared" ref="D60:G60" si="36">D59/D11</f>
        <v>0.92034353108824229</v>
      </c>
      <c r="E60" s="25">
        <f t="shared" si="36"/>
        <v>0.91764204798563531</v>
      </c>
      <c r="F60" s="25">
        <f t="shared" si="36"/>
        <v>0.59232502559920364</v>
      </c>
      <c r="G60" s="25">
        <f t="shared" si="36"/>
        <v>0.56209811260237386</v>
      </c>
      <c r="H60" s="19"/>
      <c r="I60" s="19"/>
    </row>
    <row r="61" spans="2:9" outlineLevel="1" x14ac:dyDescent="0.35">
      <c r="B61" s="8" t="s">
        <v>47</v>
      </c>
      <c r="C61" s="24">
        <f>C33-C43</f>
        <v>-32706.253304505517</v>
      </c>
      <c r="D61" s="24">
        <f t="shared" ref="D61:G61" si="37">D33-D43</f>
        <v>-25497.20172079475</v>
      </c>
      <c r="E61" s="24">
        <f t="shared" si="37"/>
        <v>-20271.657728952108</v>
      </c>
      <c r="F61" s="24">
        <f t="shared" si="37"/>
        <v>-29967.0323123899</v>
      </c>
      <c r="G61" s="24">
        <f t="shared" si="37"/>
        <v>-42042.47738045438</v>
      </c>
      <c r="H61" s="19"/>
      <c r="I61" s="19"/>
    </row>
    <row r="62" spans="2:9" outlineLevel="1" x14ac:dyDescent="0.35">
      <c r="C62" s="25">
        <f>C61/C12</f>
        <v>-0.76470080206933633</v>
      </c>
      <c r="D62" s="25">
        <f t="shared" ref="D62:G62" si="38">D61/D12</f>
        <v>-0.5976280170821946</v>
      </c>
      <c r="E62" s="25">
        <f t="shared" si="38"/>
        <v>-0.58124950478701998</v>
      </c>
      <c r="F62" s="25">
        <f t="shared" si="38"/>
        <v>-1.2964883755468504</v>
      </c>
      <c r="G62" s="25">
        <f t="shared" si="38"/>
        <v>-1.6861505326243034</v>
      </c>
      <c r="H62" s="19"/>
      <c r="I62" s="19"/>
    </row>
    <row r="63" spans="2:9" outlineLevel="1" x14ac:dyDescent="0.35">
      <c r="B63" s="8" t="s">
        <v>48</v>
      </c>
      <c r="C63" s="24">
        <f>C34-C44</f>
        <v>26831.054279826305</v>
      </c>
      <c r="D63" s="24">
        <f t="shared" ref="D63:G63" si="39">D34-D44</f>
        <v>75312.99953792445</v>
      </c>
      <c r="E63" s="24">
        <f t="shared" si="39"/>
        <v>67483.803027628499</v>
      </c>
      <c r="F63" s="24">
        <f t="shared" si="39"/>
        <v>51461.434980594997</v>
      </c>
      <c r="G63" s="24">
        <f t="shared" si="39"/>
        <v>36748.970616340186</v>
      </c>
      <c r="H63" s="19"/>
      <c r="I63" s="19"/>
    </row>
    <row r="64" spans="2:9" outlineLevel="1" x14ac:dyDescent="0.35">
      <c r="C64" s="25">
        <f>C63/C13</f>
        <v>0.37984957075466202</v>
      </c>
      <c r="D64" s="25">
        <f t="shared" ref="D64:G64" si="40">D63/D13</f>
        <v>0.63683177637723398</v>
      </c>
      <c r="E64" s="25">
        <f t="shared" si="40"/>
        <v>0.61075183973309166</v>
      </c>
      <c r="F64" s="25">
        <f t="shared" si="40"/>
        <v>0.55179424610875805</v>
      </c>
      <c r="G64" s="25">
        <f t="shared" si="40"/>
        <v>0.46274596255543898</v>
      </c>
      <c r="H64" s="19"/>
      <c r="I64" s="19"/>
    </row>
    <row r="65" spans="2:10" x14ac:dyDescent="0.35">
      <c r="B65" t="s">
        <v>5</v>
      </c>
      <c r="C65" s="15">
        <f>SUM(C68:C85)</f>
        <v>1398893.34</v>
      </c>
      <c r="D65" s="15">
        <f>SUM(D68:D85)</f>
        <v>1191375.6629166668</v>
      </c>
      <c r="E65" s="15">
        <f>SUM(E68:E85)</f>
        <v>1242722.7129166669</v>
      </c>
      <c r="F65" s="15">
        <f>SUM(F68:F85)</f>
        <v>1193025.6629166668</v>
      </c>
      <c r="G65" s="15">
        <f>SUM(G68:G85)</f>
        <v>1182225.6629166668</v>
      </c>
      <c r="H65" s="15"/>
      <c r="I65" s="15"/>
      <c r="J65" s="15"/>
    </row>
    <row r="66" spans="2:10" outlineLevel="1" x14ac:dyDescent="0.35">
      <c r="B66" s="8" t="s">
        <v>74</v>
      </c>
      <c r="C66" s="12">
        <v>340303.9050666666</v>
      </c>
      <c r="D66" s="12">
        <v>399220.9450241212</v>
      </c>
      <c r="E66" s="12">
        <v>390313.1676166667</v>
      </c>
      <c r="F66" s="12">
        <v>390411.96761666669</v>
      </c>
      <c r="G66" s="12">
        <v>384028.04548333335</v>
      </c>
      <c r="H66" s="15"/>
      <c r="I66" s="15"/>
      <c r="J66" s="15"/>
    </row>
    <row r="67" spans="2:10" outlineLevel="1" x14ac:dyDescent="0.35">
      <c r="B67" s="8" t="s">
        <v>77</v>
      </c>
      <c r="C67" s="12">
        <v>265179.70991880947</v>
      </c>
      <c r="D67" s="12">
        <v>320032.44023162359</v>
      </c>
      <c r="E67" s="12">
        <v>308621.95064829022</v>
      </c>
      <c r="F67" s="12">
        <v>336333.01331495692</v>
      </c>
      <c r="G67" s="12">
        <v>359010.50498162356</v>
      </c>
      <c r="H67" s="15"/>
      <c r="I67" s="15"/>
      <c r="J67" s="15"/>
    </row>
    <row r="68" spans="2:10" outlineLevel="1" x14ac:dyDescent="0.35">
      <c r="B68" s="8" t="s">
        <v>21</v>
      </c>
      <c r="C68" s="12"/>
      <c r="D68" s="12">
        <v>9150</v>
      </c>
      <c r="E68" s="12">
        <v>18618</v>
      </c>
      <c r="F68" s="12"/>
      <c r="G68" s="20"/>
      <c r="H68" s="20"/>
    </row>
    <row r="69" spans="2:10" outlineLevel="1" x14ac:dyDescent="0.35">
      <c r="B69" s="8" t="s">
        <v>22</v>
      </c>
      <c r="C69" s="12"/>
      <c r="D69" s="12"/>
      <c r="E69" s="12"/>
      <c r="F69" s="12"/>
      <c r="G69" s="20"/>
      <c r="H69" s="20"/>
    </row>
    <row r="70" spans="2:10" outlineLevel="1" x14ac:dyDescent="0.35">
      <c r="B70" s="8" t="s">
        <v>23</v>
      </c>
      <c r="C70" s="12">
        <v>1246795.6200000001</v>
      </c>
      <c r="D70" s="12">
        <v>996795.62</v>
      </c>
      <c r="E70" s="12">
        <v>996795.62</v>
      </c>
      <c r="F70" s="12">
        <v>996795.62</v>
      </c>
      <c r="G70" s="12">
        <v>996795.62</v>
      </c>
      <c r="H70" s="20"/>
    </row>
    <row r="71" spans="2:10" outlineLevel="1" x14ac:dyDescent="0.35">
      <c r="B71" s="8" t="s">
        <v>24</v>
      </c>
      <c r="C71" s="12">
        <v>101004</v>
      </c>
      <c r="D71" s="12">
        <v>101004</v>
      </c>
      <c r="E71" s="12">
        <v>101004</v>
      </c>
      <c r="F71" s="12">
        <v>101004</v>
      </c>
      <c r="G71" s="12">
        <v>101004</v>
      </c>
      <c r="H71" s="20"/>
    </row>
    <row r="72" spans="2:10" outlineLevel="1" x14ac:dyDescent="0.35">
      <c r="B72" s="8" t="s">
        <v>26</v>
      </c>
      <c r="C72" s="12"/>
      <c r="D72" s="12">
        <v>0</v>
      </c>
      <c r="E72" s="12">
        <v>29300</v>
      </c>
      <c r="F72" s="12">
        <v>10800</v>
      </c>
      <c r="G72" s="20">
        <v>0</v>
      </c>
      <c r="H72" s="20"/>
    </row>
    <row r="73" spans="2:10" outlineLevel="1" x14ac:dyDescent="0.35">
      <c r="B73" s="8" t="s">
        <v>27</v>
      </c>
      <c r="C73" s="12"/>
      <c r="D73" s="12">
        <v>0</v>
      </c>
      <c r="E73" s="12">
        <v>0</v>
      </c>
      <c r="F73" s="12">
        <v>0</v>
      </c>
      <c r="G73" s="20">
        <v>0</v>
      </c>
      <c r="H73" s="20"/>
    </row>
    <row r="74" spans="2:10" outlineLevel="1" x14ac:dyDescent="0.35">
      <c r="B74" s="8" t="s">
        <v>28</v>
      </c>
      <c r="C74" s="12"/>
      <c r="D74" s="12">
        <v>0</v>
      </c>
      <c r="E74" s="12">
        <v>0</v>
      </c>
      <c r="F74" s="12">
        <v>0</v>
      </c>
      <c r="G74" s="20">
        <v>0</v>
      </c>
      <c r="H74" s="20"/>
    </row>
    <row r="75" spans="2:10" outlineLevel="1" x14ac:dyDescent="0.35">
      <c r="B75" s="8" t="s">
        <v>29</v>
      </c>
      <c r="C75" s="12"/>
      <c r="D75" s="12">
        <v>0</v>
      </c>
      <c r="E75" s="12">
        <v>0</v>
      </c>
      <c r="F75" s="12">
        <v>0</v>
      </c>
      <c r="G75" s="20">
        <v>0</v>
      </c>
      <c r="H75" s="20"/>
    </row>
    <row r="76" spans="2:10" outlineLevel="1" x14ac:dyDescent="0.35">
      <c r="B76" s="8" t="s">
        <v>30</v>
      </c>
      <c r="C76" s="12"/>
      <c r="D76" s="12">
        <v>0</v>
      </c>
      <c r="E76" s="12">
        <v>0</v>
      </c>
      <c r="F76" s="12">
        <v>0</v>
      </c>
      <c r="G76" s="20">
        <v>0</v>
      </c>
      <c r="H76" s="20"/>
    </row>
    <row r="77" spans="2:10" outlineLevel="1" x14ac:dyDescent="0.35">
      <c r="B77" s="8" t="s">
        <v>31</v>
      </c>
      <c r="C77" s="12"/>
      <c r="D77" s="12">
        <v>0</v>
      </c>
      <c r="E77" s="12">
        <v>0</v>
      </c>
      <c r="F77" s="12">
        <v>0</v>
      </c>
      <c r="G77" s="20">
        <v>0</v>
      </c>
      <c r="H77" s="20"/>
    </row>
    <row r="78" spans="2:10" outlineLevel="1" x14ac:dyDescent="0.35">
      <c r="B78" s="8" t="s">
        <v>32</v>
      </c>
      <c r="C78" s="12">
        <v>0</v>
      </c>
      <c r="D78" s="12">
        <v>33332.322916666664</v>
      </c>
      <c r="E78" s="12">
        <v>33332.322916666664</v>
      </c>
      <c r="F78" s="12">
        <v>33332.322916666664</v>
      </c>
      <c r="G78" s="12">
        <v>33332.322916666664</v>
      </c>
      <c r="H78" s="20"/>
    </row>
    <row r="79" spans="2:10" outlineLevel="1" x14ac:dyDescent="0.35">
      <c r="B79" s="8" t="s">
        <v>33</v>
      </c>
      <c r="C79" s="12"/>
      <c r="D79" s="12">
        <v>0</v>
      </c>
      <c r="E79" s="12">
        <v>0</v>
      </c>
      <c r="F79" s="12">
        <v>0</v>
      </c>
      <c r="G79" s="20">
        <v>0</v>
      </c>
      <c r="H79" s="20"/>
    </row>
    <row r="80" spans="2:10" outlineLevel="1" x14ac:dyDescent="0.35">
      <c r="B80" s="8" t="s">
        <v>34</v>
      </c>
      <c r="C80" s="12"/>
      <c r="D80" s="12">
        <v>0</v>
      </c>
      <c r="E80" s="12">
        <v>0</v>
      </c>
      <c r="F80" s="12">
        <v>0</v>
      </c>
      <c r="G80" s="20">
        <v>0</v>
      </c>
      <c r="H80" s="20"/>
    </row>
    <row r="81" spans="2:8" outlineLevel="1" x14ac:dyDescent="0.35">
      <c r="B81" s="8" t="s">
        <v>35</v>
      </c>
      <c r="C81" s="12"/>
      <c r="D81" s="12">
        <v>0</v>
      </c>
      <c r="E81" s="12">
        <v>0</v>
      </c>
      <c r="F81" s="12">
        <v>0</v>
      </c>
      <c r="G81" s="20">
        <v>0</v>
      </c>
      <c r="H81" s="20"/>
    </row>
    <row r="82" spans="2:8" outlineLevel="1" x14ac:dyDescent="0.35">
      <c r="B82" s="8" t="s">
        <v>36</v>
      </c>
      <c r="C82" s="12"/>
      <c r="D82" s="12">
        <v>0</v>
      </c>
      <c r="E82" s="12">
        <v>0</v>
      </c>
      <c r="F82" s="12">
        <v>0</v>
      </c>
      <c r="G82" s="20">
        <v>0</v>
      </c>
      <c r="H82" s="20"/>
    </row>
    <row r="83" spans="2:8" outlineLevel="1" x14ac:dyDescent="0.35">
      <c r="B83" s="8" t="s">
        <v>37</v>
      </c>
      <c r="C83" s="12"/>
      <c r="D83" s="12">
        <v>0</v>
      </c>
      <c r="E83" s="12">
        <v>2979.05</v>
      </c>
      <c r="F83" s="12">
        <v>0</v>
      </c>
      <c r="G83" s="20">
        <v>0</v>
      </c>
      <c r="H83" s="20"/>
    </row>
    <row r="84" spans="2:8" outlineLevel="1" x14ac:dyDescent="0.35">
      <c r="B84" s="8" t="s">
        <v>38</v>
      </c>
      <c r="C84" s="12"/>
      <c r="D84" s="12">
        <v>0</v>
      </c>
      <c r="E84" s="12">
        <v>0</v>
      </c>
      <c r="F84" s="12">
        <v>0</v>
      </c>
      <c r="G84" s="20">
        <v>0</v>
      </c>
      <c r="H84" s="20"/>
    </row>
    <row r="85" spans="2:8" outlineLevel="1" x14ac:dyDescent="0.35">
      <c r="B85" s="8" t="s">
        <v>39</v>
      </c>
      <c r="C85" s="12">
        <v>51093.72</v>
      </c>
      <c r="D85" s="12">
        <v>51093.72</v>
      </c>
      <c r="E85" s="12">
        <v>60693.72</v>
      </c>
      <c r="F85" s="12">
        <v>51093.72</v>
      </c>
      <c r="G85" s="12">
        <v>51093.72</v>
      </c>
      <c r="H85" s="20"/>
    </row>
    <row r="86" spans="2:8" x14ac:dyDescent="0.35">
      <c r="B86" s="4" t="s">
        <v>6</v>
      </c>
      <c r="C86" s="5">
        <f>C45-C65</f>
        <v>7762526.2885906249</v>
      </c>
      <c r="D86" s="5">
        <f>D45-D65</f>
        <v>10510466.042813644</v>
      </c>
      <c r="E86" s="5">
        <f>E45-E65</f>
        <v>9693978.6037862748</v>
      </c>
      <c r="F86" s="5">
        <f>F45-F65</f>
        <v>8364308.9512874158</v>
      </c>
      <c r="G86" s="5">
        <f>G45-G65</f>
        <v>7003332.1784381121</v>
      </c>
    </row>
    <row r="87" spans="2:8" x14ac:dyDescent="0.35">
      <c r="B87" s="8" t="s">
        <v>75</v>
      </c>
      <c r="C87" s="29">
        <f>C86/C4</f>
        <v>0.61818294160037568</v>
      </c>
      <c r="D87" s="29">
        <f>D86/D4</f>
        <v>0.66449275958267939</v>
      </c>
      <c r="E87" s="29">
        <f>E86/E4</f>
        <v>0.64589475502093829</v>
      </c>
      <c r="F87" s="29">
        <f>F86/F4</f>
        <v>0.595209420818539</v>
      </c>
      <c r="G87" s="29">
        <f>G86/G4</f>
        <v>0.54724969307555382</v>
      </c>
    </row>
    <row r="88" spans="2:8" x14ac:dyDescent="0.35">
      <c r="B88" t="s">
        <v>7</v>
      </c>
      <c r="C88" s="3"/>
      <c r="D88" s="3"/>
      <c r="E88" s="3"/>
      <c r="F88" s="3"/>
    </row>
    <row r="89" spans="2:8" x14ac:dyDescent="0.35">
      <c r="B89" s="4" t="s">
        <v>8</v>
      </c>
      <c r="C89" s="5">
        <f>C86-C88</f>
        <v>7762526.2885906249</v>
      </c>
      <c r="D89" s="5">
        <f t="shared" ref="D89:G89" si="41">SUM(D86:D88)</f>
        <v>10510466.707306404</v>
      </c>
      <c r="E89" s="5">
        <f t="shared" si="41"/>
        <v>9693979.2496810295</v>
      </c>
      <c r="F89" s="5">
        <f t="shared" si="41"/>
        <v>8364309.5464968365</v>
      </c>
      <c r="G89" s="5">
        <f t="shared" si="41"/>
        <v>7003332.7256878056</v>
      </c>
    </row>
    <row r="90" spans="2:8" x14ac:dyDescent="0.35">
      <c r="B90" t="s">
        <v>9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</row>
    <row r="91" spans="2:8" x14ac:dyDescent="0.35">
      <c r="B91" t="s">
        <v>10</v>
      </c>
      <c r="C91" s="15">
        <v>0</v>
      </c>
      <c r="D91" s="15">
        <v>0</v>
      </c>
      <c r="E91" s="15">
        <v>0</v>
      </c>
      <c r="F91" s="15">
        <v>0</v>
      </c>
      <c r="G91" s="9">
        <v>0</v>
      </c>
    </row>
    <row r="92" spans="2:8" ht="15" thickBot="1" x14ac:dyDescent="0.4">
      <c r="B92" s="6" t="s">
        <v>11</v>
      </c>
      <c r="C92" s="7">
        <f>C89-C90-C91</f>
        <v>7762526.2885906249</v>
      </c>
      <c r="D92" s="7">
        <f t="shared" ref="D92:G92" si="42">D89-D90-D91</f>
        <v>10510466.707306404</v>
      </c>
      <c r="E92" s="7">
        <f t="shared" si="42"/>
        <v>9693979.2496810295</v>
      </c>
      <c r="F92" s="7">
        <f t="shared" si="42"/>
        <v>8364309.5464968365</v>
      </c>
      <c r="G92" s="7">
        <f t="shared" si="42"/>
        <v>7003332.7256878056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43DE-F66E-48CC-BDB6-AC4997D19F8D}">
  <dimension ref="B3:O92"/>
  <sheetViews>
    <sheetView showGridLines="0" zoomScale="90" zoomScaleNormal="90" workbookViewId="0">
      <pane xSplit="2" ySplit="3" topLeftCell="C61" activePane="bottomRight" state="frozen"/>
      <selection activeCell="C104" sqref="C104"/>
      <selection pane="topRight" activeCell="C104" sqref="C104"/>
      <selection pane="bottomLeft" activeCell="C104" sqref="C104"/>
      <selection pane="bottomRight" activeCell="C104" sqref="C104"/>
    </sheetView>
  </sheetViews>
  <sheetFormatPr defaultRowHeight="14.5" outlineLevelRow="1" x14ac:dyDescent="0.35"/>
  <cols>
    <col min="2" max="2" width="21.08984375" bestFit="1" customWidth="1"/>
    <col min="3" max="7" width="12.7265625" bestFit="1" customWidth="1"/>
    <col min="8" max="8" width="8.90625" bestFit="1" customWidth="1"/>
    <col min="9" max="9" width="8.81640625" bestFit="1" customWidth="1"/>
    <col min="10" max="10" width="10.90625" bestFit="1" customWidth="1"/>
  </cols>
  <sheetData>
    <row r="3" spans="2:15" s="36" customFormat="1" x14ac:dyDescent="0.35">
      <c r="B3" s="35" t="s">
        <v>0</v>
      </c>
      <c r="C3" s="21" t="s">
        <v>57</v>
      </c>
      <c r="D3" s="21" t="s">
        <v>58</v>
      </c>
      <c r="E3" s="21" t="s">
        <v>59</v>
      </c>
      <c r="F3" s="34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6374816</v>
      </c>
      <c r="D4" s="3">
        <f>SUM(D5:D13)</f>
        <v>7763124</v>
      </c>
      <c r="E4" s="3">
        <f>SUM(E5:E13)</f>
        <v>7763998</v>
      </c>
      <c r="F4" s="3">
        <f>SUM(F5:F13)</f>
        <v>7239235</v>
      </c>
      <c r="G4" s="3">
        <f>SUM(G5:G13)</f>
        <v>7320078</v>
      </c>
    </row>
    <row r="5" spans="2:15" outlineLevel="1" x14ac:dyDescent="0.35">
      <c r="B5" s="8" t="s">
        <v>40</v>
      </c>
      <c r="C5" s="10">
        <v>3602452</v>
      </c>
      <c r="D5" s="10">
        <v>4364314</v>
      </c>
      <c r="E5" s="10">
        <v>4439147</v>
      </c>
      <c r="F5" s="10">
        <v>4141821</v>
      </c>
      <c r="G5" s="20">
        <v>4412001</v>
      </c>
    </row>
    <row r="6" spans="2:15" outlineLevel="1" x14ac:dyDescent="0.35">
      <c r="B6" s="8" t="s">
        <v>41</v>
      </c>
      <c r="C6" s="10">
        <v>803527</v>
      </c>
      <c r="D6" s="10">
        <v>1096692</v>
      </c>
      <c r="E6" s="10">
        <v>959950</v>
      </c>
      <c r="F6" s="10">
        <v>843150</v>
      </c>
      <c r="G6" s="20">
        <v>792415</v>
      </c>
    </row>
    <row r="7" spans="2:15" outlineLevel="1" x14ac:dyDescent="0.35">
      <c r="B7" s="8" t="s">
        <v>42</v>
      </c>
      <c r="C7" s="10">
        <v>584572</v>
      </c>
      <c r="D7" s="10">
        <v>742475</v>
      </c>
      <c r="E7" s="10">
        <v>783790</v>
      </c>
      <c r="F7" s="10">
        <v>822564</v>
      </c>
      <c r="G7" s="20">
        <v>808368</v>
      </c>
    </row>
    <row r="8" spans="2:15" outlineLevel="1" x14ac:dyDescent="0.35">
      <c r="B8" s="8" t="s">
        <v>43</v>
      </c>
      <c r="C8" s="10">
        <v>1087576</v>
      </c>
      <c r="D8" s="10">
        <v>1186188</v>
      </c>
      <c r="E8" s="10">
        <v>1199886</v>
      </c>
      <c r="F8" s="10">
        <v>1175491</v>
      </c>
      <c r="G8" s="20">
        <v>1091462</v>
      </c>
    </row>
    <row r="9" spans="2:15" outlineLevel="1" x14ac:dyDescent="0.35">
      <c r="B9" s="8" t="s">
        <v>44</v>
      </c>
      <c r="C9" s="10">
        <v>198722</v>
      </c>
      <c r="D9" s="10">
        <v>190477</v>
      </c>
      <c r="E9" s="10">
        <v>197575</v>
      </c>
      <c r="F9" s="10">
        <v>105437</v>
      </c>
      <c r="G9" s="20">
        <v>98477</v>
      </c>
    </row>
    <row r="10" spans="2:15" outlineLevel="1" x14ac:dyDescent="0.35">
      <c r="B10" s="8" t="s">
        <v>45</v>
      </c>
      <c r="C10" s="10">
        <v>56535</v>
      </c>
      <c r="D10" s="10">
        <v>152948</v>
      </c>
      <c r="E10" s="10">
        <v>154348</v>
      </c>
      <c r="F10" s="10">
        <v>136211</v>
      </c>
      <c r="G10" s="20">
        <v>101702</v>
      </c>
    </row>
    <row r="11" spans="2:15" outlineLevel="1" x14ac:dyDescent="0.35">
      <c r="B11" s="8" t="s">
        <v>46</v>
      </c>
      <c r="C11" s="18">
        <v>0</v>
      </c>
      <c r="D11" s="18">
        <v>0</v>
      </c>
      <c r="E11" s="18">
        <v>0</v>
      </c>
      <c r="F11" s="18">
        <v>0</v>
      </c>
      <c r="G11" s="20"/>
    </row>
    <row r="12" spans="2:15" outlineLevel="1" x14ac:dyDescent="0.35">
      <c r="B12" s="8" t="s">
        <v>47</v>
      </c>
      <c r="C12" s="10">
        <v>40768</v>
      </c>
      <c r="D12" s="10">
        <v>30030</v>
      </c>
      <c r="E12" s="10">
        <v>29302</v>
      </c>
      <c r="F12" s="10">
        <v>14196</v>
      </c>
      <c r="G12" s="20">
        <v>15288</v>
      </c>
    </row>
    <row r="13" spans="2:15" outlineLevel="1" x14ac:dyDescent="0.35">
      <c r="B13" s="8" t="s">
        <v>48</v>
      </c>
      <c r="C13" s="10">
        <v>664</v>
      </c>
      <c r="D13" s="18">
        <v>0</v>
      </c>
      <c r="E13" s="18">
        <v>0</v>
      </c>
      <c r="F13" s="10">
        <v>365</v>
      </c>
      <c r="G13" s="20">
        <v>365</v>
      </c>
    </row>
    <row r="14" spans="2:15" x14ac:dyDescent="0.35">
      <c r="B14" t="s">
        <v>2</v>
      </c>
      <c r="C14" s="15">
        <f>SUM(C15:C23)</f>
        <v>0</v>
      </c>
      <c r="D14" s="15">
        <f t="shared" ref="D14:H14" si="0">SUM(D15:D23)</f>
        <v>105834</v>
      </c>
      <c r="E14" s="15">
        <f t="shared" si="0"/>
        <v>159800</v>
      </c>
      <c r="F14" s="15">
        <f t="shared" si="0"/>
        <v>107228.93000000001</v>
      </c>
      <c r="G14" s="15">
        <f t="shared" si="0"/>
        <v>119579.12</v>
      </c>
      <c r="H14" s="15">
        <f t="shared" si="0"/>
        <v>0</v>
      </c>
      <c r="I14" s="9"/>
    </row>
    <row r="15" spans="2:15" outlineLevel="1" x14ac:dyDescent="0.35">
      <c r="B15" s="8" t="s">
        <v>40</v>
      </c>
      <c r="C15" s="10"/>
      <c r="D15" s="10"/>
      <c r="E15" s="10">
        <v>60300</v>
      </c>
      <c r="F15" s="10">
        <v>17821.440000000002</v>
      </c>
      <c r="G15" s="10">
        <v>50471.43</v>
      </c>
      <c r="H15" s="10"/>
      <c r="I15" s="10"/>
    </row>
    <row r="16" spans="2:15" outlineLevel="1" x14ac:dyDescent="0.35">
      <c r="B16" s="8" t="s">
        <v>41</v>
      </c>
      <c r="C16" s="10"/>
      <c r="D16" s="10">
        <v>6834</v>
      </c>
      <c r="E16" s="10"/>
      <c r="F16" s="10">
        <v>2232.4499999999998</v>
      </c>
      <c r="G16" s="10">
        <v>4018.41</v>
      </c>
      <c r="H16" s="10"/>
      <c r="I16" s="10"/>
    </row>
    <row r="17" spans="2:9" outlineLevel="1" x14ac:dyDescent="0.35">
      <c r="B17" s="8" t="s">
        <v>42</v>
      </c>
      <c r="C17" s="10"/>
      <c r="D17" s="10"/>
      <c r="E17" s="10"/>
      <c r="F17" s="10"/>
      <c r="G17" s="10"/>
      <c r="H17" s="10"/>
      <c r="I17" s="10"/>
    </row>
    <row r="18" spans="2:9" outlineLevel="1" x14ac:dyDescent="0.35">
      <c r="B18" s="8" t="s">
        <v>43</v>
      </c>
      <c r="C18" s="10"/>
      <c r="D18" s="10"/>
      <c r="E18" s="10"/>
      <c r="F18" s="10"/>
      <c r="G18" s="10"/>
      <c r="H18" s="10"/>
      <c r="I18" s="10"/>
    </row>
    <row r="19" spans="2:9" outlineLevel="1" x14ac:dyDescent="0.35">
      <c r="B19" s="8" t="s">
        <v>44</v>
      </c>
      <c r="C19" s="10"/>
      <c r="D19" s="10"/>
      <c r="E19" s="10"/>
      <c r="F19" s="10"/>
      <c r="G19" s="10"/>
      <c r="H19" s="10"/>
      <c r="I19" s="10"/>
    </row>
    <row r="20" spans="2:9" outlineLevel="1" x14ac:dyDescent="0.35">
      <c r="B20" s="8" t="s">
        <v>45</v>
      </c>
      <c r="C20" s="10"/>
      <c r="D20" s="10">
        <v>99000</v>
      </c>
      <c r="E20" s="10">
        <v>99500</v>
      </c>
      <c r="F20" s="10">
        <f>F10*0.64</f>
        <v>87175.040000000008</v>
      </c>
      <c r="G20" s="10">
        <f>G10*0.64</f>
        <v>65089.279999999999</v>
      </c>
      <c r="H20" s="10"/>
      <c r="I20" s="41"/>
    </row>
    <row r="21" spans="2:9" outlineLevel="1" x14ac:dyDescent="0.35">
      <c r="B21" s="8" t="s">
        <v>46</v>
      </c>
      <c r="C21" s="10"/>
      <c r="D21" s="10"/>
      <c r="E21" s="10"/>
      <c r="F21" s="10"/>
      <c r="G21" s="10"/>
      <c r="H21" s="10"/>
      <c r="I21" s="10"/>
    </row>
    <row r="22" spans="2:9" outlineLevel="1" x14ac:dyDescent="0.35">
      <c r="B22" s="8" t="s">
        <v>47</v>
      </c>
      <c r="C22" s="10"/>
      <c r="D22" s="10"/>
      <c r="E22" s="10"/>
      <c r="F22" s="10"/>
      <c r="G22" s="10"/>
      <c r="H22" s="10"/>
      <c r="I22" s="10"/>
    </row>
    <row r="23" spans="2:9" outlineLevel="1" x14ac:dyDescent="0.35">
      <c r="B23" s="8" t="s">
        <v>48</v>
      </c>
      <c r="C23" s="10"/>
      <c r="D23" s="10"/>
      <c r="E23" s="10"/>
      <c r="F23" s="10"/>
      <c r="G23" s="10"/>
      <c r="H23" s="10"/>
      <c r="I23" s="10"/>
    </row>
    <row r="24" spans="2:9" x14ac:dyDescent="0.35">
      <c r="B24" t="s">
        <v>76</v>
      </c>
      <c r="C24" s="3">
        <f>SUM(C26:C34)</f>
        <v>6374816</v>
      </c>
      <c r="D24" s="3">
        <f t="shared" ref="D24:H24" si="1">SUM(D26:D34)</f>
        <v>7657290</v>
      </c>
      <c r="E24" s="3">
        <f t="shared" si="1"/>
        <v>7604198</v>
      </c>
      <c r="F24" s="3">
        <f t="shared" si="1"/>
        <v>7132006.0700000003</v>
      </c>
      <c r="G24" s="13">
        <f t="shared" si="1"/>
        <v>7200498.8799999999</v>
      </c>
      <c r="H24" s="13">
        <f t="shared" si="1"/>
        <v>0</v>
      </c>
    </row>
    <row r="25" spans="2:9" x14ac:dyDescent="0.35">
      <c r="B25" s="8" t="s">
        <v>75</v>
      </c>
      <c r="C25" s="29">
        <f>C24/C4</f>
        <v>1</v>
      </c>
      <c r="D25" s="29">
        <f t="shared" ref="D25:H25" si="2">D24/D4</f>
        <v>0.986367086240024</v>
      </c>
      <c r="E25" s="29">
        <f t="shared" si="2"/>
        <v>0.97941782056100479</v>
      </c>
      <c r="F25" s="29">
        <f t="shared" si="2"/>
        <v>0.9851878092091223</v>
      </c>
      <c r="G25" s="29">
        <f t="shared" si="2"/>
        <v>0.98366422871450276</v>
      </c>
      <c r="H25" s="29" t="e">
        <f t="shared" si="2"/>
        <v>#DIV/0!</v>
      </c>
    </row>
    <row r="26" spans="2:9" outlineLevel="1" x14ac:dyDescent="0.35">
      <c r="B26" s="8" t="s">
        <v>40</v>
      </c>
      <c r="C26" s="3">
        <f>C5-C15</f>
        <v>3602452</v>
      </c>
      <c r="D26" s="3">
        <f t="shared" ref="C26:H34" si="3">D5-D15</f>
        <v>4364314</v>
      </c>
      <c r="E26" s="3">
        <f t="shared" si="3"/>
        <v>4378847</v>
      </c>
      <c r="F26" s="3">
        <f t="shared" si="3"/>
        <v>4123999.56</v>
      </c>
      <c r="G26" s="13">
        <f t="shared" si="3"/>
        <v>4361529.57</v>
      </c>
      <c r="H26" s="13">
        <f t="shared" si="3"/>
        <v>0</v>
      </c>
    </row>
    <row r="27" spans="2:9" outlineLevel="1" x14ac:dyDescent="0.35">
      <c r="B27" s="8" t="s">
        <v>41</v>
      </c>
      <c r="C27" s="3">
        <f t="shared" si="3"/>
        <v>803527</v>
      </c>
      <c r="D27" s="3">
        <f t="shared" si="3"/>
        <v>1089858</v>
      </c>
      <c r="E27" s="3">
        <f t="shared" si="3"/>
        <v>959950</v>
      </c>
      <c r="F27" s="3">
        <f t="shared" si="3"/>
        <v>840917.55</v>
      </c>
      <c r="G27" s="13">
        <f t="shared" si="3"/>
        <v>788396.59</v>
      </c>
      <c r="H27" s="13">
        <f t="shared" si="3"/>
        <v>0</v>
      </c>
    </row>
    <row r="28" spans="2:9" outlineLevel="1" x14ac:dyDescent="0.35">
      <c r="B28" s="8" t="s">
        <v>42</v>
      </c>
      <c r="C28" s="3">
        <f t="shared" si="3"/>
        <v>584572</v>
      </c>
      <c r="D28" s="3">
        <f t="shared" si="3"/>
        <v>742475</v>
      </c>
      <c r="E28" s="3">
        <f t="shared" si="3"/>
        <v>783790</v>
      </c>
      <c r="F28" s="3">
        <f t="shared" si="3"/>
        <v>822564</v>
      </c>
      <c r="G28" s="13">
        <f t="shared" si="3"/>
        <v>808368</v>
      </c>
      <c r="H28" s="13">
        <f t="shared" si="3"/>
        <v>0</v>
      </c>
    </row>
    <row r="29" spans="2:9" outlineLevel="1" x14ac:dyDescent="0.35">
      <c r="B29" s="8" t="s">
        <v>43</v>
      </c>
      <c r="C29" s="3">
        <f t="shared" si="3"/>
        <v>1087576</v>
      </c>
      <c r="D29" s="3">
        <f t="shared" si="3"/>
        <v>1186188</v>
      </c>
      <c r="E29" s="3">
        <f t="shared" si="3"/>
        <v>1199886</v>
      </c>
      <c r="F29" s="3">
        <f t="shared" si="3"/>
        <v>1175491</v>
      </c>
      <c r="G29" s="13">
        <f t="shared" si="3"/>
        <v>1091462</v>
      </c>
      <c r="H29" s="13">
        <f t="shared" si="3"/>
        <v>0</v>
      </c>
    </row>
    <row r="30" spans="2:9" outlineLevel="1" x14ac:dyDescent="0.35">
      <c r="B30" s="8" t="s">
        <v>44</v>
      </c>
      <c r="C30" s="3">
        <f t="shared" si="3"/>
        <v>198722</v>
      </c>
      <c r="D30" s="3">
        <f t="shared" si="3"/>
        <v>190477</v>
      </c>
      <c r="E30" s="3">
        <f t="shared" si="3"/>
        <v>197575</v>
      </c>
      <c r="F30" s="3">
        <f t="shared" si="3"/>
        <v>105437</v>
      </c>
      <c r="G30" s="13">
        <f t="shared" si="3"/>
        <v>98477</v>
      </c>
      <c r="H30" s="13">
        <f t="shared" si="3"/>
        <v>0</v>
      </c>
    </row>
    <row r="31" spans="2:9" outlineLevel="1" x14ac:dyDescent="0.35">
      <c r="B31" s="8" t="s">
        <v>45</v>
      </c>
      <c r="C31" s="3">
        <f t="shared" si="3"/>
        <v>56535</v>
      </c>
      <c r="D31" s="3">
        <f t="shared" si="3"/>
        <v>53948</v>
      </c>
      <c r="E31" s="3">
        <f t="shared" si="3"/>
        <v>54848</v>
      </c>
      <c r="F31" s="3">
        <f t="shared" si="3"/>
        <v>49035.959999999992</v>
      </c>
      <c r="G31" s="13">
        <f t="shared" si="3"/>
        <v>36612.720000000001</v>
      </c>
      <c r="H31" s="13">
        <f t="shared" si="3"/>
        <v>0</v>
      </c>
    </row>
    <row r="32" spans="2:9" outlineLevel="1" x14ac:dyDescent="0.35">
      <c r="B32" s="8" t="s">
        <v>46</v>
      </c>
      <c r="C32" s="13">
        <f t="shared" si="3"/>
        <v>0</v>
      </c>
      <c r="D32" s="13">
        <f t="shared" si="3"/>
        <v>0</v>
      </c>
      <c r="E32" s="13">
        <f t="shared" si="3"/>
        <v>0</v>
      </c>
      <c r="F32" s="13">
        <f t="shared" si="3"/>
        <v>0</v>
      </c>
      <c r="G32" s="13">
        <f t="shared" si="3"/>
        <v>0</v>
      </c>
      <c r="H32" s="13">
        <f t="shared" si="3"/>
        <v>0</v>
      </c>
    </row>
    <row r="33" spans="2:10" outlineLevel="1" x14ac:dyDescent="0.35">
      <c r="B33" s="8" t="s">
        <v>47</v>
      </c>
      <c r="C33" s="15">
        <f t="shared" si="3"/>
        <v>40768</v>
      </c>
      <c r="D33" s="15">
        <f t="shared" si="3"/>
        <v>30030</v>
      </c>
      <c r="E33" s="15">
        <f t="shared" si="3"/>
        <v>29302</v>
      </c>
      <c r="F33" s="15">
        <f t="shared" si="3"/>
        <v>14196</v>
      </c>
      <c r="G33" s="13">
        <f t="shared" si="3"/>
        <v>15288</v>
      </c>
      <c r="H33" s="13">
        <f t="shared" si="3"/>
        <v>0</v>
      </c>
    </row>
    <row r="34" spans="2:10" outlineLevel="1" x14ac:dyDescent="0.35">
      <c r="B34" s="8" t="s">
        <v>48</v>
      </c>
      <c r="C34" s="15">
        <f t="shared" si="3"/>
        <v>664</v>
      </c>
      <c r="D34" s="15">
        <f t="shared" si="3"/>
        <v>0</v>
      </c>
      <c r="E34" s="15">
        <f t="shared" si="3"/>
        <v>0</v>
      </c>
      <c r="F34" s="15">
        <f t="shared" si="3"/>
        <v>365</v>
      </c>
      <c r="G34" s="13">
        <f t="shared" si="3"/>
        <v>365</v>
      </c>
      <c r="H34" s="13">
        <f t="shared" si="3"/>
        <v>0</v>
      </c>
    </row>
    <row r="35" spans="2:10" x14ac:dyDescent="0.35">
      <c r="B35" t="s">
        <v>4</v>
      </c>
      <c r="C35" s="15">
        <f t="shared" ref="C35:J35" si="4">SUM(C36:C44)</f>
        <v>1587348.4771056043</v>
      </c>
      <c r="D35" s="15">
        <f t="shared" si="4"/>
        <v>1816623.5697917645</v>
      </c>
      <c r="E35" s="15">
        <f t="shared" si="4"/>
        <v>1922498.2553857644</v>
      </c>
      <c r="F35" s="15">
        <f t="shared" si="4"/>
        <v>2009021.5548346024</v>
      </c>
      <c r="G35" s="15">
        <f t="shared" si="4"/>
        <v>2183335.1368010626</v>
      </c>
      <c r="H35" s="13">
        <f t="shared" si="4"/>
        <v>0</v>
      </c>
      <c r="I35" s="13">
        <f t="shared" si="4"/>
        <v>0</v>
      </c>
      <c r="J35" s="13">
        <f t="shared" si="4"/>
        <v>0</v>
      </c>
    </row>
    <row r="36" spans="2:10" outlineLevel="1" x14ac:dyDescent="0.35">
      <c r="B36" s="8" t="s">
        <v>40</v>
      </c>
      <c r="C36" s="12">
        <v>362591.81964579318</v>
      </c>
      <c r="D36" s="12">
        <v>434844.93820308888</v>
      </c>
      <c r="E36" s="12">
        <v>422932.4808328668</v>
      </c>
      <c r="F36" s="12">
        <v>466534.46354786609</v>
      </c>
      <c r="G36" s="20">
        <v>546549.80556471273</v>
      </c>
      <c r="H36" s="20"/>
      <c r="I36" s="19"/>
    </row>
    <row r="37" spans="2:10" outlineLevel="1" x14ac:dyDescent="0.35">
      <c r="B37" s="8" t="s">
        <v>41</v>
      </c>
      <c r="C37" s="12">
        <v>196860.51757748745</v>
      </c>
      <c r="D37" s="12">
        <v>231654.7412968821</v>
      </c>
      <c r="E37" s="12">
        <v>241270.67209278728</v>
      </c>
      <c r="F37" s="12">
        <v>237717.88719013671</v>
      </c>
      <c r="G37" s="20">
        <v>245451.71525942217</v>
      </c>
      <c r="H37" s="20"/>
      <c r="I37" s="19"/>
    </row>
    <row r="38" spans="2:10" outlineLevel="1" x14ac:dyDescent="0.35">
      <c r="B38" s="8" t="s">
        <v>42</v>
      </c>
      <c r="C38" s="12">
        <v>315420.34017443797</v>
      </c>
      <c r="D38" s="12">
        <v>357235.04757315642</v>
      </c>
      <c r="E38" s="12">
        <v>435524.09997551114</v>
      </c>
      <c r="F38" s="12">
        <v>440988.20271729195</v>
      </c>
      <c r="G38" s="20">
        <v>471768.68795591546</v>
      </c>
      <c r="H38" s="20"/>
      <c r="I38" s="19"/>
    </row>
    <row r="39" spans="2:10" outlineLevel="1" x14ac:dyDescent="0.35">
      <c r="B39" s="8" t="s">
        <v>43</v>
      </c>
      <c r="C39" s="12">
        <v>500882.39034338441</v>
      </c>
      <c r="D39" s="12">
        <v>551868.48157179845</v>
      </c>
      <c r="E39" s="12">
        <v>584185.59278262791</v>
      </c>
      <c r="F39" s="12">
        <v>635530.99661390623</v>
      </c>
      <c r="G39" s="20">
        <v>686247.57031254866</v>
      </c>
      <c r="H39" s="20"/>
      <c r="I39" s="19"/>
    </row>
    <row r="40" spans="2:10" outlineLevel="1" x14ac:dyDescent="0.35">
      <c r="B40" s="8" t="s">
        <v>44</v>
      </c>
      <c r="C40" s="12">
        <v>63795.086393229081</v>
      </c>
      <c r="D40" s="12">
        <v>64111.54530106717</v>
      </c>
      <c r="E40" s="12">
        <v>61991.80392567646</v>
      </c>
      <c r="F40" s="12">
        <v>51570.79851540114</v>
      </c>
      <c r="G40" s="20">
        <v>54540.642532713522</v>
      </c>
      <c r="H40" s="20"/>
      <c r="I40" s="19"/>
    </row>
    <row r="41" spans="2:10" outlineLevel="1" x14ac:dyDescent="0.35">
      <c r="B41" s="8" t="s">
        <v>45</v>
      </c>
      <c r="C41" s="12">
        <v>77532.614618687861</v>
      </c>
      <c r="D41" s="12">
        <v>97094.073321931995</v>
      </c>
      <c r="E41" s="12">
        <v>97649.858378699806</v>
      </c>
      <c r="F41" s="12">
        <v>113972.80875000008</v>
      </c>
      <c r="G41" s="20">
        <v>104614.88093004092</v>
      </c>
      <c r="H41" s="20"/>
      <c r="I41" s="19"/>
    </row>
    <row r="42" spans="2:10" outlineLevel="1" x14ac:dyDescent="0.35">
      <c r="B42" s="8" t="s">
        <v>46</v>
      </c>
      <c r="C42" s="12">
        <v>0</v>
      </c>
      <c r="D42" s="12">
        <v>0</v>
      </c>
      <c r="E42" s="12">
        <v>0</v>
      </c>
      <c r="F42" s="12">
        <v>0</v>
      </c>
      <c r="G42" s="20">
        <v>0</v>
      </c>
      <c r="H42" s="20"/>
      <c r="I42" s="19"/>
    </row>
    <row r="43" spans="2:10" outlineLevel="1" x14ac:dyDescent="0.35">
      <c r="B43" s="8" t="s">
        <v>47</v>
      </c>
      <c r="C43" s="12">
        <v>70226.800928150245</v>
      </c>
      <c r="D43" s="12">
        <v>79814.742523839363</v>
      </c>
      <c r="E43" s="12">
        <v>78943.747397595202</v>
      </c>
      <c r="F43" s="12">
        <v>62706.397500000086</v>
      </c>
      <c r="G43" s="20">
        <v>74161.83424570928</v>
      </c>
      <c r="H43" s="20"/>
      <c r="I43" s="19"/>
    </row>
    <row r="44" spans="2:10" outlineLevel="1" x14ac:dyDescent="0.35">
      <c r="B44" s="8" t="s">
        <v>48</v>
      </c>
      <c r="C44" s="12">
        <v>38.907424433768014</v>
      </c>
      <c r="D44" s="12">
        <v>0</v>
      </c>
      <c r="E44" s="12">
        <v>0</v>
      </c>
      <c r="F44" s="12">
        <v>0</v>
      </c>
      <c r="G44" s="20">
        <v>0</v>
      </c>
      <c r="H44" s="20"/>
      <c r="I44" s="19"/>
    </row>
    <row r="45" spans="2:10" x14ac:dyDescent="0.35">
      <c r="B45" t="s">
        <v>72</v>
      </c>
      <c r="C45" s="26">
        <f>C47+C49+C51+C53+C55+C57+C59+C61+C63</f>
        <v>4787467.5228943955</v>
      </c>
      <c r="D45" s="26">
        <f t="shared" ref="D45:G45" si="5">D47+D49+D51+D53+D55+D57+D59+D61+D63</f>
        <v>5840666.430208235</v>
      </c>
      <c r="E45" s="26">
        <f t="shared" si="5"/>
        <v>5681699.7446142351</v>
      </c>
      <c r="F45" s="26">
        <f t="shared" si="5"/>
        <v>5122984.5151653988</v>
      </c>
      <c r="G45" s="26">
        <f t="shared" si="5"/>
        <v>5017163.7431989368</v>
      </c>
      <c r="H45" s="20"/>
      <c r="I45" s="19"/>
    </row>
    <row r="46" spans="2:10" x14ac:dyDescent="0.35">
      <c r="B46" s="8" t="s">
        <v>75</v>
      </c>
      <c r="C46" s="29">
        <f>C45/C4</f>
        <v>0.75099697354314154</v>
      </c>
      <c r="D46" s="29">
        <f t="shared" ref="D46:H46" si="6">D45/D4</f>
        <v>0.75236031656949376</v>
      </c>
      <c r="E46" s="29">
        <f t="shared" si="6"/>
        <v>0.73180077385571651</v>
      </c>
      <c r="F46" s="29">
        <f t="shared" si="6"/>
        <v>0.707669320745272</v>
      </c>
      <c r="G46" s="29">
        <f t="shared" si="6"/>
        <v>0.68539757953384328</v>
      </c>
      <c r="H46" s="29" t="e">
        <f t="shared" si="6"/>
        <v>#DIV/0!</v>
      </c>
      <c r="I46" s="19"/>
    </row>
    <row r="47" spans="2:10" outlineLevel="1" x14ac:dyDescent="0.35">
      <c r="B47" s="8" t="s">
        <v>40</v>
      </c>
      <c r="C47" s="24">
        <f>C26-C36</f>
        <v>3239860.1803542068</v>
      </c>
      <c r="D47" s="24">
        <f t="shared" ref="D47:G47" si="7">D26-D36</f>
        <v>3929469.0617969111</v>
      </c>
      <c r="E47" s="24">
        <f t="shared" si="7"/>
        <v>3955914.5191671331</v>
      </c>
      <c r="F47" s="24">
        <f t="shared" si="7"/>
        <v>3657465.0964521337</v>
      </c>
      <c r="G47" s="24">
        <f t="shared" si="7"/>
        <v>3814979.7644352876</v>
      </c>
      <c r="H47" s="20"/>
      <c r="I47" s="19"/>
    </row>
    <row r="48" spans="2:10" outlineLevel="1" x14ac:dyDescent="0.35">
      <c r="B48" s="8" t="s">
        <v>75</v>
      </c>
      <c r="C48" s="25">
        <f>C47/C5</f>
        <v>0.89934860488195456</v>
      </c>
      <c r="D48" s="25">
        <f t="shared" ref="D48:G48" si="8">D47/D5</f>
        <v>0.90036350771207363</v>
      </c>
      <c r="E48" s="25">
        <f t="shared" si="8"/>
        <v>0.89114294236418234</v>
      </c>
      <c r="F48" s="25">
        <f t="shared" si="8"/>
        <v>0.88305725825720949</v>
      </c>
      <c r="G48" s="25">
        <f t="shared" si="8"/>
        <v>0.86468243421415536</v>
      </c>
      <c r="H48" s="20"/>
      <c r="I48" s="19"/>
    </row>
    <row r="49" spans="2:9" outlineLevel="1" x14ac:dyDescent="0.35">
      <c r="B49" s="8" t="s">
        <v>41</v>
      </c>
      <c r="C49" s="24">
        <f>C27-C37</f>
        <v>606666.48242251249</v>
      </c>
      <c r="D49" s="24">
        <f t="shared" ref="D49:G49" si="9">D27-D37</f>
        <v>858203.25870311796</v>
      </c>
      <c r="E49" s="24">
        <f t="shared" si="9"/>
        <v>718679.32790721278</v>
      </c>
      <c r="F49" s="24">
        <f t="shared" si="9"/>
        <v>603199.66280986334</v>
      </c>
      <c r="G49" s="24">
        <f t="shared" si="9"/>
        <v>542944.87474057777</v>
      </c>
      <c r="H49" s="20"/>
      <c r="I49" s="19"/>
    </row>
    <row r="50" spans="2:9" outlineLevel="1" x14ac:dyDescent="0.35">
      <c r="B50" s="8" t="s">
        <v>75</v>
      </c>
      <c r="C50" s="25">
        <f>C49/C6</f>
        <v>0.75500447703999052</v>
      </c>
      <c r="D50" s="25">
        <f t="shared" ref="D50:G50" si="10">D49/D6</f>
        <v>0.78253808608352937</v>
      </c>
      <c r="E50" s="25">
        <f t="shared" si="10"/>
        <v>0.74866329278317911</v>
      </c>
      <c r="F50" s="25">
        <f t="shared" si="10"/>
        <v>0.71541204152269866</v>
      </c>
      <c r="G50" s="25">
        <f t="shared" si="10"/>
        <v>0.68517743195242109</v>
      </c>
      <c r="H50" s="20"/>
      <c r="I50" s="19"/>
    </row>
    <row r="51" spans="2:9" outlineLevel="1" x14ac:dyDescent="0.35">
      <c r="B51" s="8" t="s">
        <v>42</v>
      </c>
      <c r="C51" s="24">
        <f>C28-C38</f>
        <v>269151.65982556203</v>
      </c>
      <c r="D51" s="24">
        <f t="shared" ref="D51:G51" si="11">D28-D38</f>
        <v>385239.95242684358</v>
      </c>
      <c r="E51" s="24">
        <f t="shared" si="11"/>
        <v>348265.90002448886</v>
      </c>
      <c r="F51" s="24">
        <f t="shared" si="11"/>
        <v>381575.79728270805</v>
      </c>
      <c r="G51" s="24">
        <f t="shared" si="11"/>
        <v>336599.31204408454</v>
      </c>
      <c r="H51" s="20"/>
      <c r="I51" s="19"/>
    </row>
    <row r="52" spans="2:9" outlineLevel="1" x14ac:dyDescent="0.35">
      <c r="B52" s="8" t="s">
        <v>75</v>
      </c>
      <c r="C52" s="25">
        <f>C51/C7</f>
        <v>0.46042516546389844</v>
      </c>
      <c r="D52" s="25">
        <f t="shared" ref="D52:G52" si="12">D51/D7</f>
        <v>0.51885915677543837</v>
      </c>
      <c r="E52" s="25">
        <f t="shared" si="12"/>
        <v>0.44433572771340391</v>
      </c>
      <c r="F52" s="25">
        <f t="shared" si="12"/>
        <v>0.46388584630826057</v>
      </c>
      <c r="G52" s="25">
        <f t="shared" si="12"/>
        <v>0.41639366234695652</v>
      </c>
      <c r="H52" s="20"/>
      <c r="I52" s="19"/>
    </row>
    <row r="53" spans="2:9" outlineLevel="1" x14ac:dyDescent="0.35">
      <c r="B53" s="8" t="s">
        <v>43</v>
      </c>
      <c r="C53" s="24">
        <f>C29-C39</f>
        <v>586693.60965661565</v>
      </c>
      <c r="D53" s="24">
        <f t="shared" ref="D53:G53" si="13">D29-D39</f>
        <v>634319.51842820155</v>
      </c>
      <c r="E53" s="24">
        <f t="shared" si="13"/>
        <v>615700.40721737209</v>
      </c>
      <c r="F53" s="24">
        <f t="shared" si="13"/>
        <v>539960.00338609377</v>
      </c>
      <c r="G53" s="24">
        <f t="shared" si="13"/>
        <v>405214.42968745134</v>
      </c>
      <c r="H53" s="20"/>
      <c r="I53" s="19"/>
    </row>
    <row r="54" spans="2:9" outlineLevel="1" x14ac:dyDescent="0.35">
      <c r="B54" s="8" t="s">
        <v>75</v>
      </c>
      <c r="C54" s="25">
        <f>C53/C8</f>
        <v>0.53945067715416273</v>
      </c>
      <c r="D54" s="25">
        <f t="shared" ref="D54:G54" si="14">D53/D8</f>
        <v>0.53475462441721</v>
      </c>
      <c r="E54" s="25">
        <f t="shared" si="14"/>
        <v>0.5131324202610682</v>
      </c>
      <c r="F54" s="25">
        <f t="shared" si="14"/>
        <v>0.45934847938954343</v>
      </c>
      <c r="G54" s="25">
        <f t="shared" si="14"/>
        <v>0.37125839441725988</v>
      </c>
      <c r="H54" s="20"/>
      <c r="I54" s="19"/>
    </row>
    <row r="55" spans="2:9" outlineLevel="1" x14ac:dyDescent="0.35">
      <c r="B55" s="8" t="s">
        <v>44</v>
      </c>
      <c r="C55" s="24">
        <f>C30-C40</f>
        <v>134926.91360677092</v>
      </c>
      <c r="D55" s="24">
        <f t="shared" ref="D55:G55" si="15">D30-D40</f>
        <v>126365.45469893282</v>
      </c>
      <c r="E55" s="24">
        <f t="shared" si="15"/>
        <v>135583.19607432355</v>
      </c>
      <c r="F55" s="24">
        <f t="shared" si="15"/>
        <v>53866.20148459886</v>
      </c>
      <c r="G55" s="24">
        <f t="shared" si="15"/>
        <v>43936.357467286478</v>
      </c>
      <c r="H55" s="20"/>
      <c r="I55" s="19"/>
    </row>
    <row r="56" spans="2:9" outlineLevel="1" x14ac:dyDescent="0.35">
      <c r="B56" s="8" t="s">
        <v>75</v>
      </c>
      <c r="C56" s="25">
        <f>C55/C9</f>
        <v>0.67897320682546936</v>
      </c>
      <c r="D56" s="25">
        <f t="shared" ref="D56:G56" si="16">D55/D9</f>
        <v>0.66341581765217228</v>
      </c>
      <c r="E56" s="25">
        <f t="shared" si="16"/>
        <v>0.68623659913614354</v>
      </c>
      <c r="F56" s="25">
        <f t="shared" si="16"/>
        <v>0.51088518721700027</v>
      </c>
      <c r="G56" s="25">
        <f t="shared" si="16"/>
        <v>0.44615856968923179</v>
      </c>
      <c r="H56" s="20"/>
      <c r="I56" s="19"/>
    </row>
    <row r="57" spans="2:9" outlineLevel="1" x14ac:dyDescent="0.35">
      <c r="B57" s="8" t="s">
        <v>45</v>
      </c>
      <c r="C57" s="24">
        <f>C31-C41</f>
        <v>-20997.614618687861</v>
      </c>
      <c r="D57" s="24">
        <f t="shared" ref="D57:G57" si="17">D31-D41</f>
        <v>-43146.073321931995</v>
      </c>
      <c r="E57" s="24">
        <f t="shared" si="17"/>
        <v>-42801.858378699806</v>
      </c>
      <c r="F57" s="24">
        <f t="shared" si="17"/>
        <v>-64936.848750000092</v>
      </c>
      <c r="G57" s="24">
        <f t="shared" si="17"/>
        <v>-68002.160930040918</v>
      </c>
      <c r="H57" s="20"/>
      <c r="I57" s="19"/>
    </row>
    <row r="58" spans="2:9" outlineLevel="1" x14ac:dyDescent="0.35">
      <c r="B58" s="8" t="s">
        <v>75</v>
      </c>
      <c r="C58" s="25">
        <f>C57/C10</f>
        <v>-0.37140912034470436</v>
      </c>
      <c r="D58" s="25">
        <f t="shared" ref="D58:G58" si="18">D57/D10</f>
        <v>-0.28209635511371184</v>
      </c>
      <c r="E58" s="25">
        <f t="shared" si="18"/>
        <v>-0.27730750238875662</v>
      </c>
      <c r="F58" s="25">
        <f t="shared" si="18"/>
        <v>-0.47673718532277198</v>
      </c>
      <c r="G58" s="25">
        <f t="shared" si="18"/>
        <v>-0.6686413337991477</v>
      </c>
      <c r="H58" s="20"/>
      <c r="I58" s="19"/>
    </row>
    <row r="59" spans="2:9" outlineLevel="1" x14ac:dyDescent="0.35">
      <c r="B59" s="8" t="s">
        <v>46</v>
      </c>
      <c r="C59" s="24">
        <f>C32-C42</f>
        <v>0</v>
      </c>
      <c r="D59" s="24">
        <f t="shared" ref="D59:G59" si="19">D32-D42</f>
        <v>0</v>
      </c>
      <c r="E59" s="24">
        <f t="shared" si="19"/>
        <v>0</v>
      </c>
      <c r="F59" s="24">
        <f t="shared" si="19"/>
        <v>0</v>
      </c>
      <c r="G59" s="24">
        <f t="shared" si="19"/>
        <v>0</v>
      </c>
      <c r="H59" s="20"/>
      <c r="I59" s="19"/>
    </row>
    <row r="60" spans="2:9" outlineLevel="1" x14ac:dyDescent="0.35">
      <c r="B60" s="8" t="s">
        <v>75</v>
      </c>
      <c r="C60" s="25" t="e">
        <f>C59/C11</f>
        <v>#DIV/0!</v>
      </c>
      <c r="D60" s="25" t="e">
        <f t="shared" ref="D60:G60" si="20">D59/D11</f>
        <v>#DIV/0!</v>
      </c>
      <c r="E60" s="25" t="e">
        <f t="shared" si="20"/>
        <v>#DIV/0!</v>
      </c>
      <c r="F60" s="25" t="e">
        <f t="shared" si="20"/>
        <v>#DIV/0!</v>
      </c>
      <c r="G60" s="25" t="e">
        <f t="shared" si="20"/>
        <v>#DIV/0!</v>
      </c>
      <c r="H60" s="20"/>
      <c r="I60" s="19"/>
    </row>
    <row r="61" spans="2:9" outlineLevel="1" x14ac:dyDescent="0.35">
      <c r="B61" s="8" t="s">
        <v>47</v>
      </c>
      <c r="C61" s="24">
        <f>C33-C43</f>
        <v>-29458.800928150245</v>
      </c>
      <c r="D61" s="24">
        <f t="shared" ref="D61:G61" si="21">D33-D43</f>
        <v>-49784.742523839363</v>
      </c>
      <c r="E61" s="24">
        <f t="shared" si="21"/>
        <v>-49641.747397595202</v>
      </c>
      <c r="F61" s="24">
        <f t="shared" si="21"/>
        <v>-48510.397500000086</v>
      </c>
      <c r="G61" s="24">
        <f t="shared" si="21"/>
        <v>-58873.83424570928</v>
      </c>
      <c r="H61" s="20"/>
      <c r="I61" s="19"/>
    </row>
    <row r="62" spans="2:9" outlineLevel="1" x14ac:dyDescent="0.35">
      <c r="B62" s="8" t="s">
        <v>75</v>
      </c>
      <c r="C62" s="25">
        <f>C61/C12</f>
        <v>-0.72259617661279052</v>
      </c>
      <c r="D62" s="25">
        <f t="shared" ref="D62:G62" si="22">D61/D12</f>
        <v>-1.6578335838774347</v>
      </c>
      <c r="E62" s="25">
        <f t="shared" si="22"/>
        <v>-1.6941419492729235</v>
      </c>
      <c r="F62" s="25">
        <f t="shared" si="22"/>
        <v>-3.4171877641589239</v>
      </c>
      <c r="G62" s="25">
        <f t="shared" si="22"/>
        <v>-3.8509834017339926</v>
      </c>
      <c r="H62" s="20"/>
      <c r="I62" s="19"/>
    </row>
    <row r="63" spans="2:9" outlineLevel="1" x14ac:dyDescent="0.35">
      <c r="B63" s="8" t="s">
        <v>48</v>
      </c>
      <c r="C63" s="24">
        <f>C34-C44</f>
        <v>625.09257556623197</v>
      </c>
      <c r="D63" s="24">
        <f t="shared" ref="D63:G63" si="23">D34-D44</f>
        <v>0</v>
      </c>
      <c r="E63" s="24">
        <f t="shared" si="23"/>
        <v>0</v>
      </c>
      <c r="F63" s="24">
        <f t="shared" si="23"/>
        <v>365</v>
      </c>
      <c r="G63" s="24">
        <f t="shared" si="23"/>
        <v>365</v>
      </c>
      <c r="H63" s="20"/>
      <c r="I63" s="19"/>
    </row>
    <row r="64" spans="2:9" outlineLevel="1" x14ac:dyDescent="0.35">
      <c r="B64" s="8" t="s">
        <v>75</v>
      </c>
      <c r="C64" s="25">
        <f>C63/C13</f>
        <v>0.94140448127444576</v>
      </c>
      <c r="D64" s="25" t="e">
        <f t="shared" ref="D64:G64" si="24">D63/D13</f>
        <v>#DIV/0!</v>
      </c>
      <c r="E64" s="25" t="e">
        <f t="shared" si="24"/>
        <v>#DIV/0!</v>
      </c>
      <c r="F64" s="25">
        <f t="shared" si="24"/>
        <v>1</v>
      </c>
      <c r="G64" s="25">
        <f t="shared" si="24"/>
        <v>1</v>
      </c>
      <c r="H64" s="20"/>
      <c r="I64" s="19"/>
    </row>
    <row r="65" spans="2:10" x14ac:dyDescent="0.35">
      <c r="B65" t="s">
        <v>5</v>
      </c>
      <c r="C65" s="15">
        <f t="shared" ref="C65:J65" si="25">SUM(C68:C85)</f>
        <v>700167.94000000006</v>
      </c>
      <c r="D65" s="15">
        <f t="shared" si="25"/>
        <v>730833.79833333334</v>
      </c>
      <c r="E65" s="15">
        <f t="shared" si="25"/>
        <v>745583.79833333334</v>
      </c>
      <c r="F65" s="15">
        <f t="shared" si="25"/>
        <v>726833.79833333334</v>
      </c>
      <c r="G65" s="15">
        <f t="shared" si="25"/>
        <v>726833.79833333334</v>
      </c>
      <c r="H65" s="15">
        <f t="shared" si="25"/>
        <v>0</v>
      </c>
      <c r="I65" s="15">
        <f t="shared" si="25"/>
        <v>0</v>
      </c>
      <c r="J65" s="15">
        <f t="shared" si="25"/>
        <v>0</v>
      </c>
    </row>
    <row r="66" spans="2:10" outlineLevel="1" x14ac:dyDescent="0.35">
      <c r="B66" s="8" t="s">
        <v>74</v>
      </c>
      <c r="C66" s="12">
        <v>176696.25839999999</v>
      </c>
      <c r="D66" s="12">
        <v>207287.79837790909</v>
      </c>
      <c r="E66" s="12">
        <v>202662.60626250002</v>
      </c>
      <c r="F66" s="12">
        <v>202713.90626250004</v>
      </c>
      <c r="G66" s="12">
        <v>199399.1774625</v>
      </c>
      <c r="H66" s="15"/>
      <c r="I66" s="15"/>
      <c r="J66" s="15"/>
    </row>
    <row r="67" spans="2:10" outlineLevel="1" x14ac:dyDescent="0.35">
      <c r="B67" s="8" t="s">
        <v>77</v>
      </c>
      <c r="C67" s="12">
        <v>116041.39241629711</v>
      </c>
      <c r="D67" s="12">
        <v>131793.84514936351</v>
      </c>
      <c r="E67" s="12">
        <v>131793.84514936351</v>
      </c>
      <c r="F67" s="12">
        <v>132615.84514936351</v>
      </c>
      <c r="G67" s="12">
        <v>144623.79598269684</v>
      </c>
      <c r="H67" s="15"/>
      <c r="I67" s="15"/>
      <c r="J67" s="15"/>
    </row>
    <row r="68" spans="2:10" outlineLevel="1" x14ac:dyDescent="0.35">
      <c r="B68" s="8" t="s">
        <v>21</v>
      </c>
      <c r="C68" s="10"/>
      <c r="D68" s="10">
        <v>4000</v>
      </c>
      <c r="E68" s="10">
        <v>9150</v>
      </c>
      <c r="F68" s="10"/>
      <c r="G68" s="19"/>
      <c r="H68" s="19"/>
      <c r="I68" s="19"/>
      <c r="J68" s="19"/>
    </row>
    <row r="69" spans="2:10" outlineLevel="1" x14ac:dyDescent="0.35">
      <c r="B69" s="8" t="s">
        <v>22</v>
      </c>
      <c r="C69" s="10"/>
      <c r="D69" s="10"/>
      <c r="E69" s="10"/>
      <c r="F69" s="10"/>
      <c r="G69" s="19"/>
      <c r="H69" s="19"/>
      <c r="I69" s="19"/>
      <c r="J69" s="19"/>
    </row>
    <row r="70" spans="2:10" outlineLevel="1" x14ac:dyDescent="0.35">
      <c r="B70" s="8" t="s">
        <v>23</v>
      </c>
      <c r="C70" s="10">
        <v>585018.86</v>
      </c>
      <c r="D70" s="10">
        <v>585018.86</v>
      </c>
      <c r="E70" s="10">
        <v>585018.86</v>
      </c>
      <c r="F70" s="10">
        <v>585018.86</v>
      </c>
      <c r="G70" s="10">
        <v>585018.86</v>
      </c>
      <c r="H70" s="19"/>
      <c r="I70" s="19"/>
      <c r="J70" s="19"/>
    </row>
    <row r="71" spans="2:10" outlineLevel="1" x14ac:dyDescent="0.35">
      <c r="B71" s="8" t="s">
        <v>24</v>
      </c>
      <c r="C71" s="10">
        <v>94234.19</v>
      </c>
      <c r="D71" s="10">
        <v>94234.19</v>
      </c>
      <c r="E71" s="10">
        <v>94234.19</v>
      </c>
      <c r="F71" s="10">
        <v>94234.19</v>
      </c>
      <c r="G71" s="10">
        <v>94234.19</v>
      </c>
      <c r="H71" s="19"/>
      <c r="I71" s="19"/>
      <c r="J71" s="19"/>
    </row>
    <row r="72" spans="2:10" outlineLevel="1" x14ac:dyDescent="0.35">
      <c r="B72" s="8" t="s">
        <v>26</v>
      </c>
      <c r="C72" s="10"/>
      <c r="D72" s="10"/>
      <c r="E72" s="10"/>
      <c r="F72" s="10"/>
      <c r="G72" s="19"/>
      <c r="H72" s="19"/>
      <c r="I72" s="19"/>
      <c r="J72" s="19"/>
    </row>
    <row r="73" spans="2:10" outlineLevel="1" x14ac:dyDescent="0.35">
      <c r="B73" s="8" t="s">
        <v>27</v>
      </c>
      <c r="C73" s="10"/>
      <c r="D73" s="10"/>
      <c r="E73" s="10"/>
      <c r="F73" s="10"/>
      <c r="G73" s="19"/>
      <c r="H73" s="19"/>
      <c r="I73" s="19"/>
      <c r="J73" s="19"/>
    </row>
    <row r="74" spans="2:10" outlineLevel="1" x14ac:dyDescent="0.35">
      <c r="B74" s="8" t="s">
        <v>28</v>
      </c>
      <c r="C74" s="10"/>
      <c r="D74" s="10"/>
      <c r="E74" s="10"/>
      <c r="F74" s="10"/>
      <c r="G74" s="19"/>
      <c r="H74" s="19"/>
      <c r="I74" s="19"/>
      <c r="J74" s="19"/>
    </row>
    <row r="75" spans="2:10" outlineLevel="1" x14ac:dyDescent="0.35">
      <c r="B75" s="8" t="s">
        <v>29</v>
      </c>
      <c r="C75" s="10"/>
      <c r="D75" s="10"/>
      <c r="E75" s="10"/>
      <c r="F75" s="10"/>
      <c r="G75" s="19"/>
      <c r="H75" s="19"/>
      <c r="I75" s="19"/>
      <c r="J75" s="19"/>
    </row>
    <row r="76" spans="2:10" outlineLevel="1" x14ac:dyDescent="0.35">
      <c r="B76" s="8" t="s">
        <v>30</v>
      </c>
      <c r="C76" s="10"/>
      <c r="D76" s="10"/>
      <c r="E76" s="10"/>
      <c r="F76" s="10"/>
      <c r="G76" s="19"/>
      <c r="H76" s="19"/>
      <c r="I76" s="19"/>
      <c r="J76" s="19"/>
    </row>
    <row r="77" spans="2:10" outlineLevel="1" x14ac:dyDescent="0.35">
      <c r="B77" s="8" t="s">
        <v>31</v>
      </c>
      <c r="C77" s="10"/>
      <c r="D77" s="10"/>
      <c r="E77" s="10"/>
      <c r="F77" s="10"/>
      <c r="G77" s="19"/>
      <c r="H77" s="19"/>
      <c r="I77" s="19"/>
      <c r="J77" s="19"/>
    </row>
    <row r="78" spans="2:10" outlineLevel="1" x14ac:dyDescent="0.35">
      <c r="B78" s="8" t="s">
        <v>32</v>
      </c>
      <c r="C78" s="12">
        <v>0</v>
      </c>
      <c r="D78" s="12">
        <v>26665.858333333334</v>
      </c>
      <c r="E78" s="12">
        <v>26665.858333333334</v>
      </c>
      <c r="F78" s="12">
        <v>26665.858333333334</v>
      </c>
      <c r="G78" s="12">
        <v>26665.858333333334</v>
      </c>
      <c r="H78" s="19"/>
      <c r="I78" s="19"/>
      <c r="J78" s="19"/>
    </row>
    <row r="79" spans="2:10" outlineLevel="1" x14ac:dyDescent="0.35">
      <c r="B79" s="8" t="s">
        <v>33</v>
      </c>
      <c r="C79" s="10"/>
      <c r="D79" s="10"/>
      <c r="E79" s="10"/>
      <c r="F79" s="10"/>
      <c r="G79" s="19"/>
      <c r="H79" s="19"/>
      <c r="I79" s="19"/>
      <c r="J79" s="19"/>
    </row>
    <row r="80" spans="2:10" outlineLevel="1" x14ac:dyDescent="0.35">
      <c r="B80" s="8" t="s">
        <v>34</v>
      </c>
      <c r="C80" s="10"/>
      <c r="D80" s="10"/>
      <c r="E80" s="10"/>
      <c r="F80" s="10"/>
      <c r="G80" s="19"/>
      <c r="H80" s="19"/>
      <c r="I80" s="19"/>
      <c r="J80" s="19"/>
    </row>
    <row r="81" spans="2:10" outlineLevel="1" x14ac:dyDescent="0.35">
      <c r="B81" s="8" t="s">
        <v>35</v>
      </c>
      <c r="C81" s="10"/>
      <c r="D81" s="10"/>
      <c r="E81" s="10"/>
      <c r="F81" s="10"/>
      <c r="G81" s="19"/>
      <c r="H81" s="19"/>
      <c r="I81" s="19"/>
      <c r="J81" s="19"/>
    </row>
    <row r="82" spans="2:10" outlineLevel="1" x14ac:dyDescent="0.35">
      <c r="B82" s="8" t="s">
        <v>36</v>
      </c>
      <c r="C82" s="10"/>
      <c r="D82" s="10"/>
      <c r="E82" s="10"/>
      <c r="F82" s="10"/>
      <c r="G82" s="19"/>
      <c r="H82" s="19"/>
      <c r="I82" s="19"/>
      <c r="J82" s="19"/>
    </row>
    <row r="83" spans="2:10" outlineLevel="1" x14ac:dyDescent="0.35">
      <c r="B83" s="8" t="s">
        <v>37</v>
      </c>
      <c r="C83" s="10"/>
      <c r="D83" s="10"/>
      <c r="E83" s="10"/>
      <c r="F83" s="10"/>
      <c r="G83" s="19"/>
      <c r="H83" s="19"/>
      <c r="I83" s="19"/>
      <c r="J83" s="19"/>
    </row>
    <row r="84" spans="2:10" outlineLevel="1" x14ac:dyDescent="0.35">
      <c r="B84" s="8" t="s">
        <v>38</v>
      </c>
      <c r="C84" s="10"/>
      <c r="D84" s="10"/>
      <c r="E84" s="10"/>
      <c r="F84" s="10"/>
      <c r="G84" s="19"/>
      <c r="H84" s="19"/>
      <c r="I84" s="19"/>
      <c r="J84" s="19"/>
    </row>
    <row r="85" spans="2:10" outlineLevel="1" x14ac:dyDescent="0.35">
      <c r="B85" s="8" t="s">
        <v>39</v>
      </c>
      <c r="C85" s="10">
        <v>20914.89</v>
      </c>
      <c r="D85" s="10">
        <v>20914.89</v>
      </c>
      <c r="E85" s="10">
        <v>30514.89</v>
      </c>
      <c r="F85" s="10">
        <v>20914.89</v>
      </c>
      <c r="G85" s="10">
        <v>20914.89</v>
      </c>
      <c r="H85" s="19"/>
      <c r="I85" s="19"/>
      <c r="J85" s="19"/>
    </row>
    <row r="86" spans="2:10" x14ac:dyDescent="0.35">
      <c r="B86" s="4" t="s">
        <v>6</v>
      </c>
      <c r="C86" s="5">
        <f>C45-C65</f>
        <v>4087299.5828943956</v>
      </c>
      <c r="D86" s="5">
        <f>D45-D65</f>
        <v>5109832.6318749022</v>
      </c>
      <c r="E86" s="5">
        <f>E45-E65</f>
        <v>4936115.9462809023</v>
      </c>
      <c r="F86" s="5">
        <f>F45-F65</f>
        <v>4396150.716832066</v>
      </c>
      <c r="G86" s="5">
        <f>G45-G65</f>
        <v>4290329.944865603</v>
      </c>
    </row>
    <row r="87" spans="2:10" x14ac:dyDescent="0.35">
      <c r="B87" s="8" t="s">
        <v>75</v>
      </c>
      <c r="C87" s="29">
        <f>C86/C4</f>
        <v>0.6411635383506592</v>
      </c>
      <c r="D87" s="29">
        <f>D86/D4</f>
        <v>0.65821860270103916</v>
      </c>
      <c r="E87" s="29">
        <f>E86/E4</f>
        <v>0.63576986319173479</v>
      </c>
      <c r="F87" s="29">
        <f>F86/F4</f>
        <v>0.60726730335899659</v>
      </c>
      <c r="G87" s="29">
        <f>G86/G4</f>
        <v>0.58610440283089915</v>
      </c>
      <c r="H87" s="29"/>
    </row>
    <row r="88" spans="2:10" x14ac:dyDescent="0.35">
      <c r="B88" t="s">
        <v>7</v>
      </c>
      <c r="C88" s="3"/>
      <c r="D88" s="3"/>
      <c r="E88" s="3"/>
      <c r="F88" s="3"/>
    </row>
    <row r="89" spans="2:10" x14ac:dyDescent="0.35">
      <c r="B89" s="4" t="s">
        <v>8</v>
      </c>
      <c r="C89" s="5">
        <f>C86-C88</f>
        <v>4087299.5828943956</v>
      </c>
      <c r="D89" s="5">
        <f t="shared" ref="D89:G89" si="26">D86-D88</f>
        <v>5109832.6318749022</v>
      </c>
      <c r="E89" s="5">
        <f t="shared" si="26"/>
        <v>4936115.9462809023</v>
      </c>
      <c r="F89" s="5">
        <f t="shared" si="26"/>
        <v>4396150.716832066</v>
      </c>
      <c r="G89" s="5">
        <f t="shared" si="26"/>
        <v>4290329.944865603</v>
      </c>
    </row>
    <row r="90" spans="2:10" x14ac:dyDescent="0.35">
      <c r="B90" t="s">
        <v>9</v>
      </c>
      <c r="C90" s="22">
        <v>0</v>
      </c>
      <c r="D90" s="22">
        <v>0</v>
      </c>
      <c r="E90" s="22">
        <v>0</v>
      </c>
      <c r="F90" s="22">
        <v>0</v>
      </c>
      <c r="G90" s="23">
        <v>0</v>
      </c>
    </row>
    <row r="91" spans="2:10" x14ac:dyDescent="0.35">
      <c r="B91" t="s">
        <v>10</v>
      </c>
      <c r="C91" s="22">
        <v>0</v>
      </c>
      <c r="D91" s="22">
        <v>0</v>
      </c>
      <c r="E91" s="22">
        <v>0</v>
      </c>
      <c r="F91" s="22">
        <v>0</v>
      </c>
      <c r="G91" s="23">
        <v>0</v>
      </c>
    </row>
    <row r="92" spans="2:10" ht="15" thickBot="1" x14ac:dyDescent="0.4">
      <c r="B92" s="6" t="s">
        <v>11</v>
      </c>
      <c r="C92" s="7">
        <f>C89-C90-C91</f>
        <v>4087299.5828943956</v>
      </c>
      <c r="D92" s="7">
        <f t="shared" ref="D92:G92" si="27">D89-D90-D91</f>
        <v>5109832.6318749022</v>
      </c>
      <c r="E92" s="7">
        <f t="shared" si="27"/>
        <v>4936115.9462809023</v>
      </c>
      <c r="F92" s="7">
        <f t="shared" si="27"/>
        <v>4396150.716832066</v>
      </c>
      <c r="G92" s="7">
        <f t="shared" si="27"/>
        <v>4290329.944865603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93D-E34E-49A1-85B6-4E98B50CBCF4}">
  <dimension ref="B3:O92"/>
  <sheetViews>
    <sheetView showGridLines="0" workbookViewId="0">
      <pane xSplit="2" ySplit="3" topLeftCell="C19" activePane="bottomRight" state="frozen"/>
      <selection activeCell="C104" sqref="C104"/>
      <selection pane="topRight" activeCell="C104" sqref="C104"/>
      <selection pane="bottomLeft" activeCell="C104" sqref="C104"/>
      <selection pane="bottomRight" activeCell="C104" sqref="C104"/>
    </sheetView>
  </sheetViews>
  <sheetFormatPr defaultRowHeight="14.5" outlineLevelRow="1" x14ac:dyDescent="0.35"/>
  <cols>
    <col min="2" max="2" width="20.36328125" customWidth="1"/>
    <col min="3" max="3" width="11.453125" bestFit="1" customWidth="1"/>
    <col min="4" max="4" width="12.81640625" bestFit="1" customWidth="1"/>
    <col min="5" max="5" width="11.453125" bestFit="1" customWidth="1"/>
    <col min="6" max="6" width="11.36328125" bestFit="1" customWidth="1"/>
    <col min="7" max="7" width="11.1796875" bestFit="1" customWidth="1"/>
    <col min="8" max="10" width="8.81640625" bestFit="1" customWidth="1"/>
  </cols>
  <sheetData>
    <row r="3" spans="2:15" s="36" customFormat="1" x14ac:dyDescent="0.35">
      <c r="B3" s="35" t="s">
        <v>0</v>
      </c>
      <c r="C3" s="21" t="s">
        <v>57</v>
      </c>
      <c r="D3" s="21" t="s">
        <v>58</v>
      </c>
      <c r="E3" s="21" t="s">
        <v>59</v>
      </c>
      <c r="F3" s="21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845346</v>
      </c>
      <c r="D4" s="3">
        <f>SUM(D5:D13)</f>
        <v>1036570</v>
      </c>
      <c r="E4" s="3">
        <f>SUM(E5:E13)</f>
        <v>934313</v>
      </c>
      <c r="F4" s="15">
        <f>SUM(F5:F13)</f>
        <v>828675</v>
      </c>
      <c r="G4" s="15">
        <f>SUM(G5:G13)</f>
        <v>722232</v>
      </c>
    </row>
    <row r="5" spans="2:15" outlineLevel="1" x14ac:dyDescent="0.35">
      <c r="B5" s="8" t="s">
        <v>40</v>
      </c>
      <c r="C5" s="12">
        <v>28462</v>
      </c>
      <c r="D5" s="12">
        <v>36230</v>
      </c>
      <c r="E5" s="12">
        <v>29011</v>
      </c>
      <c r="F5" s="12">
        <v>12331</v>
      </c>
      <c r="G5" s="20">
        <v>14534</v>
      </c>
      <c r="H5" s="20"/>
    </row>
    <row r="6" spans="2:15" outlineLevel="1" x14ac:dyDescent="0.35">
      <c r="B6" s="8" t="s">
        <v>41</v>
      </c>
      <c r="C6" s="12">
        <v>163155</v>
      </c>
      <c r="D6" s="12">
        <v>202575</v>
      </c>
      <c r="E6" s="12">
        <v>192720</v>
      </c>
      <c r="F6" s="12">
        <v>158775</v>
      </c>
      <c r="G6" s="20">
        <v>136875</v>
      </c>
      <c r="H6" s="20"/>
    </row>
    <row r="7" spans="2:15" outlineLevel="1" x14ac:dyDescent="0.35">
      <c r="B7" s="8" t="s">
        <v>42</v>
      </c>
      <c r="C7" s="12">
        <v>532788</v>
      </c>
      <c r="D7" s="12">
        <v>648467</v>
      </c>
      <c r="E7" s="12">
        <v>591859</v>
      </c>
      <c r="F7" s="12">
        <v>566918</v>
      </c>
      <c r="G7" s="20">
        <v>472207</v>
      </c>
      <c r="H7" s="20"/>
    </row>
    <row r="8" spans="2:15" outlineLevel="1" x14ac:dyDescent="0.35">
      <c r="B8" s="8" t="s">
        <v>43</v>
      </c>
      <c r="C8" s="12">
        <v>115115</v>
      </c>
      <c r="D8" s="12">
        <v>146424</v>
      </c>
      <c r="E8" s="12">
        <v>118115</v>
      </c>
      <c r="F8" s="12">
        <v>87658</v>
      </c>
      <c r="G8" s="20">
        <v>93148</v>
      </c>
      <c r="H8" s="20"/>
    </row>
    <row r="9" spans="2:15" outlineLevel="1" x14ac:dyDescent="0.35">
      <c r="B9" s="8" t="s">
        <v>44</v>
      </c>
      <c r="C9" s="12"/>
      <c r="D9" s="12"/>
      <c r="E9" s="12"/>
      <c r="F9" s="12"/>
      <c r="G9" s="20">
        <v>3285</v>
      </c>
      <c r="H9" s="20"/>
    </row>
    <row r="10" spans="2:15" outlineLevel="1" x14ac:dyDescent="0.35">
      <c r="B10" s="8" t="s">
        <v>45</v>
      </c>
      <c r="C10" s="12"/>
      <c r="D10" s="12"/>
      <c r="E10" s="12"/>
      <c r="F10" s="12"/>
      <c r="G10" s="20"/>
      <c r="H10" s="20"/>
    </row>
    <row r="11" spans="2:15" outlineLevel="1" x14ac:dyDescent="0.35">
      <c r="B11" s="8" t="s">
        <v>46</v>
      </c>
      <c r="C11" s="12"/>
      <c r="D11" s="12"/>
      <c r="E11" s="12"/>
      <c r="F11" s="12"/>
      <c r="G11" s="20"/>
      <c r="H11" s="20"/>
    </row>
    <row r="12" spans="2:15" outlineLevel="1" x14ac:dyDescent="0.35">
      <c r="B12" s="8" t="s">
        <v>47</v>
      </c>
      <c r="C12" s="12"/>
      <c r="D12" s="12"/>
      <c r="E12" s="12"/>
      <c r="F12" s="12"/>
      <c r="G12" s="20"/>
      <c r="H12" s="20"/>
    </row>
    <row r="13" spans="2:15" outlineLevel="1" x14ac:dyDescent="0.35">
      <c r="B13" s="8" t="s">
        <v>48</v>
      </c>
      <c r="C13" s="12">
        <v>5826</v>
      </c>
      <c r="D13" s="12">
        <v>2874</v>
      </c>
      <c r="E13" s="12">
        <v>2608</v>
      </c>
      <c r="F13" s="12">
        <v>2993</v>
      </c>
      <c r="G13" s="20">
        <v>2183</v>
      </c>
      <c r="H13" s="20"/>
    </row>
    <row r="14" spans="2:15" x14ac:dyDescent="0.35">
      <c r="B14" t="s">
        <v>2</v>
      </c>
      <c r="C14" s="13">
        <f>SUM(C15:C23)</f>
        <v>0</v>
      </c>
      <c r="D14" s="13">
        <f t="shared" ref="D14:K14" si="0">SUM(D15:D23)</f>
        <v>0</v>
      </c>
      <c r="E14" s="13">
        <f t="shared" si="0"/>
        <v>0</v>
      </c>
      <c r="F14" s="15">
        <f t="shared" si="0"/>
        <v>3122.34</v>
      </c>
      <c r="G14" s="15">
        <f t="shared" si="0"/>
        <v>5914.83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</row>
    <row r="15" spans="2:15" outlineLevel="1" x14ac:dyDescent="0.35">
      <c r="B15" s="8" t="s">
        <v>40</v>
      </c>
      <c r="C15" s="12"/>
      <c r="D15" s="12"/>
      <c r="E15" s="12"/>
      <c r="F15" s="12"/>
      <c r="G15" s="20"/>
      <c r="H15" s="20"/>
    </row>
    <row r="16" spans="2:15" outlineLevel="1" x14ac:dyDescent="0.35">
      <c r="B16" s="8" t="s">
        <v>41</v>
      </c>
      <c r="C16" s="12"/>
      <c r="D16" s="12"/>
      <c r="E16" s="12"/>
      <c r="F16" s="12">
        <v>3122.34</v>
      </c>
      <c r="G16" s="20">
        <v>4354.83</v>
      </c>
      <c r="H16" s="20"/>
    </row>
    <row r="17" spans="2:11" outlineLevel="1" x14ac:dyDescent="0.35">
      <c r="B17" s="8" t="s">
        <v>42</v>
      </c>
      <c r="C17" s="12"/>
      <c r="D17" s="12"/>
      <c r="E17" s="12"/>
      <c r="F17" s="12"/>
      <c r="G17" s="20"/>
      <c r="H17" s="20"/>
    </row>
    <row r="18" spans="2:11" outlineLevel="1" x14ac:dyDescent="0.35">
      <c r="B18" s="8" t="s">
        <v>43</v>
      </c>
      <c r="C18" s="12"/>
      <c r="D18" s="12"/>
      <c r="E18" s="12"/>
      <c r="F18" s="12"/>
      <c r="G18" s="20"/>
      <c r="H18" s="20"/>
    </row>
    <row r="19" spans="2:11" outlineLevel="1" x14ac:dyDescent="0.35">
      <c r="B19" s="8" t="s">
        <v>44</v>
      </c>
      <c r="C19" s="12"/>
      <c r="D19" s="12"/>
      <c r="E19" s="12"/>
      <c r="F19" s="12"/>
      <c r="G19" s="20">
        <v>1560</v>
      </c>
      <c r="H19" s="20"/>
    </row>
    <row r="20" spans="2:11" outlineLevel="1" x14ac:dyDescent="0.35">
      <c r="B20" s="8" t="s">
        <v>45</v>
      </c>
      <c r="C20" s="12"/>
      <c r="D20" s="12"/>
      <c r="E20" s="12"/>
      <c r="F20" s="12"/>
      <c r="G20" s="20"/>
      <c r="H20" s="20"/>
    </row>
    <row r="21" spans="2:11" outlineLevel="1" x14ac:dyDescent="0.35">
      <c r="B21" s="8" t="s">
        <v>46</v>
      </c>
      <c r="C21" s="12"/>
      <c r="D21" s="12"/>
      <c r="E21" s="12"/>
      <c r="F21" s="12"/>
      <c r="G21" s="20"/>
      <c r="H21" s="20"/>
    </row>
    <row r="22" spans="2:11" outlineLevel="1" x14ac:dyDescent="0.35">
      <c r="B22" s="8" t="s">
        <v>47</v>
      </c>
      <c r="C22" s="12"/>
      <c r="D22" s="12"/>
      <c r="E22" s="12"/>
      <c r="F22" s="12"/>
      <c r="G22" s="20"/>
      <c r="H22" s="20"/>
    </row>
    <row r="23" spans="2:11" outlineLevel="1" x14ac:dyDescent="0.35">
      <c r="B23" s="8" t="s">
        <v>48</v>
      </c>
      <c r="C23" s="12"/>
      <c r="D23" s="12"/>
      <c r="E23" s="12"/>
      <c r="F23" s="12"/>
      <c r="G23" s="20"/>
      <c r="H23" s="20"/>
    </row>
    <row r="24" spans="2:11" x14ac:dyDescent="0.35">
      <c r="B24" t="s">
        <v>76</v>
      </c>
      <c r="C24" s="15">
        <f>SUM(C26:C34)</f>
        <v>845346</v>
      </c>
      <c r="D24" s="15">
        <f t="shared" ref="D24" si="1">SUM(D26:D34)</f>
        <v>1036570</v>
      </c>
      <c r="E24" s="15">
        <f t="shared" ref="E24" si="2">SUM(E26:E34)</f>
        <v>934313</v>
      </c>
      <c r="F24" s="15">
        <f t="shared" ref="F24" si="3">SUM(F26:F34)</f>
        <v>825552.66</v>
      </c>
      <c r="G24" s="15">
        <f t="shared" ref="G24" si="4">SUM(G26:G34)</f>
        <v>716317.17</v>
      </c>
      <c r="H24" s="13">
        <f t="shared" ref="H24" si="5">SUM(H26:H34)</f>
        <v>0</v>
      </c>
      <c r="I24" s="13">
        <f t="shared" ref="I24" si="6">SUM(I26:I34)</f>
        <v>0</v>
      </c>
      <c r="J24" s="13">
        <f t="shared" ref="J24" si="7">SUM(J26:J34)</f>
        <v>0</v>
      </c>
      <c r="K24" s="13">
        <f t="shared" ref="K24" si="8">SUM(K26:K34)</f>
        <v>0</v>
      </c>
    </row>
    <row r="25" spans="2:11" x14ac:dyDescent="0.35">
      <c r="B25" s="8" t="s">
        <v>75</v>
      </c>
      <c r="C25" s="29">
        <f>C24/C4</f>
        <v>1</v>
      </c>
      <c r="D25" s="29">
        <f t="shared" ref="D25:G25" si="9">D24/D4</f>
        <v>1</v>
      </c>
      <c r="E25" s="29">
        <f t="shared" si="9"/>
        <v>1</v>
      </c>
      <c r="F25" s="29">
        <f t="shared" si="9"/>
        <v>0.99623212960448915</v>
      </c>
      <c r="G25" s="29">
        <f t="shared" si="9"/>
        <v>0.99181034625992759</v>
      </c>
      <c r="H25" s="13"/>
      <c r="I25" s="13"/>
      <c r="J25" s="13"/>
      <c r="K25" s="13"/>
    </row>
    <row r="26" spans="2:11" outlineLevel="1" x14ac:dyDescent="0.35">
      <c r="B26" s="8" t="s">
        <v>40</v>
      </c>
      <c r="C26" s="12">
        <f t="shared" ref="C26:C34" si="10">C5-C15</f>
        <v>28462</v>
      </c>
      <c r="D26" s="12">
        <f t="shared" ref="D26:G26" si="11">D5-D15</f>
        <v>36230</v>
      </c>
      <c r="E26" s="12">
        <f t="shared" si="11"/>
        <v>29011</v>
      </c>
      <c r="F26" s="12">
        <f t="shared" si="11"/>
        <v>12331</v>
      </c>
      <c r="G26" s="12">
        <f t="shared" si="11"/>
        <v>14534</v>
      </c>
    </row>
    <row r="27" spans="2:11" outlineLevel="1" x14ac:dyDescent="0.35">
      <c r="B27" s="8" t="s">
        <v>41</v>
      </c>
      <c r="C27" s="12">
        <f t="shared" si="10"/>
        <v>163155</v>
      </c>
      <c r="D27" s="12">
        <f t="shared" ref="D27:G34" si="12">D6-D16</f>
        <v>202575</v>
      </c>
      <c r="E27" s="12">
        <f t="shared" si="12"/>
        <v>192720</v>
      </c>
      <c r="F27" s="12">
        <f t="shared" si="12"/>
        <v>155652.66</v>
      </c>
      <c r="G27" s="12">
        <f t="shared" si="12"/>
        <v>132520.17000000001</v>
      </c>
    </row>
    <row r="28" spans="2:11" outlineLevel="1" x14ac:dyDescent="0.35">
      <c r="B28" s="8" t="s">
        <v>42</v>
      </c>
      <c r="C28" s="12">
        <f t="shared" si="10"/>
        <v>532788</v>
      </c>
      <c r="D28" s="12">
        <f t="shared" si="12"/>
        <v>648467</v>
      </c>
      <c r="E28" s="12">
        <f t="shared" si="12"/>
        <v>591859</v>
      </c>
      <c r="F28" s="12">
        <f t="shared" si="12"/>
        <v>566918</v>
      </c>
      <c r="G28" s="12">
        <f t="shared" si="12"/>
        <v>472207</v>
      </c>
    </row>
    <row r="29" spans="2:11" outlineLevel="1" x14ac:dyDescent="0.35">
      <c r="B29" s="8" t="s">
        <v>43</v>
      </c>
      <c r="C29" s="12">
        <f t="shared" si="10"/>
        <v>115115</v>
      </c>
      <c r="D29" s="12">
        <f t="shared" si="12"/>
        <v>146424</v>
      </c>
      <c r="E29" s="12">
        <f t="shared" si="12"/>
        <v>118115</v>
      </c>
      <c r="F29" s="12">
        <f t="shared" si="12"/>
        <v>87658</v>
      </c>
      <c r="G29" s="12">
        <f t="shared" si="12"/>
        <v>93148</v>
      </c>
    </row>
    <row r="30" spans="2:11" outlineLevel="1" x14ac:dyDescent="0.35">
      <c r="B30" s="8" t="s">
        <v>44</v>
      </c>
      <c r="C30" s="12">
        <f t="shared" si="10"/>
        <v>0</v>
      </c>
      <c r="D30" s="12">
        <f t="shared" si="12"/>
        <v>0</v>
      </c>
      <c r="E30" s="12">
        <f t="shared" si="12"/>
        <v>0</v>
      </c>
      <c r="F30" s="12">
        <f t="shared" si="12"/>
        <v>0</v>
      </c>
      <c r="G30" s="12">
        <f t="shared" si="12"/>
        <v>1725</v>
      </c>
    </row>
    <row r="31" spans="2:11" outlineLevel="1" x14ac:dyDescent="0.35">
      <c r="B31" s="8" t="s">
        <v>45</v>
      </c>
      <c r="C31" s="12">
        <f t="shared" si="10"/>
        <v>0</v>
      </c>
      <c r="D31" s="12">
        <f t="shared" si="12"/>
        <v>0</v>
      </c>
      <c r="E31" s="12">
        <f t="shared" si="12"/>
        <v>0</v>
      </c>
      <c r="F31" s="12">
        <f t="shared" si="12"/>
        <v>0</v>
      </c>
      <c r="G31" s="12">
        <f t="shared" si="12"/>
        <v>0</v>
      </c>
    </row>
    <row r="32" spans="2:11" outlineLevel="1" x14ac:dyDescent="0.35">
      <c r="B32" s="8" t="s">
        <v>46</v>
      </c>
      <c r="C32" s="12">
        <f t="shared" si="10"/>
        <v>0</v>
      </c>
      <c r="D32" s="12">
        <f t="shared" si="12"/>
        <v>0</v>
      </c>
      <c r="E32" s="12">
        <f t="shared" si="12"/>
        <v>0</v>
      </c>
      <c r="F32" s="12">
        <f t="shared" si="12"/>
        <v>0</v>
      </c>
      <c r="G32" s="12">
        <f t="shared" si="12"/>
        <v>0</v>
      </c>
    </row>
    <row r="33" spans="2:11" outlineLevel="1" x14ac:dyDescent="0.35">
      <c r="B33" s="8" t="s">
        <v>47</v>
      </c>
      <c r="C33" s="12">
        <f t="shared" si="10"/>
        <v>0</v>
      </c>
      <c r="D33" s="12">
        <f t="shared" si="12"/>
        <v>0</v>
      </c>
      <c r="E33" s="12">
        <f t="shared" si="12"/>
        <v>0</v>
      </c>
      <c r="F33" s="12">
        <f t="shared" si="12"/>
        <v>0</v>
      </c>
      <c r="G33" s="12">
        <f t="shared" si="12"/>
        <v>0</v>
      </c>
    </row>
    <row r="34" spans="2:11" outlineLevel="1" x14ac:dyDescent="0.35">
      <c r="B34" s="8" t="s">
        <v>48</v>
      </c>
      <c r="C34" s="12">
        <f t="shared" si="10"/>
        <v>5826</v>
      </c>
      <c r="D34" s="12">
        <f t="shared" si="12"/>
        <v>2874</v>
      </c>
      <c r="E34" s="12">
        <f t="shared" si="12"/>
        <v>2608</v>
      </c>
      <c r="F34" s="12">
        <f t="shared" si="12"/>
        <v>2993</v>
      </c>
      <c r="G34" s="12">
        <f t="shared" si="12"/>
        <v>2183</v>
      </c>
    </row>
    <row r="35" spans="2:11" x14ac:dyDescent="0.35">
      <c r="B35" t="s">
        <v>4</v>
      </c>
      <c r="C35" s="15">
        <f t="shared" ref="C35:K35" si="13">SUM(C36:C44)</f>
        <v>829391.6850283707</v>
      </c>
      <c r="D35" s="15">
        <f t="shared" si="13"/>
        <v>852543.54870121845</v>
      </c>
      <c r="E35" s="15">
        <f t="shared" si="13"/>
        <v>885433.32648456038</v>
      </c>
      <c r="F35" s="15">
        <f t="shared" si="13"/>
        <v>937303.14824030176</v>
      </c>
      <c r="G35" s="15">
        <f t="shared" si="13"/>
        <v>863227.95360688528</v>
      </c>
      <c r="H35" s="15">
        <f t="shared" si="13"/>
        <v>0</v>
      </c>
      <c r="I35" s="15">
        <f t="shared" si="13"/>
        <v>0</v>
      </c>
      <c r="J35" s="15">
        <f t="shared" si="13"/>
        <v>0</v>
      </c>
      <c r="K35" s="15">
        <f t="shared" si="13"/>
        <v>0</v>
      </c>
    </row>
    <row r="36" spans="2:11" outlineLevel="1" x14ac:dyDescent="0.35">
      <c r="B36" s="8" t="s">
        <v>40</v>
      </c>
      <c r="C36" s="12">
        <v>121957.12547581964</v>
      </c>
      <c r="D36" s="12">
        <v>124892.5231159533</v>
      </c>
      <c r="E36" s="12">
        <v>124616.7650963898</v>
      </c>
      <c r="F36" s="12">
        <v>123822.02719959804</v>
      </c>
      <c r="G36" s="20">
        <v>124144.93731770151</v>
      </c>
      <c r="H36" s="20"/>
      <c r="I36" s="20"/>
      <c r="J36" s="20"/>
      <c r="K36" s="20"/>
    </row>
    <row r="37" spans="2:11" outlineLevel="1" x14ac:dyDescent="0.35">
      <c r="B37" s="8" t="s">
        <v>41</v>
      </c>
      <c r="C37" s="12">
        <v>122328.45059579673</v>
      </c>
      <c r="D37" s="12">
        <v>130886.20845286941</v>
      </c>
      <c r="E37" s="12">
        <v>129603.48411789176</v>
      </c>
      <c r="F37" s="12">
        <v>129409.81138738935</v>
      </c>
      <c r="G37" s="20">
        <v>129163.25138925531</v>
      </c>
      <c r="H37" s="20"/>
      <c r="I37" s="20"/>
      <c r="J37" s="20"/>
      <c r="K37" s="20"/>
    </row>
    <row r="38" spans="2:11" outlineLevel="1" x14ac:dyDescent="0.35">
      <c r="B38" s="8" t="s">
        <v>42</v>
      </c>
      <c r="C38" s="12">
        <v>258302.14066630058</v>
      </c>
      <c r="D38" s="12">
        <v>256360.10421170702</v>
      </c>
      <c r="E38" s="12">
        <v>298526.00365931942</v>
      </c>
      <c r="F38" s="12">
        <v>349306.9765400145</v>
      </c>
      <c r="G38" s="20">
        <v>262220.61322057666</v>
      </c>
      <c r="H38" s="20"/>
      <c r="I38" s="20"/>
      <c r="J38" s="20"/>
      <c r="K38" s="20"/>
    </row>
    <row r="39" spans="2:11" outlineLevel="1" x14ac:dyDescent="0.35">
      <c r="B39" s="8" t="s">
        <v>43</v>
      </c>
      <c r="C39" s="12">
        <v>280044.85070776736</v>
      </c>
      <c r="D39" s="12">
        <v>292358.95398697595</v>
      </c>
      <c r="E39" s="12">
        <v>284708.44335243542</v>
      </c>
      <c r="F39" s="12">
        <v>286700.03960562398</v>
      </c>
      <c r="G39" s="20">
        <v>299126.50699265621</v>
      </c>
      <c r="H39" s="20"/>
      <c r="I39" s="20"/>
      <c r="J39" s="20"/>
      <c r="K39" s="20"/>
    </row>
    <row r="40" spans="2:11" outlineLevel="1" x14ac:dyDescent="0.35">
      <c r="B40" s="8" t="s">
        <v>44</v>
      </c>
      <c r="C40" s="12">
        <v>46054.25</v>
      </c>
      <c r="D40" s="12">
        <v>47646.85</v>
      </c>
      <c r="E40" s="12">
        <v>47646.85</v>
      </c>
      <c r="F40" s="12">
        <v>47646.85</v>
      </c>
      <c r="G40" s="20">
        <v>48227.94263429752</v>
      </c>
      <c r="H40" s="20"/>
      <c r="I40" s="20"/>
      <c r="J40" s="20"/>
      <c r="K40" s="20"/>
    </row>
    <row r="41" spans="2:11" outlineLevel="1" x14ac:dyDescent="0.35">
      <c r="B41" s="8" t="s">
        <v>45</v>
      </c>
      <c r="C41" s="12">
        <v>0</v>
      </c>
      <c r="D41" s="12">
        <v>0</v>
      </c>
      <c r="E41" s="12">
        <v>0</v>
      </c>
      <c r="F41" s="12">
        <v>0</v>
      </c>
      <c r="G41" s="20">
        <v>0</v>
      </c>
      <c r="H41" s="20"/>
      <c r="I41" s="20"/>
      <c r="J41" s="20"/>
      <c r="K41" s="20"/>
    </row>
    <row r="42" spans="2:11" outlineLevel="1" x14ac:dyDescent="0.35">
      <c r="B42" s="8" t="s">
        <v>46</v>
      </c>
      <c r="C42" s="12">
        <v>0</v>
      </c>
      <c r="D42" s="12">
        <v>0</v>
      </c>
      <c r="E42" s="12">
        <v>0</v>
      </c>
      <c r="F42" s="12">
        <v>0</v>
      </c>
      <c r="G42" s="20">
        <v>0</v>
      </c>
      <c r="H42" s="20"/>
      <c r="I42" s="20"/>
      <c r="J42" s="20"/>
      <c r="K42" s="20"/>
    </row>
    <row r="43" spans="2:11" outlineLevel="1" x14ac:dyDescent="0.35">
      <c r="B43" s="8" t="s">
        <v>47</v>
      </c>
      <c r="C43" s="12">
        <v>0</v>
      </c>
      <c r="D43" s="12">
        <v>0</v>
      </c>
      <c r="E43" s="12">
        <v>0</v>
      </c>
      <c r="F43" s="12">
        <v>0</v>
      </c>
      <c r="G43" s="20">
        <v>0</v>
      </c>
      <c r="H43" s="20"/>
      <c r="I43" s="20"/>
      <c r="J43" s="20"/>
      <c r="K43" s="20"/>
    </row>
    <row r="44" spans="2:11" outlineLevel="1" x14ac:dyDescent="0.35">
      <c r="B44" s="8" t="s">
        <v>48</v>
      </c>
      <c r="C44" s="12">
        <v>704.86758268650078</v>
      </c>
      <c r="D44" s="12">
        <v>398.90893371286472</v>
      </c>
      <c r="E44" s="12">
        <v>331.78025852395712</v>
      </c>
      <c r="F44" s="12">
        <v>417.4435076758931</v>
      </c>
      <c r="G44" s="20">
        <v>344.70205239801692</v>
      </c>
      <c r="H44" s="20"/>
      <c r="I44" s="20"/>
      <c r="J44" s="20"/>
      <c r="K44" s="20"/>
    </row>
    <row r="45" spans="2:11" x14ac:dyDescent="0.35">
      <c r="B45" t="s">
        <v>72</v>
      </c>
      <c r="C45" s="26">
        <f>C47+C49+C51+C53+C55+C57+C59+C61+C63</f>
        <v>15954.314971629217</v>
      </c>
      <c r="D45" s="26">
        <f t="shared" ref="D45:G45" si="14">D47+D49+D51+D53+D55+D57+D59+D61+D63</f>
        <v>184026.45129878147</v>
      </c>
      <c r="E45" s="26">
        <f t="shared" si="14"/>
        <v>48879.673515439637</v>
      </c>
      <c r="F45" s="26">
        <f t="shared" si="14"/>
        <v>-111750.48824030175</v>
      </c>
      <c r="G45" s="26">
        <f t="shared" si="14"/>
        <v>-146910.7836068852</v>
      </c>
      <c r="H45" s="20"/>
      <c r="I45" s="20"/>
      <c r="J45" s="20"/>
      <c r="K45" s="20"/>
    </row>
    <row r="46" spans="2:11" x14ac:dyDescent="0.35">
      <c r="B46" s="8" t="s">
        <v>75</v>
      </c>
      <c r="C46" s="29">
        <f>C45/C4</f>
        <v>1.8873118192585307E-2</v>
      </c>
      <c r="D46" s="29">
        <f t="shared" ref="D46:G46" si="15">D45/D4</f>
        <v>0.17753403175741289</v>
      </c>
      <c r="E46" s="29">
        <f t="shared" si="15"/>
        <v>5.2316165477136287E-2</v>
      </c>
      <c r="F46" s="29">
        <f t="shared" si="15"/>
        <v>-0.13485442210794552</v>
      </c>
      <c r="G46" s="29">
        <f t="shared" si="15"/>
        <v>-0.20341217726005661</v>
      </c>
      <c r="H46" s="20"/>
      <c r="I46" s="20"/>
      <c r="J46" s="20"/>
      <c r="K46" s="20"/>
    </row>
    <row r="47" spans="2:11" outlineLevel="1" x14ac:dyDescent="0.35">
      <c r="B47" s="8" t="s">
        <v>40</v>
      </c>
      <c r="C47" s="24">
        <f>C26-C36</f>
        <v>-93495.125475819645</v>
      </c>
      <c r="D47" s="24">
        <f t="shared" ref="D47:G47" si="16">D26-D36</f>
        <v>-88662.5231159533</v>
      </c>
      <c r="E47" s="24">
        <f t="shared" si="16"/>
        <v>-95605.765096389805</v>
      </c>
      <c r="F47" s="24">
        <f t="shared" si="16"/>
        <v>-111491.02719959804</v>
      </c>
      <c r="G47" s="24">
        <f t="shared" si="16"/>
        <v>-109610.93731770151</v>
      </c>
      <c r="H47" s="20"/>
      <c r="I47" s="20"/>
      <c r="J47" s="20"/>
      <c r="K47" s="20"/>
    </row>
    <row r="48" spans="2:11" outlineLevel="1" x14ac:dyDescent="0.35">
      <c r="B48" s="8" t="s">
        <v>75</v>
      </c>
      <c r="C48" s="25">
        <f>C47/C5</f>
        <v>-3.2849105992488106</v>
      </c>
      <c r="D48" s="25">
        <f t="shared" ref="D48:G48" si="17">D47/D5</f>
        <v>-2.4472128930707506</v>
      </c>
      <c r="E48" s="25">
        <f t="shared" si="17"/>
        <v>-3.295500503132943</v>
      </c>
      <c r="F48" s="25">
        <f t="shared" si="17"/>
        <v>-9.0415235746977576</v>
      </c>
      <c r="G48" s="25">
        <f t="shared" si="17"/>
        <v>-7.5416910222720182</v>
      </c>
      <c r="H48" s="20"/>
      <c r="I48" s="20"/>
      <c r="J48" s="20"/>
      <c r="K48" s="20"/>
    </row>
    <row r="49" spans="2:11" outlineLevel="1" x14ac:dyDescent="0.35">
      <c r="B49" s="8" t="s">
        <v>41</v>
      </c>
      <c r="C49" s="24">
        <f>C27-C37</f>
        <v>40826.549404203266</v>
      </c>
      <c r="D49" s="24">
        <f t="shared" ref="D49:G49" si="18">D27-D37</f>
        <v>71688.79154713059</v>
      </c>
      <c r="E49" s="24">
        <f t="shared" si="18"/>
        <v>63116.515882108244</v>
      </c>
      <c r="F49" s="24">
        <f t="shared" si="18"/>
        <v>26242.848612610658</v>
      </c>
      <c r="G49" s="24">
        <f t="shared" si="18"/>
        <v>3356.9186107447022</v>
      </c>
      <c r="H49" s="20"/>
      <c r="I49" s="20"/>
      <c r="J49" s="20"/>
      <c r="K49" s="20"/>
    </row>
    <row r="50" spans="2:11" outlineLevel="1" x14ac:dyDescent="0.35">
      <c r="B50" s="8" t="s">
        <v>75</v>
      </c>
      <c r="C50" s="25">
        <f>C49/C6</f>
        <v>0.2502316778781114</v>
      </c>
      <c r="D50" s="25">
        <f t="shared" ref="D50:G50" si="19">D49/D6</f>
        <v>0.35388765418798268</v>
      </c>
      <c r="E50" s="25">
        <f t="shared" si="19"/>
        <v>0.32750371462281158</v>
      </c>
      <c r="F50" s="25">
        <f t="shared" si="19"/>
        <v>0.16528325374026553</v>
      </c>
      <c r="G50" s="25">
        <f t="shared" si="19"/>
        <v>2.4525432772564033E-2</v>
      </c>
      <c r="H50" s="20"/>
      <c r="I50" s="20"/>
      <c r="J50" s="20"/>
      <c r="K50" s="20"/>
    </row>
    <row r="51" spans="2:11" outlineLevel="1" x14ac:dyDescent="0.35">
      <c r="B51" s="8" t="s">
        <v>42</v>
      </c>
      <c r="C51" s="24">
        <f>C28-C38</f>
        <v>274485.85933369945</v>
      </c>
      <c r="D51" s="24">
        <f t="shared" ref="D51:G51" si="20">D28-D38</f>
        <v>392106.89578829298</v>
      </c>
      <c r="E51" s="24">
        <f t="shared" si="20"/>
        <v>293332.99634068058</v>
      </c>
      <c r="F51" s="24">
        <f t="shared" si="20"/>
        <v>217611.0234599855</v>
      </c>
      <c r="G51" s="24">
        <f t="shared" si="20"/>
        <v>209986.38677942334</v>
      </c>
      <c r="H51" s="20"/>
      <c r="I51" s="20"/>
      <c r="J51" s="20"/>
      <c r="K51" s="20"/>
    </row>
    <row r="52" spans="2:11" outlineLevel="1" x14ac:dyDescent="0.35">
      <c r="B52" s="8" t="s">
        <v>75</v>
      </c>
      <c r="C52" s="25">
        <f>C51/C7</f>
        <v>0.51518776574115677</v>
      </c>
      <c r="D52" s="25">
        <f t="shared" ref="D52:G52" si="21">D51/D7</f>
        <v>0.60466746309109487</v>
      </c>
      <c r="E52" s="25">
        <f t="shared" si="21"/>
        <v>0.49561296920496362</v>
      </c>
      <c r="F52" s="25">
        <f t="shared" si="21"/>
        <v>0.38384920475268997</v>
      </c>
      <c r="G52" s="25">
        <f t="shared" si="21"/>
        <v>0.44469138911414557</v>
      </c>
      <c r="H52" s="20"/>
      <c r="I52" s="20"/>
      <c r="J52" s="20"/>
      <c r="K52" s="20"/>
    </row>
    <row r="53" spans="2:11" outlineLevel="1" x14ac:dyDescent="0.35">
      <c r="B53" s="8" t="s">
        <v>43</v>
      </c>
      <c r="C53" s="24">
        <f>C29-C39</f>
        <v>-164929.85070776736</v>
      </c>
      <c r="D53" s="24">
        <f t="shared" ref="D53:G53" si="22">D29-D39</f>
        <v>-145934.95398697595</v>
      </c>
      <c r="E53" s="24">
        <f t="shared" si="22"/>
        <v>-166593.44335243542</v>
      </c>
      <c r="F53" s="24">
        <f t="shared" si="22"/>
        <v>-199042.03960562398</v>
      </c>
      <c r="G53" s="24">
        <f t="shared" si="22"/>
        <v>-205978.50699265621</v>
      </c>
      <c r="H53" s="20"/>
      <c r="I53" s="20"/>
      <c r="J53" s="20"/>
      <c r="K53" s="20"/>
    </row>
    <row r="54" spans="2:11" outlineLevel="1" x14ac:dyDescent="0.35">
      <c r="B54" s="8" t="s">
        <v>75</v>
      </c>
      <c r="C54" s="25">
        <f>C53/C8</f>
        <v>-1.4327398749751759</v>
      </c>
      <c r="D54" s="25">
        <f t="shared" ref="D54:G54" si="23">D53/D8</f>
        <v>-0.99666006929858453</v>
      </c>
      <c r="E54" s="25">
        <f t="shared" si="23"/>
        <v>-1.4104342662018832</v>
      </c>
      <c r="F54" s="25">
        <f t="shared" si="23"/>
        <v>-2.2706659928999517</v>
      </c>
      <c r="G54" s="25">
        <f t="shared" si="23"/>
        <v>-2.2113035920541098</v>
      </c>
      <c r="H54" s="20"/>
      <c r="I54" s="20"/>
      <c r="J54" s="20"/>
      <c r="K54" s="20"/>
    </row>
    <row r="55" spans="2:11" outlineLevel="1" x14ac:dyDescent="0.35">
      <c r="B55" s="8" t="s">
        <v>44</v>
      </c>
      <c r="C55" s="24">
        <f>C30-C40</f>
        <v>-46054.25</v>
      </c>
      <c r="D55" s="24">
        <f t="shared" ref="D55:G55" si="24">D30-D40</f>
        <v>-47646.85</v>
      </c>
      <c r="E55" s="24">
        <f t="shared" si="24"/>
        <v>-47646.85</v>
      </c>
      <c r="F55" s="24">
        <f t="shared" si="24"/>
        <v>-47646.85</v>
      </c>
      <c r="G55" s="24">
        <f t="shared" si="24"/>
        <v>-46502.94263429752</v>
      </c>
      <c r="H55" s="20"/>
      <c r="I55" s="20"/>
      <c r="J55" s="20"/>
      <c r="K55" s="20"/>
    </row>
    <row r="56" spans="2:11" outlineLevel="1" x14ac:dyDescent="0.35">
      <c r="B56" s="8" t="s">
        <v>75</v>
      </c>
      <c r="C56" s="25" t="e">
        <f>C55/C9</f>
        <v>#DIV/0!</v>
      </c>
      <c r="D56" s="25" t="e">
        <f t="shared" ref="D56:G56" si="25">D55/D9</f>
        <v>#DIV/0!</v>
      </c>
      <c r="E56" s="25" t="e">
        <f t="shared" si="25"/>
        <v>#DIV/0!</v>
      </c>
      <c r="F56" s="25" t="e">
        <f t="shared" si="25"/>
        <v>#DIV/0!</v>
      </c>
      <c r="G56" s="25">
        <f t="shared" si="25"/>
        <v>-14.156146920638514</v>
      </c>
      <c r="H56" s="20"/>
      <c r="I56" s="20"/>
      <c r="J56" s="20"/>
      <c r="K56" s="20"/>
    </row>
    <row r="57" spans="2:11" outlineLevel="1" x14ac:dyDescent="0.35">
      <c r="B57" s="8" t="s">
        <v>45</v>
      </c>
      <c r="C57" s="24">
        <f>C31-C41</f>
        <v>0</v>
      </c>
      <c r="D57" s="24">
        <f t="shared" ref="D57:G57" si="26">D31-D41</f>
        <v>0</v>
      </c>
      <c r="E57" s="24">
        <f t="shared" si="26"/>
        <v>0</v>
      </c>
      <c r="F57" s="24">
        <f t="shared" si="26"/>
        <v>0</v>
      </c>
      <c r="G57" s="24">
        <f t="shared" si="26"/>
        <v>0</v>
      </c>
      <c r="H57" s="20"/>
      <c r="I57" s="20"/>
      <c r="J57" s="20"/>
      <c r="K57" s="20"/>
    </row>
    <row r="58" spans="2:11" outlineLevel="1" x14ac:dyDescent="0.35">
      <c r="B58" s="8" t="s">
        <v>75</v>
      </c>
      <c r="C58" s="25" t="e">
        <f>C57/C10</f>
        <v>#DIV/0!</v>
      </c>
      <c r="D58" s="25" t="e">
        <f t="shared" ref="D58:G58" si="27">D57/D10</f>
        <v>#DIV/0!</v>
      </c>
      <c r="E58" s="25" t="e">
        <f t="shared" si="27"/>
        <v>#DIV/0!</v>
      </c>
      <c r="F58" s="25" t="e">
        <f t="shared" si="27"/>
        <v>#DIV/0!</v>
      </c>
      <c r="G58" s="25" t="e">
        <f t="shared" si="27"/>
        <v>#DIV/0!</v>
      </c>
      <c r="H58" s="20"/>
      <c r="I58" s="20"/>
      <c r="J58" s="20"/>
      <c r="K58" s="20"/>
    </row>
    <row r="59" spans="2:11" outlineLevel="1" x14ac:dyDescent="0.35">
      <c r="B59" s="8" t="s">
        <v>46</v>
      </c>
      <c r="C59" s="24">
        <f>C32-C42</f>
        <v>0</v>
      </c>
      <c r="D59" s="24">
        <f t="shared" ref="D59:G59" si="28">D32-D42</f>
        <v>0</v>
      </c>
      <c r="E59" s="24">
        <f t="shared" si="28"/>
        <v>0</v>
      </c>
      <c r="F59" s="24">
        <f t="shared" si="28"/>
        <v>0</v>
      </c>
      <c r="G59" s="24">
        <f t="shared" si="28"/>
        <v>0</v>
      </c>
      <c r="H59" s="20"/>
      <c r="I59" s="20"/>
      <c r="J59" s="20"/>
      <c r="K59" s="20"/>
    </row>
    <row r="60" spans="2:11" outlineLevel="1" x14ac:dyDescent="0.35">
      <c r="B60" s="8" t="s">
        <v>75</v>
      </c>
      <c r="C60" s="25" t="e">
        <f>C59/C11</f>
        <v>#DIV/0!</v>
      </c>
      <c r="D60" s="25" t="e">
        <f t="shared" ref="D60:G60" si="29">D59/D11</f>
        <v>#DIV/0!</v>
      </c>
      <c r="E60" s="25" t="e">
        <f t="shared" si="29"/>
        <v>#DIV/0!</v>
      </c>
      <c r="F60" s="25" t="e">
        <f t="shared" si="29"/>
        <v>#DIV/0!</v>
      </c>
      <c r="G60" s="25" t="e">
        <f t="shared" si="29"/>
        <v>#DIV/0!</v>
      </c>
      <c r="H60" s="20"/>
      <c r="I60" s="20"/>
      <c r="J60" s="20"/>
      <c r="K60" s="20"/>
    </row>
    <row r="61" spans="2:11" outlineLevel="1" x14ac:dyDescent="0.35">
      <c r="B61" s="8" t="s">
        <v>47</v>
      </c>
      <c r="C61" s="24">
        <f>C33-C43</f>
        <v>0</v>
      </c>
      <c r="D61" s="24">
        <f t="shared" ref="D61:G61" si="30">D33-D43</f>
        <v>0</v>
      </c>
      <c r="E61" s="24">
        <f t="shared" si="30"/>
        <v>0</v>
      </c>
      <c r="F61" s="24">
        <f t="shared" si="30"/>
        <v>0</v>
      </c>
      <c r="G61" s="24">
        <f t="shared" si="30"/>
        <v>0</v>
      </c>
      <c r="H61" s="20"/>
      <c r="I61" s="20"/>
      <c r="J61" s="20"/>
      <c r="K61" s="20"/>
    </row>
    <row r="62" spans="2:11" outlineLevel="1" x14ac:dyDescent="0.35">
      <c r="B62" s="8" t="s">
        <v>75</v>
      </c>
      <c r="C62" s="25" t="e">
        <f>C61/C12</f>
        <v>#DIV/0!</v>
      </c>
      <c r="D62" s="25" t="e">
        <f t="shared" ref="D62:G62" si="31">D61/D12</f>
        <v>#DIV/0!</v>
      </c>
      <c r="E62" s="25" t="e">
        <f t="shared" si="31"/>
        <v>#DIV/0!</v>
      </c>
      <c r="F62" s="25" t="e">
        <f t="shared" si="31"/>
        <v>#DIV/0!</v>
      </c>
      <c r="G62" s="25" t="e">
        <f t="shared" si="31"/>
        <v>#DIV/0!</v>
      </c>
      <c r="H62" s="20"/>
      <c r="I62" s="20"/>
      <c r="J62" s="20"/>
      <c r="K62" s="20"/>
    </row>
    <row r="63" spans="2:11" outlineLevel="1" x14ac:dyDescent="0.35">
      <c r="B63" s="8" t="s">
        <v>48</v>
      </c>
      <c r="C63" s="24">
        <f>C34-C44</f>
        <v>5121.132417313499</v>
      </c>
      <c r="D63" s="24">
        <f t="shared" ref="D63:G63" si="32">D34-D44</f>
        <v>2475.0910662871352</v>
      </c>
      <c r="E63" s="24">
        <f t="shared" si="32"/>
        <v>2276.2197414760431</v>
      </c>
      <c r="F63" s="24">
        <f t="shared" si="32"/>
        <v>2575.5564923241068</v>
      </c>
      <c r="G63" s="24">
        <f t="shared" si="32"/>
        <v>1838.2979476019832</v>
      </c>
      <c r="H63" s="20"/>
      <c r="I63" s="20"/>
      <c r="J63" s="20"/>
      <c r="K63" s="20"/>
    </row>
    <row r="64" spans="2:11" outlineLevel="1" x14ac:dyDescent="0.35">
      <c r="B64" s="8" t="s">
        <v>75</v>
      </c>
      <c r="C64" s="25">
        <f>C63/C13</f>
        <v>0.87901345988903179</v>
      </c>
      <c r="D64" s="25">
        <f t="shared" ref="D64:G64" si="33">D63/D13</f>
        <v>0.8612007885480637</v>
      </c>
      <c r="E64" s="25">
        <f t="shared" si="33"/>
        <v>0.87278364320400426</v>
      </c>
      <c r="F64" s="25">
        <f t="shared" si="33"/>
        <v>0.86052672646979844</v>
      </c>
      <c r="G64" s="25">
        <f t="shared" si="33"/>
        <v>0.84209709006045952</v>
      </c>
      <c r="H64" s="20"/>
      <c r="I64" s="20"/>
      <c r="J64" s="20"/>
      <c r="K64" s="20"/>
    </row>
    <row r="65" spans="2:10" x14ac:dyDescent="0.35">
      <c r="B65" t="s">
        <v>5</v>
      </c>
      <c r="C65" s="15">
        <f t="shared" ref="C65:J65" si="34">SUM(C68:C85)</f>
        <v>254807.18999999997</v>
      </c>
      <c r="D65" s="15">
        <f t="shared" si="34"/>
        <v>274806.58374999993</v>
      </c>
      <c r="E65" s="15">
        <f t="shared" si="34"/>
        <v>284406.58374999993</v>
      </c>
      <c r="F65" s="15">
        <f t="shared" si="34"/>
        <v>274806.58374999993</v>
      </c>
      <c r="G65" s="15">
        <f t="shared" si="34"/>
        <v>274806.58374999993</v>
      </c>
      <c r="H65" s="15">
        <f t="shared" si="34"/>
        <v>0</v>
      </c>
      <c r="I65" s="15">
        <f t="shared" si="34"/>
        <v>0</v>
      </c>
      <c r="J65" s="15">
        <f t="shared" si="34"/>
        <v>0</v>
      </c>
    </row>
    <row r="66" spans="2:10" outlineLevel="1" x14ac:dyDescent="0.35">
      <c r="B66" s="8" t="s">
        <v>74</v>
      </c>
      <c r="C66" s="12">
        <v>19632.917599999997</v>
      </c>
      <c r="D66" s="12">
        <v>23031.977597545454</v>
      </c>
      <c r="E66" s="12">
        <v>22518.067362500002</v>
      </c>
      <c r="F66" s="12">
        <v>22523.767362500002</v>
      </c>
      <c r="G66" s="12">
        <v>22155.464162499997</v>
      </c>
      <c r="H66" s="15"/>
      <c r="I66" s="15"/>
      <c r="J66" s="15"/>
    </row>
    <row r="67" spans="2:10" outlineLevel="1" x14ac:dyDescent="0.35">
      <c r="B67" s="8" t="s">
        <v>77</v>
      </c>
      <c r="C67" s="12">
        <v>136237.82833156007</v>
      </c>
      <c r="D67" s="12">
        <v>144367.19628567956</v>
      </c>
      <c r="E67" s="12">
        <v>144367.19628567956</v>
      </c>
      <c r="F67" s="12">
        <v>144367.19628567956</v>
      </c>
      <c r="G67" s="12">
        <v>144367.19628567956</v>
      </c>
      <c r="H67" s="15"/>
      <c r="I67" s="15"/>
      <c r="J67" s="15"/>
    </row>
    <row r="68" spans="2:10" outlineLevel="1" x14ac:dyDescent="0.35">
      <c r="B68" s="8" t="s">
        <v>21</v>
      </c>
      <c r="C68" s="10"/>
      <c r="D68" s="10"/>
      <c r="E68" s="10"/>
      <c r="F68" s="10"/>
      <c r="G68" s="19"/>
      <c r="H68" s="19"/>
      <c r="I68" s="19"/>
      <c r="J68" s="19"/>
    </row>
    <row r="69" spans="2:10" outlineLevel="1" x14ac:dyDescent="0.35">
      <c r="B69" s="8" t="s">
        <v>22</v>
      </c>
      <c r="C69" s="10"/>
      <c r="D69" s="10"/>
      <c r="E69" s="10"/>
      <c r="F69" s="10"/>
      <c r="G69" s="19"/>
      <c r="H69" s="19"/>
      <c r="I69" s="19"/>
      <c r="J69" s="19"/>
    </row>
    <row r="70" spans="2:10" outlineLevel="1" x14ac:dyDescent="0.35">
      <c r="B70" s="8" t="s">
        <v>23</v>
      </c>
      <c r="C70" s="10">
        <v>207830.84999999998</v>
      </c>
      <c r="D70" s="10">
        <v>207830.84999999998</v>
      </c>
      <c r="E70" s="10">
        <v>207830.84999999998</v>
      </c>
      <c r="F70" s="10">
        <v>207830.84999999998</v>
      </c>
      <c r="G70" s="10">
        <v>207830.84999999998</v>
      </c>
      <c r="H70" s="19"/>
      <c r="I70" s="19"/>
      <c r="J70" s="19"/>
    </row>
    <row r="71" spans="2:10" outlineLevel="1" x14ac:dyDescent="0.35">
      <c r="B71" s="8" t="s">
        <v>24</v>
      </c>
      <c r="C71" s="10">
        <v>39777.43</v>
      </c>
      <c r="D71" s="10">
        <v>39777.43</v>
      </c>
      <c r="E71" s="10">
        <v>39777.43</v>
      </c>
      <c r="F71" s="10">
        <v>39777.43</v>
      </c>
      <c r="G71" s="10">
        <v>39777.43</v>
      </c>
      <c r="H71" s="19"/>
      <c r="I71" s="19"/>
      <c r="J71" s="19"/>
    </row>
    <row r="72" spans="2:10" outlineLevel="1" x14ac:dyDescent="0.35">
      <c r="B72" s="8" t="s">
        <v>26</v>
      </c>
      <c r="C72" s="10"/>
      <c r="D72" s="10"/>
      <c r="E72" s="10"/>
      <c r="F72" s="10"/>
      <c r="G72" s="19"/>
      <c r="H72" s="19"/>
      <c r="I72" s="19"/>
      <c r="J72" s="19"/>
    </row>
    <row r="73" spans="2:10" outlineLevel="1" x14ac:dyDescent="0.35">
      <c r="B73" s="8" t="s">
        <v>27</v>
      </c>
      <c r="C73" s="10"/>
      <c r="D73" s="10"/>
      <c r="E73" s="10"/>
      <c r="F73" s="10"/>
      <c r="G73" s="19"/>
      <c r="H73" s="19"/>
      <c r="I73" s="19"/>
      <c r="J73" s="19"/>
    </row>
    <row r="74" spans="2:10" outlineLevel="1" x14ac:dyDescent="0.35">
      <c r="B74" s="8" t="s">
        <v>28</v>
      </c>
      <c r="C74" s="10"/>
      <c r="D74" s="10"/>
      <c r="E74" s="10"/>
      <c r="F74" s="10"/>
      <c r="G74" s="19"/>
      <c r="H74" s="19"/>
      <c r="I74" s="19"/>
      <c r="J74" s="19"/>
    </row>
    <row r="75" spans="2:10" outlineLevel="1" x14ac:dyDescent="0.35">
      <c r="B75" s="8" t="s">
        <v>29</v>
      </c>
      <c r="C75" s="10"/>
      <c r="D75" s="10"/>
      <c r="E75" s="10"/>
      <c r="F75" s="10"/>
      <c r="G75" s="19"/>
      <c r="H75" s="19"/>
      <c r="I75" s="19"/>
      <c r="J75" s="19"/>
    </row>
    <row r="76" spans="2:10" outlineLevel="1" x14ac:dyDescent="0.35">
      <c r="B76" s="8" t="s">
        <v>30</v>
      </c>
      <c r="C76" s="10"/>
      <c r="D76" s="10"/>
      <c r="E76" s="10"/>
      <c r="F76" s="10"/>
      <c r="G76" s="19"/>
      <c r="H76" s="19"/>
      <c r="I76" s="19"/>
      <c r="J76" s="19"/>
    </row>
    <row r="77" spans="2:10" outlineLevel="1" x14ac:dyDescent="0.35">
      <c r="B77" s="8" t="s">
        <v>31</v>
      </c>
      <c r="C77" s="10"/>
      <c r="D77" s="10"/>
      <c r="E77" s="10"/>
      <c r="F77" s="10"/>
      <c r="G77" s="19"/>
      <c r="H77" s="19"/>
      <c r="I77" s="19"/>
      <c r="J77" s="19"/>
    </row>
    <row r="78" spans="2:10" outlineLevel="1" x14ac:dyDescent="0.35">
      <c r="B78" s="8" t="s">
        <v>32</v>
      </c>
      <c r="C78" s="12">
        <v>0</v>
      </c>
      <c r="D78" s="12">
        <v>19999.393749999999</v>
      </c>
      <c r="E78" s="12">
        <v>19999.393749999999</v>
      </c>
      <c r="F78" s="12">
        <v>19999.393749999999</v>
      </c>
      <c r="G78" s="12">
        <v>19999.393749999999</v>
      </c>
      <c r="H78" s="19"/>
      <c r="I78" s="19"/>
      <c r="J78" s="19"/>
    </row>
    <row r="79" spans="2:10" outlineLevel="1" x14ac:dyDescent="0.35">
      <c r="B79" s="8" t="s">
        <v>33</v>
      </c>
      <c r="C79" s="10"/>
      <c r="D79" s="10"/>
      <c r="E79" s="10"/>
      <c r="F79" s="10"/>
      <c r="G79" s="19"/>
      <c r="H79" s="19"/>
      <c r="I79" s="19"/>
      <c r="J79" s="19"/>
    </row>
    <row r="80" spans="2:10" outlineLevel="1" x14ac:dyDescent="0.35">
      <c r="B80" s="8" t="s">
        <v>34</v>
      </c>
      <c r="C80" s="10"/>
      <c r="D80" s="10"/>
      <c r="E80" s="10"/>
      <c r="F80" s="10"/>
      <c r="G80" s="19"/>
      <c r="H80" s="19"/>
      <c r="I80" s="19"/>
      <c r="J80" s="19"/>
    </row>
    <row r="81" spans="2:10" outlineLevel="1" x14ac:dyDescent="0.35">
      <c r="B81" s="8" t="s">
        <v>35</v>
      </c>
      <c r="C81" s="10"/>
      <c r="D81" s="10"/>
      <c r="E81" s="10"/>
      <c r="F81" s="10"/>
      <c r="G81" s="19"/>
      <c r="H81" s="19"/>
      <c r="I81" s="19"/>
      <c r="J81" s="19"/>
    </row>
    <row r="82" spans="2:10" outlineLevel="1" x14ac:dyDescent="0.35">
      <c r="B82" s="8" t="s">
        <v>36</v>
      </c>
      <c r="C82" s="10"/>
      <c r="D82" s="10"/>
      <c r="E82" s="10"/>
      <c r="F82" s="10"/>
      <c r="G82" s="19"/>
      <c r="H82" s="19"/>
      <c r="I82" s="19"/>
      <c r="J82" s="19"/>
    </row>
    <row r="83" spans="2:10" outlineLevel="1" x14ac:dyDescent="0.35">
      <c r="B83" s="8" t="s">
        <v>37</v>
      </c>
      <c r="C83" s="10"/>
      <c r="D83" s="10"/>
      <c r="E83" s="10"/>
      <c r="F83" s="10"/>
      <c r="G83" s="19"/>
      <c r="H83" s="19"/>
      <c r="I83" s="19"/>
      <c r="J83" s="19"/>
    </row>
    <row r="84" spans="2:10" outlineLevel="1" x14ac:dyDescent="0.35">
      <c r="B84" s="8" t="s">
        <v>38</v>
      </c>
      <c r="C84" s="10"/>
      <c r="D84" s="10"/>
      <c r="E84" s="10"/>
      <c r="F84" s="10"/>
      <c r="G84" s="19"/>
      <c r="H84" s="19"/>
      <c r="I84" s="19"/>
      <c r="J84" s="19"/>
    </row>
    <row r="85" spans="2:10" outlineLevel="1" x14ac:dyDescent="0.35">
      <c r="B85" s="8" t="s">
        <v>39</v>
      </c>
      <c r="C85" s="10">
        <v>7198.9099999999989</v>
      </c>
      <c r="D85" s="10">
        <v>7198.9099999999989</v>
      </c>
      <c r="E85" s="10">
        <v>16798.91</v>
      </c>
      <c r="F85" s="10">
        <v>7198.9099999999989</v>
      </c>
      <c r="G85" s="10">
        <v>7198.9099999999989</v>
      </c>
      <c r="H85" s="19"/>
      <c r="I85" s="19"/>
      <c r="J85" s="19"/>
    </row>
    <row r="86" spans="2:10" x14ac:dyDescent="0.35">
      <c r="B86" s="4" t="s">
        <v>6</v>
      </c>
      <c r="C86" s="5">
        <f>C45-C65</f>
        <v>-238852.87502837076</v>
      </c>
      <c r="D86" s="5">
        <f>D45-D65</f>
        <v>-90780.132451218466</v>
      </c>
      <c r="E86" s="5">
        <f>E45-E65</f>
        <v>-235526.91023456029</v>
      </c>
      <c r="F86" s="5">
        <f>F45-F65</f>
        <v>-386557.07199030172</v>
      </c>
      <c r="G86" s="5">
        <f>G45-G65</f>
        <v>-421717.36735688511</v>
      </c>
    </row>
    <row r="87" spans="2:10" x14ac:dyDescent="0.35">
      <c r="B87" s="8" t="s">
        <v>75</v>
      </c>
      <c r="C87" s="29">
        <f>C86/C4</f>
        <v>-0.28255042908864625</v>
      </c>
      <c r="D87" s="29">
        <f>D86/D4</f>
        <v>-8.7577425983019444E-2</v>
      </c>
      <c r="E87" s="29">
        <f>E86/E4</f>
        <v>-0.25208566105208885</v>
      </c>
      <c r="F87" s="29">
        <f>F86/F4</f>
        <v>-0.46647608771870963</v>
      </c>
      <c r="G87" s="29">
        <f>G86/G4</f>
        <v>-0.5839084495797543</v>
      </c>
    </row>
    <row r="88" spans="2:10" x14ac:dyDescent="0.35">
      <c r="B88" t="s">
        <v>7</v>
      </c>
      <c r="C88" s="3"/>
      <c r="D88" s="3"/>
      <c r="E88" s="3"/>
      <c r="F88" s="3"/>
    </row>
    <row r="89" spans="2:10" x14ac:dyDescent="0.35">
      <c r="B89" s="4" t="s">
        <v>8</v>
      </c>
      <c r="C89" s="5">
        <f>C86-C88</f>
        <v>-238852.87502837076</v>
      </c>
      <c r="D89" s="5">
        <f t="shared" ref="D89:G89" si="35">D86-D88</f>
        <v>-90780.132451218466</v>
      </c>
      <c r="E89" s="5">
        <f t="shared" si="35"/>
        <v>-235526.91023456029</v>
      </c>
      <c r="F89" s="5">
        <f t="shared" si="35"/>
        <v>-386557.07199030172</v>
      </c>
      <c r="G89" s="5">
        <f t="shared" si="35"/>
        <v>-421717.36735688511</v>
      </c>
    </row>
    <row r="90" spans="2:10" x14ac:dyDescent="0.35">
      <c r="B90" t="s">
        <v>9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</row>
    <row r="91" spans="2:10" x14ac:dyDescent="0.35">
      <c r="B91" t="s">
        <v>10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</row>
    <row r="92" spans="2:10" ht="15" thickBot="1" x14ac:dyDescent="0.4">
      <c r="B92" s="6" t="s">
        <v>11</v>
      </c>
      <c r="C92" s="7">
        <f>C89-C90-C91</f>
        <v>-238852.87502837076</v>
      </c>
      <c r="D92" s="7">
        <f t="shared" ref="D92:G92" si="36">D89-D90-D91</f>
        <v>-90780.132451218466</v>
      </c>
      <c r="E92" s="7">
        <f t="shared" si="36"/>
        <v>-235526.91023456029</v>
      </c>
      <c r="F92" s="7">
        <f t="shared" si="36"/>
        <v>-386557.07199030172</v>
      </c>
      <c r="G92" s="7">
        <f t="shared" si="36"/>
        <v>-421717.36735688511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36C9-3FCE-447C-BD02-81E928AD7286}">
  <dimension ref="B3:O92"/>
  <sheetViews>
    <sheetView showGridLines="0" zoomScale="80" zoomScaleNormal="80" workbookViewId="0">
      <pane xSplit="2" ySplit="3" topLeftCell="C39" activePane="bottomRight" state="frozen"/>
      <selection activeCell="C104" sqref="C104"/>
      <selection pane="topRight" activeCell="C104" sqref="C104"/>
      <selection pane="bottomLeft" activeCell="C104" sqref="C104"/>
      <selection pane="bottomRight" activeCell="C104" sqref="C104"/>
    </sheetView>
  </sheetViews>
  <sheetFormatPr defaultRowHeight="14.5" outlineLevelRow="1" x14ac:dyDescent="0.35"/>
  <cols>
    <col min="2" max="2" width="21.08984375" bestFit="1" customWidth="1"/>
    <col min="3" max="6" width="11.1796875" bestFit="1" customWidth="1"/>
    <col min="7" max="7" width="13.08984375" bestFit="1" customWidth="1"/>
    <col min="8" max="12" width="8.81640625" bestFit="1" customWidth="1"/>
  </cols>
  <sheetData>
    <row r="3" spans="2:15" s="36" customFormat="1" x14ac:dyDescent="0.35">
      <c r="B3" s="35" t="s">
        <v>0</v>
      </c>
      <c r="C3" s="21" t="s">
        <v>57</v>
      </c>
      <c r="D3" s="21" t="s">
        <v>58</v>
      </c>
      <c r="E3" s="21" t="s">
        <v>59</v>
      </c>
      <c r="F3" s="34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847256</v>
      </c>
      <c r="D4" s="3">
        <f>SUM(D5:D13)</f>
        <v>1245066</v>
      </c>
      <c r="E4" s="3">
        <f>SUM(E5:E13)</f>
        <v>1231611</v>
      </c>
      <c r="F4" s="3">
        <f>SUM(F5:F13)</f>
        <v>1118114</v>
      </c>
      <c r="G4" s="15">
        <f>SUM(G5:G13)</f>
        <v>1373599</v>
      </c>
    </row>
    <row r="5" spans="2:15" outlineLevel="1" x14ac:dyDescent="0.35">
      <c r="B5" s="8" t="s">
        <v>40</v>
      </c>
      <c r="C5" s="12">
        <v>378280</v>
      </c>
      <c r="D5" s="12">
        <v>466664</v>
      </c>
      <c r="E5" s="12">
        <v>467805</v>
      </c>
      <c r="F5" s="12">
        <v>437957</v>
      </c>
      <c r="G5" s="20">
        <v>664281</v>
      </c>
    </row>
    <row r="6" spans="2:15" outlineLevel="1" x14ac:dyDescent="0.35">
      <c r="B6" s="8" t="s">
        <v>41</v>
      </c>
      <c r="C6" s="12">
        <v>43800</v>
      </c>
      <c r="D6" s="12">
        <v>151110</v>
      </c>
      <c r="E6" s="12">
        <v>152205</v>
      </c>
      <c r="F6" s="12">
        <v>109500</v>
      </c>
      <c r="G6" s="20">
        <v>88695</v>
      </c>
    </row>
    <row r="7" spans="2:15" outlineLevel="1" x14ac:dyDescent="0.35">
      <c r="B7" s="8" t="s">
        <v>42</v>
      </c>
      <c r="C7" s="12">
        <v>97004</v>
      </c>
      <c r="D7" s="12">
        <v>143652</v>
      </c>
      <c r="E7" s="12">
        <v>161059</v>
      </c>
      <c r="F7" s="12">
        <v>140176</v>
      </c>
      <c r="G7" s="20">
        <v>170091</v>
      </c>
    </row>
    <row r="8" spans="2:15" outlineLevel="1" x14ac:dyDescent="0.35">
      <c r="B8" s="8" t="s">
        <v>43</v>
      </c>
      <c r="C8" s="12">
        <v>310284</v>
      </c>
      <c r="D8" s="12">
        <v>450492</v>
      </c>
      <c r="E8" s="12">
        <v>400396</v>
      </c>
      <c r="F8" s="12">
        <v>407431</v>
      </c>
      <c r="G8" s="20">
        <v>431698</v>
      </c>
    </row>
    <row r="9" spans="2:15" outlineLevel="1" x14ac:dyDescent="0.35">
      <c r="B9" s="8" t="s">
        <v>44</v>
      </c>
      <c r="C9" s="12">
        <v>7960</v>
      </c>
      <c r="D9" s="12">
        <v>17015</v>
      </c>
      <c r="E9" s="12">
        <v>25837</v>
      </c>
      <c r="F9" s="12">
        <v>12538</v>
      </c>
      <c r="G9" s="20">
        <v>7154</v>
      </c>
    </row>
    <row r="10" spans="2:15" outlineLevel="1" x14ac:dyDescent="0.35">
      <c r="B10" s="8" t="s">
        <v>45</v>
      </c>
      <c r="C10" s="12"/>
      <c r="D10" s="12"/>
      <c r="E10" s="12"/>
      <c r="F10" s="12"/>
      <c r="G10" s="20"/>
    </row>
    <row r="11" spans="2:15" outlineLevel="1" x14ac:dyDescent="0.35">
      <c r="B11" s="8" t="s">
        <v>46</v>
      </c>
      <c r="C11" s="12"/>
      <c r="D11" s="12"/>
      <c r="E11" s="12"/>
      <c r="F11" s="12"/>
      <c r="G11" s="20"/>
    </row>
    <row r="12" spans="2:15" outlineLevel="1" x14ac:dyDescent="0.35">
      <c r="B12" s="8" t="s">
        <v>47</v>
      </c>
      <c r="C12" s="12">
        <v>9928</v>
      </c>
      <c r="D12" s="12">
        <v>15184</v>
      </c>
      <c r="E12" s="12">
        <v>23360</v>
      </c>
      <c r="F12" s="12">
        <v>10512</v>
      </c>
      <c r="G12" s="20">
        <v>11680</v>
      </c>
    </row>
    <row r="13" spans="2:15" outlineLevel="1" x14ac:dyDescent="0.35">
      <c r="B13" s="8" t="s">
        <v>48</v>
      </c>
      <c r="C13" s="12"/>
      <c r="D13" s="12">
        <v>949</v>
      </c>
      <c r="E13" s="12">
        <v>949</v>
      </c>
      <c r="F13" s="12"/>
      <c r="G13" s="20"/>
    </row>
    <row r="14" spans="2:15" x14ac:dyDescent="0.35">
      <c r="B14" t="s">
        <v>2</v>
      </c>
      <c r="C14" s="15">
        <f>SUM(C15:C23)</f>
        <v>4080</v>
      </c>
      <c r="D14" s="15">
        <f t="shared" ref="D14:J14" si="0">SUM(D15:D23)</f>
        <v>0</v>
      </c>
      <c r="E14" s="15">
        <f t="shared" si="0"/>
        <v>0</v>
      </c>
      <c r="F14" s="15">
        <f t="shared" si="0"/>
        <v>8615.49</v>
      </c>
      <c r="G14" s="15">
        <f t="shared" si="0"/>
        <v>10350.630000000001</v>
      </c>
      <c r="H14" s="15">
        <f t="shared" si="0"/>
        <v>0</v>
      </c>
      <c r="I14" s="15">
        <f t="shared" si="0"/>
        <v>0</v>
      </c>
      <c r="J14" s="15">
        <f t="shared" si="0"/>
        <v>0</v>
      </c>
    </row>
    <row r="15" spans="2:15" outlineLevel="1" x14ac:dyDescent="0.35">
      <c r="B15" s="8" t="s">
        <v>40</v>
      </c>
      <c r="C15" s="12"/>
      <c r="D15" s="12"/>
      <c r="E15" s="12"/>
      <c r="F15" s="12">
        <v>1785.83</v>
      </c>
      <c r="G15" s="20">
        <v>1862.13</v>
      </c>
      <c r="H15" s="20"/>
      <c r="I15" s="20"/>
    </row>
    <row r="16" spans="2:15" outlineLevel="1" x14ac:dyDescent="0.35">
      <c r="B16" s="8" t="s">
        <v>41</v>
      </c>
      <c r="C16" s="12"/>
      <c r="D16" s="12"/>
      <c r="E16" s="12"/>
      <c r="F16" s="12">
        <v>5646.66</v>
      </c>
      <c r="G16" s="20">
        <v>2412.5</v>
      </c>
      <c r="H16" s="20"/>
      <c r="I16" s="20"/>
    </row>
    <row r="17" spans="2:10" outlineLevel="1" x14ac:dyDescent="0.35">
      <c r="B17" s="8" t="s">
        <v>42</v>
      </c>
      <c r="C17" s="12"/>
      <c r="D17" s="12"/>
      <c r="E17" s="12"/>
      <c r="F17" s="12">
        <v>1183</v>
      </c>
      <c r="G17" s="20">
        <v>6076</v>
      </c>
      <c r="H17" s="20"/>
      <c r="I17" s="20"/>
    </row>
    <row r="18" spans="2:10" outlineLevel="1" x14ac:dyDescent="0.35">
      <c r="B18" s="8" t="s">
        <v>43</v>
      </c>
      <c r="C18" s="12">
        <v>4080</v>
      </c>
      <c r="D18" s="12"/>
      <c r="E18" s="12"/>
      <c r="F18" s="12"/>
      <c r="G18" s="20"/>
      <c r="H18" s="20"/>
      <c r="I18" s="20"/>
    </row>
    <row r="19" spans="2:10" outlineLevel="1" x14ac:dyDescent="0.35">
      <c r="B19" s="8" t="s">
        <v>44</v>
      </c>
      <c r="C19" s="12"/>
      <c r="D19" s="12"/>
      <c r="E19" s="12"/>
      <c r="F19" s="12"/>
      <c r="G19" s="20"/>
      <c r="H19" s="20"/>
      <c r="I19" s="20"/>
    </row>
    <row r="20" spans="2:10" outlineLevel="1" x14ac:dyDescent="0.35">
      <c r="B20" s="8" t="s">
        <v>45</v>
      </c>
      <c r="C20" s="12"/>
      <c r="D20" s="12"/>
      <c r="E20" s="12"/>
      <c r="F20" s="12"/>
      <c r="G20" s="20"/>
      <c r="H20" s="20"/>
      <c r="I20" s="20"/>
    </row>
    <row r="21" spans="2:10" outlineLevel="1" x14ac:dyDescent="0.35">
      <c r="B21" s="8" t="s">
        <v>46</v>
      </c>
      <c r="C21" s="12"/>
      <c r="D21" s="12"/>
      <c r="E21" s="12"/>
      <c r="F21" s="12"/>
      <c r="G21" s="20"/>
      <c r="H21" s="20"/>
      <c r="I21" s="20"/>
    </row>
    <row r="22" spans="2:10" outlineLevel="1" x14ac:dyDescent="0.35">
      <c r="B22" s="8" t="s">
        <v>47</v>
      </c>
      <c r="C22" s="12"/>
      <c r="D22" s="12"/>
      <c r="E22" s="12"/>
      <c r="F22" s="12"/>
      <c r="G22" s="20"/>
      <c r="H22" s="20"/>
      <c r="I22" s="20"/>
    </row>
    <row r="23" spans="2:10" outlineLevel="1" x14ac:dyDescent="0.35">
      <c r="B23" s="8" t="s">
        <v>48</v>
      </c>
      <c r="C23" s="12"/>
      <c r="D23" s="12"/>
      <c r="E23" s="12"/>
      <c r="F23" s="12"/>
      <c r="G23" s="20"/>
      <c r="H23" s="20"/>
      <c r="I23" s="20"/>
    </row>
    <row r="24" spans="2:10" x14ac:dyDescent="0.35">
      <c r="B24" t="s">
        <v>76</v>
      </c>
      <c r="C24" s="15">
        <f>SUM(C26:C34)</f>
        <v>843176</v>
      </c>
      <c r="D24" s="15">
        <f t="shared" ref="D24:J24" si="1">SUM(D26:D34)</f>
        <v>1245066</v>
      </c>
      <c r="E24" s="15">
        <f t="shared" si="1"/>
        <v>1231611</v>
      </c>
      <c r="F24" s="15">
        <f t="shared" si="1"/>
        <v>1109498.51</v>
      </c>
      <c r="G24" s="15">
        <f t="shared" si="1"/>
        <v>1363248.37</v>
      </c>
      <c r="H24" s="15">
        <f t="shared" si="1"/>
        <v>0</v>
      </c>
      <c r="I24" s="15">
        <f t="shared" si="1"/>
        <v>0</v>
      </c>
      <c r="J24" s="15">
        <f t="shared" si="1"/>
        <v>0</v>
      </c>
    </row>
    <row r="25" spans="2:10" x14ac:dyDescent="0.35">
      <c r="B25" s="8" t="s">
        <v>75</v>
      </c>
      <c r="C25" s="28">
        <f>C24/C4</f>
        <v>0.99518445428536362</v>
      </c>
      <c r="D25" s="28">
        <f t="shared" ref="D25:G25" si="2">D24/D4</f>
        <v>1</v>
      </c>
      <c r="E25" s="28">
        <f t="shared" si="2"/>
        <v>1</v>
      </c>
      <c r="F25" s="28">
        <f t="shared" si="2"/>
        <v>0.99229462290964965</v>
      </c>
      <c r="G25" s="28">
        <f t="shared" si="2"/>
        <v>0.99246459119437336</v>
      </c>
      <c r="H25" s="15"/>
      <c r="I25" s="15"/>
      <c r="J25" s="15"/>
    </row>
    <row r="26" spans="2:10" outlineLevel="1" x14ac:dyDescent="0.35">
      <c r="B26" s="8" t="s">
        <v>40</v>
      </c>
      <c r="C26" s="12">
        <f>C5-C15</f>
        <v>378280</v>
      </c>
      <c r="D26" s="12">
        <f t="shared" ref="D26:G26" si="3">D5-D15</f>
        <v>466664</v>
      </c>
      <c r="E26" s="12">
        <f t="shared" si="3"/>
        <v>467805</v>
      </c>
      <c r="F26" s="12">
        <f t="shared" si="3"/>
        <v>436171.17</v>
      </c>
      <c r="G26" s="12">
        <f t="shared" si="3"/>
        <v>662418.87</v>
      </c>
    </row>
    <row r="27" spans="2:10" outlineLevel="1" x14ac:dyDescent="0.35">
      <c r="B27" s="8" t="s">
        <v>41</v>
      </c>
      <c r="C27" s="12">
        <f t="shared" ref="C27:G27" si="4">C6-C16</f>
        <v>43800</v>
      </c>
      <c r="D27" s="12">
        <f t="shared" si="4"/>
        <v>151110</v>
      </c>
      <c r="E27" s="12">
        <f t="shared" si="4"/>
        <v>152205</v>
      </c>
      <c r="F27" s="12">
        <f t="shared" si="4"/>
        <v>103853.34</v>
      </c>
      <c r="G27" s="12">
        <f t="shared" si="4"/>
        <v>86282.5</v>
      </c>
    </row>
    <row r="28" spans="2:10" outlineLevel="1" x14ac:dyDescent="0.35">
      <c r="B28" s="8" t="s">
        <v>42</v>
      </c>
      <c r="C28" s="12">
        <f t="shared" ref="C28:G28" si="5">C7-C17</f>
        <v>97004</v>
      </c>
      <c r="D28" s="12">
        <f t="shared" si="5"/>
        <v>143652</v>
      </c>
      <c r="E28" s="12">
        <f t="shared" si="5"/>
        <v>161059</v>
      </c>
      <c r="F28" s="12">
        <f t="shared" si="5"/>
        <v>138993</v>
      </c>
      <c r="G28" s="12">
        <f t="shared" si="5"/>
        <v>164015</v>
      </c>
    </row>
    <row r="29" spans="2:10" outlineLevel="1" x14ac:dyDescent="0.35">
      <c r="B29" s="8" t="s">
        <v>43</v>
      </c>
      <c r="C29" s="12">
        <f t="shared" ref="C29:G29" si="6">C8-C18</f>
        <v>306204</v>
      </c>
      <c r="D29" s="12">
        <f t="shared" si="6"/>
        <v>450492</v>
      </c>
      <c r="E29" s="12">
        <f t="shared" si="6"/>
        <v>400396</v>
      </c>
      <c r="F29" s="12">
        <f t="shared" si="6"/>
        <v>407431</v>
      </c>
      <c r="G29" s="12">
        <f t="shared" si="6"/>
        <v>431698</v>
      </c>
    </row>
    <row r="30" spans="2:10" outlineLevel="1" x14ac:dyDescent="0.35">
      <c r="B30" s="8" t="s">
        <v>44</v>
      </c>
      <c r="C30" s="12">
        <f t="shared" ref="C30:G30" si="7">C9-C19</f>
        <v>7960</v>
      </c>
      <c r="D30" s="12">
        <f t="shared" si="7"/>
        <v>17015</v>
      </c>
      <c r="E30" s="12">
        <f t="shared" si="7"/>
        <v>25837</v>
      </c>
      <c r="F30" s="12">
        <f t="shared" si="7"/>
        <v>12538</v>
      </c>
      <c r="G30" s="12">
        <f t="shared" si="7"/>
        <v>7154</v>
      </c>
    </row>
    <row r="31" spans="2:10" outlineLevel="1" x14ac:dyDescent="0.35">
      <c r="B31" s="8" t="s">
        <v>45</v>
      </c>
      <c r="C31" s="12">
        <f t="shared" ref="C31:G31" si="8">C10-C20</f>
        <v>0</v>
      </c>
      <c r="D31" s="12">
        <f t="shared" si="8"/>
        <v>0</v>
      </c>
      <c r="E31" s="12">
        <f t="shared" si="8"/>
        <v>0</v>
      </c>
      <c r="F31" s="12">
        <f t="shared" si="8"/>
        <v>0</v>
      </c>
      <c r="G31" s="12">
        <f t="shared" si="8"/>
        <v>0</v>
      </c>
    </row>
    <row r="32" spans="2:10" outlineLevel="1" x14ac:dyDescent="0.35">
      <c r="B32" s="8" t="s">
        <v>46</v>
      </c>
      <c r="C32" s="12">
        <f t="shared" ref="C32:G32" si="9">C11-C21</f>
        <v>0</v>
      </c>
      <c r="D32" s="12">
        <f t="shared" si="9"/>
        <v>0</v>
      </c>
      <c r="E32" s="12">
        <f t="shared" si="9"/>
        <v>0</v>
      </c>
      <c r="F32" s="12">
        <f t="shared" si="9"/>
        <v>0</v>
      </c>
      <c r="G32" s="12">
        <f t="shared" si="9"/>
        <v>0</v>
      </c>
    </row>
    <row r="33" spans="2:12" outlineLevel="1" x14ac:dyDescent="0.35">
      <c r="B33" s="8" t="s">
        <v>47</v>
      </c>
      <c r="C33" s="12">
        <f t="shared" ref="C33:G33" si="10">C12-C22</f>
        <v>9928</v>
      </c>
      <c r="D33" s="12">
        <f t="shared" si="10"/>
        <v>15184</v>
      </c>
      <c r="E33" s="12">
        <f t="shared" si="10"/>
        <v>23360</v>
      </c>
      <c r="F33" s="12">
        <f t="shared" si="10"/>
        <v>10512</v>
      </c>
      <c r="G33" s="12">
        <f t="shared" si="10"/>
        <v>11680</v>
      </c>
    </row>
    <row r="34" spans="2:12" outlineLevel="1" x14ac:dyDescent="0.35">
      <c r="B34" s="8" t="s">
        <v>48</v>
      </c>
      <c r="C34" s="12">
        <f t="shared" ref="C34:G34" si="11">C13-C23</f>
        <v>0</v>
      </c>
      <c r="D34" s="12">
        <f t="shared" si="11"/>
        <v>949</v>
      </c>
      <c r="E34" s="12">
        <f t="shared" si="11"/>
        <v>949</v>
      </c>
      <c r="F34" s="12">
        <f t="shared" si="11"/>
        <v>0</v>
      </c>
      <c r="G34" s="12">
        <f t="shared" si="11"/>
        <v>0</v>
      </c>
    </row>
    <row r="35" spans="2:12" x14ac:dyDescent="0.35">
      <c r="B35" t="s">
        <v>4</v>
      </c>
      <c r="C35" s="15">
        <f t="shared" ref="C35:K35" si="12">SUM(C36:C44)</f>
        <v>378244.59534771927</v>
      </c>
      <c r="D35" s="15">
        <f t="shared" si="12"/>
        <v>446796.00108567491</v>
      </c>
      <c r="E35" s="15">
        <f t="shared" si="12"/>
        <v>458093.35137696203</v>
      </c>
      <c r="F35" s="15">
        <f t="shared" si="12"/>
        <v>480735.5460881113</v>
      </c>
      <c r="G35" s="15">
        <f t="shared" si="12"/>
        <v>504594.11208935519</v>
      </c>
      <c r="H35" s="13">
        <f t="shared" si="12"/>
        <v>0</v>
      </c>
      <c r="I35" s="13">
        <f t="shared" si="12"/>
        <v>0</v>
      </c>
      <c r="J35" s="13">
        <f t="shared" si="12"/>
        <v>0</v>
      </c>
      <c r="K35" s="13">
        <f t="shared" si="12"/>
        <v>0</v>
      </c>
    </row>
    <row r="36" spans="2:12" outlineLevel="1" x14ac:dyDescent="0.35">
      <c r="B36" s="8" t="s">
        <v>40</v>
      </c>
      <c r="C36" s="12">
        <v>87627.815935719642</v>
      </c>
      <c r="D36" s="12">
        <v>86722.936795445668</v>
      </c>
      <c r="E36" s="12">
        <v>86557.981659584009</v>
      </c>
      <c r="F36" s="12">
        <v>84161.137695718324</v>
      </c>
      <c r="G36" s="20">
        <v>95384.183171792698</v>
      </c>
      <c r="H36" s="20"/>
      <c r="I36" s="20"/>
      <c r="J36" s="20"/>
      <c r="K36" s="20"/>
      <c r="L36" s="20"/>
    </row>
    <row r="37" spans="2:12" outlineLevel="1" x14ac:dyDescent="0.35">
      <c r="B37" s="8" t="s">
        <v>41</v>
      </c>
      <c r="C37" s="12">
        <v>27919.05362374182</v>
      </c>
      <c r="D37" s="12">
        <v>43006.189575465491</v>
      </c>
      <c r="E37" s="12">
        <v>59236.054356862092</v>
      </c>
      <c r="F37" s="12">
        <v>60507.819930146019</v>
      </c>
      <c r="G37" s="20">
        <v>58131.093726413303</v>
      </c>
      <c r="H37" s="20"/>
      <c r="I37" s="20"/>
      <c r="J37" s="20"/>
      <c r="K37" s="20"/>
      <c r="L37" s="20"/>
    </row>
    <row r="38" spans="2:12" outlineLevel="1" x14ac:dyDescent="0.35">
      <c r="B38" s="8" t="s">
        <v>42</v>
      </c>
      <c r="C38" s="12">
        <v>39013.904051478828</v>
      </c>
      <c r="D38" s="12">
        <v>77150.067682588851</v>
      </c>
      <c r="E38" s="12">
        <v>71896.037263215898</v>
      </c>
      <c r="F38" s="12">
        <v>76224.570745248246</v>
      </c>
      <c r="G38" s="20">
        <v>75266.257524636589</v>
      </c>
      <c r="H38" s="20"/>
      <c r="I38" s="20"/>
      <c r="J38" s="20"/>
      <c r="K38" s="20"/>
      <c r="L38" s="20"/>
    </row>
    <row r="39" spans="2:12" outlineLevel="1" x14ac:dyDescent="0.35">
      <c r="B39" s="8" t="s">
        <v>43</v>
      </c>
      <c r="C39" s="12">
        <v>214874.24237680028</v>
      </c>
      <c r="D39" s="12">
        <v>226875.19131992362</v>
      </c>
      <c r="E39" s="12">
        <v>219275.38428768987</v>
      </c>
      <c r="F39" s="12">
        <v>230935.34477141796</v>
      </c>
      <c r="G39" s="20">
        <v>243561.22094084881</v>
      </c>
      <c r="H39" s="20"/>
      <c r="I39" s="20"/>
      <c r="J39" s="20"/>
      <c r="K39" s="20"/>
      <c r="L39" s="20"/>
    </row>
    <row r="40" spans="2:12" outlineLevel="1" x14ac:dyDescent="0.35">
      <c r="B40" s="8" t="s">
        <v>44</v>
      </c>
      <c r="C40" s="12">
        <v>683.74913775650055</v>
      </c>
      <c r="D40" s="12">
        <v>1444.7253817230912</v>
      </c>
      <c r="E40" s="12">
        <v>1547.4226627871149</v>
      </c>
      <c r="F40" s="12">
        <v>14712.134256191724</v>
      </c>
      <c r="G40" s="20">
        <v>15568.272688834772</v>
      </c>
      <c r="H40" s="20"/>
      <c r="I40" s="20"/>
      <c r="J40" s="20"/>
      <c r="K40" s="20"/>
      <c r="L40" s="20"/>
    </row>
    <row r="41" spans="2:12" outlineLevel="1" x14ac:dyDescent="0.35">
      <c r="B41" s="8" t="s">
        <v>45</v>
      </c>
      <c r="C41" s="12">
        <v>0</v>
      </c>
      <c r="D41" s="12">
        <v>0</v>
      </c>
      <c r="E41" s="12">
        <v>0</v>
      </c>
      <c r="F41" s="12">
        <v>0</v>
      </c>
      <c r="G41" s="20">
        <v>0</v>
      </c>
      <c r="H41" s="20"/>
      <c r="I41" s="20"/>
      <c r="J41" s="20"/>
      <c r="K41" s="20"/>
      <c r="L41" s="20"/>
    </row>
    <row r="42" spans="2:12" outlineLevel="1" x14ac:dyDescent="0.35">
      <c r="B42" s="8" t="s">
        <v>46</v>
      </c>
      <c r="C42" s="12">
        <v>0</v>
      </c>
      <c r="D42" s="12">
        <v>0</v>
      </c>
      <c r="E42" s="12">
        <v>0</v>
      </c>
      <c r="F42" s="12">
        <v>0</v>
      </c>
      <c r="G42" s="20">
        <v>0</v>
      </c>
      <c r="H42" s="20"/>
      <c r="I42" s="20"/>
      <c r="J42" s="20"/>
      <c r="K42" s="20"/>
      <c r="L42" s="20"/>
    </row>
    <row r="43" spans="2:12" outlineLevel="1" x14ac:dyDescent="0.35">
      <c r="B43" s="8" t="s">
        <v>47</v>
      </c>
      <c r="C43" s="12">
        <v>8125.8302222222219</v>
      </c>
      <c r="D43" s="12">
        <v>11596.89033052818</v>
      </c>
      <c r="E43" s="12">
        <v>19481.315980543004</v>
      </c>
      <c r="F43" s="12">
        <v>14194.538689389026</v>
      </c>
      <c r="G43" s="20">
        <v>16683.084036829023</v>
      </c>
      <c r="H43" s="20"/>
      <c r="I43" s="20"/>
      <c r="J43" s="20"/>
      <c r="K43" s="20"/>
      <c r="L43" s="20"/>
    </row>
    <row r="44" spans="2:12" outlineLevel="1" x14ac:dyDescent="0.35">
      <c r="B44" s="8" t="s">
        <v>48</v>
      </c>
      <c r="C44" s="12">
        <v>0</v>
      </c>
      <c r="D44" s="12">
        <v>0</v>
      </c>
      <c r="E44" s="12">
        <v>99.15516627996908</v>
      </c>
      <c r="F44" s="12">
        <v>0</v>
      </c>
      <c r="G44" s="20">
        <v>0</v>
      </c>
      <c r="H44" s="20"/>
      <c r="I44" s="20"/>
      <c r="J44" s="20"/>
      <c r="K44" s="20"/>
      <c r="L44" s="20"/>
    </row>
    <row r="45" spans="2:12" x14ac:dyDescent="0.35">
      <c r="B45" t="s">
        <v>72</v>
      </c>
      <c r="C45" s="26">
        <f>C47+C49+C51+C53+C55+C57+C59+C61+C63</f>
        <v>464931.40465228073</v>
      </c>
      <c r="D45" s="26">
        <f t="shared" ref="D45:G45" si="13">D47+D49+D51+D53+D55+D57+D59+D61+D63</f>
        <v>798269.99891432514</v>
      </c>
      <c r="E45" s="26">
        <f t="shared" si="13"/>
        <v>773517.64862303797</v>
      </c>
      <c r="F45" s="26">
        <f t="shared" si="13"/>
        <v>628762.96391188877</v>
      </c>
      <c r="G45" s="26">
        <f t="shared" si="13"/>
        <v>858654.25791064475</v>
      </c>
      <c r="H45" s="20"/>
      <c r="I45" s="20"/>
      <c r="J45" s="20"/>
      <c r="K45" s="20"/>
      <c r="L45" s="20"/>
    </row>
    <row r="46" spans="2:12" x14ac:dyDescent="0.35">
      <c r="B46" s="8" t="s">
        <v>75</v>
      </c>
      <c r="C46" s="28">
        <f>C45/C4</f>
        <v>0.54874961599832961</v>
      </c>
      <c r="D46" s="28">
        <f t="shared" ref="D46:G46" si="14">D45/D4</f>
        <v>0.64114673351800233</v>
      </c>
      <c r="E46" s="28">
        <f t="shared" si="14"/>
        <v>0.6280535401381101</v>
      </c>
      <c r="F46" s="28">
        <f t="shared" si="14"/>
        <v>0.56234244800788535</v>
      </c>
      <c r="G46" s="28">
        <f t="shared" si="14"/>
        <v>0.62511275700597102</v>
      </c>
      <c r="H46" s="20"/>
      <c r="I46" s="20"/>
      <c r="J46" s="20"/>
      <c r="K46" s="20"/>
      <c r="L46" s="20"/>
    </row>
    <row r="47" spans="2:12" outlineLevel="1" x14ac:dyDescent="0.35">
      <c r="B47" s="8" t="s">
        <v>40</v>
      </c>
      <c r="C47" s="24">
        <f>C26-C36</f>
        <v>290652.18406428036</v>
      </c>
      <c r="D47" s="24">
        <f t="shared" ref="D47:G47" si="15">D26-D36</f>
        <v>379941.06320455432</v>
      </c>
      <c r="E47" s="24">
        <f t="shared" si="15"/>
        <v>381247.01834041602</v>
      </c>
      <c r="F47" s="24">
        <f t="shared" si="15"/>
        <v>352010.03230428166</v>
      </c>
      <c r="G47" s="24">
        <f t="shared" si="15"/>
        <v>567034.68682820734</v>
      </c>
      <c r="H47" s="20"/>
      <c r="I47" s="20"/>
      <c r="J47" s="20"/>
      <c r="K47" s="20"/>
      <c r="L47" s="20"/>
    </row>
    <row r="48" spans="2:12" outlineLevel="1" x14ac:dyDescent="0.35">
      <c r="B48" s="8" t="s">
        <v>75</v>
      </c>
      <c r="C48" s="25">
        <f>C47/C5</f>
        <v>0.76835197225409846</v>
      </c>
      <c r="D48" s="25">
        <f t="shared" ref="D48:G48" si="16">D47/D5</f>
        <v>0.81416407351875075</v>
      </c>
      <c r="E48" s="25">
        <f t="shared" si="16"/>
        <v>0.81496995188254939</v>
      </c>
      <c r="F48" s="25">
        <f t="shared" si="16"/>
        <v>0.80375478027359226</v>
      </c>
      <c r="G48" s="25">
        <f t="shared" si="16"/>
        <v>0.85360666168113697</v>
      </c>
      <c r="H48" s="20"/>
      <c r="I48" s="20"/>
      <c r="J48" s="20"/>
      <c r="K48" s="20"/>
      <c r="L48" s="20"/>
    </row>
    <row r="49" spans="2:12" outlineLevel="1" x14ac:dyDescent="0.35">
      <c r="B49" s="8" t="s">
        <v>41</v>
      </c>
      <c r="C49" s="24">
        <f>C27-C37</f>
        <v>15880.94637625818</v>
      </c>
      <c r="D49" s="24">
        <f t="shared" ref="D49:G49" si="17">D27-D37</f>
        <v>108103.81042453452</v>
      </c>
      <c r="E49" s="24">
        <f t="shared" si="17"/>
        <v>92968.945643137908</v>
      </c>
      <c r="F49" s="24">
        <f t="shared" si="17"/>
        <v>43345.520069853977</v>
      </c>
      <c r="G49" s="24">
        <f t="shared" si="17"/>
        <v>28151.406273586697</v>
      </c>
      <c r="H49" s="20"/>
      <c r="I49" s="20"/>
      <c r="J49" s="20"/>
      <c r="K49" s="20"/>
      <c r="L49" s="20"/>
    </row>
    <row r="50" spans="2:12" outlineLevel="1" x14ac:dyDescent="0.35">
      <c r="B50" s="8" t="s">
        <v>75</v>
      </c>
      <c r="C50" s="25">
        <f>C49/C6</f>
        <v>0.36257868438945617</v>
      </c>
      <c r="D50" s="25">
        <f t="shared" ref="D50:G50" si="18">D49/D6</f>
        <v>0.71539812338385622</v>
      </c>
      <c r="E50" s="25">
        <f t="shared" si="18"/>
        <v>0.61081400507958283</v>
      </c>
      <c r="F50" s="25">
        <f t="shared" si="18"/>
        <v>0.39584949835483085</v>
      </c>
      <c r="G50" s="25">
        <f t="shared" si="18"/>
        <v>0.31739563981720159</v>
      </c>
      <c r="H50" s="20"/>
      <c r="I50" s="20"/>
      <c r="J50" s="20"/>
      <c r="K50" s="20"/>
      <c r="L50" s="20"/>
    </row>
    <row r="51" spans="2:12" outlineLevel="1" x14ac:dyDescent="0.35">
      <c r="B51" s="8" t="s">
        <v>42</v>
      </c>
      <c r="C51" s="24">
        <f>C28-C38</f>
        <v>57990.095948521172</v>
      </c>
      <c r="D51" s="24">
        <f t="shared" ref="D51:G51" si="19">D28-D38</f>
        <v>66501.932317411149</v>
      </c>
      <c r="E51" s="24">
        <f t="shared" si="19"/>
        <v>89162.962736784102</v>
      </c>
      <c r="F51" s="24">
        <f t="shared" si="19"/>
        <v>62768.429254751754</v>
      </c>
      <c r="G51" s="24">
        <f t="shared" si="19"/>
        <v>88748.742475363411</v>
      </c>
      <c r="H51" s="20"/>
      <c r="I51" s="20"/>
      <c r="J51" s="20"/>
      <c r="K51" s="20"/>
      <c r="L51" s="20"/>
    </row>
    <row r="52" spans="2:12" outlineLevel="1" x14ac:dyDescent="0.35">
      <c r="B52" s="8" t="s">
        <v>75</v>
      </c>
      <c r="C52" s="25">
        <f>C51/C7</f>
        <v>0.59781138869037531</v>
      </c>
      <c r="D52" s="25">
        <f t="shared" ref="D52:G52" si="20">D51/D7</f>
        <v>0.46293774063299603</v>
      </c>
      <c r="E52" s="25">
        <f t="shared" si="20"/>
        <v>0.55360434832442829</v>
      </c>
      <c r="F52" s="25">
        <f t="shared" si="20"/>
        <v>0.4477829960531885</v>
      </c>
      <c r="G52" s="25">
        <f t="shared" si="20"/>
        <v>0.52177212477652202</v>
      </c>
      <c r="H52" s="20"/>
      <c r="I52" s="20"/>
      <c r="J52" s="20"/>
      <c r="K52" s="20"/>
      <c r="L52" s="20"/>
    </row>
    <row r="53" spans="2:12" outlineLevel="1" x14ac:dyDescent="0.35">
      <c r="B53" s="8" t="s">
        <v>43</v>
      </c>
      <c r="C53" s="24">
        <f>C29-C39</f>
        <v>91329.757623199723</v>
      </c>
      <c r="D53" s="24">
        <f t="shared" ref="D53:G53" si="21">D29-D39</f>
        <v>223616.80868007638</v>
      </c>
      <c r="E53" s="24">
        <f t="shared" si="21"/>
        <v>181120.61571231013</v>
      </c>
      <c r="F53" s="24">
        <f t="shared" si="21"/>
        <v>176495.65522858204</v>
      </c>
      <c r="G53" s="24">
        <f t="shared" si="21"/>
        <v>188136.77905915119</v>
      </c>
      <c r="H53" s="20"/>
      <c r="I53" s="20"/>
      <c r="J53" s="20"/>
      <c r="K53" s="20"/>
      <c r="L53" s="20"/>
    </row>
    <row r="54" spans="2:12" outlineLevel="1" x14ac:dyDescent="0.35">
      <c r="B54" s="8" t="s">
        <v>75</v>
      </c>
      <c r="C54" s="25">
        <f>C53/C8</f>
        <v>0.29434246568691819</v>
      </c>
      <c r="D54" s="25">
        <f t="shared" ref="D54:G54" si="22">D53/D8</f>
        <v>0.49638352885306819</v>
      </c>
      <c r="E54" s="25">
        <f t="shared" si="22"/>
        <v>0.45235370910875766</v>
      </c>
      <c r="F54" s="25">
        <f t="shared" si="22"/>
        <v>0.43319152256107668</v>
      </c>
      <c r="G54" s="25">
        <f t="shared" si="22"/>
        <v>0.43580646437822551</v>
      </c>
      <c r="H54" s="20"/>
      <c r="I54" s="20"/>
      <c r="J54" s="20"/>
      <c r="K54" s="20"/>
      <c r="L54" s="20"/>
    </row>
    <row r="55" spans="2:12" outlineLevel="1" x14ac:dyDescent="0.35">
      <c r="B55" s="8" t="s">
        <v>44</v>
      </c>
      <c r="C55" s="24">
        <f>C30-C40</f>
        <v>7276.2508622434998</v>
      </c>
      <c r="D55" s="24">
        <f t="shared" ref="D55:G55" si="23">D30-D40</f>
        <v>15570.274618276908</v>
      </c>
      <c r="E55" s="24">
        <f t="shared" si="23"/>
        <v>24289.577337212886</v>
      </c>
      <c r="F55" s="24">
        <f t="shared" si="23"/>
        <v>-2174.1342561917245</v>
      </c>
      <c r="G55" s="24">
        <f t="shared" si="23"/>
        <v>-8414.2726888347715</v>
      </c>
      <c r="H55" s="20"/>
      <c r="I55" s="20"/>
      <c r="J55" s="20"/>
      <c r="K55" s="20"/>
      <c r="L55" s="20"/>
    </row>
    <row r="56" spans="2:12" outlineLevel="1" x14ac:dyDescent="0.35">
      <c r="B56" s="8" t="s">
        <v>75</v>
      </c>
      <c r="C56" s="25">
        <f>C55/C9</f>
        <v>0.9141018671160176</v>
      </c>
      <c r="D56" s="25">
        <f t="shared" ref="D56:G56" si="24">D55/D9</f>
        <v>0.91509107365717945</v>
      </c>
      <c r="E56" s="25">
        <f t="shared" si="24"/>
        <v>0.94010826865398023</v>
      </c>
      <c r="F56" s="25">
        <f t="shared" si="24"/>
        <v>-0.17340359357088247</v>
      </c>
      <c r="G56" s="25">
        <f t="shared" si="24"/>
        <v>-1.1761633615927833</v>
      </c>
      <c r="H56" s="20"/>
      <c r="I56" s="20"/>
      <c r="J56" s="20"/>
      <c r="K56" s="20"/>
      <c r="L56" s="20"/>
    </row>
    <row r="57" spans="2:12" outlineLevel="1" x14ac:dyDescent="0.35">
      <c r="B57" s="8" t="s">
        <v>45</v>
      </c>
      <c r="C57" s="24">
        <f>C31-C41</f>
        <v>0</v>
      </c>
      <c r="D57" s="24">
        <f t="shared" ref="D57:G57" si="25">D31-D41</f>
        <v>0</v>
      </c>
      <c r="E57" s="24">
        <f t="shared" si="25"/>
        <v>0</v>
      </c>
      <c r="F57" s="24">
        <f t="shared" si="25"/>
        <v>0</v>
      </c>
      <c r="G57" s="24">
        <f t="shared" si="25"/>
        <v>0</v>
      </c>
      <c r="H57" s="20"/>
      <c r="I57" s="20"/>
      <c r="J57" s="20"/>
      <c r="K57" s="20"/>
      <c r="L57" s="20"/>
    </row>
    <row r="58" spans="2:12" outlineLevel="1" x14ac:dyDescent="0.35">
      <c r="B58" s="8" t="s">
        <v>75</v>
      </c>
      <c r="C58" s="25" t="e">
        <f>C57/C10</f>
        <v>#DIV/0!</v>
      </c>
      <c r="D58" s="25" t="e">
        <f t="shared" ref="D58:G58" si="26">D57/D10</f>
        <v>#DIV/0!</v>
      </c>
      <c r="E58" s="25" t="e">
        <f t="shared" si="26"/>
        <v>#DIV/0!</v>
      </c>
      <c r="F58" s="25" t="e">
        <f t="shared" si="26"/>
        <v>#DIV/0!</v>
      </c>
      <c r="G58" s="25" t="e">
        <f t="shared" si="26"/>
        <v>#DIV/0!</v>
      </c>
      <c r="H58" s="20"/>
      <c r="I58" s="20"/>
      <c r="J58" s="20"/>
      <c r="K58" s="20"/>
      <c r="L58" s="20"/>
    </row>
    <row r="59" spans="2:12" outlineLevel="1" x14ac:dyDescent="0.35">
      <c r="B59" s="8" t="s">
        <v>46</v>
      </c>
      <c r="C59" s="24">
        <f>C32-C42</f>
        <v>0</v>
      </c>
      <c r="D59" s="24">
        <f t="shared" ref="D59:G59" si="27">D32-D42</f>
        <v>0</v>
      </c>
      <c r="E59" s="24">
        <f t="shared" si="27"/>
        <v>0</v>
      </c>
      <c r="F59" s="24">
        <f t="shared" si="27"/>
        <v>0</v>
      </c>
      <c r="G59" s="24">
        <f t="shared" si="27"/>
        <v>0</v>
      </c>
      <c r="H59" s="20"/>
      <c r="I59" s="20"/>
      <c r="J59" s="20"/>
      <c r="K59" s="20"/>
      <c r="L59" s="20"/>
    </row>
    <row r="60" spans="2:12" outlineLevel="1" x14ac:dyDescent="0.35">
      <c r="B60" s="8" t="s">
        <v>75</v>
      </c>
      <c r="C60" s="25" t="e">
        <f>C59/C11</f>
        <v>#DIV/0!</v>
      </c>
      <c r="D60" s="25" t="e">
        <f t="shared" ref="D60:G60" si="28">D59/D11</f>
        <v>#DIV/0!</v>
      </c>
      <c r="E60" s="25" t="e">
        <f t="shared" si="28"/>
        <v>#DIV/0!</v>
      </c>
      <c r="F60" s="25" t="e">
        <f t="shared" si="28"/>
        <v>#DIV/0!</v>
      </c>
      <c r="G60" s="25" t="e">
        <f t="shared" si="28"/>
        <v>#DIV/0!</v>
      </c>
      <c r="H60" s="20"/>
      <c r="I60" s="20"/>
      <c r="J60" s="20"/>
      <c r="K60" s="20"/>
      <c r="L60" s="20"/>
    </row>
    <row r="61" spans="2:12" outlineLevel="1" x14ac:dyDescent="0.35">
      <c r="B61" s="8" t="s">
        <v>47</v>
      </c>
      <c r="C61" s="24">
        <f>C33-C43</f>
        <v>1802.1697777777781</v>
      </c>
      <c r="D61" s="24">
        <f t="shared" ref="D61:G61" si="29">D33-D43</f>
        <v>3587.1096694718199</v>
      </c>
      <c r="E61" s="24">
        <f t="shared" si="29"/>
        <v>3878.6840194569959</v>
      </c>
      <c r="F61" s="24">
        <f t="shared" si="29"/>
        <v>-3682.5386893890263</v>
      </c>
      <c r="G61" s="24">
        <f t="shared" si="29"/>
        <v>-5003.0840368290228</v>
      </c>
      <c r="H61" s="20"/>
      <c r="I61" s="20"/>
      <c r="J61" s="20"/>
      <c r="K61" s="20"/>
      <c r="L61" s="20"/>
    </row>
    <row r="62" spans="2:12" outlineLevel="1" x14ac:dyDescent="0.35">
      <c r="B62" s="8" t="s">
        <v>75</v>
      </c>
      <c r="C62" s="25">
        <f>C61/C12</f>
        <v>0.18152395021935719</v>
      </c>
      <c r="D62" s="25">
        <f t="shared" ref="D62:G62" si="30">D61/D12</f>
        <v>0.23624273376395019</v>
      </c>
      <c r="E62" s="25">
        <f t="shared" si="30"/>
        <v>0.16603955562743988</v>
      </c>
      <c r="F62" s="25">
        <f t="shared" si="30"/>
        <v>-0.35031760743807328</v>
      </c>
      <c r="G62" s="25">
        <f t="shared" si="30"/>
        <v>-0.42834623602988209</v>
      </c>
      <c r="H62" s="20"/>
      <c r="I62" s="20"/>
      <c r="J62" s="20"/>
      <c r="K62" s="20"/>
      <c r="L62" s="20"/>
    </row>
    <row r="63" spans="2:12" outlineLevel="1" x14ac:dyDescent="0.35">
      <c r="B63" s="8" t="s">
        <v>48</v>
      </c>
      <c r="C63" s="24">
        <f>C34-C44</f>
        <v>0</v>
      </c>
      <c r="D63" s="24">
        <f t="shared" ref="D63:G63" si="31">D34-D44</f>
        <v>949</v>
      </c>
      <c r="E63" s="24">
        <f t="shared" si="31"/>
        <v>849.84483372003092</v>
      </c>
      <c r="F63" s="24">
        <f t="shared" si="31"/>
        <v>0</v>
      </c>
      <c r="G63" s="24">
        <f t="shared" si="31"/>
        <v>0</v>
      </c>
      <c r="H63" s="20"/>
      <c r="I63" s="20"/>
      <c r="J63" s="20"/>
      <c r="K63" s="20"/>
      <c r="L63" s="20"/>
    </row>
    <row r="64" spans="2:12" outlineLevel="1" x14ac:dyDescent="0.35">
      <c r="B64" s="8" t="s">
        <v>75</v>
      </c>
      <c r="C64" s="25" t="e">
        <f>C63/C13</f>
        <v>#DIV/0!</v>
      </c>
      <c r="D64" s="25">
        <f t="shared" ref="D64:G64" si="32">D63/D13</f>
        <v>1</v>
      </c>
      <c r="E64" s="25">
        <f t="shared" si="32"/>
        <v>0.89551615776610216</v>
      </c>
      <c r="F64" s="25" t="e">
        <f t="shared" si="32"/>
        <v>#DIV/0!</v>
      </c>
      <c r="G64" s="25" t="e">
        <f t="shared" si="32"/>
        <v>#DIV/0!</v>
      </c>
      <c r="H64" s="20"/>
      <c r="I64" s="20"/>
      <c r="J64" s="20"/>
      <c r="K64" s="20"/>
      <c r="L64" s="20"/>
    </row>
    <row r="65" spans="2:12" x14ac:dyDescent="0.35">
      <c r="B65" t="s">
        <v>5</v>
      </c>
      <c r="C65" s="15">
        <f t="shared" ref="C65:L65" si="33">SUM(C68:C85)</f>
        <v>174066.19</v>
      </c>
      <c r="D65" s="15">
        <f t="shared" si="33"/>
        <v>187399.11916666667</v>
      </c>
      <c r="E65" s="15">
        <f t="shared" si="33"/>
        <v>195399.11916666667</v>
      </c>
      <c r="F65" s="15">
        <f t="shared" si="33"/>
        <v>189399.11916666667</v>
      </c>
      <c r="G65" s="15">
        <f t="shared" si="33"/>
        <v>188399.11916666667</v>
      </c>
      <c r="H65" s="15">
        <f t="shared" si="33"/>
        <v>0</v>
      </c>
      <c r="I65" s="15">
        <f t="shared" si="33"/>
        <v>0</v>
      </c>
      <c r="J65" s="15">
        <f t="shared" si="33"/>
        <v>0</v>
      </c>
      <c r="K65" s="15">
        <f t="shared" si="33"/>
        <v>0</v>
      </c>
      <c r="L65" s="15">
        <f t="shared" si="33"/>
        <v>0</v>
      </c>
    </row>
    <row r="66" spans="2:12" outlineLevel="1" x14ac:dyDescent="0.35">
      <c r="B66" s="8" t="s">
        <v>74</v>
      </c>
      <c r="C66" s="12">
        <v>26177.223466666663</v>
      </c>
      <c r="D66" s="12">
        <v>30709.303463393939</v>
      </c>
      <c r="E66" s="12">
        <v>30024.08981666667</v>
      </c>
      <c r="F66" s="12">
        <v>30031.689816666669</v>
      </c>
      <c r="G66" s="12">
        <v>29540.618883333333</v>
      </c>
      <c r="H66" s="15"/>
      <c r="I66" s="15"/>
      <c r="J66" s="15"/>
      <c r="K66" s="15"/>
      <c r="L66" s="15"/>
    </row>
    <row r="67" spans="2:12" outlineLevel="1" x14ac:dyDescent="0.35">
      <c r="B67" s="8" t="s">
        <v>77</v>
      </c>
      <c r="C67" s="12">
        <v>97393.731565349546</v>
      </c>
      <c r="D67" s="12">
        <v>100409.79176977469</v>
      </c>
      <c r="E67" s="12">
        <v>100409.79176977469</v>
      </c>
      <c r="F67" s="12">
        <v>100409.79176977469</v>
      </c>
      <c r="G67" s="12">
        <v>100409.79176977469</v>
      </c>
      <c r="H67" s="15"/>
      <c r="I67" s="15"/>
      <c r="J67" s="15"/>
      <c r="K67" s="15"/>
      <c r="L67" s="15"/>
    </row>
    <row r="68" spans="2:12" outlineLevel="1" x14ac:dyDescent="0.35">
      <c r="B68" s="8" t="s">
        <v>21</v>
      </c>
      <c r="C68" s="12"/>
      <c r="D68" s="12"/>
      <c r="E68" s="12"/>
      <c r="F68" s="12"/>
      <c r="G68" s="20"/>
    </row>
    <row r="69" spans="2:12" outlineLevel="1" x14ac:dyDescent="0.35">
      <c r="B69" s="8" t="s">
        <v>22</v>
      </c>
      <c r="C69" s="12"/>
      <c r="D69" s="12"/>
      <c r="E69" s="12"/>
      <c r="F69" s="12"/>
      <c r="G69" s="20"/>
    </row>
    <row r="70" spans="2:12" outlineLevel="1" x14ac:dyDescent="0.35">
      <c r="B70" s="8" t="s">
        <v>23</v>
      </c>
      <c r="C70" s="12">
        <v>133388.79</v>
      </c>
      <c r="D70" s="12">
        <v>133388.79</v>
      </c>
      <c r="E70" s="12">
        <v>133388.79</v>
      </c>
      <c r="F70" s="12">
        <v>133388.79</v>
      </c>
      <c r="G70" s="12">
        <v>133388.79</v>
      </c>
    </row>
    <row r="71" spans="2:12" outlineLevel="1" x14ac:dyDescent="0.35">
      <c r="B71" s="8" t="s">
        <v>24</v>
      </c>
      <c r="C71" s="12">
        <v>35389.660000000003</v>
      </c>
      <c r="D71" s="12">
        <v>35389.660000000003</v>
      </c>
      <c r="E71" s="12">
        <v>35389.660000000003</v>
      </c>
      <c r="F71" s="12">
        <v>35389.660000000003</v>
      </c>
      <c r="G71" s="12">
        <v>35389.660000000003</v>
      </c>
    </row>
    <row r="72" spans="2:12" outlineLevel="1" x14ac:dyDescent="0.35">
      <c r="B72" s="8" t="s">
        <v>26</v>
      </c>
      <c r="C72" s="12"/>
      <c r="D72" s="12"/>
      <c r="E72" s="12"/>
      <c r="F72" s="12">
        <v>2000</v>
      </c>
      <c r="G72" s="20">
        <v>1000</v>
      </c>
    </row>
    <row r="73" spans="2:12" outlineLevel="1" x14ac:dyDescent="0.35">
      <c r="B73" s="8" t="s">
        <v>27</v>
      </c>
      <c r="C73" s="12"/>
      <c r="D73" s="12"/>
      <c r="E73" s="12"/>
      <c r="F73" s="12"/>
      <c r="G73" s="20"/>
    </row>
    <row r="74" spans="2:12" outlineLevel="1" x14ac:dyDescent="0.35">
      <c r="B74" s="8" t="s">
        <v>28</v>
      </c>
      <c r="C74" s="12"/>
      <c r="D74" s="12"/>
      <c r="E74" s="12"/>
      <c r="F74" s="12"/>
      <c r="G74" s="20"/>
    </row>
    <row r="75" spans="2:12" outlineLevel="1" x14ac:dyDescent="0.35">
      <c r="B75" s="8" t="s">
        <v>29</v>
      </c>
      <c r="C75" s="12"/>
      <c r="D75" s="12"/>
      <c r="E75" s="12"/>
      <c r="F75" s="12"/>
      <c r="G75" s="20"/>
    </row>
    <row r="76" spans="2:12" outlineLevel="1" x14ac:dyDescent="0.35">
      <c r="B76" s="8" t="s">
        <v>30</v>
      </c>
      <c r="C76" s="12"/>
      <c r="D76" s="12"/>
      <c r="E76" s="12"/>
      <c r="F76" s="12"/>
      <c r="G76" s="20"/>
    </row>
    <row r="77" spans="2:12" outlineLevel="1" x14ac:dyDescent="0.35">
      <c r="B77" s="8" t="s">
        <v>31</v>
      </c>
      <c r="C77" s="12"/>
      <c r="D77" s="12"/>
      <c r="E77" s="12"/>
      <c r="F77" s="12"/>
      <c r="G77" s="20"/>
    </row>
    <row r="78" spans="2:12" outlineLevel="1" x14ac:dyDescent="0.35">
      <c r="B78" s="8" t="s">
        <v>32</v>
      </c>
      <c r="C78" s="12">
        <v>0</v>
      </c>
      <c r="D78" s="12">
        <v>13332.929166666667</v>
      </c>
      <c r="E78" s="12">
        <v>13332.929166666667</v>
      </c>
      <c r="F78" s="12">
        <v>13332.929166666667</v>
      </c>
      <c r="G78" s="12">
        <v>13332.929166666667</v>
      </c>
    </row>
    <row r="79" spans="2:12" outlineLevel="1" x14ac:dyDescent="0.35">
      <c r="B79" s="8" t="s">
        <v>33</v>
      </c>
      <c r="C79" s="12"/>
      <c r="D79" s="12"/>
      <c r="E79" s="12"/>
      <c r="F79" s="12"/>
      <c r="G79" s="20"/>
    </row>
    <row r="80" spans="2:12" outlineLevel="1" x14ac:dyDescent="0.35">
      <c r="B80" s="8" t="s">
        <v>34</v>
      </c>
      <c r="C80" s="12"/>
      <c r="D80" s="12"/>
      <c r="E80" s="12"/>
      <c r="F80" s="12"/>
      <c r="G80" s="20"/>
    </row>
    <row r="81" spans="2:7" outlineLevel="1" x14ac:dyDescent="0.35">
      <c r="B81" s="8" t="s">
        <v>35</v>
      </c>
      <c r="C81" s="12"/>
      <c r="D81" s="12"/>
      <c r="E81" s="12"/>
      <c r="F81" s="12"/>
      <c r="G81" s="20"/>
    </row>
    <row r="82" spans="2:7" outlineLevel="1" x14ac:dyDescent="0.35">
      <c r="B82" s="8" t="s">
        <v>36</v>
      </c>
      <c r="C82" s="12"/>
      <c r="D82" s="12"/>
      <c r="E82" s="12"/>
      <c r="F82" s="12"/>
      <c r="G82" s="20"/>
    </row>
    <row r="83" spans="2:7" outlineLevel="1" x14ac:dyDescent="0.35">
      <c r="B83" s="8" t="s">
        <v>37</v>
      </c>
      <c r="C83" s="12"/>
      <c r="D83" s="12"/>
      <c r="E83" s="12"/>
      <c r="F83" s="12"/>
      <c r="G83" s="20"/>
    </row>
    <row r="84" spans="2:7" outlineLevel="1" x14ac:dyDescent="0.35">
      <c r="B84" s="8" t="s">
        <v>38</v>
      </c>
      <c r="C84" s="12"/>
      <c r="D84" s="12"/>
      <c r="E84" s="12"/>
      <c r="F84" s="12"/>
      <c r="G84" s="20"/>
    </row>
    <row r="85" spans="2:7" outlineLevel="1" x14ac:dyDescent="0.35">
      <c r="B85" s="8" t="s">
        <v>39</v>
      </c>
      <c r="C85" s="12">
        <v>5287.74</v>
      </c>
      <c r="D85" s="12">
        <v>5287.74</v>
      </c>
      <c r="E85" s="12">
        <v>13287.74</v>
      </c>
      <c r="F85" s="12">
        <v>5287.74</v>
      </c>
      <c r="G85" s="12">
        <v>5287.74</v>
      </c>
    </row>
    <row r="86" spans="2:7" x14ac:dyDescent="0.35">
      <c r="B86" s="4" t="s">
        <v>6</v>
      </c>
      <c r="C86" s="5">
        <f>C45-C65</f>
        <v>290865.21465228073</v>
      </c>
      <c r="D86" s="5">
        <f>D45-D65</f>
        <v>610870.8797476585</v>
      </c>
      <c r="E86" s="5">
        <f>E45-E65</f>
        <v>578118.52945637133</v>
      </c>
      <c r="F86" s="5">
        <f>F45-F65</f>
        <v>439363.84474522213</v>
      </c>
      <c r="G86" s="5">
        <f>G45-G65</f>
        <v>670255.13874397811</v>
      </c>
    </row>
    <row r="87" spans="2:7" x14ac:dyDescent="0.35">
      <c r="B87" s="8" t="s">
        <v>75</v>
      </c>
      <c r="C87" s="28">
        <f>C86/C4</f>
        <v>0.34330263185186144</v>
      </c>
      <c r="D87" s="28">
        <f>D86/D4</f>
        <v>0.49063333168495366</v>
      </c>
      <c r="E87" s="28">
        <f>E86/E4</f>
        <v>0.46940026473973628</v>
      </c>
      <c r="F87" s="28">
        <f>F86/F4</f>
        <v>0.39295084825449117</v>
      </c>
      <c r="G87" s="28">
        <f>G86/G4</f>
        <v>0.48795546498212222</v>
      </c>
    </row>
    <row r="88" spans="2:7" x14ac:dyDescent="0.35">
      <c r="B88" t="s">
        <v>7</v>
      </c>
      <c r="C88" s="3"/>
      <c r="D88" s="3"/>
      <c r="E88" s="3"/>
      <c r="F88" s="3"/>
      <c r="G88" s="3"/>
    </row>
    <row r="89" spans="2:7" x14ac:dyDescent="0.35">
      <c r="B89" s="4" t="s">
        <v>8</v>
      </c>
      <c r="C89" s="5">
        <f>SUM(C86:C88)</f>
        <v>290865.5579549126</v>
      </c>
      <c r="D89" s="5">
        <f t="shared" ref="D89:F89" si="34">SUM(D86:D88)</f>
        <v>610871.37038099021</v>
      </c>
      <c r="E89" s="5">
        <f t="shared" si="34"/>
        <v>578118.99885663611</v>
      </c>
      <c r="F89" s="5">
        <f t="shared" si="34"/>
        <v>439364.2376960704</v>
      </c>
      <c r="G89" s="5">
        <f t="shared" ref="G89" si="35">SUM(G86:G88)</f>
        <v>670255.62669944309</v>
      </c>
    </row>
    <row r="90" spans="2:7" x14ac:dyDescent="0.35">
      <c r="B90" t="s">
        <v>9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</row>
    <row r="91" spans="2:7" x14ac:dyDescent="0.35">
      <c r="B91" t="s">
        <v>10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</row>
    <row r="92" spans="2:7" ht="15" thickBot="1" x14ac:dyDescent="0.4">
      <c r="B92" s="6" t="s">
        <v>11</v>
      </c>
      <c r="C92" s="7">
        <f>SUM(C89:C91)</f>
        <v>290865.5579549126</v>
      </c>
      <c r="D92" s="7">
        <f t="shared" ref="D92:F92" si="36">SUM(D89:D91)</f>
        <v>610871.37038099021</v>
      </c>
      <c r="E92" s="7">
        <f t="shared" si="36"/>
        <v>578118.99885663611</v>
      </c>
      <c r="F92" s="7">
        <f t="shared" si="36"/>
        <v>439364.2376960704</v>
      </c>
      <c r="G92" s="7">
        <f t="shared" ref="G92" si="37">SUM(G89:G91)</f>
        <v>670255.62669944309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328A-1220-4659-B42F-B569AD6A45B1}">
  <dimension ref="B3:O92"/>
  <sheetViews>
    <sheetView showGridLines="0" workbookViewId="0">
      <pane xSplit="2" ySplit="3" topLeftCell="C4" activePane="bottomRight" state="frozen"/>
      <selection activeCell="C104" sqref="C104"/>
      <selection pane="topRight" activeCell="C104" sqref="C104"/>
      <selection pane="bottomLeft" activeCell="C104" sqref="C104"/>
      <selection pane="bottomRight" activeCell="C104" sqref="C104"/>
    </sheetView>
  </sheetViews>
  <sheetFormatPr defaultRowHeight="14.5" outlineLevelRow="1" x14ac:dyDescent="0.35"/>
  <cols>
    <col min="2" max="2" width="21.08984375" bestFit="1" customWidth="1"/>
    <col min="3" max="7" width="11.1796875" bestFit="1" customWidth="1"/>
    <col min="8" max="10" width="8.81640625" bestFit="1" customWidth="1"/>
  </cols>
  <sheetData>
    <row r="3" spans="2:15" s="36" customFormat="1" x14ac:dyDescent="0.35">
      <c r="B3" s="35" t="s">
        <v>0</v>
      </c>
      <c r="C3" s="21" t="s">
        <v>57</v>
      </c>
      <c r="D3" s="21" t="s">
        <v>58</v>
      </c>
      <c r="E3" s="21" t="s">
        <v>59</v>
      </c>
      <c r="F3" s="34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898325</v>
      </c>
      <c r="D4" s="3">
        <f>SUM(D5:D13)</f>
        <v>1162142</v>
      </c>
      <c r="E4" s="3">
        <f>SUM(E5:E13)</f>
        <v>1201327</v>
      </c>
      <c r="F4" s="3">
        <f>SUM(F5:F13)</f>
        <v>1123326</v>
      </c>
      <c r="G4" s="15">
        <f>SUM(G5:G13)</f>
        <v>1257852</v>
      </c>
    </row>
    <row r="5" spans="2:15" outlineLevel="1" x14ac:dyDescent="0.35">
      <c r="B5" s="8" t="s">
        <v>40</v>
      </c>
      <c r="C5" s="12">
        <v>289908</v>
      </c>
      <c r="D5" s="12">
        <v>315796</v>
      </c>
      <c r="E5" s="12">
        <v>331309</v>
      </c>
      <c r="F5" s="12">
        <v>373919</v>
      </c>
      <c r="G5" s="20">
        <v>430066</v>
      </c>
      <c r="H5" s="20"/>
    </row>
    <row r="6" spans="2:15" outlineLevel="1" x14ac:dyDescent="0.35">
      <c r="B6" s="8" t="s">
        <v>41</v>
      </c>
      <c r="C6" s="12">
        <v>156585</v>
      </c>
      <c r="D6" s="12">
        <v>202575</v>
      </c>
      <c r="E6" s="12">
        <v>272655</v>
      </c>
      <c r="F6" s="12">
        <v>153300</v>
      </c>
      <c r="G6" s="20">
        <v>238710</v>
      </c>
      <c r="H6" s="20"/>
    </row>
    <row r="7" spans="2:15" outlineLevel="1" x14ac:dyDescent="0.35">
      <c r="B7" s="8" t="s">
        <v>42</v>
      </c>
      <c r="C7" s="12">
        <v>189601</v>
      </c>
      <c r="D7" s="12">
        <v>189146</v>
      </c>
      <c r="E7" s="12">
        <v>245291</v>
      </c>
      <c r="F7" s="12">
        <v>253069</v>
      </c>
      <c r="G7" s="20">
        <v>235928</v>
      </c>
      <c r="H7" s="20"/>
    </row>
    <row r="8" spans="2:15" outlineLevel="1" x14ac:dyDescent="0.35">
      <c r="B8" s="8" t="s">
        <v>43</v>
      </c>
      <c r="C8" s="12">
        <v>256339</v>
      </c>
      <c r="D8" s="12">
        <v>439240</v>
      </c>
      <c r="E8" s="12">
        <v>314924</v>
      </c>
      <c r="F8" s="12">
        <v>328922</v>
      </c>
      <c r="G8" s="20">
        <v>348695</v>
      </c>
      <c r="H8" s="20"/>
    </row>
    <row r="9" spans="2:15" outlineLevel="1" x14ac:dyDescent="0.35">
      <c r="B9" s="8" t="s">
        <v>44</v>
      </c>
      <c r="C9" s="12">
        <v>2972</v>
      </c>
      <c r="D9" s="12">
        <v>10713</v>
      </c>
      <c r="E9" s="12">
        <v>34228</v>
      </c>
      <c r="F9" s="12">
        <v>14116</v>
      </c>
      <c r="G9" s="20">
        <v>3285</v>
      </c>
      <c r="H9" s="20"/>
    </row>
    <row r="10" spans="2:15" outlineLevel="1" x14ac:dyDescent="0.35">
      <c r="B10" s="8" t="s">
        <v>45</v>
      </c>
      <c r="C10" s="12"/>
      <c r="D10" s="12"/>
      <c r="E10" s="12"/>
      <c r="F10" s="12"/>
      <c r="G10" s="20"/>
      <c r="H10" s="20"/>
    </row>
    <row r="11" spans="2:15" outlineLevel="1" x14ac:dyDescent="0.35">
      <c r="B11" s="8" t="s">
        <v>46</v>
      </c>
      <c r="C11" s="12"/>
      <c r="D11" s="12"/>
      <c r="E11" s="12"/>
      <c r="F11" s="12"/>
      <c r="G11" s="20"/>
      <c r="H11" s="20"/>
    </row>
    <row r="12" spans="2:15" outlineLevel="1" x14ac:dyDescent="0.35">
      <c r="B12" s="8" t="s">
        <v>47</v>
      </c>
      <c r="C12" s="12"/>
      <c r="D12" s="12"/>
      <c r="E12" s="12"/>
      <c r="F12" s="12"/>
      <c r="G12" s="20"/>
      <c r="H12" s="20"/>
    </row>
    <row r="13" spans="2:15" outlineLevel="1" x14ac:dyDescent="0.35">
      <c r="B13" s="8" t="s">
        <v>48</v>
      </c>
      <c r="C13" s="12">
        <v>2920</v>
      </c>
      <c r="D13" s="12">
        <v>4672</v>
      </c>
      <c r="E13" s="12">
        <v>2920</v>
      </c>
      <c r="F13" s="12">
        <v>0</v>
      </c>
      <c r="G13" s="20">
        <v>1168</v>
      </c>
      <c r="H13" s="20"/>
    </row>
    <row r="14" spans="2:15" x14ac:dyDescent="0.35">
      <c r="B14" t="s">
        <v>2</v>
      </c>
      <c r="C14" s="15">
        <f>SUM(C15:C23)</f>
        <v>0</v>
      </c>
      <c r="D14" s="15">
        <f t="shared" ref="D14:J14" si="0">SUM(D15:D23)</f>
        <v>0</v>
      </c>
      <c r="E14" s="15">
        <f t="shared" si="0"/>
        <v>0</v>
      </c>
      <c r="F14" s="15">
        <f t="shared" si="0"/>
        <v>3666.71</v>
      </c>
      <c r="G14" s="15">
        <f t="shared" si="0"/>
        <v>6367.02</v>
      </c>
      <c r="H14" s="15">
        <f t="shared" si="0"/>
        <v>0</v>
      </c>
      <c r="I14" s="13">
        <f t="shared" si="0"/>
        <v>0</v>
      </c>
      <c r="J14" s="13">
        <f t="shared" si="0"/>
        <v>0</v>
      </c>
    </row>
    <row r="15" spans="2:15" outlineLevel="1" x14ac:dyDescent="0.35">
      <c r="B15" s="8" t="s">
        <v>40</v>
      </c>
      <c r="C15" s="12"/>
      <c r="D15" s="12"/>
      <c r="E15" s="12"/>
      <c r="F15" s="12">
        <v>955.71</v>
      </c>
      <c r="G15" s="20">
        <v>1570.02</v>
      </c>
      <c r="H15" s="20"/>
      <c r="I15" s="20"/>
      <c r="J15" s="20"/>
    </row>
    <row r="16" spans="2:15" outlineLevel="1" x14ac:dyDescent="0.35">
      <c r="B16" s="8" t="s">
        <v>41</v>
      </c>
      <c r="C16" s="12"/>
      <c r="D16" s="12"/>
      <c r="E16" s="12"/>
      <c r="F16" s="12">
        <v>767</v>
      </c>
      <c r="G16" s="20">
        <v>1003</v>
      </c>
      <c r="H16" s="20"/>
      <c r="I16" s="20"/>
      <c r="J16" s="20"/>
    </row>
    <row r="17" spans="2:10" outlineLevel="1" x14ac:dyDescent="0.35">
      <c r="B17" s="8" t="s">
        <v>42</v>
      </c>
      <c r="C17" s="12"/>
      <c r="D17" s="12"/>
      <c r="E17" s="12"/>
      <c r="F17" s="12">
        <v>1944</v>
      </c>
      <c r="G17" s="20">
        <v>3794</v>
      </c>
      <c r="H17" s="20"/>
      <c r="I17" s="20"/>
      <c r="J17" s="20"/>
    </row>
    <row r="18" spans="2:10" outlineLevel="1" x14ac:dyDescent="0.35">
      <c r="B18" s="8" t="s">
        <v>43</v>
      </c>
      <c r="C18" s="12"/>
      <c r="D18" s="12"/>
      <c r="E18" s="12"/>
      <c r="F18" s="12"/>
      <c r="G18" s="20"/>
      <c r="H18" s="20"/>
      <c r="I18" s="20"/>
      <c r="J18" s="20"/>
    </row>
    <row r="19" spans="2:10" outlineLevel="1" x14ac:dyDescent="0.35">
      <c r="B19" s="8" t="s">
        <v>44</v>
      </c>
      <c r="C19" s="12"/>
      <c r="D19" s="12"/>
      <c r="E19" s="12"/>
      <c r="F19" s="12"/>
      <c r="G19" s="20"/>
      <c r="H19" s="20"/>
      <c r="I19" s="20"/>
      <c r="J19" s="20"/>
    </row>
    <row r="20" spans="2:10" outlineLevel="1" x14ac:dyDescent="0.35">
      <c r="B20" s="8" t="s">
        <v>45</v>
      </c>
      <c r="C20" s="12"/>
      <c r="D20" s="12"/>
      <c r="E20" s="12"/>
      <c r="F20" s="12"/>
      <c r="G20" s="20"/>
      <c r="H20" s="20"/>
      <c r="I20" s="20"/>
      <c r="J20" s="20"/>
    </row>
    <row r="21" spans="2:10" outlineLevel="1" x14ac:dyDescent="0.35">
      <c r="B21" s="8" t="s">
        <v>46</v>
      </c>
      <c r="C21" s="12"/>
      <c r="D21" s="12"/>
      <c r="E21" s="12"/>
      <c r="F21" s="12"/>
      <c r="G21" s="20"/>
      <c r="H21" s="20"/>
      <c r="I21" s="20"/>
      <c r="J21" s="20"/>
    </row>
    <row r="22" spans="2:10" outlineLevel="1" x14ac:dyDescent="0.35">
      <c r="B22" s="8" t="s">
        <v>47</v>
      </c>
      <c r="C22" s="12"/>
      <c r="D22" s="12"/>
      <c r="E22" s="12"/>
      <c r="F22" s="12"/>
      <c r="G22" s="20"/>
      <c r="H22" s="20"/>
      <c r="I22" s="20"/>
      <c r="J22" s="20"/>
    </row>
    <row r="23" spans="2:10" outlineLevel="1" x14ac:dyDescent="0.35">
      <c r="B23" s="8" t="s">
        <v>48</v>
      </c>
      <c r="C23" s="12"/>
      <c r="D23" s="12"/>
      <c r="E23" s="12"/>
      <c r="F23" s="12"/>
      <c r="G23" s="20"/>
      <c r="H23" s="20"/>
      <c r="I23" s="20"/>
      <c r="J23" s="20"/>
    </row>
    <row r="24" spans="2:10" x14ac:dyDescent="0.35">
      <c r="B24" t="s">
        <v>76</v>
      </c>
      <c r="C24" s="15">
        <f>SUM(C26:C34)</f>
        <v>898325</v>
      </c>
      <c r="D24" s="15">
        <f t="shared" ref="D24:J24" si="1">SUM(D26:D34)</f>
        <v>1162142</v>
      </c>
      <c r="E24" s="15">
        <f t="shared" si="1"/>
        <v>1201327</v>
      </c>
      <c r="F24" s="15">
        <f t="shared" si="1"/>
        <v>1119659.29</v>
      </c>
      <c r="G24" s="15">
        <f t="shared" si="1"/>
        <v>1251484.98</v>
      </c>
      <c r="H24" s="15">
        <f t="shared" si="1"/>
        <v>0</v>
      </c>
      <c r="I24" s="15">
        <f t="shared" si="1"/>
        <v>0</v>
      </c>
      <c r="J24" s="13">
        <f t="shared" si="1"/>
        <v>0</v>
      </c>
    </row>
    <row r="25" spans="2:10" x14ac:dyDescent="0.35">
      <c r="B25" s="8" t="s">
        <v>75</v>
      </c>
      <c r="C25" s="28">
        <f>C24/C4</f>
        <v>1</v>
      </c>
      <c r="D25" s="28">
        <f t="shared" ref="D25:G25" si="2">D24/D4</f>
        <v>1</v>
      </c>
      <c r="E25" s="28">
        <f t="shared" si="2"/>
        <v>1</v>
      </c>
      <c r="F25" s="28">
        <f t="shared" si="2"/>
        <v>0.99673584515982006</v>
      </c>
      <c r="G25" s="28">
        <f t="shared" si="2"/>
        <v>0.99493818032646131</v>
      </c>
      <c r="H25" s="13"/>
      <c r="I25" s="13"/>
      <c r="J25" s="13"/>
    </row>
    <row r="26" spans="2:10" outlineLevel="1" x14ac:dyDescent="0.35">
      <c r="B26" s="8" t="s">
        <v>40</v>
      </c>
      <c r="C26" s="12">
        <f>C5-C15</f>
        <v>289908</v>
      </c>
      <c r="D26" s="12">
        <f t="shared" ref="D26:G26" si="3">D5-D15</f>
        <v>315796</v>
      </c>
      <c r="E26" s="12">
        <f t="shared" si="3"/>
        <v>331309</v>
      </c>
      <c r="F26" s="12">
        <f t="shared" si="3"/>
        <v>372963.29</v>
      </c>
      <c r="G26" s="12">
        <f t="shared" si="3"/>
        <v>428495.98</v>
      </c>
    </row>
    <row r="27" spans="2:10" outlineLevel="1" x14ac:dyDescent="0.35">
      <c r="B27" s="8" t="s">
        <v>41</v>
      </c>
      <c r="C27" s="12">
        <f t="shared" ref="C27:G27" si="4">C6-C16</f>
        <v>156585</v>
      </c>
      <c r="D27" s="12">
        <f t="shared" si="4"/>
        <v>202575</v>
      </c>
      <c r="E27" s="12">
        <f t="shared" si="4"/>
        <v>272655</v>
      </c>
      <c r="F27" s="12">
        <f t="shared" si="4"/>
        <v>152533</v>
      </c>
      <c r="G27" s="12">
        <f t="shared" si="4"/>
        <v>237707</v>
      </c>
    </row>
    <row r="28" spans="2:10" outlineLevel="1" x14ac:dyDescent="0.35">
      <c r="B28" s="8" t="s">
        <v>42</v>
      </c>
      <c r="C28" s="12">
        <f t="shared" ref="C28:G28" si="5">C7-C17</f>
        <v>189601</v>
      </c>
      <c r="D28" s="12">
        <f t="shared" si="5"/>
        <v>189146</v>
      </c>
      <c r="E28" s="12">
        <f t="shared" si="5"/>
        <v>245291</v>
      </c>
      <c r="F28" s="12">
        <f t="shared" si="5"/>
        <v>251125</v>
      </c>
      <c r="G28" s="12">
        <f t="shared" si="5"/>
        <v>232134</v>
      </c>
    </row>
    <row r="29" spans="2:10" outlineLevel="1" x14ac:dyDescent="0.35">
      <c r="B29" s="8" t="s">
        <v>43</v>
      </c>
      <c r="C29" s="12">
        <f t="shared" ref="C29:G29" si="6">C8-C18</f>
        <v>256339</v>
      </c>
      <c r="D29" s="12">
        <f t="shared" si="6"/>
        <v>439240</v>
      </c>
      <c r="E29" s="12">
        <f t="shared" si="6"/>
        <v>314924</v>
      </c>
      <c r="F29" s="12">
        <f t="shared" si="6"/>
        <v>328922</v>
      </c>
      <c r="G29" s="12">
        <f t="shared" si="6"/>
        <v>348695</v>
      </c>
    </row>
    <row r="30" spans="2:10" outlineLevel="1" x14ac:dyDescent="0.35">
      <c r="B30" s="8" t="s">
        <v>44</v>
      </c>
      <c r="C30" s="12">
        <f t="shared" ref="C30:G30" si="7">C9-C19</f>
        <v>2972</v>
      </c>
      <c r="D30" s="12">
        <f t="shared" si="7"/>
        <v>10713</v>
      </c>
      <c r="E30" s="12">
        <f t="shared" si="7"/>
        <v>34228</v>
      </c>
      <c r="F30" s="12">
        <f t="shared" si="7"/>
        <v>14116</v>
      </c>
      <c r="G30" s="12">
        <f t="shared" si="7"/>
        <v>3285</v>
      </c>
    </row>
    <row r="31" spans="2:10" outlineLevel="1" x14ac:dyDescent="0.35">
      <c r="B31" s="8" t="s">
        <v>45</v>
      </c>
      <c r="C31" s="12">
        <f t="shared" ref="C31:G31" si="8">C10-C20</f>
        <v>0</v>
      </c>
      <c r="D31" s="12">
        <f t="shared" si="8"/>
        <v>0</v>
      </c>
      <c r="E31" s="12">
        <f t="shared" si="8"/>
        <v>0</v>
      </c>
      <c r="F31" s="12">
        <f t="shared" si="8"/>
        <v>0</v>
      </c>
      <c r="G31" s="12">
        <f t="shared" si="8"/>
        <v>0</v>
      </c>
    </row>
    <row r="32" spans="2:10" outlineLevel="1" x14ac:dyDescent="0.35">
      <c r="B32" s="8" t="s">
        <v>46</v>
      </c>
      <c r="C32" s="12">
        <f t="shared" ref="C32:G32" si="9">C11-C21</f>
        <v>0</v>
      </c>
      <c r="D32" s="12">
        <f t="shared" si="9"/>
        <v>0</v>
      </c>
      <c r="E32" s="12">
        <f t="shared" si="9"/>
        <v>0</v>
      </c>
      <c r="F32" s="12">
        <f t="shared" si="9"/>
        <v>0</v>
      </c>
      <c r="G32" s="12">
        <f t="shared" si="9"/>
        <v>0</v>
      </c>
    </row>
    <row r="33" spans="2:12" outlineLevel="1" x14ac:dyDescent="0.35">
      <c r="B33" s="8" t="s">
        <v>47</v>
      </c>
      <c r="C33" s="12">
        <f t="shared" ref="C33:G33" si="10">C12-C22</f>
        <v>0</v>
      </c>
      <c r="D33" s="12">
        <f t="shared" si="10"/>
        <v>0</v>
      </c>
      <c r="E33" s="12">
        <f t="shared" si="10"/>
        <v>0</v>
      </c>
      <c r="F33" s="12">
        <f t="shared" si="10"/>
        <v>0</v>
      </c>
      <c r="G33" s="12">
        <f t="shared" si="10"/>
        <v>0</v>
      </c>
    </row>
    <row r="34" spans="2:12" outlineLevel="1" x14ac:dyDescent="0.35">
      <c r="B34" s="8" t="s">
        <v>48</v>
      </c>
      <c r="C34" s="12">
        <f t="shared" ref="C34:G34" si="11">C13-C23</f>
        <v>2920</v>
      </c>
      <c r="D34" s="12">
        <f t="shared" si="11"/>
        <v>4672</v>
      </c>
      <c r="E34" s="12">
        <f t="shared" si="11"/>
        <v>2920</v>
      </c>
      <c r="F34" s="12">
        <f t="shared" si="11"/>
        <v>0</v>
      </c>
      <c r="G34" s="12">
        <f t="shared" si="11"/>
        <v>1168</v>
      </c>
    </row>
    <row r="35" spans="2:12" x14ac:dyDescent="0.35">
      <c r="B35" t="s">
        <v>4</v>
      </c>
      <c r="C35" s="15">
        <f t="shared" ref="C35:L35" si="12">SUM(C36:C44)</f>
        <v>348590.41634124884</v>
      </c>
      <c r="D35" s="15">
        <f t="shared" si="12"/>
        <v>418070.94282561424</v>
      </c>
      <c r="E35" s="15">
        <f t="shared" si="12"/>
        <v>451124.97096177808</v>
      </c>
      <c r="F35" s="15">
        <f t="shared" si="12"/>
        <v>509805.03331381112</v>
      </c>
      <c r="G35" s="15">
        <f t="shared" si="12"/>
        <v>545894.15888349793</v>
      </c>
      <c r="H35" s="15">
        <f t="shared" si="12"/>
        <v>0</v>
      </c>
      <c r="I35" s="13">
        <f t="shared" si="12"/>
        <v>0</v>
      </c>
      <c r="J35" s="13">
        <f t="shared" si="12"/>
        <v>0</v>
      </c>
      <c r="K35" s="13">
        <f t="shared" si="12"/>
        <v>0</v>
      </c>
      <c r="L35" s="13">
        <f t="shared" si="12"/>
        <v>0</v>
      </c>
    </row>
    <row r="36" spans="2:12" outlineLevel="1" x14ac:dyDescent="0.35">
      <c r="B36" s="8" t="s">
        <v>40</v>
      </c>
      <c r="C36" s="12">
        <v>30263.933884258888</v>
      </c>
      <c r="D36" s="12">
        <v>46993.796486017571</v>
      </c>
      <c r="E36" s="12">
        <v>64161.397722818627</v>
      </c>
      <c r="F36" s="12">
        <v>107039.29688992094</v>
      </c>
      <c r="G36" s="20">
        <v>117777.47529581081</v>
      </c>
      <c r="H36" s="20"/>
      <c r="I36" s="20"/>
      <c r="J36" s="20"/>
      <c r="K36" s="20"/>
      <c r="L36" s="20"/>
    </row>
    <row r="37" spans="2:12" outlineLevel="1" x14ac:dyDescent="0.35">
      <c r="B37" s="8" t="s">
        <v>41</v>
      </c>
      <c r="C37" s="12">
        <v>45470.991713752286</v>
      </c>
      <c r="D37" s="12">
        <v>51560.31038774224</v>
      </c>
      <c r="E37" s="12">
        <v>59479.438329121978</v>
      </c>
      <c r="F37" s="12">
        <v>51414.346488107039</v>
      </c>
      <c r="G37" s="20">
        <v>63930.048049744641</v>
      </c>
      <c r="H37" s="20"/>
      <c r="I37" s="20"/>
      <c r="J37" s="20"/>
      <c r="K37" s="20"/>
      <c r="L37" s="20"/>
    </row>
    <row r="38" spans="2:12" outlineLevel="1" x14ac:dyDescent="0.35">
      <c r="B38" s="8" t="s">
        <v>42</v>
      </c>
      <c r="C38" s="12">
        <v>48154.366713093987</v>
      </c>
      <c r="D38" s="12">
        <v>57977.545360986231</v>
      </c>
      <c r="E38" s="12">
        <v>64791.906941650348</v>
      </c>
      <c r="F38" s="12">
        <v>67495.813693405667</v>
      </c>
      <c r="G38" s="20">
        <v>68289.095149740402</v>
      </c>
      <c r="H38" s="20"/>
      <c r="I38" s="20"/>
      <c r="J38" s="20"/>
      <c r="K38" s="20"/>
      <c r="L38" s="20"/>
    </row>
    <row r="39" spans="2:12" outlineLevel="1" x14ac:dyDescent="0.35">
      <c r="B39" s="8" t="s">
        <v>43</v>
      </c>
      <c r="C39" s="12">
        <v>209448.1438965433</v>
      </c>
      <c r="D39" s="12">
        <v>240358.20680692932</v>
      </c>
      <c r="E39" s="12">
        <v>240552.60791987207</v>
      </c>
      <c r="F39" s="12">
        <v>259828.58091269562</v>
      </c>
      <c r="G39" s="20">
        <v>272135.63354420144</v>
      </c>
      <c r="H39" s="20"/>
      <c r="I39" s="20"/>
      <c r="J39" s="20"/>
      <c r="K39" s="20"/>
      <c r="L39" s="20"/>
    </row>
    <row r="40" spans="2:12" outlineLevel="1" x14ac:dyDescent="0.35">
      <c r="B40" s="8" t="s">
        <v>44</v>
      </c>
      <c r="C40" s="12">
        <v>7606.6254209790204</v>
      </c>
      <c r="D40" s="12">
        <v>9020.9668647470244</v>
      </c>
      <c r="E40" s="12">
        <v>10079.749857448269</v>
      </c>
      <c r="F40" s="12">
        <v>9405.6319963485075</v>
      </c>
      <c r="G40" s="20">
        <v>9046.5820026885503</v>
      </c>
      <c r="H40" s="20"/>
      <c r="I40" s="20"/>
      <c r="J40" s="20"/>
      <c r="K40" s="20"/>
      <c r="L40" s="20"/>
    </row>
    <row r="41" spans="2:12" outlineLevel="1" x14ac:dyDescent="0.35">
      <c r="B41" s="8" t="s">
        <v>45</v>
      </c>
      <c r="C41" s="12">
        <v>0</v>
      </c>
      <c r="D41" s="12">
        <v>0</v>
      </c>
      <c r="E41" s="12">
        <v>0</v>
      </c>
      <c r="F41" s="12">
        <v>0</v>
      </c>
      <c r="G41" s="20">
        <v>0</v>
      </c>
      <c r="H41" s="20"/>
      <c r="I41" s="20"/>
      <c r="J41" s="20"/>
      <c r="K41" s="20"/>
      <c r="L41" s="20"/>
    </row>
    <row r="42" spans="2:12" outlineLevel="1" x14ac:dyDescent="0.35">
      <c r="B42" s="8" t="s">
        <v>46</v>
      </c>
      <c r="C42" s="12">
        <v>0</v>
      </c>
      <c r="D42" s="12">
        <v>0</v>
      </c>
      <c r="E42" s="12">
        <v>0</v>
      </c>
      <c r="F42" s="12">
        <v>0</v>
      </c>
      <c r="G42" s="20">
        <v>0</v>
      </c>
      <c r="H42" s="20"/>
      <c r="I42" s="20"/>
      <c r="J42" s="20"/>
      <c r="K42" s="20"/>
      <c r="L42" s="20"/>
    </row>
    <row r="43" spans="2:12" outlineLevel="1" x14ac:dyDescent="0.35">
      <c r="B43" s="8" t="s">
        <v>47</v>
      </c>
      <c r="C43" s="12">
        <v>0</v>
      </c>
      <c r="D43" s="12">
        <v>0</v>
      </c>
      <c r="E43" s="12">
        <v>0</v>
      </c>
      <c r="F43" s="12">
        <v>0</v>
      </c>
      <c r="G43" s="20">
        <v>0</v>
      </c>
      <c r="H43" s="20"/>
      <c r="I43" s="20"/>
      <c r="J43" s="20"/>
      <c r="K43" s="20"/>
      <c r="L43" s="20"/>
    </row>
    <row r="44" spans="2:12" outlineLevel="1" x14ac:dyDescent="0.35">
      <c r="B44" s="8" t="s">
        <v>48</v>
      </c>
      <c r="C44" s="12">
        <v>7646.3547126213589</v>
      </c>
      <c r="D44" s="12">
        <v>12160.11691919192</v>
      </c>
      <c r="E44" s="12">
        <v>12059.870190866748</v>
      </c>
      <c r="F44" s="12">
        <v>14621.363333333331</v>
      </c>
      <c r="G44" s="20">
        <v>14715.324841312055</v>
      </c>
      <c r="H44" s="20"/>
      <c r="I44" s="20"/>
      <c r="J44" s="20"/>
      <c r="K44" s="20"/>
      <c r="L44" s="20"/>
    </row>
    <row r="45" spans="2:12" x14ac:dyDescent="0.35">
      <c r="B45" t="s">
        <v>72</v>
      </c>
      <c r="C45" s="26">
        <f>C47+C49+C51+C53+C55+C57+C59+C61+C63</f>
        <v>549734.58365875122</v>
      </c>
      <c r="D45" s="26">
        <f t="shared" ref="D45:G45" si="13">D47+D49+D51+D53+D55+D57+D59+D61+D63</f>
        <v>744071.05717438576</v>
      </c>
      <c r="E45" s="26">
        <f t="shared" si="13"/>
        <v>750202.02903822192</v>
      </c>
      <c r="F45" s="26">
        <f t="shared" si="13"/>
        <v>609854.25668618886</v>
      </c>
      <c r="G45" s="26">
        <f t="shared" si="13"/>
        <v>705590.82111650216</v>
      </c>
      <c r="H45" s="20"/>
      <c r="I45" s="20"/>
      <c r="J45" s="20"/>
      <c r="K45" s="20"/>
      <c r="L45" s="20"/>
    </row>
    <row r="46" spans="2:12" x14ac:dyDescent="0.35">
      <c r="B46" s="8" t="s">
        <v>75</v>
      </c>
      <c r="C46" s="28">
        <f>C45/C4</f>
        <v>0.61195512053961676</v>
      </c>
      <c r="D46" s="28">
        <f t="shared" ref="D46:G46" si="14">D45/D4</f>
        <v>0.6402582964684056</v>
      </c>
      <c r="E46" s="28">
        <f t="shared" si="14"/>
        <v>0.62447778917665375</v>
      </c>
      <c r="F46" s="28">
        <f t="shared" si="14"/>
        <v>0.54290050856669292</v>
      </c>
      <c r="G46" s="28">
        <f t="shared" si="14"/>
        <v>0.56094899965695655</v>
      </c>
      <c r="H46" s="20"/>
      <c r="I46" s="20"/>
      <c r="J46" s="20"/>
      <c r="K46" s="20"/>
      <c r="L46" s="20"/>
    </row>
    <row r="47" spans="2:12" outlineLevel="1" x14ac:dyDescent="0.35">
      <c r="B47" s="8" t="s">
        <v>40</v>
      </c>
      <c r="C47" s="24">
        <f>C26-C36</f>
        <v>259644.06611574112</v>
      </c>
      <c r="D47" s="24">
        <f t="shared" ref="D47:G47" si="15">D26-D36</f>
        <v>268802.20351398241</v>
      </c>
      <c r="E47" s="24">
        <f t="shared" si="15"/>
        <v>267147.60227718134</v>
      </c>
      <c r="F47" s="24">
        <f t="shared" si="15"/>
        <v>265923.99311007903</v>
      </c>
      <c r="G47" s="24">
        <f t="shared" si="15"/>
        <v>310718.50470418914</v>
      </c>
      <c r="H47" s="20"/>
      <c r="I47" s="20"/>
      <c r="J47" s="20"/>
      <c r="K47" s="20"/>
      <c r="L47" s="20"/>
    </row>
    <row r="48" spans="2:12" outlineLevel="1" x14ac:dyDescent="0.35">
      <c r="B48" s="8" t="s">
        <v>75</v>
      </c>
      <c r="C48" s="25">
        <f>C47/C5</f>
        <v>0.89560848998903486</v>
      </c>
      <c r="D48" s="25">
        <f t="shared" ref="D48:G48" si="16">D47/D5</f>
        <v>0.85118938654695564</v>
      </c>
      <c r="E48" s="25">
        <f t="shared" si="16"/>
        <v>0.80633970787748399</v>
      </c>
      <c r="F48" s="25">
        <f t="shared" si="16"/>
        <v>0.7111807453220591</v>
      </c>
      <c r="G48" s="25">
        <f t="shared" si="16"/>
        <v>0.72249027987376158</v>
      </c>
      <c r="H48" s="20"/>
      <c r="I48" s="20"/>
      <c r="J48" s="20"/>
      <c r="K48" s="20"/>
      <c r="L48" s="20"/>
    </row>
    <row r="49" spans="2:12" outlineLevel="1" x14ac:dyDescent="0.35">
      <c r="B49" s="8" t="s">
        <v>41</v>
      </c>
      <c r="C49" s="24">
        <f>C27-C37</f>
        <v>111114.00828624771</v>
      </c>
      <c r="D49" s="24">
        <f t="shared" ref="D49:G49" si="17">D27-D37</f>
        <v>151014.68961225776</v>
      </c>
      <c r="E49" s="24">
        <f t="shared" si="17"/>
        <v>213175.56167087803</v>
      </c>
      <c r="F49" s="24">
        <f t="shared" si="17"/>
        <v>101118.65351189296</v>
      </c>
      <c r="G49" s="24">
        <f t="shared" si="17"/>
        <v>173776.95195025537</v>
      </c>
      <c r="H49" s="20"/>
      <c r="I49" s="20"/>
      <c r="J49" s="20"/>
      <c r="K49" s="20"/>
      <c r="L49" s="20"/>
    </row>
    <row r="50" spans="2:12" outlineLevel="1" x14ac:dyDescent="0.35">
      <c r="B50" s="8" t="s">
        <v>75</v>
      </c>
      <c r="C50" s="25">
        <f>C49/C6</f>
        <v>0.70960825293768692</v>
      </c>
      <c r="D50" s="25">
        <f t="shared" ref="D50:G50" si="18">D49/D6</f>
        <v>0.74547545162165996</v>
      </c>
      <c r="E50" s="25">
        <f t="shared" si="18"/>
        <v>0.78185091661945694</v>
      </c>
      <c r="F50" s="25">
        <f t="shared" si="18"/>
        <v>0.65961287352832987</v>
      </c>
      <c r="G50" s="25">
        <f t="shared" si="18"/>
        <v>0.72798354467871218</v>
      </c>
      <c r="H50" s="20"/>
      <c r="I50" s="20"/>
      <c r="J50" s="20"/>
      <c r="K50" s="20"/>
      <c r="L50" s="20"/>
    </row>
    <row r="51" spans="2:12" outlineLevel="1" x14ac:dyDescent="0.35">
      <c r="B51" s="8" t="s">
        <v>42</v>
      </c>
      <c r="C51" s="24">
        <f>C28-C38</f>
        <v>141446.633286906</v>
      </c>
      <c r="D51" s="24">
        <f t="shared" ref="D51:G51" si="19">D28-D38</f>
        <v>131168.45463901377</v>
      </c>
      <c r="E51" s="24">
        <f t="shared" si="19"/>
        <v>180499.09305834965</v>
      </c>
      <c r="F51" s="24">
        <f t="shared" si="19"/>
        <v>183629.18630659435</v>
      </c>
      <c r="G51" s="24">
        <f t="shared" si="19"/>
        <v>163844.9048502596</v>
      </c>
      <c r="H51" s="20"/>
      <c r="I51" s="20"/>
      <c r="J51" s="20"/>
      <c r="K51" s="20"/>
      <c r="L51" s="20"/>
    </row>
    <row r="52" spans="2:12" outlineLevel="1" x14ac:dyDescent="0.35">
      <c r="B52" s="8" t="s">
        <v>75</v>
      </c>
      <c r="C52" s="25">
        <f>C51/C7</f>
        <v>0.74602261215344856</v>
      </c>
      <c r="D52" s="25">
        <f t="shared" ref="D52:G52" si="20">D51/D7</f>
        <v>0.69347728547795762</v>
      </c>
      <c r="E52" s="25">
        <f t="shared" si="20"/>
        <v>0.73585697419941887</v>
      </c>
      <c r="F52" s="25">
        <f t="shared" si="20"/>
        <v>0.72560916709116619</v>
      </c>
      <c r="G52" s="25">
        <f t="shared" si="20"/>
        <v>0.69446994358558378</v>
      </c>
      <c r="H52" s="20"/>
      <c r="I52" s="20"/>
      <c r="J52" s="20"/>
      <c r="K52" s="20"/>
      <c r="L52" s="20"/>
    </row>
    <row r="53" spans="2:12" outlineLevel="1" x14ac:dyDescent="0.35">
      <c r="B53" s="8" t="s">
        <v>43</v>
      </c>
      <c r="C53" s="24">
        <f>C29-C39</f>
        <v>46890.856103456696</v>
      </c>
      <c r="D53" s="24">
        <f t="shared" ref="D53:G53" si="21">D29-D39</f>
        <v>198881.79319307068</v>
      </c>
      <c r="E53" s="24">
        <f t="shared" si="21"/>
        <v>74371.392080127931</v>
      </c>
      <c r="F53" s="24">
        <f t="shared" si="21"/>
        <v>69093.419087304384</v>
      </c>
      <c r="G53" s="24">
        <f t="shared" si="21"/>
        <v>76559.366455798561</v>
      </c>
      <c r="H53" s="20"/>
      <c r="I53" s="20"/>
      <c r="J53" s="20"/>
      <c r="K53" s="20"/>
      <c r="L53" s="20"/>
    </row>
    <row r="54" spans="2:12" outlineLevel="1" x14ac:dyDescent="0.35">
      <c r="B54" s="8" t="s">
        <v>75</v>
      </c>
      <c r="C54" s="25">
        <f>C53/C8</f>
        <v>0.1829251737092549</v>
      </c>
      <c r="D54" s="25">
        <f t="shared" ref="D54:G54" si="22">D53/D8</f>
        <v>0.45278616062533167</v>
      </c>
      <c r="E54" s="25">
        <f t="shared" si="22"/>
        <v>0.23615663487104169</v>
      </c>
      <c r="F54" s="25">
        <f t="shared" si="22"/>
        <v>0.21006019386755639</v>
      </c>
      <c r="G54" s="25">
        <f t="shared" si="22"/>
        <v>0.2195596910073232</v>
      </c>
      <c r="H54" s="20"/>
      <c r="I54" s="20"/>
      <c r="J54" s="20"/>
      <c r="K54" s="20"/>
      <c r="L54" s="20"/>
    </row>
    <row r="55" spans="2:12" outlineLevel="1" x14ac:dyDescent="0.35">
      <c r="B55" s="8" t="s">
        <v>44</v>
      </c>
      <c r="C55" s="24">
        <f>C30-C40</f>
        <v>-4634.6254209790204</v>
      </c>
      <c r="D55" s="24">
        <f t="shared" ref="D55:G55" si="23">D30-D40</f>
        <v>1692.0331352529756</v>
      </c>
      <c r="E55" s="24">
        <f t="shared" si="23"/>
        <v>24148.250142551733</v>
      </c>
      <c r="F55" s="24">
        <f t="shared" si="23"/>
        <v>4710.3680036514925</v>
      </c>
      <c r="G55" s="24">
        <f t="shared" si="23"/>
        <v>-5761.5820026885503</v>
      </c>
      <c r="H55" s="20"/>
      <c r="I55" s="20"/>
      <c r="J55" s="20"/>
      <c r="K55" s="20"/>
      <c r="L55" s="20"/>
    </row>
    <row r="56" spans="2:12" outlineLevel="1" x14ac:dyDescent="0.35">
      <c r="B56" s="8" t="s">
        <v>75</v>
      </c>
      <c r="C56" s="25">
        <f>C55/C9</f>
        <v>-1.5594298186335869</v>
      </c>
      <c r="D56" s="25">
        <f t="shared" ref="D56:G56" si="24">D55/D9</f>
        <v>0.15794204566909134</v>
      </c>
      <c r="E56" s="25">
        <f t="shared" si="24"/>
        <v>0.70551157364005301</v>
      </c>
      <c r="F56" s="25">
        <f t="shared" si="24"/>
        <v>0.33368999742501365</v>
      </c>
      <c r="G56" s="25">
        <f t="shared" si="24"/>
        <v>-1.7539062413054949</v>
      </c>
      <c r="H56" s="20"/>
      <c r="I56" s="20"/>
      <c r="J56" s="20"/>
      <c r="K56" s="20"/>
      <c r="L56" s="20"/>
    </row>
    <row r="57" spans="2:12" outlineLevel="1" x14ac:dyDescent="0.35">
      <c r="B57" s="8" t="s">
        <v>45</v>
      </c>
      <c r="C57" s="24">
        <f>C31-C41</f>
        <v>0</v>
      </c>
      <c r="D57" s="24">
        <f t="shared" ref="D57:G57" si="25">D31-D41</f>
        <v>0</v>
      </c>
      <c r="E57" s="24">
        <f t="shared" si="25"/>
        <v>0</v>
      </c>
      <c r="F57" s="24">
        <f t="shared" si="25"/>
        <v>0</v>
      </c>
      <c r="G57" s="24">
        <f t="shared" si="25"/>
        <v>0</v>
      </c>
      <c r="H57" s="20"/>
      <c r="I57" s="20"/>
      <c r="J57" s="20"/>
      <c r="K57" s="20"/>
      <c r="L57" s="20"/>
    </row>
    <row r="58" spans="2:12" outlineLevel="1" x14ac:dyDescent="0.35">
      <c r="B58" s="8" t="s">
        <v>75</v>
      </c>
      <c r="C58" s="25" t="e">
        <f>C57/C10</f>
        <v>#DIV/0!</v>
      </c>
      <c r="D58" s="25" t="e">
        <f t="shared" ref="D58:G58" si="26">D57/D10</f>
        <v>#DIV/0!</v>
      </c>
      <c r="E58" s="25" t="e">
        <f t="shared" si="26"/>
        <v>#DIV/0!</v>
      </c>
      <c r="F58" s="25" t="e">
        <f t="shared" si="26"/>
        <v>#DIV/0!</v>
      </c>
      <c r="G58" s="25" t="e">
        <f t="shared" si="26"/>
        <v>#DIV/0!</v>
      </c>
      <c r="H58" s="20"/>
      <c r="I58" s="20"/>
      <c r="J58" s="20"/>
      <c r="K58" s="20"/>
      <c r="L58" s="20"/>
    </row>
    <row r="59" spans="2:12" outlineLevel="1" x14ac:dyDescent="0.35">
      <c r="B59" s="8" t="s">
        <v>46</v>
      </c>
      <c r="C59" s="24">
        <f>C32-C42</f>
        <v>0</v>
      </c>
      <c r="D59" s="24">
        <f t="shared" ref="D59:G59" si="27">D32-D42</f>
        <v>0</v>
      </c>
      <c r="E59" s="24">
        <f t="shared" si="27"/>
        <v>0</v>
      </c>
      <c r="F59" s="24">
        <f t="shared" si="27"/>
        <v>0</v>
      </c>
      <c r="G59" s="24">
        <f t="shared" si="27"/>
        <v>0</v>
      </c>
      <c r="H59" s="20"/>
      <c r="I59" s="20"/>
      <c r="J59" s="20"/>
      <c r="K59" s="20"/>
      <c r="L59" s="20"/>
    </row>
    <row r="60" spans="2:12" outlineLevel="1" x14ac:dyDescent="0.35">
      <c r="B60" s="8" t="s">
        <v>75</v>
      </c>
      <c r="C60" s="25" t="e">
        <f>C59/C11</f>
        <v>#DIV/0!</v>
      </c>
      <c r="D60" s="25" t="e">
        <f t="shared" ref="D60:G60" si="28">D59/D11</f>
        <v>#DIV/0!</v>
      </c>
      <c r="E60" s="25" t="e">
        <f t="shared" si="28"/>
        <v>#DIV/0!</v>
      </c>
      <c r="F60" s="25" t="e">
        <f t="shared" si="28"/>
        <v>#DIV/0!</v>
      </c>
      <c r="G60" s="25" t="e">
        <f t="shared" si="28"/>
        <v>#DIV/0!</v>
      </c>
      <c r="H60" s="20"/>
      <c r="I60" s="20"/>
      <c r="J60" s="20"/>
      <c r="K60" s="20"/>
      <c r="L60" s="20"/>
    </row>
    <row r="61" spans="2:12" outlineLevel="1" x14ac:dyDescent="0.35">
      <c r="B61" s="8" t="s">
        <v>47</v>
      </c>
      <c r="C61" s="24">
        <f>C33-C43</f>
        <v>0</v>
      </c>
      <c r="D61" s="24">
        <f t="shared" ref="D61:G61" si="29">D33-D43</f>
        <v>0</v>
      </c>
      <c r="E61" s="24">
        <f t="shared" si="29"/>
        <v>0</v>
      </c>
      <c r="F61" s="24">
        <f t="shared" si="29"/>
        <v>0</v>
      </c>
      <c r="G61" s="24">
        <f t="shared" si="29"/>
        <v>0</v>
      </c>
      <c r="H61" s="20"/>
      <c r="I61" s="20"/>
      <c r="J61" s="20"/>
      <c r="K61" s="20"/>
      <c r="L61" s="20"/>
    </row>
    <row r="62" spans="2:12" outlineLevel="1" x14ac:dyDescent="0.35">
      <c r="B62" s="8" t="s">
        <v>75</v>
      </c>
      <c r="C62" s="25" t="e">
        <f>C61/C12</f>
        <v>#DIV/0!</v>
      </c>
      <c r="D62" s="25" t="e">
        <f t="shared" ref="D62:G62" si="30">D61/D12</f>
        <v>#DIV/0!</v>
      </c>
      <c r="E62" s="25" t="e">
        <f t="shared" si="30"/>
        <v>#DIV/0!</v>
      </c>
      <c r="F62" s="25" t="e">
        <f t="shared" si="30"/>
        <v>#DIV/0!</v>
      </c>
      <c r="G62" s="25" t="e">
        <f t="shared" si="30"/>
        <v>#DIV/0!</v>
      </c>
      <c r="H62" s="20"/>
      <c r="I62" s="20"/>
      <c r="J62" s="20"/>
      <c r="K62" s="20"/>
      <c r="L62" s="20"/>
    </row>
    <row r="63" spans="2:12" outlineLevel="1" x14ac:dyDescent="0.35">
      <c r="B63" s="8" t="s">
        <v>48</v>
      </c>
      <c r="C63" s="24">
        <f>C34-C44</f>
        <v>-4726.3547126213589</v>
      </c>
      <c r="D63" s="24">
        <f t="shared" ref="D63:G63" si="31">D34-D44</f>
        <v>-7488.1169191919198</v>
      </c>
      <c r="E63" s="24">
        <f t="shared" si="31"/>
        <v>-9139.8701908667481</v>
      </c>
      <c r="F63" s="24">
        <f t="shared" si="31"/>
        <v>-14621.363333333331</v>
      </c>
      <c r="G63" s="24">
        <f t="shared" si="31"/>
        <v>-13547.324841312055</v>
      </c>
      <c r="H63" s="20"/>
      <c r="I63" s="20"/>
      <c r="J63" s="20"/>
      <c r="K63" s="20"/>
      <c r="L63" s="20"/>
    </row>
    <row r="64" spans="2:12" outlineLevel="1" x14ac:dyDescent="0.35">
      <c r="B64" s="8" t="s">
        <v>75</v>
      </c>
      <c r="C64" s="25">
        <f>C63/C13</f>
        <v>-1.6186146276100544</v>
      </c>
      <c r="D64" s="25">
        <f t="shared" ref="D64:G64" si="32">D63/D13</f>
        <v>-1.6027647515393664</v>
      </c>
      <c r="E64" s="25">
        <f t="shared" si="32"/>
        <v>-3.1300925311187493</v>
      </c>
      <c r="F64" s="25" t="e">
        <f t="shared" si="32"/>
        <v>#DIV/0!</v>
      </c>
      <c r="G64" s="25">
        <f t="shared" si="32"/>
        <v>-11.59873702167128</v>
      </c>
      <c r="H64" s="20"/>
      <c r="I64" s="20"/>
      <c r="J64" s="20"/>
      <c r="K64" s="20"/>
      <c r="L64" s="20"/>
    </row>
    <row r="65" spans="2:10" x14ac:dyDescent="0.35">
      <c r="B65" t="s">
        <v>5</v>
      </c>
      <c r="C65" s="15">
        <f t="shared" ref="C65:J65" si="33">SUM(C68:C85)</f>
        <v>219499.02000000002</v>
      </c>
      <c r="D65" s="15">
        <f t="shared" si="33"/>
        <v>232831.94916666666</v>
      </c>
      <c r="E65" s="15">
        <f t="shared" si="33"/>
        <v>240831.94916666666</v>
      </c>
      <c r="F65" s="15">
        <f t="shared" si="33"/>
        <v>235831.94916666666</v>
      </c>
      <c r="G65" s="15">
        <f t="shared" si="33"/>
        <v>236281.94916666666</v>
      </c>
      <c r="H65" s="15">
        <f t="shared" si="33"/>
        <v>0</v>
      </c>
      <c r="I65" s="15">
        <f t="shared" si="33"/>
        <v>0</v>
      </c>
      <c r="J65" s="15">
        <f t="shared" si="33"/>
        <v>0</v>
      </c>
    </row>
    <row r="66" spans="2:10" outlineLevel="1" x14ac:dyDescent="0.35">
      <c r="B66" s="8" t="s">
        <v>74</v>
      </c>
      <c r="C66" s="12">
        <v>26177.223466666663</v>
      </c>
      <c r="D66" s="12">
        <v>30709.303463393939</v>
      </c>
      <c r="E66" s="12">
        <v>30024.08981666667</v>
      </c>
      <c r="F66" s="12">
        <v>30031.689816666669</v>
      </c>
      <c r="G66" s="12">
        <v>29540.618883333333</v>
      </c>
      <c r="H66" s="15"/>
      <c r="I66" s="15"/>
      <c r="J66" s="15"/>
    </row>
    <row r="67" spans="2:10" outlineLevel="1" x14ac:dyDescent="0.35">
      <c r="B67" s="8" t="s">
        <v>77</v>
      </c>
      <c r="C67" s="12">
        <v>35866.163870406643</v>
      </c>
      <c r="D67" s="12">
        <v>38701.154611583261</v>
      </c>
      <c r="E67" s="12">
        <v>38701.154611583261</v>
      </c>
      <c r="F67" s="12">
        <v>39007.154611583261</v>
      </c>
      <c r="G67" s="12">
        <v>38701.154611583261</v>
      </c>
      <c r="H67" s="15"/>
      <c r="I67" s="15"/>
      <c r="J67" s="15"/>
    </row>
    <row r="68" spans="2:10" outlineLevel="1" x14ac:dyDescent="0.35">
      <c r="B68" s="8" t="s">
        <v>21</v>
      </c>
      <c r="C68" s="12"/>
      <c r="D68" s="12"/>
      <c r="E68" s="12"/>
      <c r="F68" s="12"/>
      <c r="G68" s="20"/>
      <c r="H68" s="20"/>
    </row>
    <row r="69" spans="2:10" outlineLevel="1" x14ac:dyDescent="0.35">
      <c r="B69" s="8" t="s">
        <v>22</v>
      </c>
      <c r="C69" s="12"/>
      <c r="D69" s="12"/>
      <c r="E69" s="12"/>
      <c r="F69" s="12"/>
      <c r="G69" s="20"/>
      <c r="H69" s="20"/>
    </row>
    <row r="70" spans="2:10" outlineLevel="1" x14ac:dyDescent="0.35">
      <c r="B70" s="8" t="s">
        <v>23</v>
      </c>
      <c r="C70" s="12">
        <v>176283.48</v>
      </c>
      <c r="D70" s="12">
        <v>176283.47999999998</v>
      </c>
      <c r="E70" s="12">
        <v>176283.47999999998</v>
      </c>
      <c r="F70" s="12">
        <v>179283.47999999998</v>
      </c>
      <c r="G70" s="12">
        <v>179733.47999999998</v>
      </c>
      <c r="H70" s="20"/>
    </row>
    <row r="71" spans="2:10" outlineLevel="1" x14ac:dyDescent="0.35">
      <c r="B71" s="8" t="s">
        <v>24</v>
      </c>
      <c r="C71" s="12">
        <v>37910.85</v>
      </c>
      <c r="D71" s="12">
        <v>37910.85</v>
      </c>
      <c r="E71" s="12">
        <v>37910.85</v>
      </c>
      <c r="F71" s="12">
        <v>37910.85</v>
      </c>
      <c r="G71" s="12">
        <v>37910.85</v>
      </c>
      <c r="H71" s="20"/>
    </row>
    <row r="72" spans="2:10" outlineLevel="1" x14ac:dyDescent="0.35">
      <c r="B72" s="8" t="s">
        <v>26</v>
      </c>
      <c r="C72" s="12"/>
      <c r="D72" s="12"/>
      <c r="E72" s="12"/>
      <c r="F72" s="12"/>
      <c r="G72" s="20"/>
      <c r="H72" s="20"/>
    </row>
    <row r="73" spans="2:10" outlineLevel="1" x14ac:dyDescent="0.35">
      <c r="B73" s="8" t="s">
        <v>27</v>
      </c>
      <c r="C73" s="12"/>
      <c r="D73" s="12"/>
      <c r="E73" s="12"/>
      <c r="F73" s="12"/>
      <c r="G73" s="20"/>
      <c r="H73" s="20"/>
    </row>
    <row r="74" spans="2:10" outlineLevel="1" x14ac:dyDescent="0.35">
      <c r="B74" s="8" t="s">
        <v>28</v>
      </c>
      <c r="C74" s="12"/>
      <c r="D74" s="12"/>
      <c r="E74" s="12"/>
      <c r="F74" s="12"/>
      <c r="G74" s="20"/>
      <c r="H74" s="20"/>
    </row>
    <row r="75" spans="2:10" outlineLevel="1" x14ac:dyDescent="0.35">
      <c r="B75" s="8" t="s">
        <v>29</v>
      </c>
      <c r="C75" s="12"/>
      <c r="D75" s="12"/>
      <c r="E75" s="12"/>
      <c r="F75" s="12"/>
      <c r="G75" s="20"/>
      <c r="H75" s="20"/>
    </row>
    <row r="76" spans="2:10" outlineLevel="1" x14ac:dyDescent="0.35">
      <c r="B76" s="8" t="s">
        <v>30</v>
      </c>
      <c r="C76" s="12"/>
      <c r="D76" s="12"/>
      <c r="E76" s="12"/>
      <c r="F76" s="12"/>
      <c r="G76" s="20"/>
      <c r="H76" s="20"/>
    </row>
    <row r="77" spans="2:10" outlineLevel="1" x14ac:dyDescent="0.35">
      <c r="B77" s="8" t="s">
        <v>31</v>
      </c>
      <c r="C77" s="12"/>
      <c r="D77" s="12"/>
      <c r="E77" s="12"/>
      <c r="F77" s="12"/>
      <c r="G77" s="20"/>
      <c r="H77" s="20"/>
    </row>
    <row r="78" spans="2:10" outlineLevel="1" x14ac:dyDescent="0.35">
      <c r="B78" s="8" t="s">
        <v>32</v>
      </c>
      <c r="C78" s="12">
        <v>0</v>
      </c>
      <c r="D78" s="12">
        <v>13332.929166666667</v>
      </c>
      <c r="E78" s="12">
        <v>13332.929166666667</v>
      </c>
      <c r="F78" s="12">
        <v>13332.929166666667</v>
      </c>
      <c r="G78" s="12">
        <v>13332.929166666667</v>
      </c>
      <c r="H78" s="20"/>
    </row>
    <row r="79" spans="2:10" outlineLevel="1" x14ac:dyDescent="0.35">
      <c r="B79" s="8" t="s">
        <v>33</v>
      </c>
      <c r="C79" s="12"/>
      <c r="D79" s="12"/>
      <c r="E79" s="12"/>
      <c r="F79" s="12"/>
      <c r="G79" s="20"/>
      <c r="H79" s="20"/>
    </row>
    <row r="80" spans="2:10" outlineLevel="1" x14ac:dyDescent="0.35">
      <c r="B80" s="8" t="s">
        <v>34</v>
      </c>
      <c r="C80" s="12"/>
      <c r="D80" s="12"/>
      <c r="E80" s="12"/>
      <c r="F80" s="12"/>
      <c r="G80" s="20"/>
      <c r="H80" s="20"/>
    </row>
    <row r="81" spans="2:8" outlineLevel="1" x14ac:dyDescent="0.35">
      <c r="B81" s="8" t="s">
        <v>35</v>
      </c>
      <c r="C81" s="12"/>
      <c r="D81" s="12"/>
      <c r="E81" s="12"/>
      <c r="F81" s="12"/>
      <c r="G81" s="20"/>
      <c r="H81" s="20"/>
    </row>
    <row r="82" spans="2:8" outlineLevel="1" x14ac:dyDescent="0.35">
      <c r="B82" s="8" t="s">
        <v>36</v>
      </c>
      <c r="C82" s="12"/>
      <c r="D82" s="12"/>
      <c r="E82" s="12"/>
      <c r="F82" s="12"/>
      <c r="G82" s="20"/>
      <c r="H82" s="20"/>
    </row>
    <row r="83" spans="2:8" outlineLevel="1" x14ac:dyDescent="0.35">
      <c r="B83" s="8" t="s">
        <v>37</v>
      </c>
      <c r="C83" s="12"/>
      <c r="D83" s="12"/>
      <c r="E83" s="12"/>
      <c r="F83" s="12"/>
      <c r="G83" s="20"/>
      <c r="H83" s="20"/>
    </row>
    <row r="84" spans="2:8" outlineLevel="1" x14ac:dyDescent="0.35">
      <c r="B84" s="8" t="s">
        <v>38</v>
      </c>
      <c r="C84" s="12"/>
      <c r="D84" s="12"/>
      <c r="E84" s="12"/>
      <c r="F84" s="12"/>
      <c r="G84" s="20"/>
      <c r="H84" s="20"/>
    </row>
    <row r="85" spans="2:8" outlineLevel="1" x14ac:dyDescent="0.35">
      <c r="B85" s="8" t="s">
        <v>39</v>
      </c>
      <c r="C85" s="12">
        <v>5304.6900000000005</v>
      </c>
      <c r="D85" s="12">
        <v>5304.6900000000005</v>
      </c>
      <c r="E85" s="12">
        <v>13304.689999999999</v>
      </c>
      <c r="F85" s="12">
        <v>5304.6900000000005</v>
      </c>
      <c r="G85" s="12">
        <v>5304.6900000000005</v>
      </c>
      <c r="H85" s="20"/>
    </row>
    <row r="86" spans="2:8" x14ac:dyDescent="0.35">
      <c r="B86" s="4" t="s">
        <v>6</v>
      </c>
      <c r="C86" s="5">
        <f>C45-C65</f>
        <v>330235.5636587512</v>
      </c>
      <c r="D86" s="5">
        <f>D45-D65</f>
        <v>511239.1080077191</v>
      </c>
      <c r="E86" s="5">
        <f>E45-E65</f>
        <v>509370.07987155527</v>
      </c>
      <c r="F86" s="5">
        <f>F45-F65</f>
        <v>374022.3075195222</v>
      </c>
      <c r="G86" s="5">
        <f>G45-G65</f>
        <v>469308.87194983551</v>
      </c>
    </row>
    <row r="87" spans="2:8" x14ac:dyDescent="0.35">
      <c r="B87" s="8" t="s">
        <v>75</v>
      </c>
      <c r="C87" s="30">
        <f>C86/C4</f>
        <v>0.36761257190744018</v>
      </c>
      <c r="D87" s="30">
        <f>D86/D4</f>
        <v>0.43991105046347101</v>
      </c>
      <c r="E87" s="30">
        <f>E86/E4</f>
        <v>0.42400618638518511</v>
      </c>
      <c r="F87" s="30">
        <f>F86/F4</f>
        <v>0.33295971741019276</v>
      </c>
      <c r="G87" s="30">
        <f>G86/G4</f>
        <v>0.37310341117224882</v>
      </c>
    </row>
    <row r="88" spans="2:8" x14ac:dyDescent="0.35">
      <c r="B88" t="s">
        <v>7</v>
      </c>
      <c r="C88" s="3"/>
      <c r="D88" s="3"/>
      <c r="E88" s="3"/>
      <c r="F88" s="3"/>
    </row>
    <row r="89" spans="2:8" x14ac:dyDescent="0.35">
      <c r="B89" s="4" t="s">
        <v>8</v>
      </c>
      <c r="C89" s="5">
        <f>SUM(C86:C88)</f>
        <v>330235.93127132312</v>
      </c>
      <c r="D89" s="5">
        <f t="shared" ref="D89:F89" si="34">SUM(D86:D88)</f>
        <v>511239.54791876959</v>
      </c>
      <c r="E89" s="5">
        <f t="shared" si="34"/>
        <v>509370.50387774163</v>
      </c>
      <c r="F89" s="5">
        <f t="shared" si="34"/>
        <v>374022.64047923964</v>
      </c>
      <c r="G89" s="5">
        <f t="shared" ref="G89" si="35">SUM(G86:G88)</f>
        <v>469309.24505324668</v>
      </c>
    </row>
    <row r="90" spans="2:8" x14ac:dyDescent="0.35">
      <c r="B90" t="s">
        <v>9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</row>
    <row r="91" spans="2:8" x14ac:dyDescent="0.35">
      <c r="B91" t="s">
        <v>10</v>
      </c>
      <c r="C91" s="3"/>
      <c r="D91" s="3"/>
      <c r="E91" s="3"/>
      <c r="F91" s="3"/>
      <c r="G91" s="3"/>
    </row>
    <row r="92" spans="2:8" ht="15" thickBot="1" x14ac:dyDescent="0.4">
      <c r="B92" s="6" t="s">
        <v>11</v>
      </c>
      <c r="C92" s="7">
        <f>SUM(C89:C91)</f>
        <v>330235.93127132312</v>
      </c>
      <c r="D92" s="7">
        <f t="shared" ref="D92:F92" si="36">SUM(D89:D91)</f>
        <v>511239.54791876959</v>
      </c>
      <c r="E92" s="7">
        <f t="shared" si="36"/>
        <v>509370.50387774163</v>
      </c>
      <c r="F92" s="7">
        <f t="shared" si="36"/>
        <v>374022.64047923964</v>
      </c>
      <c r="G92" s="7">
        <f t="shared" ref="G92" si="37">SUM(G89:G91)</f>
        <v>469309.24505324668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F483-9DB9-4548-B4C0-D191D13ECDDE}">
  <dimension ref="B3:O92"/>
  <sheetViews>
    <sheetView showGridLines="0" workbookViewId="0">
      <pane xSplit="2" ySplit="3" topLeftCell="C53" activePane="bottomRight" state="frozen"/>
      <selection activeCell="C104" sqref="C104"/>
      <selection pane="topRight" activeCell="C104" sqref="C104"/>
      <selection pane="bottomLeft" activeCell="C104" sqref="C104"/>
      <selection pane="bottomRight" activeCell="C104" sqref="C104"/>
    </sheetView>
  </sheetViews>
  <sheetFormatPr defaultRowHeight="14.5" outlineLevelRow="1" x14ac:dyDescent="0.35"/>
  <cols>
    <col min="2" max="2" width="21.08984375" bestFit="1" customWidth="1"/>
    <col min="3" max="3" width="12.81640625" bestFit="1" customWidth="1"/>
    <col min="4" max="6" width="12.7265625" bestFit="1" customWidth="1"/>
    <col min="7" max="7" width="15.36328125" customWidth="1"/>
    <col min="8" max="11" width="8.81640625" bestFit="1" customWidth="1"/>
  </cols>
  <sheetData>
    <row r="3" spans="2:15" s="36" customFormat="1" x14ac:dyDescent="0.35">
      <c r="B3" s="35" t="s">
        <v>0</v>
      </c>
      <c r="C3" s="21" t="s">
        <v>57</v>
      </c>
      <c r="D3" s="21" t="s">
        <v>58</v>
      </c>
      <c r="E3" s="21" t="s">
        <v>59</v>
      </c>
      <c r="F3" s="34" t="s">
        <v>60</v>
      </c>
      <c r="G3" s="21" t="s">
        <v>61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</row>
    <row r="4" spans="2:15" x14ac:dyDescent="0.35">
      <c r="B4" t="s">
        <v>1</v>
      </c>
      <c r="C4" s="3">
        <f>SUM(C5:C13)</f>
        <v>1686455</v>
      </c>
      <c r="D4" s="3">
        <f>SUM(D5:D13)</f>
        <v>2881562</v>
      </c>
      <c r="E4" s="3">
        <f>SUM(E5:E13)</f>
        <v>2465848</v>
      </c>
      <c r="F4" s="3">
        <f>SUM(F5:F13)</f>
        <v>2763946</v>
      </c>
      <c r="G4" s="15">
        <f>SUM(G5:G13)</f>
        <v>2695555</v>
      </c>
    </row>
    <row r="5" spans="2:15" outlineLevel="1" x14ac:dyDescent="0.35">
      <c r="B5" s="8" t="s">
        <v>40</v>
      </c>
      <c r="C5" s="10">
        <v>1021930</v>
      </c>
      <c r="D5" s="10">
        <v>1313943</v>
      </c>
      <c r="E5" s="10">
        <v>1144831</v>
      </c>
      <c r="F5" s="10">
        <v>1485882</v>
      </c>
      <c r="G5" s="20">
        <v>1464171</v>
      </c>
    </row>
    <row r="6" spans="2:15" outlineLevel="1" x14ac:dyDescent="0.35">
      <c r="B6" s="8" t="s">
        <v>41</v>
      </c>
      <c r="C6" s="10">
        <v>200385</v>
      </c>
      <c r="D6" s="10">
        <v>383250</v>
      </c>
      <c r="E6" s="10">
        <v>353685</v>
      </c>
      <c r="F6" s="10">
        <v>325580</v>
      </c>
      <c r="G6" s="20">
        <v>308790</v>
      </c>
    </row>
    <row r="7" spans="2:15" outlineLevel="1" x14ac:dyDescent="0.35">
      <c r="B7" s="8" t="s">
        <v>42</v>
      </c>
      <c r="C7" s="10">
        <v>268196</v>
      </c>
      <c r="D7" s="10">
        <v>355741</v>
      </c>
      <c r="E7" s="10">
        <v>416999</v>
      </c>
      <c r="F7" s="10">
        <v>420639</v>
      </c>
      <c r="G7" s="20">
        <v>395179</v>
      </c>
    </row>
    <row r="8" spans="2:15" outlineLevel="1" x14ac:dyDescent="0.35">
      <c r="B8" s="8" t="s">
        <v>43</v>
      </c>
      <c r="C8" s="10">
        <v>26076</v>
      </c>
      <c r="D8" s="10">
        <v>626371</v>
      </c>
      <c r="E8" s="10">
        <v>363844</v>
      </c>
      <c r="F8" s="10">
        <v>401601</v>
      </c>
      <c r="G8" s="20">
        <v>421930</v>
      </c>
    </row>
    <row r="9" spans="2:15" outlineLevel="1" x14ac:dyDescent="0.35">
      <c r="B9" s="8" t="s">
        <v>44</v>
      </c>
      <c r="C9" s="10">
        <v>166364</v>
      </c>
      <c r="D9" s="10">
        <v>144441</v>
      </c>
      <c r="E9" s="10">
        <v>144076</v>
      </c>
      <c r="F9" s="10">
        <v>89948</v>
      </c>
      <c r="G9" s="20">
        <v>67160</v>
      </c>
    </row>
    <row r="10" spans="2:15" outlineLevel="1" x14ac:dyDescent="0.35">
      <c r="B10" s="8" t="s">
        <v>45</v>
      </c>
      <c r="C10" s="10"/>
      <c r="D10" s="10"/>
      <c r="E10" s="10"/>
      <c r="F10" s="10"/>
      <c r="G10" s="20"/>
    </row>
    <row r="11" spans="2:15" outlineLevel="1" x14ac:dyDescent="0.35">
      <c r="B11" s="8" t="s">
        <v>46</v>
      </c>
      <c r="C11" s="10"/>
      <c r="D11" s="10"/>
      <c r="E11" s="10"/>
      <c r="F11" s="10"/>
      <c r="G11" s="20"/>
    </row>
    <row r="12" spans="2:15" outlineLevel="1" x14ac:dyDescent="0.35">
      <c r="B12" s="8" t="s">
        <v>47</v>
      </c>
      <c r="C12" s="10"/>
      <c r="D12" s="10">
        <v>57232</v>
      </c>
      <c r="E12" s="10">
        <v>40880</v>
      </c>
      <c r="F12" s="10">
        <v>38544</v>
      </c>
      <c r="G12" s="20">
        <v>34456</v>
      </c>
    </row>
    <row r="13" spans="2:15" outlineLevel="1" x14ac:dyDescent="0.35">
      <c r="B13" s="8" t="s">
        <v>48</v>
      </c>
      <c r="C13" s="10">
        <v>3504</v>
      </c>
      <c r="D13" s="10">
        <v>584</v>
      </c>
      <c r="E13" s="10">
        <v>1533</v>
      </c>
      <c r="F13" s="10">
        <v>1752</v>
      </c>
      <c r="G13" s="20">
        <v>3869</v>
      </c>
    </row>
    <row r="14" spans="2:15" x14ac:dyDescent="0.35">
      <c r="B14" t="s">
        <v>2</v>
      </c>
      <c r="C14" s="31">
        <f>SUM(C15:C23)</f>
        <v>0</v>
      </c>
      <c r="D14" s="31">
        <f t="shared" ref="D14:K14" si="0">SUM(D15:D23)</f>
        <v>0</v>
      </c>
      <c r="E14" s="31">
        <f t="shared" si="0"/>
        <v>0</v>
      </c>
      <c r="F14" s="22">
        <f t="shared" si="0"/>
        <v>11315.2</v>
      </c>
      <c r="G14" s="22">
        <f t="shared" si="0"/>
        <v>14004.03</v>
      </c>
      <c r="H14" s="31">
        <f t="shared" si="0"/>
        <v>0</v>
      </c>
      <c r="I14" s="31">
        <f t="shared" si="0"/>
        <v>0</v>
      </c>
      <c r="J14" s="31">
        <f t="shared" si="0"/>
        <v>0</v>
      </c>
      <c r="K14" s="13">
        <f t="shared" si="0"/>
        <v>0</v>
      </c>
    </row>
    <row r="15" spans="2:15" outlineLevel="1" x14ac:dyDescent="0.35">
      <c r="B15" s="8" t="s">
        <v>40</v>
      </c>
      <c r="C15" s="10"/>
      <c r="D15" s="10"/>
      <c r="E15" s="10"/>
      <c r="F15" s="10">
        <v>2057.86</v>
      </c>
      <c r="G15" s="33">
        <v>3970.86</v>
      </c>
      <c r="H15" s="19"/>
      <c r="I15" s="19"/>
      <c r="J15" s="19"/>
      <c r="K15" s="19"/>
    </row>
    <row r="16" spans="2:15" outlineLevel="1" x14ac:dyDescent="0.35">
      <c r="B16" s="8" t="s">
        <v>41</v>
      </c>
      <c r="C16" s="10"/>
      <c r="D16" s="10"/>
      <c r="E16" s="10"/>
      <c r="F16" s="10">
        <v>1150.3400000000001</v>
      </c>
      <c r="G16" s="33">
        <v>4828.17</v>
      </c>
      <c r="H16" s="19"/>
      <c r="I16" s="19"/>
      <c r="J16" s="19"/>
      <c r="K16" s="19"/>
    </row>
    <row r="17" spans="2:11" outlineLevel="1" x14ac:dyDescent="0.35">
      <c r="B17" s="8" t="s">
        <v>42</v>
      </c>
      <c r="C17" s="10"/>
      <c r="D17" s="10"/>
      <c r="E17" s="10"/>
      <c r="F17" s="10">
        <v>8107</v>
      </c>
      <c r="G17" s="33">
        <v>5205</v>
      </c>
      <c r="H17" s="19"/>
      <c r="I17" s="19"/>
      <c r="J17" s="19"/>
      <c r="K17" s="19"/>
    </row>
    <row r="18" spans="2:11" outlineLevel="1" x14ac:dyDescent="0.35">
      <c r="B18" s="8" t="s">
        <v>43</v>
      </c>
      <c r="C18" s="10"/>
      <c r="D18" s="10"/>
      <c r="E18" s="10"/>
      <c r="F18" s="10"/>
      <c r="G18" s="19"/>
      <c r="H18" s="19"/>
      <c r="I18" s="19"/>
      <c r="J18" s="19"/>
      <c r="K18" s="19"/>
    </row>
    <row r="19" spans="2:11" outlineLevel="1" x14ac:dyDescent="0.35">
      <c r="B19" s="8" t="s">
        <v>44</v>
      </c>
      <c r="C19" s="10"/>
      <c r="D19" s="10"/>
      <c r="E19" s="10"/>
      <c r="F19" s="10"/>
      <c r="G19" s="19"/>
      <c r="H19" s="19"/>
      <c r="I19" s="19"/>
      <c r="J19" s="19"/>
      <c r="K19" s="19"/>
    </row>
    <row r="20" spans="2:11" outlineLevel="1" x14ac:dyDescent="0.35">
      <c r="B20" s="8" t="s">
        <v>45</v>
      </c>
      <c r="C20" s="10"/>
      <c r="D20" s="10"/>
      <c r="E20" s="10"/>
      <c r="F20" s="10"/>
      <c r="G20" s="19"/>
      <c r="H20" s="19"/>
      <c r="I20" s="19"/>
      <c r="J20" s="19"/>
      <c r="K20" s="19"/>
    </row>
    <row r="21" spans="2:11" outlineLevel="1" x14ac:dyDescent="0.35">
      <c r="B21" s="8" t="s">
        <v>46</v>
      </c>
      <c r="C21" s="10"/>
      <c r="D21" s="10"/>
      <c r="E21" s="10"/>
      <c r="F21" s="10"/>
      <c r="G21" s="19"/>
      <c r="H21" s="19"/>
      <c r="I21" s="19"/>
      <c r="J21" s="19"/>
      <c r="K21" s="19"/>
    </row>
    <row r="22" spans="2:11" outlineLevel="1" x14ac:dyDescent="0.35">
      <c r="B22" s="8" t="s">
        <v>47</v>
      </c>
      <c r="C22" s="10"/>
      <c r="D22" s="10"/>
      <c r="E22" s="10"/>
      <c r="F22" s="10"/>
      <c r="G22" s="19"/>
      <c r="H22" s="19"/>
      <c r="I22" s="19"/>
      <c r="J22" s="19"/>
      <c r="K22" s="19"/>
    </row>
    <row r="23" spans="2:11" outlineLevel="1" x14ac:dyDescent="0.35">
      <c r="B23" s="8" t="s">
        <v>48</v>
      </c>
      <c r="C23" s="10"/>
      <c r="D23" s="10"/>
      <c r="E23" s="10"/>
      <c r="F23" s="10"/>
      <c r="G23" s="19"/>
      <c r="H23" s="19"/>
      <c r="I23" s="19"/>
      <c r="J23" s="19"/>
      <c r="K23" s="19"/>
    </row>
    <row r="24" spans="2:11" x14ac:dyDescent="0.35">
      <c r="B24" t="s">
        <v>76</v>
      </c>
      <c r="C24" s="15">
        <f>SUM(C26:C34)</f>
        <v>1686455</v>
      </c>
      <c r="D24" s="15">
        <f t="shared" ref="D24:K24" si="1">SUM(D26:D34)</f>
        <v>2881562</v>
      </c>
      <c r="E24" s="15">
        <f t="shared" si="1"/>
        <v>2465848</v>
      </c>
      <c r="F24" s="15">
        <f t="shared" si="1"/>
        <v>2752630.8</v>
      </c>
      <c r="G24" s="15">
        <f t="shared" si="1"/>
        <v>2681550.9699999997</v>
      </c>
      <c r="H24" s="13">
        <f t="shared" si="1"/>
        <v>0</v>
      </c>
      <c r="I24" s="13">
        <f t="shared" si="1"/>
        <v>0</v>
      </c>
      <c r="J24" s="13">
        <f t="shared" si="1"/>
        <v>0</v>
      </c>
      <c r="K24" s="13">
        <f t="shared" si="1"/>
        <v>0</v>
      </c>
    </row>
    <row r="25" spans="2:11" x14ac:dyDescent="0.35">
      <c r="B25" s="8" t="s">
        <v>75</v>
      </c>
      <c r="C25" s="28">
        <f>C24/C4</f>
        <v>1</v>
      </c>
      <c r="D25" s="28">
        <f t="shared" ref="D25:G25" si="2">D24/D4</f>
        <v>1</v>
      </c>
      <c r="E25" s="28">
        <f t="shared" si="2"/>
        <v>1</v>
      </c>
      <c r="F25" s="28">
        <f t="shared" si="2"/>
        <v>0.99590614288412282</v>
      </c>
      <c r="G25" s="28">
        <f t="shared" si="2"/>
        <v>0.99480476933321704</v>
      </c>
      <c r="H25" s="13"/>
      <c r="I25" s="13"/>
      <c r="J25" s="13"/>
      <c r="K25" s="13"/>
    </row>
    <row r="26" spans="2:11" outlineLevel="1" x14ac:dyDescent="0.35">
      <c r="B26" s="8" t="s">
        <v>40</v>
      </c>
      <c r="C26" s="12">
        <f>C5-C15</f>
        <v>1021930</v>
      </c>
      <c r="D26" s="12">
        <f t="shared" ref="D26:G26" si="3">D5-D15</f>
        <v>1313943</v>
      </c>
      <c r="E26" s="12">
        <f t="shared" si="3"/>
        <v>1144831</v>
      </c>
      <c r="F26" s="12">
        <f t="shared" si="3"/>
        <v>1483824.14</v>
      </c>
      <c r="G26" s="12">
        <f t="shared" si="3"/>
        <v>1460200.14</v>
      </c>
    </row>
    <row r="27" spans="2:11" outlineLevel="1" x14ac:dyDescent="0.35">
      <c r="B27" s="8" t="s">
        <v>41</v>
      </c>
      <c r="C27" s="12">
        <f t="shared" ref="C27:G27" si="4">C6-C16</f>
        <v>200385</v>
      </c>
      <c r="D27" s="12">
        <f t="shared" si="4"/>
        <v>383250</v>
      </c>
      <c r="E27" s="12">
        <f t="shared" si="4"/>
        <v>353685</v>
      </c>
      <c r="F27" s="12">
        <f t="shared" si="4"/>
        <v>324429.65999999997</v>
      </c>
      <c r="G27" s="12">
        <f t="shared" si="4"/>
        <v>303961.83</v>
      </c>
    </row>
    <row r="28" spans="2:11" outlineLevel="1" x14ac:dyDescent="0.35">
      <c r="B28" s="8" t="s">
        <v>42</v>
      </c>
      <c r="C28" s="12">
        <f t="shared" ref="C28:G28" si="5">C7-C17</f>
        <v>268196</v>
      </c>
      <c r="D28" s="12">
        <f t="shared" si="5"/>
        <v>355741</v>
      </c>
      <c r="E28" s="12">
        <f t="shared" si="5"/>
        <v>416999</v>
      </c>
      <c r="F28" s="12">
        <f t="shared" si="5"/>
        <v>412532</v>
      </c>
      <c r="G28" s="12">
        <f t="shared" si="5"/>
        <v>389974</v>
      </c>
    </row>
    <row r="29" spans="2:11" outlineLevel="1" x14ac:dyDescent="0.35">
      <c r="B29" s="8" t="s">
        <v>43</v>
      </c>
      <c r="C29" s="12">
        <f t="shared" ref="C29:G29" si="6">C8-C18</f>
        <v>26076</v>
      </c>
      <c r="D29" s="12">
        <f t="shared" si="6"/>
        <v>626371</v>
      </c>
      <c r="E29" s="12">
        <f t="shared" si="6"/>
        <v>363844</v>
      </c>
      <c r="F29" s="12">
        <f t="shared" si="6"/>
        <v>401601</v>
      </c>
      <c r="G29" s="12">
        <f t="shared" si="6"/>
        <v>421930</v>
      </c>
    </row>
    <row r="30" spans="2:11" outlineLevel="1" x14ac:dyDescent="0.35">
      <c r="B30" s="8" t="s">
        <v>44</v>
      </c>
      <c r="C30" s="12">
        <f t="shared" ref="C30:G30" si="7">C9-C19</f>
        <v>166364</v>
      </c>
      <c r="D30" s="12">
        <f t="shared" si="7"/>
        <v>144441</v>
      </c>
      <c r="E30" s="12">
        <f t="shared" si="7"/>
        <v>144076</v>
      </c>
      <c r="F30" s="12">
        <f t="shared" si="7"/>
        <v>89948</v>
      </c>
      <c r="G30" s="12">
        <f t="shared" si="7"/>
        <v>67160</v>
      </c>
    </row>
    <row r="31" spans="2:11" outlineLevel="1" x14ac:dyDescent="0.35">
      <c r="B31" s="8" t="s">
        <v>45</v>
      </c>
      <c r="C31" s="12">
        <f t="shared" ref="C31:G31" si="8">C10-C20</f>
        <v>0</v>
      </c>
      <c r="D31" s="12">
        <f t="shared" si="8"/>
        <v>0</v>
      </c>
      <c r="E31" s="12">
        <f t="shared" si="8"/>
        <v>0</v>
      </c>
      <c r="F31" s="12">
        <f t="shared" si="8"/>
        <v>0</v>
      </c>
      <c r="G31" s="12">
        <f t="shared" si="8"/>
        <v>0</v>
      </c>
    </row>
    <row r="32" spans="2:11" outlineLevel="1" x14ac:dyDescent="0.35">
      <c r="B32" s="8" t="s">
        <v>46</v>
      </c>
      <c r="C32" s="12">
        <f t="shared" ref="C32:G32" si="9">C11-C21</f>
        <v>0</v>
      </c>
      <c r="D32" s="12">
        <f t="shared" si="9"/>
        <v>0</v>
      </c>
      <c r="E32" s="12">
        <f t="shared" si="9"/>
        <v>0</v>
      </c>
      <c r="F32" s="12">
        <f t="shared" si="9"/>
        <v>0</v>
      </c>
      <c r="G32" s="12">
        <f t="shared" si="9"/>
        <v>0</v>
      </c>
    </row>
    <row r="33" spans="2:11" outlineLevel="1" x14ac:dyDescent="0.35">
      <c r="B33" s="8" t="s">
        <v>47</v>
      </c>
      <c r="C33" s="12">
        <f t="shared" ref="C33:G33" si="10">C12-C22</f>
        <v>0</v>
      </c>
      <c r="D33" s="12">
        <f t="shared" si="10"/>
        <v>57232</v>
      </c>
      <c r="E33" s="12">
        <f t="shared" si="10"/>
        <v>40880</v>
      </c>
      <c r="F33" s="12">
        <f t="shared" si="10"/>
        <v>38544</v>
      </c>
      <c r="G33" s="12">
        <f t="shared" si="10"/>
        <v>34456</v>
      </c>
    </row>
    <row r="34" spans="2:11" outlineLevel="1" x14ac:dyDescent="0.35">
      <c r="B34" s="8" t="s">
        <v>48</v>
      </c>
      <c r="C34" s="12">
        <f t="shared" ref="C34:G34" si="11">C13-C23</f>
        <v>3504</v>
      </c>
      <c r="D34" s="12">
        <f t="shared" si="11"/>
        <v>584</v>
      </c>
      <c r="E34" s="12">
        <f t="shared" si="11"/>
        <v>1533</v>
      </c>
      <c r="F34" s="12">
        <f t="shared" si="11"/>
        <v>1752</v>
      </c>
      <c r="G34" s="12">
        <f t="shared" si="11"/>
        <v>3869</v>
      </c>
    </row>
    <row r="35" spans="2:11" x14ac:dyDescent="0.35">
      <c r="B35" t="s">
        <v>4</v>
      </c>
      <c r="C35" s="15">
        <f t="shared" ref="C35:J35" si="12">SUM(C37:C44)</f>
        <v>192757.18410863628</v>
      </c>
      <c r="D35" s="15">
        <f t="shared" si="12"/>
        <v>322515.8851947721</v>
      </c>
      <c r="E35" s="15">
        <f t="shared" si="12"/>
        <v>383962.28314614278</v>
      </c>
      <c r="F35" s="15">
        <f t="shared" si="12"/>
        <v>375796.74478613143</v>
      </c>
      <c r="G35" s="15">
        <f t="shared" si="12"/>
        <v>404252.75244649069</v>
      </c>
      <c r="H35" s="15">
        <f t="shared" si="12"/>
        <v>0</v>
      </c>
      <c r="I35" s="15">
        <f t="shared" si="12"/>
        <v>0</v>
      </c>
      <c r="J35" s="15">
        <f t="shared" si="12"/>
        <v>0</v>
      </c>
    </row>
    <row r="36" spans="2:11" outlineLevel="1" x14ac:dyDescent="0.35">
      <c r="B36" s="8" t="s">
        <v>40</v>
      </c>
      <c r="C36" s="12">
        <v>128784.43342642067</v>
      </c>
      <c r="D36" s="12">
        <v>152467.42445546159</v>
      </c>
      <c r="E36" s="12">
        <v>137676.96791139292</v>
      </c>
      <c r="F36" s="12">
        <v>121422.4930028494</v>
      </c>
      <c r="G36" s="12">
        <v>130768.77197250267</v>
      </c>
      <c r="H36" s="15"/>
      <c r="I36" s="15"/>
      <c r="J36" s="15"/>
    </row>
    <row r="37" spans="2:11" outlineLevel="1" x14ac:dyDescent="0.35">
      <c r="B37" s="8" t="s">
        <v>41</v>
      </c>
      <c r="C37" s="12">
        <v>21596.475410275249</v>
      </c>
      <c r="D37" s="12">
        <v>32199.956695791971</v>
      </c>
      <c r="E37" s="12">
        <v>63415.918932929475</v>
      </c>
      <c r="F37" s="12">
        <v>60356.367624577848</v>
      </c>
      <c r="G37" s="12">
        <v>75879.50746361012</v>
      </c>
      <c r="H37" s="20"/>
      <c r="I37" s="20"/>
      <c r="J37" s="20"/>
      <c r="K37" s="20"/>
    </row>
    <row r="38" spans="2:11" outlineLevel="1" x14ac:dyDescent="0.35">
      <c r="B38" s="8" t="s">
        <v>42</v>
      </c>
      <c r="C38" s="12">
        <v>52982.132448407283</v>
      </c>
      <c r="D38" s="12">
        <v>71067.523896349157</v>
      </c>
      <c r="E38" s="12">
        <v>90669.863753274287</v>
      </c>
      <c r="F38" s="12">
        <v>76101.438325404815</v>
      </c>
      <c r="G38" s="12">
        <v>78962.026750000499</v>
      </c>
      <c r="H38" s="20"/>
      <c r="I38" s="20"/>
      <c r="J38" s="20"/>
      <c r="K38" s="20"/>
    </row>
    <row r="39" spans="2:11" outlineLevel="1" x14ac:dyDescent="0.35">
      <c r="B39" s="8" t="s">
        <v>43</v>
      </c>
      <c r="C39" s="12">
        <v>92597.165559635032</v>
      </c>
      <c r="D39" s="12">
        <v>179184.49076147954</v>
      </c>
      <c r="E39" s="12">
        <v>194197.68324501632</v>
      </c>
      <c r="F39" s="12">
        <v>179666.78444288313</v>
      </c>
      <c r="G39" s="12">
        <v>191118.47873013164</v>
      </c>
      <c r="H39" s="20"/>
      <c r="I39" s="20"/>
      <c r="J39" s="20"/>
      <c r="K39" s="20"/>
    </row>
    <row r="40" spans="2:11" outlineLevel="1" x14ac:dyDescent="0.35">
      <c r="B40" s="8" t="s">
        <v>44</v>
      </c>
      <c r="C40" s="12">
        <v>25235.771812814019</v>
      </c>
      <c r="D40" s="12">
        <v>20885.298532372763</v>
      </c>
      <c r="E40" s="12">
        <v>19964.225990830804</v>
      </c>
      <c r="F40" s="12">
        <v>15864.479428479845</v>
      </c>
      <c r="G40" s="12">
        <v>16042.975983256978</v>
      </c>
      <c r="H40" s="20"/>
      <c r="I40" s="20"/>
      <c r="J40" s="20"/>
      <c r="K40" s="20"/>
    </row>
    <row r="41" spans="2:11" outlineLevel="1" x14ac:dyDescent="0.35">
      <c r="B41" s="8" t="s">
        <v>45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20"/>
      <c r="I41" s="20"/>
      <c r="J41" s="20"/>
      <c r="K41" s="20"/>
    </row>
    <row r="42" spans="2:11" outlineLevel="1" x14ac:dyDescent="0.35">
      <c r="B42" s="8" t="s">
        <v>46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20"/>
      <c r="I42" s="20"/>
      <c r="J42" s="20"/>
      <c r="K42" s="20"/>
    </row>
    <row r="43" spans="2:11" outlineLevel="1" x14ac:dyDescent="0.35">
      <c r="B43" s="8" t="s">
        <v>47</v>
      </c>
      <c r="C43" s="12">
        <v>0</v>
      </c>
      <c r="D43" s="12">
        <v>19087.819468461203</v>
      </c>
      <c r="E43" s="12">
        <v>15605.099459188999</v>
      </c>
      <c r="F43" s="12">
        <v>35446.182706999112</v>
      </c>
      <c r="G43" s="12">
        <v>33770.679491326322</v>
      </c>
      <c r="H43" s="20"/>
      <c r="I43" s="20"/>
      <c r="J43" s="20"/>
      <c r="K43" s="20"/>
    </row>
    <row r="44" spans="2:11" outlineLevel="1" x14ac:dyDescent="0.35">
      <c r="B44" s="8" t="s">
        <v>48</v>
      </c>
      <c r="C44" s="12">
        <v>345.63887750471508</v>
      </c>
      <c r="D44" s="12">
        <v>90.795840317475822</v>
      </c>
      <c r="E44" s="12">
        <v>109.49176490292217</v>
      </c>
      <c r="F44" s="12">
        <v>8361.4922577866237</v>
      </c>
      <c r="G44" s="12">
        <v>8479.0840281650962</v>
      </c>
      <c r="H44" s="20"/>
      <c r="I44" s="20"/>
      <c r="J44" s="20"/>
      <c r="K44" s="20"/>
    </row>
    <row r="45" spans="2:11" x14ac:dyDescent="0.35">
      <c r="B45" t="s">
        <v>72</v>
      </c>
      <c r="C45" s="26">
        <f>C47+C49+C51+C53+C55+C57+C59+C61+C63</f>
        <v>1364913.382464943</v>
      </c>
      <c r="D45" s="26">
        <f t="shared" ref="D45:G45" si="13">D47+D49+D51+D53+D55+D57+D59+D61+D63</f>
        <v>2406578.6903497665</v>
      </c>
      <c r="E45" s="26">
        <f t="shared" si="13"/>
        <v>1944208.7489424644</v>
      </c>
      <c r="F45" s="26">
        <f t="shared" si="13"/>
        <v>2255411.562211019</v>
      </c>
      <c r="G45" s="22">
        <f t="shared" si="13"/>
        <v>2146529.4455810068</v>
      </c>
      <c r="H45" s="20"/>
      <c r="I45" s="20"/>
      <c r="J45" s="20"/>
      <c r="K45" s="20"/>
    </row>
    <row r="46" spans="2:11" x14ac:dyDescent="0.35">
      <c r="B46" s="8" t="s">
        <v>75</v>
      </c>
      <c r="C46" s="28">
        <f>C45/C4</f>
        <v>0.80933875049434645</v>
      </c>
      <c r="D46" s="28">
        <f t="shared" ref="D46:G46" si="14">D45/D4</f>
        <v>0.83516463999378343</v>
      </c>
      <c r="E46" s="28">
        <f t="shared" si="14"/>
        <v>0.78845441768611213</v>
      </c>
      <c r="F46" s="28">
        <f t="shared" si="14"/>
        <v>0.81601144241277468</v>
      </c>
      <c r="G46" s="28">
        <f t="shared" si="14"/>
        <v>0.7963218875448681</v>
      </c>
      <c r="H46" s="20"/>
      <c r="I46" s="20"/>
      <c r="J46" s="20"/>
      <c r="K46" s="20"/>
    </row>
    <row r="47" spans="2:11" outlineLevel="1" x14ac:dyDescent="0.35">
      <c r="B47" s="8" t="s">
        <v>40</v>
      </c>
      <c r="C47" s="24">
        <f>C26-C36</f>
        <v>893145.56657357933</v>
      </c>
      <c r="D47" s="24">
        <f t="shared" ref="D47:G47" si="15">D26-D36</f>
        <v>1161475.5755445384</v>
      </c>
      <c r="E47" s="24">
        <f t="shared" si="15"/>
        <v>1007154.0320886071</v>
      </c>
      <c r="F47" s="24">
        <f t="shared" si="15"/>
        <v>1362401.6469971505</v>
      </c>
      <c r="G47" s="24">
        <f t="shared" si="15"/>
        <v>1329431.3680274973</v>
      </c>
      <c r="H47" s="20"/>
      <c r="I47" s="20"/>
      <c r="J47" s="20"/>
      <c r="K47" s="20"/>
    </row>
    <row r="48" spans="2:11" outlineLevel="1" x14ac:dyDescent="0.35">
      <c r="B48" s="8" t="s">
        <v>75</v>
      </c>
      <c r="C48" s="25">
        <f>C47/C5</f>
        <v>0.87397920265926177</v>
      </c>
      <c r="D48" s="25">
        <f t="shared" ref="D48:G48" si="16">D47/D5</f>
        <v>0.88396191885381514</v>
      </c>
      <c r="E48" s="25">
        <f t="shared" si="16"/>
        <v>0.8797403565142865</v>
      </c>
      <c r="F48" s="25">
        <f t="shared" si="16"/>
        <v>0.91689760492229566</v>
      </c>
      <c r="G48" s="25">
        <f t="shared" si="16"/>
        <v>0.90797548102475556</v>
      </c>
      <c r="H48" s="20"/>
      <c r="I48" s="20"/>
      <c r="J48" s="20"/>
      <c r="K48" s="20"/>
    </row>
    <row r="49" spans="2:11" outlineLevel="1" x14ac:dyDescent="0.35">
      <c r="B49" s="8" t="s">
        <v>41</v>
      </c>
      <c r="C49" s="24">
        <f>C27-C37</f>
        <v>178788.52458972475</v>
      </c>
      <c r="D49" s="24">
        <f t="shared" ref="D49:G49" si="17">D27-D37</f>
        <v>351050.04330420803</v>
      </c>
      <c r="E49" s="24">
        <f t="shared" si="17"/>
        <v>290269.08106707054</v>
      </c>
      <c r="F49" s="24">
        <f t="shared" si="17"/>
        <v>264073.29237542214</v>
      </c>
      <c r="G49" s="24">
        <f t="shared" si="17"/>
        <v>228082.3225363899</v>
      </c>
      <c r="H49" s="20"/>
      <c r="I49" s="20"/>
      <c r="J49" s="20"/>
      <c r="K49" s="20"/>
    </row>
    <row r="50" spans="2:11" outlineLevel="1" x14ac:dyDescent="0.35">
      <c r="B50" s="8" t="s">
        <v>75</v>
      </c>
      <c r="C50" s="25">
        <f>C49/C6</f>
        <v>0.89222508965104552</v>
      </c>
      <c r="D50" s="25">
        <f t="shared" ref="D50:G50" si="18">D49/D6</f>
        <v>0.91598184815188</v>
      </c>
      <c r="E50" s="25">
        <f t="shared" si="18"/>
        <v>0.82069943895576725</v>
      </c>
      <c r="F50" s="25">
        <f t="shared" si="18"/>
        <v>0.81108573123478755</v>
      </c>
      <c r="G50" s="25">
        <f t="shared" si="18"/>
        <v>0.73863247688199063</v>
      </c>
      <c r="H50" s="20"/>
      <c r="I50" s="20"/>
      <c r="J50" s="20"/>
      <c r="K50" s="20"/>
    </row>
    <row r="51" spans="2:11" outlineLevel="1" x14ac:dyDescent="0.35">
      <c r="B51" s="8" t="s">
        <v>42</v>
      </c>
      <c r="C51" s="24">
        <f>C28-C38</f>
        <v>215213.8675515927</v>
      </c>
      <c r="D51" s="24">
        <f t="shared" ref="D51:G51" si="19">D28-D38</f>
        <v>284673.47610365087</v>
      </c>
      <c r="E51" s="24">
        <f t="shared" si="19"/>
        <v>326329.13624672568</v>
      </c>
      <c r="F51" s="24">
        <f t="shared" si="19"/>
        <v>336430.56167459517</v>
      </c>
      <c r="G51" s="24">
        <f t="shared" si="19"/>
        <v>311011.97324999952</v>
      </c>
      <c r="H51" s="20"/>
      <c r="I51" s="20"/>
      <c r="J51" s="20"/>
      <c r="K51" s="20"/>
    </row>
    <row r="52" spans="2:11" outlineLevel="1" x14ac:dyDescent="0.35">
      <c r="B52" s="8" t="s">
        <v>75</v>
      </c>
      <c r="C52" s="25">
        <f>C51/C7</f>
        <v>0.80244995283894127</v>
      </c>
      <c r="D52" s="25">
        <f t="shared" ref="D52:G52" si="20">D51/D7</f>
        <v>0.80022678325987406</v>
      </c>
      <c r="E52" s="25">
        <f t="shared" si="20"/>
        <v>0.78256575254790939</v>
      </c>
      <c r="F52" s="25">
        <f t="shared" si="20"/>
        <v>0.79980829565160427</v>
      </c>
      <c r="G52" s="25">
        <f t="shared" si="20"/>
        <v>0.78701543667553064</v>
      </c>
      <c r="H52" s="20"/>
      <c r="I52" s="20"/>
      <c r="J52" s="20"/>
      <c r="K52" s="20"/>
    </row>
    <row r="53" spans="2:11" outlineLevel="1" x14ac:dyDescent="0.35">
      <c r="B53" s="8" t="s">
        <v>43</v>
      </c>
      <c r="C53" s="24">
        <f>C29-C39</f>
        <v>-66521.165559635032</v>
      </c>
      <c r="D53" s="24">
        <f t="shared" ref="D53:G53" si="21">D29-D39</f>
        <v>447186.50923852046</v>
      </c>
      <c r="E53" s="24">
        <f t="shared" si="21"/>
        <v>169646.31675498368</v>
      </c>
      <c r="F53" s="24">
        <f t="shared" si="21"/>
        <v>221934.21555711687</v>
      </c>
      <c r="G53" s="24">
        <f t="shared" si="21"/>
        <v>230811.52126986836</v>
      </c>
      <c r="H53" s="20"/>
      <c r="I53" s="20"/>
      <c r="J53" s="20"/>
      <c r="K53" s="20"/>
    </row>
    <row r="54" spans="2:11" outlineLevel="1" x14ac:dyDescent="0.35">
      <c r="B54" s="8" t="s">
        <v>75</v>
      </c>
      <c r="C54" s="25">
        <f>C53/C8</f>
        <v>-2.5510494538899766</v>
      </c>
      <c r="D54" s="25">
        <f t="shared" ref="D54:G54" si="22">D53/D8</f>
        <v>0.71393233281636681</v>
      </c>
      <c r="E54" s="25">
        <f t="shared" si="22"/>
        <v>0.46626113596756763</v>
      </c>
      <c r="F54" s="25">
        <f t="shared" si="22"/>
        <v>0.55262366268290386</v>
      </c>
      <c r="G54" s="25">
        <f t="shared" si="22"/>
        <v>0.54703747368015632</v>
      </c>
      <c r="H54" s="20"/>
      <c r="I54" s="20"/>
      <c r="J54" s="20"/>
      <c r="K54" s="20"/>
    </row>
    <row r="55" spans="2:11" outlineLevel="1" x14ac:dyDescent="0.35">
      <c r="B55" s="8" t="s">
        <v>44</v>
      </c>
      <c r="C55" s="24">
        <f>C30-C40</f>
        <v>141128.22818718597</v>
      </c>
      <c r="D55" s="24">
        <f t="shared" ref="D55:G55" si="23">D30-D40</f>
        <v>123555.70146762724</v>
      </c>
      <c r="E55" s="24">
        <f t="shared" si="23"/>
        <v>124111.7740091692</v>
      </c>
      <c r="F55" s="24">
        <f t="shared" si="23"/>
        <v>74083.520571520159</v>
      </c>
      <c r="G55" s="24">
        <f t="shared" si="23"/>
        <v>51117.024016743024</v>
      </c>
      <c r="H55" s="20"/>
      <c r="I55" s="20"/>
      <c r="J55" s="20"/>
      <c r="K55" s="20"/>
    </row>
    <row r="56" spans="2:11" outlineLevel="1" x14ac:dyDescent="0.35">
      <c r="B56" s="8" t="s">
        <v>75</v>
      </c>
      <c r="C56" s="25">
        <f>C55/C9</f>
        <v>0.84830989990133665</v>
      </c>
      <c r="D56" s="25">
        <f t="shared" ref="D56:G56" si="24">D55/D9</f>
        <v>0.8554060236887534</v>
      </c>
      <c r="E56" s="25">
        <f t="shared" si="24"/>
        <v>0.86143267448547434</v>
      </c>
      <c r="F56" s="25">
        <f t="shared" si="24"/>
        <v>0.82362610143105086</v>
      </c>
      <c r="G56" s="25">
        <f t="shared" si="24"/>
        <v>0.76112304968348754</v>
      </c>
      <c r="H56" s="20"/>
      <c r="I56" s="20"/>
      <c r="J56" s="20"/>
      <c r="K56" s="20"/>
    </row>
    <row r="57" spans="2:11" outlineLevel="1" x14ac:dyDescent="0.35">
      <c r="B57" s="8" t="s">
        <v>45</v>
      </c>
      <c r="C57" s="24">
        <f>C31-C41</f>
        <v>0</v>
      </c>
      <c r="D57" s="24">
        <f t="shared" ref="D57:G57" si="25">D31-D41</f>
        <v>0</v>
      </c>
      <c r="E57" s="24">
        <f t="shared" si="25"/>
        <v>0</v>
      </c>
      <c r="F57" s="24">
        <f t="shared" si="25"/>
        <v>0</v>
      </c>
      <c r="G57" s="24">
        <f t="shared" si="25"/>
        <v>0</v>
      </c>
      <c r="H57" s="20"/>
      <c r="I57" s="20"/>
      <c r="J57" s="20"/>
      <c r="K57" s="20"/>
    </row>
    <row r="58" spans="2:11" outlineLevel="1" x14ac:dyDescent="0.35">
      <c r="B58" s="8" t="s">
        <v>75</v>
      </c>
      <c r="C58" s="25" t="e">
        <f>C57/C10</f>
        <v>#DIV/0!</v>
      </c>
      <c r="D58" s="25" t="e">
        <f t="shared" ref="D58:G58" si="26">D57/D10</f>
        <v>#DIV/0!</v>
      </c>
      <c r="E58" s="25" t="e">
        <f t="shared" si="26"/>
        <v>#DIV/0!</v>
      </c>
      <c r="F58" s="25" t="e">
        <f t="shared" si="26"/>
        <v>#DIV/0!</v>
      </c>
      <c r="G58" s="25" t="e">
        <f t="shared" si="26"/>
        <v>#DIV/0!</v>
      </c>
      <c r="H58" s="20"/>
      <c r="I58" s="20"/>
      <c r="J58" s="20"/>
      <c r="K58" s="20"/>
    </row>
    <row r="59" spans="2:11" outlineLevel="1" x14ac:dyDescent="0.35">
      <c r="B59" s="8" t="s">
        <v>46</v>
      </c>
      <c r="C59" s="24">
        <f>C32-C42</f>
        <v>0</v>
      </c>
      <c r="D59" s="24">
        <f t="shared" ref="D59:G59" si="27">D32-D42</f>
        <v>0</v>
      </c>
      <c r="E59" s="24">
        <f t="shared" si="27"/>
        <v>0</v>
      </c>
      <c r="F59" s="24">
        <f t="shared" si="27"/>
        <v>0</v>
      </c>
      <c r="G59" s="24">
        <f t="shared" si="27"/>
        <v>0</v>
      </c>
      <c r="H59" s="20"/>
      <c r="I59" s="20"/>
      <c r="J59" s="20"/>
      <c r="K59" s="20"/>
    </row>
    <row r="60" spans="2:11" outlineLevel="1" x14ac:dyDescent="0.35">
      <c r="B60" s="8" t="s">
        <v>75</v>
      </c>
      <c r="C60" s="25" t="e">
        <f>C59/C11</f>
        <v>#DIV/0!</v>
      </c>
      <c r="D60" s="25" t="e">
        <f t="shared" ref="D60:G60" si="28">D59/D11</f>
        <v>#DIV/0!</v>
      </c>
      <c r="E60" s="25" t="e">
        <f t="shared" si="28"/>
        <v>#DIV/0!</v>
      </c>
      <c r="F60" s="25" t="e">
        <f t="shared" si="28"/>
        <v>#DIV/0!</v>
      </c>
      <c r="G60" s="25" t="e">
        <f t="shared" si="28"/>
        <v>#DIV/0!</v>
      </c>
      <c r="H60" s="20"/>
      <c r="I60" s="20"/>
      <c r="J60" s="20"/>
      <c r="K60" s="20"/>
    </row>
    <row r="61" spans="2:11" outlineLevel="1" x14ac:dyDescent="0.35">
      <c r="B61" s="8" t="s">
        <v>47</v>
      </c>
      <c r="C61" s="24">
        <f>C33-C43</f>
        <v>0</v>
      </c>
      <c r="D61" s="24">
        <f t="shared" ref="D61:G61" si="29">D33-D43</f>
        <v>38144.180531538797</v>
      </c>
      <c r="E61" s="24">
        <f t="shared" si="29"/>
        <v>25274.900540811002</v>
      </c>
      <c r="F61" s="24">
        <f t="shared" si="29"/>
        <v>3097.8172930008877</v>
      </c>
      <c r="G61" s="24">
        <f t="shared" si="29"/>
        <v>685.32050867367798</v>
      </c>
      <c r="H61" s="20"/>
      <c r="I61" s="20"/>
      <c r="J61" s="20"/>
      <c r="K61" s="20"/>
    </row>
    <row r="62" spans="2:11" outlineLevel="1" x14ac:dyDescent="0.35">
      <c r="B62" s="8" t="s">
        <v>75</v>
      </c>
      <c r="C62" s="25" t="e">
        <f>C61/C12</f>
        <v>#DIV/0!</v>
      </c>
      <c r="D62" s="25">
        <f t="shared" ref="D62:G62" si="30">D61/D12</f>
        <v>0.66648344512752999</v>
      </c>
      <c r="E62" s="25">
        <f t="shared" si="30"/>
        <v>0.61827056117443746</v>
      </c>
      <c r="F62" s="25">
        <f t="shared" si="30"/>
        <v>8.0370934334809255E-2</v>
      </c>
      <c r="G62" s="25">
        <f t="shared" si="30"/>
        <v>1.9889729181381412E-2</v>
      </c>
      <c r="H62" s="20"/>
      <c r="I62" s="20"/>
      <c r="J62" s="20"/>
      <c r="K62" s="20"/>
    </row>
    <row r="63" spans="2:11" outlineLevel="1" x14ac:dyDescent="0.35">
      <c r="B63" s="8" t="s">
        <v>48</v>
      </c>
      <c r="C63" s="24">
        <f>C34-C44</f>
        <v>3158.3611224952847</v>
      </c>
      <c r="D63" s="24">
        <f t="shared" ref="D63:G63" si="31">D34-D44</f>
        <v>493.20415968252416</v>
      </c>
      <c r="E63" s="24">
        <f t="shared" si="31"/>
        <v>1423.5082350970779</v>
      </c>
      <c r="F63" s="24">
        <f t="shared" si="31"/>
        <v>-6609.4922577866237</v>
      </c>
      <c r="G63" s="24">
        <f t="shared" si="31"/>
        <v>-4610.0840281650962</v>
      </c>
      <c r="H63" s="20"/>
      <c r="I63" s="20"/>
      <c r="J63" s="20"/>
      <c r="K63" s="20"/>
    </row>
    <row r="64" spans="2:11" outlineLevel="1" x14ac:dyDescent="0.35">
      <c r="B64" s="8" t="s">
        <v>75</v>
      </c>
      <c r="C64" s="25">
        <f>C63/C13</f>
        <v>0.90135876783541224</v>
      </c>
      <c r="D64" s="25">
        <f t="shared" ref="D64:G64" si="32">D63/D13</f>
        <v>0.84452767068925372</v>
      </c>
      <c r="E64" s="25">
        <f t="shared" si="32"/>
        <v>0.92857680045471491</v>
      </c>
      <c r="F64" s="25">
        <f t="shared" si="32"/>
        <v>-3.7725412430288947</v>
      </c>
      <c r="G64" s="25">
        <f t="shared" si="32"/>
        <v>-1.1915440755143696</v>
      </c>
      <c r="H64" s="20"/>
      <c r="I64" s="20"/>
      <c r="J64" s="20"/>
      <c r="K64" s="20"/>
    </row>
    <row r="65" spans="2:11" x14ac:dyDescent="0.35">
      <c r="B65" t="s">
        <v>5</v>
      </c>
      <c r="C65" s="15">
        <f t="shared" ref="C65:K65" si="33">SUM(C68:C85)</f>
        <v>231301.83</v>
      </c>
      <c r="D65" s="15">
        <f t="shared" si="33"/>
        <v>246808.75916666668</v>
      </c>
      <c r="E65" s="15">
        <f t="shared" si="33"/>
        <v>254834.75916666668</v>
      </c>
      <c r="F65" s="15">
        <f t="shared" si="33"/>
        <v>245634.75916666668</v>
      </c>
      <c r="G65" s="15">
        <f t="shared" si="33"/>
        <v>244634.75916666668</v>
      </c>
      <c r="H65" s="15">
        <f t="shared" si="33"/>
        <v>0</v>
      </c>
      <c r="I65" s="15">
        <f t="shared" si="33"/>
        <v>0</v>
      </c>
      <c r="J65" s="15">
        <f t="shared" si="33"/>
        <v>0</v>
      </c>
      <c r="K65" s="15">
        <f t="shared" si="33"/>
        <v>0</v>
      </c>
    </row>
    <row r="66" spans="2:11" outlineLevel="1" x14ac:dyDescent="0.35">
      <c r="B66" s="8" t="s">
        <v>74</v>
      </c>
      <c r="C66" s="12">
        <v>58898.752799999987</v>
      </c>
      <c r="D66" s="12">
        <v>69095.932792636362</v>
      </c>
      <c r="E66" s="12">
        <v>67554.202087500002</v>
      </c>
      <c r="F66" s="12">
        <v>67571.302087500007</v>
      </c>
      <c r="G66" s="12">
        <v>66466.392487499994</v>
      </c>
      <c r="H66" s="15"/>
      <c r="I66" s="15"/>
      <c r="J66" s="15"/>
      <c r="K66" s="15"/>
    </row>
    <row r="67" spans="2:11" outlineLevel="1" x14ac:dyDescent="0.35">
      <c r="B67" s="8" t="s">
        <v>77</v>
      </c>
      <c r="C67" s="12">
        <v>29024.044060381675</v>
      </c>
      <c r="D67" s="12">
        <v>54010.416514937075</v>
      </c>
      <c r="E67" s="12">
        <v>104300.2675119959</v>
      </c>
      <c r="F67" s="12">
        <v>115525.0575119959</v>
      </c>
      <c r="G67" s="12">
        <v>104462.85751199588</v>
      </c>
      <c r="H67" s="15"/>
      <c r="I67" s="15"/>
      <c r="J67" s="15"/>
      <c r="K67" s="15"/>
    </row>
    <row r="68" spans="2:11" outlineLevel="1" x14ac:dyDescent="0.35">
      <c r="B68" s="8" t="s">
        <v>21</v>
      </c>
      <c r="C68" s="12"/>
      <c r="D68" s="12"/>
      <c r="E68" s="12"/>
      <c r="F68" s="12"/>
      <c r="G68" s="20"/>
      <c r="H68" s="20"/>
      <c r="I68" s="20"/>
    </row>
    <row r="69" spans="2:11" outlineLevel="1" x14ac:dyDescent="0.35">
      <c r="B69" s="8" t="s">
        <v>22</v>
      </c>
      <c r="C69" s="12"/>
      <c r="D69" s="12">
        <v>2174</v>
      </c>
      <c r="E69" s="12"/>
      <c r="F69" s="12"/>
      <c r="G69" s="20"/>
      <c r="H69" s="20"/>
      <c r="I69" s="20"/>
    </row>
    <row r="70" spans="2:11" outlineLevel="1" x14ac:dyDescent="0.35">
      <c r="B70" s="8" t="s">
        <v>23</v>
      </c>
      <c r="C70" s="12">
        <v>183629.4</v>
      </c>
      <c r="D70" s="12">
        <v>183629.40000000002</v>
      </c>
      <c r="E70" s="12">
        <v>183629.40000000002</v>
      </c>
      <c r="F70" s="12">
        <v>183629.40000000002</v>
      </c>
      <c r="G70" s="12">
        <v>183629.40000000002</v>
      </c>
      <c r="H70" s="20"/>
      <c r="I70" s="20"/>
    </row>
    <row r="71" spans="2:11" outlineLevel="1" x14ac:dyDescent="0.35">
      <c r="B71" s="8" t="s">
        <v>24</v>
      </c>
      <c r="C71" s="12">
        <v>40433.660000000003</v>
      </c>
      <c r="D71" s="12">
        <v>40433.660000000003</v>
      </c>
      <c r="E71" s="12">
        <v>40433.660000000003</v>
      </c>
      <c r="F71" s="12">
        <v>40433.660000000003</v>
      </c>
      <c r="G71" s="12">
        <v>40433.660000000003</v>
      </c>
      <c r="H71" s="20"/>
      <c r="I71" s="20"/>
    </row>
    <row r="72" spans="2:11" outlineLevel="1" x14ac:dyDescent="0.35">
      <c r="B72" s="8" t="s">
        <v>26</v>
      </c>
      <c r="C72" s="12"/>
      <c r="D72" s="12"/>
      <c r="E72" s="12">
        <v>2200</v>
      </c>
      <c r="F72" s="12">
        <v>1000</v>
      </c>
      <c r="G72" s="20"/>
      <c r="H72" s="20"/>
      <c r="I72" s="20"/>
    </row>
    <row r="73" spans="2:11" outlineLevel="1" x14ac:dyDescent="0.35">
      <c r="B73" s="8" t="s">
        <v>27</v>
      </c>
      <c r="C73" s="12"/>
      <c r="D73" s="12"/>
      <c r="E73" s="12"/>
      <c r="F73" s="12"/>
      <c r="G73" s="20"/>
      <c r="H73" s="20"/>
      <c r="I73" s="20"/>
    </row>
    <row r="74" spans="2:11" outlineLevel="1" x14ac:dyDescent="0.35">
      <c r="B74" s="8" t="s">
        <v>28</v>
      </c>
      <c r="C74" s="12"/>
      <c r="D74" s="12"/>
      <c r="E74" s="12"/>
      <c r="F74" s="12"/>
      <c r="G74" s="20"/>
      <c r="H74" s="20"/>
      <c r="I74" s="20"/>
    </row>
    <row r="75" spans="2:11" outlineLevel="1" x14ac:dyDescent="0.35">
      <c r="B75" s="8" t="s">
        <v>29</v>
      </c>
      <c r="C75" s="12"/>
      <c r="D75" s="12"/>
      <c r="E75" s="12"/>
      <c r="F75" s="12"/>
      <c r="G75" s="20"/>
      <c r="H75" s="20"/>
      <c r="I75" s="20"/>
    </row>
    <row r="76" spans="2:11" outlineLevel="1" x14ac:dyDescent="0.35">
      <c r="B76" s="8" t="s">
        <v>30</v>
      </c>
      <c r="C76" s="12"/>
      <c r="D76" s="12"/>
      <c r="E76" s="12"/>
      <c r="F76" s="12"/>
      <c r="G76" s="20"/>
      <c r="H76" s="20"/>
      <c r="I76" s="20"/>
    </row>
    <row r="77" spans="2:11" outlineLevel="1" x14ac:dyDescent="0.35">
      <c r="B77" s="8" t="s">
        <v>31</v>
      </c>
      <c r="C77" s="12"/>
      <c r="D77" s="12"/>
      <c r="E77" s="12"/>
      <c r="F77" s="12"/>
      <c r="G77" s="20"/>
      <c r="H77" s="20"/>
      <c r="I77" s="20"/>
    </row>
    <row r="78" spans="2:11" outlineLevel="1" x14ac:dyDescent="0.35">
      <c r="B78" s="8" t="s">
        <v>32</v>
      </c>
      <c r="C78" s="12">
        <v>0</v>
      </c>
      <c r="D78" s="12">
        <v>13332.929166666667</v>
      </c>
      <c r="E78" s="12">
        <v>13332.929166666667</v>
      </c>
      <c r="F78" s="12">
        <v>13332.929166666667</v>
      </c>
      <c r="G78" s="12">
        <v>13332.929166666667</v>
      </c>
      <c r="H78" s="20"/>
      <c r="I78" s="20"/>
    </row>
    <row r="79" spans="2:11" outlineLevel="1" x14ac:dyDescent="0.35">
      <c r="B79" s="8" t="s">
        <v>33</v>
      </c>
      <c r="C79" s="12"/>
      <c r="D79" s="12"/>
      <c r="E79" s="12"/>
      <c r="F79" s="12"/>
      <c r="G79" s="20"/>
      <c r="H79" s="20"/>
      <c r="I79" s="20"/>
    </row>
    <row r="80" spans="2:11" outlineLevel="1" x14ac:dyDescent="0.35">
      <c r="B80" s="8" t="s">
        <v>34</v>
      </c>
      <c r="C80" s="12"/>
      <c r="D80" s="12"/>
      <c r="E80" s="12"/>
      <c r="F80" s="12"/>
      <c r="G80" s="20"/>
      <c r="H80" s="20"/>
      <c r="I80" s="20"/>
    </row>
    <row r="81" spans="2:9" outlineLevel="1" x14ac:dyDescent="0.35">
      <c r="B81" s="8" t="s">
        <v>35</v>
      </c>
      <c r="C81" s="12"/>
      <c r="D81" s="12"/>
      <c r="E81" s="12"/>
      <c r="F81" s="12"/>
      <c r="G81" s="20"/>
      <c r="H81" s="20"/>
      <c r="I81" s="20"/>
    </row>
    <row r="82" spans="2:9" outlineLevel="1" x14ac:dyDescent="0.35">
      <c r="B82" s="8" t="s">
        <v>36</v>
      </c>
      <c r="C82" s="12"/>
      <c r="D82" s="12"/>
      <c r="E82" s="12"/>
      <c r="F82" s="12"/>
      <c r="G82" s="20"/>
      <c r="H82" s="20"/>
      <c r="I82" s="20"/>
    </row>
    <row r="83" spans="2:9" outlineLevel="1" x14ac:dyDescent="0.35">
      <c r="B83" s="8" t="s">
        <v>37</v>
      </c>
      <c r="C83" s="12"/>
      <c r="D83" s="12"/>
      <c r="E83" s="12"/>
      <c r="F83" s="12"/>
      <c r="G83" s="20"/>
      <c r="H83" s="20"/>
      <c r="I83" s="20"/>
    </row>
    <row r="84" spans="2:9" outlineLevel="1" x14ac:dyDescent="0.35">
      <c r="B84" s="8" t="s">
        <v>38</v>
      </c>
      <c r="C84" s="12"/>
      <c r="D84" s="12"/>
      <c r="E84" s="12"/>
      <c r="F84" s="12"/>
      <c r="G84" s="20"/>
      <c r="H84" s="20"/>
      <c r="I84" s="20"/>
    </row>
    <row r="85" spans="2:9" outlineLevel="1" x14ac:dyDescent="0.35">
      <c r="B85" s="8" t="s">
        <v>39</v>
      </c>
      <c r="C85" s="12">
        <v>7238.7699999999986</v>
      </c>
      <c r="D85" s="12">
        <v>7238.7699999999986</v>
      </c>
      <c r="E85" s="12">
        <v>15238.77</v>
      </c>
      <c r="F85" s="12">
        <v>7238.7699999999986</v>
      </c>
      <c r="G85" s="12">
        <v>7238.7699999999986</v>
      </c>
      <c r="H85" s="20"/>
      <c r="I85" s="20"/>
    </row>
    <row r="86" spans="2:9" x14ac:dyDescent="0.35">
      <c r="B86" s="4" t="s">
        <v>6</v>
      </c>
      <c r="C86" s="5">
        <f>C45-C65</f>
        <v>1133611.5524649429</v>
      </c>
      <c r="D86" s="5">
        <f>D45-D65</f>
        <v>2159769.9311830997</v>
      </c>
      <c r="E86" s="5">
        <f>E45-E65</f>
        <v>1689373.9897757976</v>
      </c>
      <c r="F86" s="5">
        <f>F45-F65</f>
        <v>2009776.8030443522</v>
      </c>
      <c r="G86" s="5">
        <f>G45-G65</f>
        <v>1901894.68641434</v>
      </c>
    </row>
    <row r="87" spans="2:9" x14ac:dyDescent="0.35">
      <c r="B87" s="8" t="s">
        <v>75</v>
      </c>
      <c r="C87" s="28">
        <f>C86/C4</f>
        <v>0.6721860663136241</v>
      </c>
      <c r="D87" s="28">
        <f>D86/D4</f>
        <v>0.74951360796092525</v>
      </c>
      <c r="E87" s="28">
        <f>E86/E4</f>
        <v>0.68510872923870314</v>
      </c>
      <c r="F87" s="28">
        <f>F86/F4</f>
        <v>0.72714040109479428</v>
      </c>
      <c r="G87" s="28">
        <f>G86/G4</f>
        <v>0.70556701177098591</v>
      </c>
    </row>
    <row r="88" spans="2:9" x14ac:dyDescent="0.35">
      <c r="B88" t="s">
        <v>7</v>
      </c>
      <c r="C88" s="3"/>
      <c r="D88" s="3"/>
      <c r="E88" s="3"/>
      <c r="F88" s="3"/>
      <c r="G88" s="3"/>
    </row>
    <row r="89" spans="2:9" x14ac:dyDescent="0.35">
      <c r="B89" s="4" t="s">
        <v>8</v>
      </c>
      <c r="C89" s="5">
        <f>SUM(C86:C88)</f>
        <v>1133612.2246510093</v>
      </c>
      <c r="D89" s="5">
        <f t="shared" ref="D89:F89" si="34">SUM(D86:D88)</f>
        <v>2159770.6806967077</v>
      </c>
      <c r="E89" s="5">
        <f t="shared" si="34"/>
        <v>1689374.6748845268</v>
      </c>
      <c r="F89" s="5">
        <f t="shared" si="34"/>
        <v>2009777.5301847532</v>
      </c>
      <c r="G89" s="5">
        <f t="shared" ref="G89" si="35">SUM(G86:G88)</f>
        <v>1901895.3919813519</v>
      </c>
    </row>
    <row r="90" spans="2:9" x14ac:dyDescent="0.35">
      <c r="B90" t="s">
        <v>9</v>
      </c>
      <c r="C90" s="15">
        <v>0</v>
      </c>
      <c r="D90" s="15">
        <v>0</v>
      </c>
      <c r="E90" s="15">
        <v>0</v>
      </c>
      <c r="F90" s="15">
        <v>0</v>
      </c>
      <c r="G90" s="9"/>
    </row>
    <row r="91" spans="2:9" x14ac:dyDescent="0.35">
      <c r="B91" t="s">
        <v>10</v>
      </c>
      <c r="C91" s="15">
        <v>0</v>
      </c>
      <c r="D91" s="15">
        <v>0</v>
      </c>
      <c r="E91" s="15">
        <v>0</v>
      </c>
      <c r="F91" s="15">
        <v>0</v>
      </c>
      <c r="G91" s="9"/>
    </row>
    <row r="92" spans="2:9" ht="15" thickBot="1" x14ac:dyDescent="0.4">
      <c r="B92" s="6" t="s">
        <v>11</v>
      </c>
      <c r="C92" s="7">
        <f>SUM(C89:C91)</f>
        <v>1133612.2246510093</v>
      </c>
      <c r="D92" s="7">
        <f t="shared" ref="D92:G92" si="36">SUM(D89:D91)</f>
        <v>2159770.6806967077</v>
      </c>
      <c r="E92" s="7">
        <f t="shared" si="36"/>
        <v>1689374.6748845268</v>
      </c>
      <c r="F92" s="7">
        <f t="shared" si="36"/>
        <v>2009777.5301847532</v>
      </c>
      <c r="G92" s="7">
        <f t="shared" si="36"/>
        <v>1901895.3919813519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8D8D-8F9D-494B-A7E1-5DFD75350DDD}">
  <dimension ref="B3:O92"/>
  <sheetViews>
    <sheetView showGridLines="0" workbookViewId="0">
      <pane xSplit="2" ySplit="3" topLeftCell="C89" activePane="bottomRight" state="frozen"/>
      <selection pane="topRight" activeCell="C1" sqref="C1"/>
      <selection pane="bottomLeft" activeCell="A4" sqref="A4"/>
      <selection pane="bottomRight" activeCell="C104" sqref="C104"/>
    </sheetView>
  </sheetViews>
  <sheetFormatPr defaultRowHeight="14.5" outlineLevelRow="1" x14ac:dyDescent="0.35"/>
  <cols>
    <col min="2" max="2" width="21.26953125" customWidth="1"/>
    <col min="3" max="6" width="11.1796875" bestFit="1" customWidth="1"/>
    <col min="7" max="7" width="11.81640625" bestFit="1" customWidth="1"/>
  </cols>
  <sheetData>
    <row r="3" spans="2:15" x14ac:dyDescent="0.35">
      <c r="B3" s="1" t="s">
        <v>0</v>
      </c>
      <c r="C3" s="21" t="s">
        <v>57</v>
      </c>
      <c r="D3" s="21" t="s">
        <v>58</v>
      </c>
      <c r="E3" s="21" t="s">
        <v>59</v>
      </c>
      <c r="F3" s="34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</row>
    <row r="4" spans="2:15" x14ac:dyDescent="0.35">
      <c r="B4" t="s">
        <v>1</v>
      </c>
      <c r="C4" s="3">
        <f>SUM(C5:C13)</f>
        <v>209018</v>
      </c>
      <c r="D4" s="3">
        <f>SUM(D5:D13)</f>
        <v>270206</v>
      </c>
      <c r="E4" s="3">
        <f>SUM(E5:E13)</f>
        <v>224638</v>
      </c>
      <c r="F4" s="3">
        <f>SUM(F5:F13)</f>
        <v>206050</v>
      </c>
      <c r="G4" s="3">
        <f>SUM(G5:G13)</f>
        <v>211118</v>
      </c>
    </row>
    <row r="5" spans="2:15" outlineLevel="1" x14ac:dyDescent="0.35">
      <c r="B5" s="8" t="s">
        <v>40</v>
      </c>
      <c r="C5" s="12">
        <v>49189</v>
      </c>
      <c r="D5" s="12">
        <v>91150</v>
      </c>
      <c r="E5" s="12">
        <v>86742</v>
      </c>
      <c r="F5" s="12">
        <v>57840</v>
      </c>
      <c r="G5" s="20">
        <v>52946</v>
      </c>
    </row>
    <row r="6" spans="2:15" outlineLevel="1" x14ac:dyDescent="0.35">
      <c r="B6" s="8" t="s">
        <v>41</v>
      </c>
      <c r="C6" s="12"/>
      <c r="D6" s="12"/>
      <c r="E6" s="12"/>
      <c r="F6" s="12"/>
      <c r="G6" s="20"/>
    </row>
    <row r="7" spans="2:15" outlineLevel="1" x14ac:dyDescent="0.35">
      <c r="B7" s="8" t="s">
        <v>42</v>
      </c>
      <c r="C7" s="12"/>
      <c r="D7" s="12"/>
      <c r="E7" s="12"/>
      <c r="F7" s="12">
        <v>27081</v>
      </c>
      <c r="G7" s="20">
        <v>42505</v>
      </c>
    </row>
    <row r="8" spans="2:15" outlineLevel="1" x14ac:dyDescent="0.35">
      <c r="B8" s="8" t="s">
        <v>43</v>
      </c>
      <c r="C8" s="12">
        <v>159829</v>
      </c>
      <c r="D8" s="12">
        <v>179056</v>
      </c>
      <c r="E8" s="12">
        <v>137896</v>
      </c>
      <c r="F8" s="12">
        <v>121129</v>
      </c>
      <c r="G8" s="20">
        <v>115667</v>
      </c>
    </row>
    <row r="9" spans="2:15" outlineLevel="1" x14ac:dyDescent="0.35">
      <c r="B9" s="8" t="s">
        <v>44</v>
      </c>
      <c r="C9" s="12"/>
      <c r="D9" s="12"/>
      <c r="E9" s="12"/>
      <c r="F9" s="12"/>
      <c r="G9" s="20"/>
    </row>
    <row r="10" spans="2:15" outlineLevel="1" x14ac:dyDescent="0.35">
      <c r="B10" s="8" t="s">
        <v>45</v>
      </c>
      <c r="C10" s="12"/>
      <c r="D10" s="12"/>
      <c r="E10" s="12"/>
      <c r="F10" s="12"/>
      <c r="G10" s="20"/>
    </row>
    <row r="11" spans="2:15" outlineLevel="1" x14ac:dyDescent="0.35">
      <c r="B11" s="8" t="s">
        <v>46</v>
      </c>
      <c r="C11" s="12"/>
      <c r="D11" s="12"/>
      <c r="E11" s="12"/>
      <c r="F11" s="12"/>
      <c r="G11" s="20"/>
    </row>
    <row r="12" spans="2:15" outlineLevel="1" x14ac:dyDescent="0.35">
      <c r="B12" s="8" t="s">
        <v>47</v>
      </c>
      <c r="C12" s="12"/>
      <c r="D12" s="12"/>
      <c r="E12" s="12"/>
      <c r="F12" s="12"/>
      <c r="G12" s="20"/>
    </row>
    <row r="13" spans="2:15" outlineLevel="1" x14ac:dyDescent="0.35">
      <c r="B13" s="8" t="s">
        <v>48</v>
      </c>
      <c r="C13" s="12"/>
      <c r="D13" s="12"/>
      <c r="E13" s="12"/>
      <c r="F13" s="12"/>
      <c r="G13" s="20"/>
    </row>
    <row r="14" spans="2:15" x14ac:dyDescent="0.35">
      <c r="B14" t="s">
        <v>2</v>
      </c>
      <c r="C14" s="17">
        <f>SUM(C15:C23)</f>
        <v>0</v>
      </c>
      <c r="D14" s="17">
        <f t="shared" ref="D14:K14" si="0">SUM(D15:D23)</f>
        <v>0</v>
      </c>
      <c r="E14" s="17">
        <f t="shared" si="0"/>
        <v>33695.699999999997</v>
      </c>
      <c r="F14" s="15">
        <f t="shared" si="0"/>
        <v>31321.599999999999</v>
      </c>
      <c r="G14" s="17">
        <f t="shared" si="0"/>
        <v>25291.949999999997</v>
      </c>
      <c r="H14" s="17">
        <f t="shared" si="0"/>
        <v>0</v>
      </c>
      <c r="I14" s="17">
        <f t="shared" si="0"/>
        <v>0</v>
      </c>
      <c r="J14" s="17">
        <f t="shared" si="0"/>
        <v>0</v>
      </c>
      <c r="K14" s="17">
        <f t="shared" si="0"/>
        <v>0</v>
      </c>
    </row>
    <row r="15" spans="2:15" outlineLevel="1" x14ac:dyDescent="0.35">
      <c r="B15" s="8" t="s">
        <v>40</v>
      </c>
      <c r="C15" s="12"/>
      <c r="D15" s="12"/>
      <c r="E15" s="12">
        <f>E5*0.15</f>
        <v>13011.3</v>
      </c>
      <c r="F15" s="12">
        <f t="shared" ref="F15:G15" si="1">F5*0.15</f>
        <v>8676</v>
      </c>
      <c r="G15" s="12">
        <f t="shared" si="1"/>
        <v>7941.9</v>
      </c>
      <c r="H15" s="20"/>
      <c r="I15" s="20"/>
    </row>
    <row r="16" spans="2:15" outlineLevel="1" x14ac:dyDescent="0.35">
      <c r="B16" s="8" t="s">
        <v>41</v>
      </c>
      <c r="C16" s="12"/>
      <c r="D16" s="12"/>
      <c r="E16" s="12"/>
      <c r="F16" s="12"/>
      <c r="G16" s="20"/>
      <c r="H16" s="20"/>
      <c r="I16" s="20"/>
    </row>
    <row r="17" spans="2:9" outlineLevel="1" x14ac:dyDescent="0.35">
      <c r="B17" s="8" t="s">
        <v>42</v>
      </c>
      <c r="C17" s="12"/>
      <c r="D17" s="12"/>
      <c r="E17" s="12"/>
      <c r="F17" s="12">
        <v>4476.25</v>
      </c>
      <c r="G17" s="20"/>
      <c r="H17" s="20"/>
      <c r="I17" s="20"/>
    </row>
    <row r="18" spans="2:9" outlineLevel="1" x14ac:dyDescent="0.35">
      <c r="B18" s="8" t="s">
        <v>43</v>
      </c>
      <c r="C18" s="12"/>
      <c r="D18" s="12"/>
      <c r="E18" s="12">
        <f>E8*0.15</f>
        <v>20684.399999999998</v>
      </c>
      <c r="F18" s="12">
        <f t="shared" ref="F18:G18" si="2">F8*0.15</f>
        <v>18169.349999999999</v>
      </c>
      <c r="G18" s="12">
        <f t="shared" si="2"/>
        <v>17350.05</v>
      </c>
      <c r="H18" s="20"/>
      <c r="I18" s="20"/>
    </row>
    <row r="19" spans="2:9" outlineLevel="1" x14ac:dyDescent="0.35">
      <c r="B19" s="8" t="s">
        <v>44</v>
      </c>
      <c r="C19" s="12"/>
      <c r="D19" s="12"/>
      <c r="E19" s="12"/>
      <c r="F19" s="12"/>
      <c r="G19" s="20"/>
      <c r="H19" s="20"/>
      <c r="I19" s="20"/>
    </row>
    <row r="20" spans="2:9" outlineLevel="1" x14ac:dyDescent="0.35">
      <c r="B20" s="8" t="s">
        <v>45</v>
      </c>
      <c r="C20" s="12"/>
      <c r="D20" s="12"/>
      <c r="E20" s="12"/>
      <c r="F20" s="12"/>
      <c r="G20" s="20"/>
      <c r="H20" s="20"/>
      <c r="I20" s="20"/>
    </row>
    <row r="21" spans="2:9" outlineLevel="1" x14ac:dyDescent="0.35">
      <c r="B21" s="8" t="s">
        <v>46</v>
      </c>
      <c r="C21" s="12"/>
      <c r="D21" s="12"/>
      <c r="E21" s="12"/>
      <c r="F21" s="12"/>
      <c r="G21" s="20"/>
      <c r="H21" s="20"/>
      <c r="I21" s="20"/>
    </row>
    <row r="22" spans="2:9" outlineLevel="1" x14ac:dyDescent="0.35">
      <c r="B22" s="8" t="s">
        <v>47</v>
      </c>
      <c r="C22" s="12"/>
      <c r="D22" s="12"/>
      <c r="E22" s="12"/>
      <c r="F22" s="12"/>
      <c r="G22" s="20"/>
      <c r="H22" s="20"/>
      <c r="I22" s="20"/>
    </row>
    <row r="23" spans="2:9" outlineLevel="1" x14ac:dyDescent="0.35">
      <c r="B23" s="8" t="s">
        <v>48</v>
      </c>
      <c r="C23" s="12"/>
      <c r="D23" s="12"/>
      <c r="E23" s="12"/>
      <c r="F23" s="12"/>
      <c r="G23" s="20"/>
      <c r="H23" s="20"/>
      <c r="I23" s="20"/>
    </row>
    <row r="24" spans="2:9" x14ac:dyDescent="0.35">
      <c r="B24" t="s">
        <v>76</v>
      </c>
      <c r="C24" s="15">
        <f>SUM(C26:C34)</f>
        <v>209018</v>
      </c>
      <c r="D24" s="15">
        <f>SUM(D26:D34)</f>
        <v>270206</v>
      </c>
      <c r="E24" s="15">
        <f t="shared" ref="E24:G24" si="3">SUM(E26:E34)</f>
        <v>190942.3</v>
      </c>
      <c r="F24" s="15">
        <f t="shared" si="3"/>
        <v>174728.4</v>
      </c>
      <c r="G24" s="15">
        <f t="shared" si="3"/>
        <v>185826.05</v>
      </c>
    </row>
    <row r="25" spans="2:9" x14ac:dyDescent="0.35">
      <c r="B25" s="8" t="s">
        <v>75</v>
      </c>
      <c r="C25" s="28">
        <f>C24/C4</f>
        <v>1</v>
      </c>
      <c r="D25" s="28">
        <f t="shared" ref="D25:G25" si="4">D24/D4</f>
        <v>1</v>
      </c>
      <c r="E25" s="28">
        <f t="shared" si="4"/>
        <v>0.85</v>
      </c>
      <c r="F25" s="28">
        <f t="shared" si="4"/>
        <v>0.84799029361805389</v>
      </c>
      <c r="G25" s="28">
        <f t="shared" si="4"/>
        <v>0.88019993558104936</v>
      </c>
    </row>
    <row r="26" spans="2:9" outlineLevel="1" x14ac:dyDescent="0.35">
      <c r="B26" s="8" t="s">
        <v>40</v>
      </c>
      <c r="C26" s="12">
        <f>C5-C15</f>
        <v>49189</v>
      </c>
      <c r="D26" s="12">
        <f t="shared" ref="D26:H26" si="5">D5-D15</f>
        <v>91150</v>
      </c>
      <c r="E26" s="12">
        <f t="shared" si="5"/>
        <v>73730.7</v>
      </c>
      <c r="F26" s="12">
        <f t="shared" si="5"/>
        <v>49164</v>
      </c>
      <c r="G26" s="12">
        <f t="shared" si="5"/>
        <v>45004.1</v>
      </c>
      <c r="H26" s="12">
        <f t="shared" si="5"/>
        <v>0</v>
      </c>
    </row>
    <row r="27" spans="2:9" outlineLevel="1" x14ac:dyDescent="0.35">
      <c r="B27" s="8" t="s">
        <v>41</v>
      </c>
      <c r="C27" s="12">
        <f t="shared" ref="C27:H27" si="6">C6-C16</f>
        <v>0</v>
      </c>
      <c r="D27" s="12">
        <f t="shared" si="6"/>
        <v>0</v>
      </c>
      <c r="E27" s="12">
        <f t="shared" si="6"/>
        <v>0</v>
      </c>
      <c r="F27" s="12">
        <f t="shared" si="6"/>
        <v>0</v>
      </c>
      <c r="G27" s="12">
        <f t="shared" si="6"/>
        <v>0</v>
      </c>
      <c r="H27" s="12">
        <f t="shared" si="6"/>
        <v>0</v>
      </c>
    </row>
    <row r="28" spans="2:9" outlineLevel="1" x14ac:dyDescent="0.35">
      <c r="B28" s="8" t="s">
        <v>42</v>
      </c>
      <c r="C28" s="12">
        <f t="shared" ref="C28:H28" si="7">C7-C17</f>
        <v>0</v>
      </c>
      <c r="D28" s="12">
        <f t="shared" si="7"/>
        <v>0</v>
      </c>
      <c r="E28" s="12">
        <f t="shared" si="7"/>
        <v>0</v>
      </c>
      <c r="F28" s="12">
        <f t="shared" si="7"/>
        <v>22604.75</v>
      </c>
      <c r="G28" s="12">
        <f t="shared" si="7"/>
        <v>42505</v>
      </c>
      <c r="H28" s="12">
        <f t="shared" si="7"/>
        <v>0</v>
      </c>
    </row>
    <row r="29" spans="2:9" outlineLevel="1" x14ac:dyDescent="0.35">
      <c r="B29" s="8" t="s">
        <v>43</v>
      </c>
      <c r="C29" s="12">
        <f t="shared" ref="C29:H29" si="8">C8-C18</f>
        <v>159829</v>
      </c>
      <c r="D29" s="12">
        <f t="shared" si="8"/>
        <v>179056</v>
      </c>
      <c r="E29" s="12">
        <f t="shared" si="8"/>
        <v>117211.6</v>
      </c>
      <c r="F29" s="12">
        <f t="shared" si="8"/>
        <v>102959.65</v>
      </c>
      <c r="G29" s="12">
        <f t="shared" si="8"/>
        <v>98316.95</v>
      </c>
      <c r="H29" s="12">
        <f t="shared" si="8"/>
        <v>0</v>
      </c>
    </row>
    <row r="30" spans="2:9" outlineLevel="1" x14ac:dyDescent="0.35">
      <c r="B30" s="8" t="s">
        <v>44</v>
      </c>
      <c r="C30" s="12">
        <f t="shared" ref="C30:H30" si="9">C9-C19</f>
        <v>0</v>
      </c>
      <c r="D30" s="12">
        <f t="shared" si="9"/>
        <v>0</v>
      </c>
      <c r="E30" s="12">
        <f t="shared" si="9"/>
        <v>0</v>
      </c>
      <c r="F30" s="12">
        <f t="shared" si="9"/>
        <v>0</v>
      </c>
      <c r="G30" s="12">
        <f t="shared" si="9"/>
        <v>0</v>
      </c>
      <c r="H30" s="12">
        <f t="shared" si="9"/>
        <v>0</v>
      </c>
    </row>
    <row r="31" spans="2:9" outlineLevel="1" x14ac:dyDescent="0.35">
      <c r="B31" s="8" t="s">
        <v>45</v>
      </c>
      <c r="C31" s="12">
        <f t="shared" ref="C31:H31" si="10">C10-C20</f>
        <v>0</v>
      </c>
      <c r="D31" s="12">
        <f t="shared" si="10"/>
        <v>0</v>
      </c>
      <c r="E31" s="12">
        <f t="shared" si="10"/>
        <v>0</v>
      </c>
      <c r="F31" s="12">
        <f t="shared" si="10"/>
        <v>0</v>
      </c>
      <c r="G31" s="12">
        <f t="shared" si="10"/>
        <v>0</v>
      </c>
      <c r="H31" s="12">
        <f t="shared" si="10"/>
        <v>0</v>
      </c>
    </row>
    <row r="32" spans="2:9" outlineLevel="1" x14ac:dyDescent="0.35">
      <c r="B32" s="8" t="s">
        <v>46</v>
      </c>
      <c r="C32" s="12">
        <f t="shared" ref="C32:H32" si="11">C11-C21</f>
        <v>0</v>
      </c>
      <c r="D32" s="12">
        <f t="shared" si="11"/>
        <v>0</v>
      </c>
      <c r="E32" s="12">
        <f t="shared" si="11"/>
        <v>0</v>
      </c>
      <c r="F32" s="12">
        <f t="shared" si="11"/>
        <v>0</v>
      </c>
      <c r="G32" s="12">
        <f t="shared" si="11"/>
        <v>0</v>
      </c>
      <c r="H32" s="12">
        <f t="shared" si="11"/>
        <v>0</v>
      </c>
    </row>
    <row r="33" spans="2:11" outlineLevel="1" x14ac:dyDescent="0.35">
      <c r="B33" s="8" t="s">
        <v>47</v>
      </c>
      <c r="C33" s="12">
        <f t="shared" ref="C33:H33" si="12">C12-C22</f>
        <v>0</v>
      </c>
      <c r="D33" s="12">
        <f t="shared" si="12"/>
        <v>0</v>
      </c>
      <c r="E33" s="12">
        <f t="shared" si="12"/>
        <v>0</v>
      </c>
      <c r="F33" s="12">
        <f t="shared" si="12"/>
        <v>0</v>
      </c>
      <c r="G33" s="12">
        <f t="shared" si="12"/>
        <v>0</v>
      </c>
      <c r="H33" s="12">
        <f t="shared" si="12"/>
        <v>0</v>
      </c>
    </row>
    <row r="34" spans="2:11" outlineLevel="1" x14ac:dyDescent="0.35">
      <c r="B34" s="8" t="s">
        <v>48</v>
      </c>
      <c r="C34" s="12">
        <f t="shared" ref="C34:H34" si="13">C13-C23</f>
        <v>0</v>
      </c>
      <c r="D34" s="12">
        <f t="shared" si="13"/>
        <v>0</v>
      </c>
      <c r="E34" s="12">
        <f t="shared" si="13"/>
        <v>0</v>
      </c>
      <c r="F34" s="12">
        <f t="shared" si="13"/>
        <v>0</v>
      </c>
      <c r="G34" s="12">
        <f t="shared" si="13"/>
        <v>0</v>
      </c>
      <c r="H34" s="12">
        <f t="shared" si="13"/>
        <v>0</v>
      </c>
    </row>
    <row r="35" spans="2:11" x14ac:dyDescent="0.35">
      <c r="B35" t="s">
        <v>4</v>
      </c>
      <c r="C35" s="15">
        <f>SUM(C36:C44)</f>
        <v>180907.79699999953</v>
      </c>
      <c r="D35" s="15">
        <f t="shared" ref="D35:F35" si="14">SUM(D36:D44)</f>
        <v>190448.40499999965</v>
      </c>
      <c r="E35" s="15">
        <f t="shared" si="14"/>
        <v>190483.40500000003</v>
      </c>
      <c r="F35" s="15">
        <f t="shared" si="14"/>
        <v>198364.09500000038</v>
      </c>
      <c r="G35" s="15">
        <f t="shared" ref="G35:K35" si="15">SUM(G37:G44)</f>
        <v>147750.49849924553</v>
      </c>
      <c r="H35" s="15">
        <f t="shared" si="15"/>
        <v>0</v>
      </c>
      <c r="I35" s="15">
        <f t="shared" si="15"/>
        <v>0</v>
      </c>
      <c r="J35" s="13">
        <f t="shared" si="15"/>
        <v>0</v>
      </c>
      <c r="K35" s="13">
        <f t="shared" si="15"/>
        <v>0</v>
      </c>
    </row>
    <row r="36" spans="2:11" outlineLevel="1" x14ac:dyDescent="0.35">
      <c r="B36" s="8" t="s">
        <v>40</v>
      </c>
      <c r="C36" s="12">
        <v>59111.042063063062</v>
      </c>
      <c r="D36" s="12">
        <v>62164.562352445188</v>
      </c>
      <c r="E36" s="12">
        <v>62485.421724622414</v>
      </c>
      <c r="F36" s="12">
        <v>61806.22130884041</v>
      </c>
      <c r="G36" s="12">
        <v>62582.896500754141</v>
      </c>
      <c r="H36" s="12"/>
      <c r="I36" s="15"/>
      <c r="J36" s="13"/>
      <c r="K36" s="13"/>
    </row>
    <row r="37" spans="2:11" outlineLevel="1" x14ac:dyDescent="0.35">
      <c r="B37" s="8" t="s">
        <v>41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20"/>
      <c r="I37" s="20"/>
      <c r="J37" s="19"/>
      <c r="K37" s="19"/>
    </row>
    <row r="38" spans="2:11" outlineLevel="1" x14ac:dyDescent="0.35">
      <c r="B38" s="8" t="s">
        <v>42</v>
      </c>
      <c r="C38" s="12">
        <v>12844</v>
      </c>
      <c r="D38" s="12">
        <v>13815.699999999999</v>
      </c>
      <c r="E38" s="12">
        <v>13815.699999999999</v>
      </c>
      <c r="F38" s="12">
        <v>16115.168120933788</v>
      </c>
      <c r="G38" s="12">
        <v>18957.216259426845</v>
      </c>
      <c r="H38" s="20"/>
      <c r="I38" s="20"/>
      <c r="J38" s="19"/>
      <c r="K38" s="19"/>
    </row>
    <row r="39" spans="2:11" outlineLevel="1" x14ac:dyDescent="0.35">
      <c r="B39" s="8" t="s">
        <v>43</v>
      </c>
      <c r="C39" s="12">
        <v>108952.75493693646</v>
      </c>
      <c r="D39" s="12">
        <v>114468.14264755446</v>
      </c>
      <c r="E39" s="12">
        <v>114182.28327537763</v>
      </c>
      <c r="F39" s="12">
        <v>120442.7055702262</v>
      </c>
      <c r="G39" s="12">
        <v>128793.28223981868</v>
      </c>
      <c r="H39" s="20"/>
      <c r="I39" s="20"/>
      <c r="J39" s="19"/>
      <c r="K39" s="19"/>
    </row>
    <row r="40" spans="2:11" outlineLevel="1" x14ac:dyDescent="0.35">
      <c r="B40" s="8" t="s">
        <v>44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20"/>
      <c r="I40" s="20"/>
      <c r="J40" s="19"/>
      <c r="K40" s="19"/>
    </row>
    <row r="41" spans="2:11" outlineLevel="1" x14ac:dyDescent="0.35">
      <c r="B41" s="8" t="s">
        <v>45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20"/>
      <c r="I41" s="20"/>
      <c r="J41" s="19"/>
      <c r="K41" s="19"/>
    </row>
    <row r="42" spans="2:11" outlineLevel="1" x14ac:dyDescent="0.35">
      <c r="B42" s="8" t="s">
        <v>46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20"/>
      <c r="I42" s="20"/>
      <c r="J42" s="19"/>
      <c r="K42" s="19"/>
    </row>
    <row r="43" spans="2:11" outlineLevel="1" x14ac:dyDescent="0.35">
      <c r="B43" s="8" t="s">
        <v>47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20"/>
      <c r="I43" s="20"/>
      <c r="J43" s="19"/>
      <c r="K43" s="19"/>
    </row>
    <row r="44" spans="2:11" outlineLevel="1" x14ac:dyDescent="0.35">
      <c r="B44" s="8" t="s">
        <v>48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20"/>
      <c r="I44" s="20"/>
      <c r="J44" s="19"/>
      <c r="K44" s="19"/>
    </row>
    <row r="45" spans="2:11" x14ac:dyDescent="0.35">
      <c r="B45" t="s">
        <v>72</v>
      </c>
      <c r="C45" s="26">
        <f>C47+C49+C51+C53+C55+C57+C59+C61+C63</f>
        <v>28110.203000000482</v>
      </c>
      <c r="D45" s="26">
        <f t="shared" ref="D45:G45" si="16">D47+D49+D51+D53+D55+D57+D59+D61+D63</f>
        <v>79757.59500000035</v>
      </c>
      <c r="E45" s="26">
        <f t="shared" si="16"/>
        <v>458.8949999999586</v>
      </c>
      <c r="F45" s="26">
        <f t="shared" si="16"/>
        <v>-23635.695000000404</v>
      </c>
      <c r="G45" s="31">
        <f t="shared" si="16"/>
        <v>-24507.344999999674</v>
      </c>
      <c r="H45" s="20"/>
      <c r="I45" s="20"/>
      <c r="J45" s="19"/>
      <c r="K45" s="19"/>
    </row>
    <row r="46" spans="2:11" x14ac:dyDescent="0.35">
      <c r="B46" s="8" t="s">
        <v>75</v>
      </c>
      <c r="C46" s="28">
        <f>C45/C4</f>
        <v>0.13448699633524616</v>
      </c>
      <c r="D46" s="28">
        <f t="shared" ref="D46:G46" si="17">D45/D4</f>
        <v>0.29517329370924533</v>
      </c>
      <c r="E46" s="28">
        <f t="shared" si="17"/>
        <v>2.0428200037391651E-3</v>
      </c>
      <c r="F46" s="28">
        <f t="shared" si="17"/>
        <v>-0.11470854161611456</v>
      </c>
      <c r="G46" s="28">
        <f t="shared" si="17"/>
        <v>-0.1160836356918864</v>
      </c>
      <c r="H46" s="20"/>
      <c r="I46" s="20"/>
      <c r="J46" s="19"/>
      <c r="K46" s="19"/>
    </row>
    <row r="47" spans="2:11" outlineLevel="1" x14ac:dyDescent="0.35">
      <c r="B47" s="8" t="s">
        <v>40</v>
      </c>
      <c r="C47" s="24">
        <f>C26-C36</f>
        <v>-9922.0420630630615</v>
      </c>
      <c r="D47" s="24">
        <f t="shared" ref="D47:G47" si="18">D26-D36</f>
        <v>28985.437647554812</v>
      </c>
      <c r="E47" s="24">
        <f t="shared" si="18"/>
        <v>11245.278275377583</v>
      </c>
      <c r="F47" s="24">
        <f t="shared" si="18"/>
        <v>-12642.22130884041</v>
      </c>
      <c r="G47" s="24">
        <f t="shared" si="18"/>
        <v>-17578.796500754142</v>
      </c>
      <c r="H47" s="20"/>
      <c r="I47" s="20"/>
      <c r="J47" s="19"/>
      <c r="K47" s="19"/>
    </row>
    <row r="48" spans="2:11" outlineLevel="1" x14ac:dyDescent="0.35">
      <c r="B48" s="8" t="s">
        <v>75</v>
      </c>
      <c r="C48" s="25">
        <f>C47/C5</f>
        <v>-0.20171261995696319</v>
      </c>
      <c r="D48" s="25">
        <f t="shared" ref="D48:G48" si="19">D47/D5</f>
        <v>0.31799712175046418</v>
      </c>
      <c r="E48" s="25">
        <f t="shared" si="19"/>
        <v>0.12964052333791684</v>
      </c>
      <c r="F48" s="25">
        <f t="shared" si="19"/>
        <v>-0.21857229095505548</v>
      </c>
      <c r="G48" s="25">
        <f t="shared" si="19"/>
        <v>-0.33201368376750168</v>
      </c>
      <c r="H48" s="20"/>
      <c r="I48" s="20"/>
      <c r="J48" s="19"/>
      <c r="K48" s="19"/>
    </row>
    <row r="49" spans="2:11" outlineLevel="1" x14ac:dyDescent="0.35">
      <c r="B49" s="8" t="s">
        <v>41</v>
      </c>
      <c r="C49" s="32">
        <f>C27-C37</f>
        <v>0</v>
      </c>
      <c r="D49" s="32">
        <f t="shared" ref="D49:G49" si="20">D27-D37</f>
        <v>0</v>
      </c>
      <c r="E49" s="32">
        <f t="shared" si="20"/>
        <v>0</v>
      </c>
      <c r="F49" s="32">
        <f t="shared" si="20"/>
        <v>0</v>
      </c>
      <c r="G49" s="32">
        <f t="shared" si="20"/>
        <v>0</v>
      </c>
      <c r="H49" s="20"/>
      <c r="I49" s="20"/>
      <c r="J49" s="19"/>
      <c r="K49" s="19"/>
    </row>
    <row r="50" spans="2:11" outlineLevel="1" x14ac:dyDescent="0.35">
      <c r="B50" s="8" t="s">
        <v>75</v>
      </c>
      <c r="C50" s="25" t="e">
        <f>C49/C6</f>
        <v>#DIV/0!</v>
      </c>
      <c r="D50" s="25" t="e">
        <f t="shared" ref="D50:G50" si="21">D49/D6</f>
        <v>#DIV/0!</v>
      </c>
      <c r="E50" s="25" t="e">
        <f t="shared" si="21"/>
        <v>#DIV/0!</v>
      </c>
      <c r="F50" s="25" t="e">
        <f t="shared" si="21"/>
        <v>#DIV/0!</v>
      </c>
      <c r="G50" s="25" t="e">
        <f t="shared" si="21"/>
        <v>#DIV/0!</v>
      </c>
      <c r="H50" s="20"/>
      <c r="I50" s="20"/>
      <c r="J50" s="19"/>
      <c r="K50" s="19"/>
    </row>
    <row r="51" spans="2:11" outlineLevel="1" x14ac:dyDescent="0.35">
      <c r="B51" s="8" t="s">
        <v>42</v>
      </c>
      <c r="C51" s="24">
        <f>C28-C38</f>
        <v>-12844</v>
      </c>
      <c r="D51" s="24">
        <f t="shared" ref="D51:G51" si="22">D28-D38</f>
        <v>-13815.699999999999</v>
      </c>
      <c r="E51" s="24">
        <f t="shared" si="22"/>
        <v>-13815.699999999999</v>
      </c>
      <c r="F51" s="24">
        <f t="shared" si="22"/>
        <v>6489.5818790662124</v>
      </c>
      <c r="G51" s="24">
        <f t="shared" si="22"/>
        <v>23547.783740573155</v>
      </c>
      <c r="H51" s="20"/>
      <c r="I51" s="20"/>
      <c r="J51" s="19"/>
      <c r="K51" s="19"/>
    </row>
    <row r="52" spans="2:11" outlineLevel="1" x14ac:dyDescent="0.35">
      <c r="B52" s="8" t="s">
        <v>75</v>
      </c>
      <c r="C52" s="25" t="e">
        <f>C51/C7</f>
        <v>#DIV/0!</v>
      </c>
      <c r="D52" s="25" t="e">
        <f t="shared" ref="D52:G52" si="23">D51/D7</f>
        <v>#DIV/0!</v>
      </c>
      <c r="E52" s="25" t="e">
        <f t="shared" si="23"/>
        <v>#DIV/0!</v>
      </c>
      <c r="F52" s="25">
        <f t="shared" si="23"/>
        <v>0.23963597648041846</v>
      </c>
      <c r="G52" s="25">
        <f t="shared" si="23"/>
        <v>0.55400032326957194</v>
      </c>
      <c r="H52" s="20"/>
      <c r="I52" s="20"/>
      <c r="J52" s="19"/>
      <c r="K52" s="19"/>
    </row>
    <row r="53" spans="2:11" outlineLevel="1" x14ac:dyDescent="0.35">
      <c r="B53" s="8" t="s">
        <v>43</v>
      </c>
      <c r="C53" s="24">
        <f>C29-C39</f>
        <v>50876.245063063543</v>
      </c>
      <c r="D53" s="24">
        <f t="shared" ref="D53:G53" si="24">D29-D39</f>
        <v>64587.857352445542</v>
      </c>
      <c r="E53" s="24">
        <f t="shared" si="24"/>
        <v>3029.3167246223747</v>
      </c>
      <c r="F53" s="24">
        <f t="shared" si="24"/>
        <v>-17483.055570226206</v>
      </c>
      <c r="G53" s="24">
        <f t="shared" si="24"/>
        <v>-30476.332239818687</v>
      </c>
      <c r="H53" s="20"/>
      <c r="I53" s="20"/>
      <c r="J53" s="19"/>
      <c r="K53" s="19"/>
    </row>
    <row r="54" spans="2:11" outlineLevel="1" x14ac:dyDescent="0.35">
      <c r="B54" s="8" t="s">
        <v>75</v>
      </c>
      <c r="C54" s="25">
        <f>C53/C8</f>
        <v>0.31831673265216914</v>
      </c>
      <c r="D54" s="25">
        <f t="shared" ref="D54:G54" si="25">D53/D8</f>
        <v>0.36071316991581148</v>
      </c>
      <c r="E54" s="25">
        <f t="shared" si="25"/>
        <v>2.1968126157556236E-2</v>
      </c>
      <c r="F54" s="25">
        <f t="shared" si="25"/>
        <v>-0.14433418562215661</v>
      </c>
      <c r="G54" s="25">
        <f t="shared" si="25"/>
        <v>-0.26348338108378955</v>
      </c>
      <c r="H54" s="20"/>
      <c r="I54" s="20"/>
      <c r="J54" s="19"/>
      <c r="K54" s="19"/>
    </row>
    <row r="55" spans="2:11" outlineLevel="1" x14ac:dyDescent="0.35">
      <c r="B55" s="8" t="s">
        <v>44</v>
      </c>
      <c r="C55" s="24">
        <f>C30-C40</f>
        <v>0</v>
      </c>
      <c r="D55" s="24">
        <f t="shared" ref="D55:G55" si="26">D30-D40</f>
        <v>0</v>
      </c>
      <c r="E55" s="24">
        <f t="shared" si="26"/>
        <v>0</v>
      </c>
      <c r="F55" s="24">
        <f t="shared" si="26"/>
        <v>0</v>
      </c>
      <c r="G55" s="24">
        <f t="shared" si="26"/>
        <v>0</v>
      </c>
      <c r="H55" s="20"/>
      <c r="I55" s="20"/>
      <c r="J55" s="19"/>
      <c r="K55" s="19"/>
    </row>
    <row r="56" spans="2:11" outlineLevel="1" x14ac:dyDescent="0.35">
      <c r="B56" s="8" t="s">
        <v>75</v>
      </c>
      <c r="C56" s="25" t="e">
        <f>C55/C9</f>
        <v>#DIV/0!</v>
      </c>
      <c r="D56" s="25" t="e">
        <f t="shared" ref="D56:G56" si="27">D55/D9</f>
        <v>#DIV/0!</v>
      </c>
      <c r="E56" s="25" t="e">
        <f t="shared" si="27"/>
        <v>#DIV/0!</v>
      </c>
      <c r="F56" s="25" t="e">
        <f t="shared" si="27"/>
        <v>#DIV/0!</v>
      </c>
      <c r="G56" s="25" t="e">
        <f t="shared" si="27"/>
        <v>#DIV/0!</v>
      </c>
      <c r="H56" s="20"/>
      <c r="I56" s="20"/>
      <c r="J56" s="19"/>
      <c r="K56" s="19"/>
    </row>
    <row r="57" spans="2:11" outlineLevel="1" x14ac:dyDescent="0.35">
      <c r="B57" s="8" t="s">
        <v>45</v>
      </c>
      <c r="C57" s="24">
        <f>C31-C41</f>
        <v>0</v>
      </c>
      <c r="D57" s="24">
        <f t="shared" ref="D57:G57" si="28">D31-D41</f>
        <v>0</v>
      </c>
      <c r="E57" s="24">
        <f t="shared" si="28"/>
        <v>0</v>
      </c>
      <c r="F57" s="24">
        <f t="shared" si="28"/>
        <v>0</v>
      </c>
      <c r="G57" s="24">
        <f t="shared" si="28"/>
        <v>0</v>
      </c>
      <c r="H57" s="20"/>
      <c r="I57" s="20"/>
      <c r="J57" s="19"/>
      <c r="K57" s="19"/>
    </row>
    <row r="58" spans="2:11" outlineLevel="1" x14ac:dyDescent="0.35">
      <c r="B58" s="8" t="s">
        <v>75</v>
      </c>
      <c r="C58" s="25" t="e">
        <f>C57/C10</f>
        <v>#DIV/0!</v>
      </c>
      <c r="D58" s="25" t="e">
        <f t="shared" ref="D58:G58" si="29">D57/D10</f>
        <v>#DIV/0!</v>
      </c>
      <c r="E58" s="25" t="e">
        <f t="shared" si="29"/>
        <v>#DIV/0!</v>
      </c>
      <c r="F58" s="25" t="e">
        <f t="shared" si="29"/>
        <v>#DIV/0!</v>
      </c>
      <c r="G58" s="25" t="e">
        <f t="shared" si="29"/>
        <v>#DIV/0!</v>
      </c>
      <c r="H58" s="20"/>
      <c r="I58" s="20"/>
      <c r="J58" s="19"/>
      <c r="K58" s="19"/>
    </row>
    <row r="59" spans="2:11" outlineLevel="1" x14ac:dyDescent="0.35">
      <c r="B59" s="8" t="s">
        <v>46</v>
      </c>
      <c r="C59" s="24">
        <f>C32-C42</f>
        <v>0</v>
      </c>
      <c r="D59" s="24">
        <f t="shared" ref="D59:G59" si="30">D32-D42</f>
        <v>0</v>
      </c>
      <c r="E59" s="24">
        <f t="shared" si="30"/>
        <v>0</v>
      </c>
      <c r="F59" s="24">
        <f t="shared" si="30"/>
        <v>0</v>
      </c>
      <c r="G59" s="24">
        <f t="shared" si="30"/>
        <v>0</v>
      </c>
      <c r="H59" s="20"/>
      <c r="I59" s="20"/>
      <c r="J59" s="19"/>
      <c r="K59" s="19"/>
    </row>
    <row r="60" spans="2:11" outlineLevel="1" x14ac:dyDescent="0.35">
      <c r="B60" s="8" t="s">
        <v>75</v>
      </c>
      <c r="C60" s="25" t="e">
        <f>C59/C11</f>
        <v>#DIV/0!</v>
      </c>
      <c r="D60" s="25" t="e">
        <f t="shared" ref="D60:G60" si="31">D59/D11</f>
        <v>#DIV/0!</v>
      </c>
      <c r="E60" s="25" t="e">
        <f t="shared" si="31"/>
        <v>#DIV/0!</v>
      </c>
      <c r="F60" s="25" t="e">
        <f t="shared" si="31"/>
        <v>#DIV/0!</v>
      </c>
      <c r="G60" s="25" t="e">
        <f t="shared" si="31"/>
        <v>#DIV/0!</v>
      </c>
      <c r="H60" s="20"/>
      <c r="I60" s="20"/>
      <c r="J60" s="19"/>
      <c r="K60" s="19"/>
    </row>
    <row r="61" spans="2:11" outlineLevel="1" x14ac:dyDescent="0.35">
      <c r="B61" s="8" t="s">
        <v>47</v>
      </c>
      <c r="C61" s="24">
        <f>C33-C43</f>
        <v>0</v>
      </c>
      <c r="D61" s="24">
        <f t="shared" ref="D61:G61" si="32">D33-D43</f>
        <v>0</v>
      </c>
      <c r="E61" s="24">
        <f t="shared" si="32"/>
        <v>0</v>
      </c>
      <c r="F61" s="24">
        <f t="shared" si="32"/>
        <v>0</v>
      </c>
      <c r="G61" s="24">
        <f t="shared" si="32"/>
        <v>0</v>
      </c>
      <c r="H61" s="20"/>
      <c r="I61" s="20"/>
      <c r="J61" s="19"/>
      <c r="K61" s="19"/>
    </row>
    <row r="62" spans="2:11" outlineLevel="1" x14ac:dyDescent="0.35">
      <c r="B62" s="8" t="s">
        <v>75</v>
      </c>
      <c r="C62" s="25" t="e">
        <f>C61/C12</f>
        <v>#DIV/0!</v>
      </c>
      <c r="D62" s="25" t="e">
        <f t="shared" ref="D62:G62" si="33">D61/D12</f>
        <v>#DIV/0!</v>
      </c>
      <c r="E62" s="25" t="e">
        <f t="shared" si="33"/>
        <v>#DIV/0!</v>
      </c>
      <c r="F62" s="25" t="e">
        <f t="shared" si="33"/>
        <v>#DIV/0!</v>
      </c>
      <c r="G62" s="25" t="e">
        <f t="shared" si="33"/>
        <v>#DIV/0!</v>
      </c>
      <c r="H62" s="20"/>
      <c r="I62" s="20"/>
      <c r="J62" s="19"/>
      <c r="K62" s="19"/>
    </row>
    <row r="63" spans="2:11" outlineLevel="1" x14ac:dyDescent="0.35">
      <c r="B63" s="8" t="s">
        <v>48</v>
      </c>
      <c r="C63" s="24">
        <f>C34-C44</f>
        <v>0</v>
      </c>
      <c r="D63" s="24">
        <f t="shared" ref="D63:G63" si="34">D34-D44</f>
        <v>0</v>
      </c>
      <c r="E63" s="24">
        <f t="shared" si="34"/>
        <v>0</v>
      </c>
      <c r="F63" s="24">
        <f t="shared" si="34"/>
        <v>0</v>
      </c>
      <c r="G63" s="24">
        <f t="shared" si="34"/>
        <v>0</v>
      </c>
      <c r="H63" s="20"/>
      <c r="I63" s="20"/>
      <c r="J63" s="19"/>
      <c r="K63" s="19"/>
    </row>
    <row r="64" spans="2:11" outlineLevel="1" x14ac:dyDescent="0.35">
      <c r="B64" s="8" t="s">
        <v>75</v>
      </c>
      <c r="C64" s="25" t="e">
        <f>C63/C13</f>
        <v>#DIV/0!</v>
      </c>
      <c r="D64" s="25" t="e">
        <f t="shared" ref="D64:G64" si="35">D63/D13</f>
        <v>#DIV/0!</v>
      </c>
      <c r="E64" s="25" t="e">
        <f t="shared" si="35"/>
        <v>#DIV/0!</v>
      </c>
      <c r="F64" s="25" t="e">
        <f t="shared" si="35"/>
        <v>#DIV/0!</v>
      </c>
      <c r="G64" s="25" t="e">
        <f t="shared" si="35"/>
        <v>#DIV/0!</v>
      </c>
      <c r="H64" s="20"/>
      <c r="I64" s="20"/>
      <c r="J64" s="19"/>
      <c r="K64" s="19"/>
    </row>
    <row r="65" spans="2:11" x14ac:dyDescent="0.35">
      <c r="B65" t="s">
        <v>5</v>
      </c>
      <c r="C65" s="3">
        <f t="shared" ref="C65:K65" si="36">SUM(C68:C85)</f>
        <v>79992.509999999995</v>
      </c>
      <c r="D65" s="3">
        <f t="shared" si="36"/>
        <v>93325.439166666663</v>
      </c>
      <c r="E65" s="3">
        <f t="shared" si="36"/>
        <v>101325.43916666666</v>
      </c>
      <c r="F65" s="3">
        <f t="shared" si="36"/>
        <v>93325.439166666663</v>
      </c>
      <c r="G65" s="13">
        <f t="shared" si="36"/>
        <v>101325.43916666666</v>
      </c>
      <c r="H65" s="13">
        <f t="shared" si="36"/>
        <v>0</v>
      </c>
      <c r="I65" s="13">
        <f t="shared" si="36"/>
        <v>0</v>
      </c>
      <c r="J65" s="13">
        <f t="shared" si="36"/>
        <v>0</v>
      </c>
      <c r="K65" s="13">
        <f t="shared" si="36"/>
        <v>0</v>
      </c>
    </row>
    <row r="66" spans="2:11" outlineLevel="1" x14ac:dyDescent="0.35">
      <c r="B66" s="8" t="s">
        <v>74</v>
      </c>
      <c r="C66" s="10">
        <v>6544.3058666666657</v>
      </c>
      <c r="D66" s="10">
        <v>7677.3258658484847</v>
      </c>
      <c r="E66" s="10">
        <v>7506.0224541666676</v>
      </c>
      <c r="F66" s="10">
        <v>7507.9224541666672</v>
      </c>
      <c r="G66" s="10">
        <v>7385.1547208333332</v>
      </c>
      <c r="H66" s="13"/>
      <c r="I66" s="13"/>
      <c r="J66" s="13"/>
      <c r="K66" s="13"/>
    </row>
    <row r="67" spans="2:11" outlineLevel="1" x14ac:dyDescent="0.35">
      <c r="B67" s="8" t="s">
        <v>77</v>
      </c>
      <c r="C67" s="10">
        <v>18662.169714973235</v>
      </c>
      <c r="D67" s="10">
        <v>19552.130273312807</v>
      </c>
      <c r="E67" s="10">
        <v>19552.130273312807</v>
      </c>
      <c r="F67" s="10">
        <v>19552.130273312807</v>
      </c>
      <c r="G67" s="10">
        <v>19552.130273312807</v>
      </c>
      <c r="H67" s="13"/>
      <c r="I67" s="13"/>
      <c r="J67" s="13"/>
      <c r="K67" s="13"/>
    </row>
    <row r="68" spans="2:11" outlineLevel="1" x14ac:dyDescent="0.35">
      <c r="B68" s="8" t="s">
        <v>21</v>
      </c>
      <c r="C68" s="12"/>
      <c r="D68" s="12"/>
      <c r="E68" s="12"/>
      <c r="F68" s="12"/>
      <c r="G68" s="20"/>
      <c r="H68" s="20"/>
    </row>
    <row r="69" spans="2:11" outlineLevel="1" x14ac:dyDescent="0.35">
      <c r="B69" s="8" t="s">
        <v>22</v>
      </c>
      <c r="C69" s="12"/>
      <c r="D69" s="12"/>
      <c r="E69" s="12"/>
      <c r="F69" s="12"/>
      <c r="G69" s="20"/>
      <c r="H69" s="20"/>
    </row>
    <row r="70" spans="2:11" outlineLevel="1" x14ac:dyDescent="0.35">
      <c r="B70" s="8" t="s">
        <v>23</v>
      </c>
      <c r="C70" s="12">
        <v>59081.919999999998</v>
      </c>
      <c r="D70" s="12">
        <v>59081.919999999998</v>
      </c>
      <c r="E70" s="12">
        <v>59081.919999999998</v>
      </c>
      <c r="F70" s="12">
        <v>59081.919999999998</v>
      </c>
      <c r="G70" s="12">
        <v>67081.919999999998</v>
      </c>
      <c r="H70" s="20"/>
    </row>
    <row r="71" spans="2:11" outlineLevel="1" x14ac:dyDescent="0.35">
      <c r="B71" s="8" t="s">
        <v>24</v>
      </c>
      <c r="C71" s="12">
        <v>17969.280000000002</v>
      </c>
      <c r="D71" s="12">
        <v>17969.280000000002</v>
      </c>
      <c r="E71" s="12">
        <v>17969.280000000002</v>
      </c>
      <c r="F71" s="12">
        <v>17969.280000000002</v>
      </c>
      <c r="G71" s="12">
        <v>17969.280000000002</v>
      </c>
      <c r="H71" s="20"/>
    </row>
    <row r="72" spans="2:11" outlineLevel="1" x14ac:dyDescent="0.35">
      <c r="B72" s="8" t="s">
        <v>26</v>
      </c>
      <c r="C72" s="12"/>
      <c r="D72" s="12"/>
      <c r="E72" s="12"/>
      <c r="F72" s="12"/>
      <c r="G72" s="20"/>
      <c r="H72" s="20"/>
    </row>
    <row r="73" spans="2:11" outlineLevel="1" x14ac:dyDescent="0.35">
      <c r="B73" s="8" t="s">
        <v>27</v>
      </c>
      <c r="C73" s="12"/>
      <c r="D73" s="12"/>
      <c r="E73" s="12"/>
      <c r="F73" s="12"/>
      <c r="G73" s="20"/>
      <c r="H73" s="20"/>
    </row>
    <row r="74" spans="2:11" outlineLevel="1" x14ac:dyDescent="0.35">
      <c r="B74" s="8" t="s">
        <v>28</v>
      </c>
      <c r="C74" s="12"/>
      <c r="D74" s="12"/>
      <c r="E74" s="12"/>
      <c r="F74" s="12"/>
      <c r="G74" s="20"/>
      <c r="H74" s="20"/>
    </row>
    <row r="75" spans="2:11" outlineLevel="1" x14ac:dyDescent="0.35">
      <c r="B75" s="8" t="s">
        <v>29</v>
      </c>
      <c r="C75" s="12"/>
      <c r="D75" s="12"/>
      <c r="E75" s="12"/>
      <c r="F75" s="12"/>
      <c r="G75" s="20"/>
      <c r="H75" s="20"/>
    </row>
    <row r="76" spans="2:11" outlineLevel="1" x14ac:dyDescent="0.35">
      <c r="B76" s="8" t="s">
        <v>30</v>
      </c>
      <c r="C76" s="12"/>
      <c r="D76" s="12"/>
      <c r="E76" s="12"/>
      <c r="F76" s="12"/>
      <c r="G76" s="20"/>
      <c r="H76" s="20"/>
    </row>
    <row r="77" spans="2:11" outlineLevel="1" x14ac:dyDescent="0.35">
      <c r="B77" s="8" t="s">
        <v>31</v>
      </c>
      <c r="C77" s="12"/>
      <c r="D77" s="12"/>
      <c r="E77" s="12"/>
      <c r="F77" s="12"/>
      <c r="G77" s="20"/>
      <c r="H77" s="20"/>
    </row>
    <row r="78" spans="2:11" outlineLevel="1" x14ac:dyDescent="0.35">
      <c r="B78" s="8" t="s">
        <v>32</v>
      </c>
      <c r="C78" s="12">
        <v>0</v>
      </c>
      <c r="D78" s="12">
        <v>13332.929166666667</v>
      </c>
      <c r="E78" s="12">
        <v>13332.929166666667</v>
      </c>
      <c r="F78" s="12">
        <v>13332.929166666667</v>
      </c>
      <c r="G78" s="12">
        <v>13332.929166666667</v>
      </c>
      <c r="H78" s="20"/>
    </row>
    <row r="79" spans="2:11" outlineLevel="1" x14ac:dyDescent="0.35">
      <c r="B79" s="8" t="s">
        <v>33</v>
      </c>
      <c r="C79" s="12"/>
      <c r="D79" s="12"/>
      <c r="E79" s="12"/>
      <c r="F79" s="12"/>
      <c r="G79" s="20"/>
      <c r="H79" s="20"/>
    </row>
    <row r="80" spans="2:11" outlineLevel="1" x14ac:dyDescent="0.35">
      <c r="B80" s="8" t="s">
        <v>34</v>
      </c>
      <c r="C80" s="12"/>
      <c r="D80" s="12"/>
      <c r="E80" s="12"/>
      <c r="F80" s="12"/>
      <c r="G80" s="20"/>
      <c r="H80" s="20"/>
    </row>
    <row r="81" spans="2:8" outlineLevel="1" x14ac:dyDescent="0.35">
      <c r="B81" s="8" t="s">
        <v>35</v>
      </c>
      <c r="C81" s="12"/>
      <c r="D81" s="12"/>
      <c r="E81" s="12"/>
      <c r="F81" s="12"/>
      <c r="G81" s="20"/>
      <c r="H81" s="20"/>
    </row>
    <row r="82" spans="2:8" outlineLevel="1" x14ac:dyDescent="0.35">
      <c r="B82" s="8" t="s">
        <v>36</v>
      </c>
      <c r="C82" s="12"/>
      <c r="D82" s="12"/>
      <c r="E82" s="12"/>
      <c r="F82" s="12"/>
      <c r="G82" s="20"/>
      <c r="H82" s="20"/>
    </row>
    <row r="83" spans="2:8" outlineLevel="1" x14ac:dyDescent="0.35">
      <c r="B83" s="8" t="s">
        <v>37</v>
      </c>
      <c r="C83" s="12"/>
      <c r="D83" s="12"/>
      <c r="E83" s="12"/>
      <c r="F83" s="12"/>
      <c r="G83" s="20"/>
      <c r="H83" s="20"/>
    </row>
    <row r="84" spans="2:8" outlineLevel="1" x14ac:dyDescent="0.35">
      <c r="B84" s="8" t="s">
        <v>38</v>
      </c>
      <c r="C84" s="12"/>
      <c r="D84" s="12"/>
      <c r="E84" s="12"/>
      <c r="F84" s="12"/>
      <c r="G84" s="20"/>
      <c r="H84" s="20"/>
    </row>
    <row r="85" spans="2:8" outlineLevel="1" x14ac:dyDescent="0.35">
      <c r="B85" s="8" t="s">
        <v>39</v>
      </c>
      <c r="C85" s="12">
        <v>2941.31</v>
      </c>
      <c r="D85" s="12">
        <v>2941.31</v>
      </c>
      <c r="E85" s="12">
        <v>10941.31</v>
      </c>
      <c r="F85" s="12">
        <v>2941.31</v>
      </c>
      <c r="G85" s="12">
        <v>2941.31</v>
      </c>
      <c r="H85" s="20"/>
    </row>
    <row r="86" spans="2:8" x14ac:dyDescent="0.35">
      <c r="B86" s="4" t="s">
        <v>6</v>
      </c>
      <c r="C86" s="5">
        <f>C45-C65</f>
        <v>-51882.306999999513</v>
      </c>
      <c r="D86" s="5">
        <f>D45-D65</f>
        <v>-13567.844166666313</v>
      </c>
      <c r="E86" s="5">
        <f>E45-E65</f>
        <v>-100866.5441666667</v>
      </c>
      <c r="F86" s="5">
        <f>F45-F65</f>
        <v>-116961.13416666706</v>
      </c>
      <c r="G86" s="5">
        <f>G45-G65</f>
        <v>-125832.78416666633</v>
      </c>
    </row>
    <row r="87" spans="2:8" x14ac:dyDescent="0.35">
      <c r="B87" s="8" t="s">
        <v>75</v>
      </c>
      <c r="C87" s="28">
        <f>C86/C4</f>
        <v>-0.2482193256083185</v>
      </c>
      <c r="D87" s="28">
        <f>D86/D4</f>
        <v>-5.0212964059518708E-2</v>
      </c>
      <c r="E87" s="28">
        <f>E86/E4</f>
        <v>-0.44901817220001383</v>
      </c>
      <c r="F87" s="28">
        <f>F86/F4</f>
        <v>-0.56763472053708841</v>
      </c>
      <c r="G87" s="28">
        <f>G86/G4</f>
        <v>-0.59603058084420246</v>
      </c>
    </row>
    <row r="88" spans="2:8" x14ac:dyDescent="0.35">
      <c r="B88" t="s">
        <v>7</v>
      </c>
      <c r="C88" s="3"/>
      <c r="D88" s="3"/>
      <c r="E88" s="3"/>
      <c r="F88" s="3"/>
    </row>
    <row r="89" spans="2:8" x14ac:dyDescent="0.35">
      <c r="B89" s="4" t="s">
        <v>8</v>
      </c>
      <c r="C89" s="5">
        <f>SUM(C86:C88)</f>
        <v>-51882.555219325121</v>
      </c>
      <c r="D89" s="5">
        <f t="shared" ref="D89:F89" si="37">SUM(D86:D88)</f>
        <v>-13567.894379630372</v>
      </c>
      <c r="E89" s="5">
        <f t="shared" si="37"/>
        <v>-100866.99318483891</v>
      </c>
      <c r="F89" s="5">
        <f t="shared" si="37"/>
        <v>-116961.70180138759</v>
      </c>
      <c r="G89" s="5">
        <f t="shared" ref="G89" si="38">SUM(G86:G88)</f>
        <v>-125833.38019724717</v>
      </c>
    </row>
    <row r="90" spans="2:8" x14ac:dyDescent="0.35">
      <c r="B90" t="s">
        <v>9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</row>
    <row r="91" spans="2:8" x14ac:dyDescent="0.35">
      <c r="B91" t="s">
        <v>10</v>
      </c>
      <c r="C91" s="3"/>
      <c r="D91" s="3"/>
      <c r="E91" s="3"/>
      <c r="F91" s="3"/>
      <c r="G91" s="3"/>
    </row>
    <row r="92" spans="2:8" ht="15" thickBot="1" x14ac:dyDescent="0.4">
      <c r="B92" s="6" t="s">
        <v>11</v>
      </c>
      <c r="C92" s="7">
        <f>SUM(C89:C91)</f>
        <v>-51882.555219325121</v>
      </c>
      <c r="D92" s="7">
        <f t="shared" ref="D92:F92" si="39">SUM(D89:D91)</f>
        <v>-13567.894379630372</v>
      </c>
      <c r="E92" s="7">
        <f t="shared" si="39"/>
        <v>-100866.99318483891</v>
      </c>
      <c r="F92" s="7">
        <f t="shared" si="39"/>
        <v>-116961.70180138759</v>
      </c>
      <c r="G92" s="7">
        <f t="shared" ref="G92" si="40">SUM(G89:G91)</f>
        <v>-125833.38019724717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Conso - By Hospital</vt:lpstr>
      <vt:lpstr>Conso - By Modality</vt:lpstr>
      <vt:lpstr>KFMC P&amp;L</vt:lpstr>
      <vt:lpstr>PMAH P&amp;L</vt:lpstr>
      <vt:lpstr>Al Yamamah P&amp;L</vt:lpstr>
      <vt:lpstr>Al Majmaah P&amp;L</vt:lpstr>
      <vt:lpstr>Al Zulfi P&amp;L</vt:lpstr>
      <vt:lpstr>Al Dawadmi P&amp;L</vt:lpstr>
      <vt:lpstr>Al Artaweyyah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Elsharawy</dc:creator>
  <cp:lastModifiedBy>Hassan Elsharawy</cp:lastModifiedBy>
  <dcterms:created xsi:type="dcterms:W3CDTF">2024-04-23T06:23:53Z</dcterms:created>
  <dcterms:modified xsi:type="dcterms:W3CDTF">2024-05-28T17:35:43Z</dcterms:modified>
</cp:coreProperties>
</file>