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etu.ad.univ-lorraine.fr\e26350u\Documents\"/>
    </mc:Choice>
  </mc:AlternateContent>
  <xr:revisionPtr revIDLastSave="0" documentId="8_{41E9C4FF-D77F-495D-A2B2-3644B16F3417}" xr6:coauthVersionLast="47" xr6:coauthVersionMax="47" xr10:uidLastSave="{00000000-0000-0000-0000-000000000000}"/>
  <bookViews>
    <workbookView xWindow="-120" yWindow="-120" windowWidth="29040" windowHeight="15720" xr2:uid="{EF046E6A-D160-A74B-A33E-5E3A3EB01E46}"/>
  </bookViews>
  <sheets>
    <sheet name="Feuil1" sheetId="1" r:id="rId1"/>
  </sheets>
  <definedNames>
    <definedName name="_xlchart.v1.0" hidden="1">Feuil1!$B$38:$B$48</definedName>
    <definedName name="_xlchart.v1.1" hidden="1">Feuil1!$C$37</definedName>
    <definedName name="_xlchart.v1.2" hidden="1">Feuil1!$C$38:$C$48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5" i="1" l="1"/>
  <c r="C120" i="1"/>
  <c r="B124" i="1"/>
  <c r="B123" i="1"/>
  <c r="C121" i="1"/>
  <c r="B115" i="1"/>
  <c r="B114" i="1"/>
  <c r="G38" i="1"/>
  <c r="G39" i="1"/>
  <c r="G40" i="1"/>
  <c r="G41" i="1"/>
  <c r="G42" i="1"/>
  <c r="G43" i="1"/>
  <c r="G44" i="1"/>
  <c r="G45" i="1"/>
  <c r="G46" i="1"/>
  <c r="G47" i="1"/>
  <c r="G48" i="1"/>
  <c r="G49" i="1"/>
  <c r="E75" i="1"/>
  <c r="B86" i="1"/>
  <c r="B85" i="1"/>
  <c r="B89" i="1"/>
  <c r="H38" i="1"/>
  <c r="H39" i="1"/>
  <c r="H40" i="1"/>
  <c r="H41" i="1"/>
  <c r="H42" i="1"/>
  <c r="H43" i="1"/>
  <c r="H44" i="1"/>
  <c r="H45" i="1"/>
  <c r="H46" i="1"/>
  <c r="H47" i="1"/>
  <c r="H48" i="1"/>
  <c r="H49" i="1"/>
  <c r="G86" i="1"/>
  <c r="I86" i="1"/>
  <c r="I38" i="1"/>
  <c r="I39" i="1"/>
  <c r="I40" i="1"/>
  <c r="I41" i="1"/>
  <c r="I42" i="1"/>
  <c r="I43" i="1"/>
  <c r="I44" i="1"/>
  <c r="I45" i="1"/>
  <c r="I46" i="1"/>
  <c r="I47" i="1"/>
  <c r="I48" i="1"/>
  <c r="I49" i="1"/>
  <c r="G85" i="1"/>
  <c r="I85" i="1"/>
  <c r="B87" i="1"/>
  <c r="F38" i="1"/>
  <c r="F39" i="1"/>
  <c r="F40" i="1"/>
  <c r="F41" i="1"/>
  <c r="F42" i="1"/>
  <c r="F43" i="1"/>
  <c r="F44" i="1"/>
  <c r="F45" i="1"/>
  <c r="F46" i="1"/>
  <c r="F47" i="1"/>
  <c r="F48" i="1"/>
  <c r="F49" i="1"/>
  <c r="C75" i="1"/>
  <c r="H77" i="1"/>
  <c r="E38" i="1"/>
  <c r="E39" i="1"/>
  <c r="E40" i="1"/>
  <c r="E41" i="1"/>
  <c r="E42" i="1"/>
  <c r="E43" i="1"/>
  <c r="E44" i="1"/>
  <c r="E45" i="1"/>
  <c r="E46" i="1"/>
  <c r="E47" i="1"/>
  <c r="E48" i="1"/>
  <c r="E49" i="1"/>
  <c r="H78" i="1"/>
  <c r="B77" i="1"/>
  <c r="E80" i="1"/>
  <c r="B78" i="1"/>
  <c r="C49" i="1"/>
  <c r="D49" i="1"/>
  <c r="B49" i="1"/>
  <c r="I23" i="1"/>
  <c r="F7" i="1"/>
  <c r="F8" i="1"/>
  <c r="F9" i="1"/>
  <c r="F10" i="1"/>
  <c r="F11" i="1"/>
  <c r="F12" i="1"/>
  <c r="F13" i="1"/>
  <c r="F14" i="1"/>
  <c r="F15" i="1"/>
  <c r="F16" i="1"/>
  <c r="F17" i="1"/>
  <c r="F18" i="1"/>
  <c r="H24" i="1"/>
  <c r="E26" i="1"/>
  <c r="C27" i="1"/>
  <c r="H25" i="1"/>
  <c r="C28" i="1"/>
  <c r="D31" i="1"/>
  <c r="E7" i="1"/>
  <c r="E8" i="1"/>
  <c r="E9" i="1"/>
  <c r="E10" i="1"/>
  <c r="E11" i="1"/>
  <c r="E12" i="1"/>
  <c r="E13" i="1"/>
  <c r="E14" i="1"/>
  <c r="E15" i="1"/>
  <c r="E16" i="1"/>
  <c r="E17" i="1"/>
  <c r="E18" i="1"/>
  <c r="K23" i="1"/>
  <c r="D18" i="1"/>
  <c r="C18" i="1"/>
  <c r="A39" i="1"/>
  <c r="A40" i="1"/>
  <c r="A41" i="1"/>
  <c r="A42" i="1"/>
  <c r="A43" i="1"/>
  <c r="A44" i="1"/>
  <c r="A45" i="1"/>
  <c r="A46" i="1"/>
  <c r="A47" i="1"/>
</calcChain>
</file>

<file path=xl/sharedStrings.xml><?xml version="1.0" encoding="utf-8"?>
<sst xmlns="http://schemas.openxmlformats.org/spreadsheetml/2006/main" count="78" uniqueCount="69">
  <si>
    <t>Corrélation linéaire</t>
  </si>
  <si>
    <t>Exercice 1</t>
  </si>
  <si>
    <t>1)</t>
  </si>
  <si>
    <t>semaine n°i</t>
  </si>
  <si>
    <t>xi</t>
  </si>
  <si>
    <t>yi</t>
  </si>
  <si>
    <t>xiyi</t>
  </si>
  <si>
    <r>
      <t>xi</t>
    </r>
    <r>
      <rPr>
        <b/>
        <vertAlign val="superscript"/>
        <sz val="10"/>
        <rFont val="Verdana"/>
        <family val="2"/>
      </rPr>
      <t>2</t>
    </r>
  </si>
  <si>
    <t>2)</t>
  </si>
  <si>
    <t>Année</t>
  </si>
  <si>
    <t>Rang de l'année ti</t>
  </si>
  <si>
    <r>
      <t>ti</t>
    </r>
    <r>
      <rPr>
        <b/>
        <vertAlign val="superscript"/>
        <sz val="10"/>
        <rFont val="Verdana"/>
        <family val="2"/>
      </rPr>
      <t>2</t>
    </r>
  </si>
  <si>
    <t>tixi</t>
  </si>
  <si>
    <r>
      <t>yi</t>
    </r>
    <r>
      <rPr>
        <b/>
        <vertAlign val="superscript"/>
        <sz val="10"/>
        <rFont val="Verdana"/>
        <family val="2"/>
      </rPr>
      <t>2</t>
    </r>
  </si>
  <si>
    <t>3)</t>
  </si>
  <si>
    <t>4)</t>
  </si>
  <si>
    <t xml:space="preserve">1) Le nuage de points rappelle l'allure d'une droite donc il est cohérent d'enviager une corrélation linéaire entre X et Y </t>
  </si>
  <si>
    <t xml:space="preserve">2) La droite de régressipn de Y en X a pour equation y=ax+b   </t>
  </si>
  <si>
    <t xml:space="preserve">Mx : moyenne de la série de caractere X    Mx(1/N)*somme(X)=  </t>
  </si>
  <si>
    <t xml:space="preserve">MY : moyenne de la série de caractere Y    Mx(1/N)*somme(Y)=  </t>
  </si>
  <si>
    <t>Cos(X,Y)/V(X) et b= My  a*Mx</t>
  </si>
  <si>
    <t xml:space="preserve">     VV(x) = 1/N  * somme(xi^2 - Mx^2 =</t>
  </si>
  <si>
    <t>a=cov(X,Y)/V(X)</t>
  </si>
  <si>
    <t>b=My-a*Mx</t>
  </si>
  <si>
    <t>La droite de régression de Y en X a donc pour équation y=1,68x-12,04</t>
  </si>
  <si>
    <t>3) On remplace x par 55 dans l'equation de la droite de régression</t>
  </si>
  <si>
    <t xml:space="preserve">on obtien </t>
  </si>
  <si>
    <t>y=</t>
  </si>
  <si>
    <t>=CONCAT(on estime que la recette du samedi sera de;D31;€)</t>
  </si>
  <si>
    <t>Exercice 2</t>
  </si>
  <si>
    <t xml:space="preserve"> </t>
  </si>
  <si>
    <t>Le nuage de point rappelle l'allure d'une droite donc til est cohérent de supposer que la corrélation linéaires est forte entre les variables X et T</t>
  </si>
  <si>
    <t>la droite de regression de X en T a pour equation x=a+b</t>
  </si>
  <si>
    <t>Mt =</t>
  </si>
  <si>
    <t>Mx=</t>
  </si>
  <si>
    <t>ou a=COV(T,X)/V(T)=(1/N)*somme(ti*xi)-Mt*Mx</t>
  </si>
  <si>
    <t>cov(t,x)=</t>
  </si>
  <si>
    <t>v(t)=</t>
  </si>
  <si>
    <t>a=</t>
  </si>
  <si>
    <t>b=</t>
  </si>
  <si>
    <t>et b=Mx-a*Mt</t>
  </si>
  <si>
    <t>La droite de regression de x en t a donc pour equation x=</t>
  </si>
  <si>
    <t>Le coefficient de corrélation lineaire est r=</t>
  </si>
  <si>
    <t>My=</t>
  </si>
  <si>
    <t>COV(X,Y)/(5x*5y)</t>
  </si>
  <si>
    <t>V(x) =</t>
  </si>
  <si>
    <t>V(y) =</t>
  </si>
  <si>
    <t>covvarience</t>
  </si>
  <si>
    <t>racine =</t>
  </si>
  <si>
    <t>(1/N)*somme(yi^2)-(My)^2 =</t>
  </si>
  <si>
    <t>(1/N)*somme(xi^2)-(Mx)^2 =</t>
  </si>
  <si>
    <t>alors r=</t>
  </si>
  <si>
    <t xml:space="preserve">L'allure du nuage de points rappelle celle d'une droite donc les points sont bien arrengé donc la correlation lineaire entre les variables X et Y </t>
  </si>
  <si>
    <t>ceci est en adéquation avec la valmeur trouvé dans la question 3, qui est tres proche de 1,</t>
  </si>
  <si>
    <t xml:space="preserve">5) </t>
  </si>
  <si>
    <t>La droite de regression de Y en X a pour equation Y=ax+b ou*</t>
  </si>
  <si>
    <t>a=Cov(x,t)/v(x)</t>
  </si>
  <si>
    <t>la droite de regression de Y en X a donc pour equation y=2,66-74,61</t>
  </si>
  <si>
    <t>6)</t>
  </si>
  <si>
    <t>y =</t>
  </si>
  <si>
    <t>x =</t>
  </si>
  <si>
    <t xml:space="preserve">le rang del'annee 2025 = </t>
  </si>
  <si>
    <t>On remplace t par 15 dans l'equation x=2,16-59,13</t>
  </si>
  <si>
    <t>on obtien y =</t>
  </si>
  <si>
    <t>on obtien x =</t>
  </si>
  <si>
    <t>et on remplace x par cette valeur dans l'equation y=2,655*x+91,4969</t>
  </si>
  <si>
    <t xml:space="preserve">en dizaine de millier </t>
  </si>
  <si>
    <t>paquets</t>
  </si>
  <si>
    <t>on conjecteure en 2025 que le nombre de paquets livé sera de environ 1 684 194.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</si>
</sst>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8" x14ac:knownFonts="1">
    <font>
      <sz val="12"/>
      <color theme="1"/>
      <name val="Calibri"/>
      <family val="2"/>
      <scheme val="minor"/>
    </font>
    <font>
      <b/>
      <sz val="12"/>
      <name val="Verdana"/>
      <family val="2"/>
    </font>
    <font>
      <b/>
      <sz val="10"/>
      <name val="Verdana"/>
    </font>
    <font>
      <b/>
      <sz val="10"/>
      <name val="Verdana"/>
      <family val="2"/>
    </font>
    <font>
      <b/>
      <vertAlign val="superscript"/>
      <sz val="10"/>
      <name val="Verdana"/>
      <family val="2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3" borderId="4" xfId="0" applyFill="1" applyBorder="1"/>
    <xf numFmtId="0" fontId="2" fillId="4" borderId="1" xfId="0" applyFont="1" applyFill="1" applyBorder="1" applyAlignment="1">
      <alignment horizontal="right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5" fillId="4" borderId="1" xfId="0" applyFont="1" applyFill="1" applyBorder="1" applyAlignment="1">
      <alignment horizontal="right"/>
    </xf>
    <xf numFmtId="0" fontId="0" fillId="5" borderId="2" xfId="0" applyFill="1" applyBorder="1"/>
    <xf numFmtId="0" fontId="2" fillId="5" borderId="3" xfId="0" applyFont="1" applyFill="1" applyBorder="1" applyAlignment="1">
      <alignment horizontal="right"/>
    </xf>
    <xf numFmtId="0" fontId="0" fillId="6" borderId="2" xfId="0" applyFill="1" applyBorder="1"/>
    <xf numFmtId="0" fontId="0" fillId="2" borderId="2" xfId="0" applyFill="1" applyBorder="1"/>
    <xf numFmtId="0" fontId="0" fillId="7" borderId="0" xfId="0" applyFill="1"/>
    <xf numFmtId="0" fontId="3" fillId="7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6" fillId="4" borderId="0" xfId="0" applyFont="1" applyFill="1"/>
    <xf numFmtId="0" fontId="3" fillId="7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2" borderId="0" xfId="0" applyFill="1" applyAlignment="1">
      <alignment horizontal="right"/>
    </xf>
    <xf numFmtId="0" fontId="6" fillId="7" borderId="0" xfId="0" applyFont="1" applyFill="1"/>
    <xf numFmtId="0" fontId="0" fillId="3" borderId="0" xfId="0" quotePrefix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/>
    <xf numFmtId="0" fontId="0" fillId="7" borderId="0" xfId="0" applyFill="1" applyAlignment="1">
      <alignment horizontal="right"/>
    </xf>
    <xf numFmtId="0" fontId="6" fillId="7" borderId="0" xfId="0" applyFont="1" applyFill="1" applyAlignment="1">
      <alignment horizontal="left"/>
    </xf>
    <xf numFmtId="167" fontId="6" fillId="2" borderId="0" xfId="0" applyNumberFormat="1" applyFont="1" applyFill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Recette</a:t>
            </a:r>
            <a:r>
              <a:rPr lang="en-US" baseline="0"/>
              <a:t> </a:t>
            </a:r>
            <a:r>
              <a:rPr lang="en-US" b="1"/>
              <a:t>Samedi</a:t>
            </a:r>
            <a:r>
              <a:rPr lang="en-US"/>
              <a:t> en fondtion du  </a:t>
            </a:r>
            <a:r>
              <a:rPr lang="en-US" b="1"/>
              <a:t>Lundi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Feuil1!$D$6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337489063867016E-2"/>
                  <c:y val="-8.17195246427529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Feuil1!$C$7:$C$17</c:f>
              <c:numCache>
                <c:formatCode>General</c:formatCode>
                <c:ptCount val="11"/>
                <c:pt idx="0">
                  <c:v>57</c:v>
                </c:pt>
                <c:pt idx="1">
                  <c:v>60</c:v>
                </c:pt>
                <c:pt idx="2">
                  <c:v>52</c:v>
                </c:pt>
                <c:pt idx="3">
                  <c:v>49</c:v>
                </c:pt>
                <c:pt idx="4">
                  <c:v>56</c:v>
                </c:pt>
                <c:pt idx="5">
                  <c:v>46</c:v>
                </c:pt>
                <c:pt idx="6">
                  <c:v>51</c:v>
                </c:pt>
                <c:pt idx="7">
                  <c:v>63</c:v>
                </c:pt>
                <c:pt idx="8">
                  <c:v>49</c:v>
                </c:pt>
                <c:pt idx="9">
                  <c:v>57</c:v>
                </c:pt>
              </c:numCache>
            </c:numRef>
          </c:xVal>
          <c:yVal>
            <c:numRef>
              <c:f>Feuil1!$D$7:$D$17</c:f>
              <c:numCache>
                <c:formatCode>General</c:formatCode>
                <c:ptCount val="11"/>
                <c:pt idx="0">
                  <c:v>86</c:v>
                </c:pt>
                <c:pt idx="1">
                  <c:v>93</c:v>
                </c:pt>
                <c:pt idx="2">
                  <c:v>77</c:v>
                </c:pt>
                <c:pt idx="3">
                  <c:v>67</c:v>
                </c:pt>
                <c:pt idx="4">
                  <c:v>81</c:v>
                </c:pt>
                <c:pt idx="5">
                  <c:v>70</c:v>
                </c:pt>
                <c:pt idx="6">
                  <c:v>71</c:v>
                </c:pt>
                <c:pt idx="7">
                  <c:v>91</c:v>
                </c:pt>
                <c:pt idx="8">
                  <c:v>67</c:v>
                </c:pt>
                <c:pt idx="9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8-48BF-9E2D-247C06151F23}"/>
            </c:ext>
          </c:extLst>
        </c:ser>
        <c:ser>
          <c:idx val="1"/>
          <c:order val="1"/>
          <c:tx>
            <c:v>Moy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54</c:v>
              </c:pt>
            </c:numLit>
          </c:xVal>
          <c:yVal>
            <c:numLit>
              <c:formatCode>General</c:formatCode>
              <c:ptCount val="1"/>
              <c:pt idx="0">
                <c:v>78.5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53F8-48BF-9E2D-247C06151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533711"/>
        <c:axId val="1009538703"/>
      </c:scatterChart>
      <c:valAx>
        <c:axId val="1009533711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recette du lundi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9538703"/>
        <c:crosses val="autoZero"/>
        <c:crossBetween val="midCat"/>
      </c:valAx>
      <c:valAx>
        <c:axId val="1009538703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recette du samedi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953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Nombre</a:t>
            </a:r>
            <a:r>
              <a:rPr lang="en-US" baseline="0"/>
              <a:t> d'immatrication en fonction du rang de l'année</a:t>
            </a:r>
            <a:endParaRPr lang="en-US"/>
          </a:p>
        </c:rich>
      </c:tx>
      <c:layout>
        <c:manualLayout>
          <c:xMode val="edge"/>
          <c:yMode val="edge"/>
          <c:x val="0.1140277777777777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Feuil1!$C$37</c:f>
              <c:strCache>
                <c:ptCount val="1"/>
                <c:pt idx="0">
                  <c:v>xi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389632545931757"/>
                  <c:y val="-0.14281496062992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Feuil1!$B$38:$B$48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Feuil1!$C$38:$C$48</c:f>
              <c:numCache>
                <c:formatCode>General</c:formatCode>
                <c:ptCount val="11"/>
                <c:pt idx="0">
                  <c:v>63</c:v>
                </c:pt>
                <c:pt idx="1">
                  <c:v>65</c:v>
                </c:pt>
                <c:pt idx="2">
                  <c:v>64</c:v>
                </c:pt>
                <c:pt idx="3">
                  <c:v>66</c:v>
                </c:pt>
                <c:pt idx="4">
                  <c:v>69</c:v>
                </c:pt>
                <c:pt idx="5">
                  <c:v>71</c:v>
                </c:pt>
                <c:pt idx="6">
                  <c:v>75</c:v>
                </c:pt>
                <c:pt idx="7">
                  <c:v>76</c:v>
                </c:pt>
                <c:pt idx="8">
                  <c:v>80</c:v>
                </c:pt>
                <c:pt idx="9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00-4334-A058-5799E3192C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10190511"/>
        <c:axId val="410185519"/>
      </c:scatterChart>
      <c:valAx>
        <c:axId val="41019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rang de l'année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0185519"/>
        <c:crosses val="autoZero"/>
        <c:crossBetween val="midCat"/>
      </c:valAx>
      <c:valAx>
        <c:axId val="410185519"/>
        <c:scaling>
          <c:orientation val="minMax"/>
          <c:max val="85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d'immatriculation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019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</a:t>
            </a:r>
            <a:r>
              <a:rPr lang="en-US" baseline="0"/>
              <a:t> nombre de paquets livré en fonction du nombre d'immatriculation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Feuil1!$D$37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35455695408546"/>
                  <c:y val="-0.156544355355028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Feuil1!$C$38:$C$48</c:f>
              <c:numCache>
                <c:formatCode>General</c:formatCode>
                <c:ptCount val="11"/>
                <c:pt idx="0">
                  <c:v>63</c:v>
                </c:pt>
                <c:pt idx="1">
                  <c:v>65</c:v>
                </c:pt>
                <c:pt idx="2">
                  <c:v>64</c:v>
                </c:pt>
                <c:pt idx="3">
                  <c:v>66</c:v>
                </c:pt>
                <c:pt idx="4">
                  <c:v>69</c:v>
                </c:pt>
                <c:pt idx="5">
                  <c:v>71</c:v>
                </c:pt>
                <c:pt idx="6">
                  <c:v>75</c:v>
                </c:pt>
                <c:pt idx="7">
                  <c:v>76</c:v>
                </c:pt>
                <c:pt idx="8">
                  <c:v>80</c:v>
                </c:pt>
                <c:pt idx="9">
                  <c:v>81</c:v>
                </c:pt>
              </c:numCache>
            </c:numRef>
          </c:xVal>
          <c:yVal>
            <c:numRef>
              <c:f>Feuil1!$D$38:$D$48</c:f>
              <c:numCache>
                <c:formatCode>General</c:formatCode>
                <c:ptCount val="11"/>
                <c:pt idx="0">
                  <c:v>88</c:v>
                </c:pt>
                <c:pt idx="1">
                  <c:v>87</c:v>
                </c:pt>
                <c:pt idx="2">
                  <c:v>96</c:v>
                </c:pt>
                <c:pt idx="3">
                  <c:v>106</c:v>
                </c:pt>
                <c:pt idx="4">
                  <c:v>117</c:v>
                </c:pt>
                <c:pt idx="5">
                  <c:v>118</c:v>
                </c:pt>
                <c:pt idx="6">
                  <c:v>126</c:v>
                </c:pt>
                <c:pt idx="7">
                  <c:v>134</c:v>
                </c:pt>
                <c:pt idx="8">
                  <c:v>130</c:v>
                </c:pt>
                <c:pt idx="9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30-475F-ADA3-3B8AA65E3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319535"/>
        <c:axId val="403321615"/>
      </c:scatterChart>
      <c:valAx>
        <c:axId val="403319535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3321615"/>
        <c:crosses val="autoZero"/>
        <c:crossBetween val="midCat"/>
      </c:valAx>
      <c:valAx>
        <c:axId val="403321615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3319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4</xdr:row>
      <xdr:rowOff>190500</xdr:rowOff>
    </xdr:from>
    <xdr:to>
      <xdr:col>11</xdr:col>
      <xdr:colOff>576262</xdr:colOff>
      <xdr:row>18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22C89C-18CE-400F-AB5D-3174EAB13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82826</xdr:colOff>
      <xdr:row>52</xdr:row>
      <xdr:rowOff>106845</xdr:rowOff>
    </xdr:from>
    <xdr:to>
      <xdr:col>8</xdr:col>
      <xdr:colOff>737153</xdr:colOff>
      <xdr:row>70</xdr:row>
      <xdr:rowOff>182218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93EFC8E-9BFC-493E-B1E4-06ACA8091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193911</xdr:colOff>
      <xdr:row>91</xdr:row>
      <xdr:rowOff>125847</xdr:rowOff>
    </xdr:from>
    <xdr:to>
      <xdr:col>5</xdr:col>
      <xdr:colOff>336664</xdr:colOff>
      <xdr:row>105</xdr:row>
      <xdr:rowOff>82193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1D823AD-0D10-4D98-B36C-60A9151B7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B61A-A964-5845-B081-292867E278B1}">
  <dimension ref="A1:L126"/>
  <sheetViews>
    <sheetView tabSelected="1" topLeftCell="A87" zoomScale="85" zoomScaleNormal="85" workbookViewId="0">
      <selection activeCell="L111" sqref="L111"/>
    </sheetView>
  </sheetViews>
  <sheetFormatPr baseColWidth="10" defaultRowHeight="15.75" x14ac:dyDescent="0.25"/>
  <cols>
    <col min="1" max="1" width="14.125" style="2" customWidth="1"/>
    <col min="2" max="4" width="11" style="2"/>
    <col min="5" max="5" width="13.125" style="2" customWidth="1"/>
    <col min="6" max="16384" width="11" style="2"/>
  </cols>
  <sheetData>
    <row r="1" spans="1:6" x14ac:dyDescent="0.25">
      <c r="B1" s="6"/>
      <c r="C1" s="7" t="s">
        <v>0</v>
      </c>
      <c r="D1" s="6"/>
      <c r="E1" s="6"/>
    </row>
    <row r="2" spans="1:6" x14ac:dyDescent="0.25">
      <c r="B2" s="6"/>
      <c r="C2" s="6"/>
      <c r="D2" s="6"/>
      <c r="E2" s="6"/>
    </row>
    <row r="4" spans="1:6" x14ac:dyDescent="0.25">
      <c r="A4" s="8" t="s">
        <v>1</v>
      </c>
    </row>
    <row r="5" spans="1:6" x14ac:dyDescent="0.25">
      <c r="A5" s="21" t="s">
        <v>2</v>
      </c>
      <c r="B5" s="17"/>
      <c r="C5" s="17"/>
      <c r="D5" s="17"/>
      <c r="E5" s="17"/>
      <c r="F5" s="17"/>
    </row>
    <row r="6" spans="1:6" x14ac:dyDescent="0.25">
      <c r="B6" s="18" t="s">
        <v>3</v>
      </c>
      <c r="C6" s="19" t="s">
        <v>4</v>
      </c>
      <c r="D6" s="19" t="s">
        <v>5</v>
      </c>
      <c r="E6" s="19" t="s">
        <v>6</v>
      </c>
      <c r="F6" s="19" t="s">
        <v>7</v>
      </c>
    </row>
    <row r="7" spans="1:6" x14ac:dyDescent="0.25">
      <c r="B7" s="13">
        <v>1</v>
      </c>
      <c r="C7" s="13">
        <v>57</v>
      </c>
      <c r="D7" s="13">
        <v>86</v>
      </c>
      <c r="E7" s="13">
        <f>C7*D7</f>
        <v>4902</v>
      </c>
      <c r="F7" s="13">
        <f>C7^2</f>
        <v>3249</v>
      </c>
    </row>
    <row r="8" spans="1:6" x14ac:dyDescent="0.25">
      <c r="B8" s="13">
        <v>2</v>
      </c>
      <c r="C8" s="15">
        <v>60</v>
      </c>
      <c r="D8" s="15">
        <v>93</v>
      </c>
      <c r="E8" s="13">
        <f t="shared" ref="E8:E17" si="0">C8*D8</f>
        <v>5580</v>
      </c>
      <c r="F8" s="13">
        <f t="shared" ref="F8:F16" si="1">C8^2</f>
        <v>3600</v>
      </c>
    </row>
    <row r="9" spans="1:6" x14ac:dyDescent="0.25">
      <c r="B9" s="13">
        <v>3</v>
      </c>
      <c r="C9" s="3">
        <v>52</v>
      </c>
      <c r="D9" s="3">
        <v>77</v>
      </c>
      <c r="E9" s="13">
        <f t="shared" si="0"/>
        <v>4004</v>
      </c>
      <c r="F9" s="13">
        <f t="shared" si="1"/>
        <v>2704</v>
      </c>
    </row>
    <row r="10" spans="1:6" x14ac:dyDescent="0.25">
      <c r="B10" s="13">
        <v>4</v>
      </c>
      <c r="C10" s="13">
        <v>49</v>
      </c>
      <c r="D10" s="13">
        <v>67</v>
      </c>
      <c r="E10" s="13">
        <f t="shared" si="0"/>
        <v>3283</v>
      </c>
      <c r="F10" s="13">
        <f t="shared" si="1"/>
        <v>2401</v>
      </c>
    </row>
    <row r="11" spans="1:6" x14ac:dyDescent="0.25">
      <c r="B11" s="13">
        <v>5</v>
      </c>
      <c r="C11" s="13">
        <v>56</v>
      </c>
      <c r="D11" s="13">
        <v>81</v>
      </c>
      <c r="E11" s="13">
        <f t="shared" si="0"/>
        <v>4536</v>
      </c>
      <c r="F11" s="13">
        <f t="shared" si="1"/>
        <v>3136</v>
      </c>
    </row>
    <row r="12" spans="1:6" x14ac:dyDescent="0.25">
      <c r="B12" s="13">
        <v>6</v>
      </c>
      <c r="C12" s="13">
        <v>46</v>
      </c>
      <c r="D12" s="13">
        <v>70</v>
      </c>
      <c r="E12" s="13">
        <f t="shared" si="0"/>
        <v>3220</v>
      </c>
      <c r="F12" s="13">
        <f t="shared" si="1"/>
        <v>2116</v>
      </c>
    </row>
    <row r="13" spans="1:6" x14ac:dyDescent="0.25">
      <c r="B13" s="3">
        <v>7</v>
      </c>
      <c r="C13" s="13">
        <v>51</v>
      </c>
      <c r="D13" s="13">
        <v>71</v>
      </c>
      <c r="E13" s="13">
        <f t="shared" si="0"/>
        <v>3621</v>
      </c>
      <c r="F13" s="13">
        <f t="shared" si="1"/>
        <v>2601</v>
      </c>
    </row>
    <row r="14" spans="1:6" x14ac:dyDescent="0.25">
      <c r="B14" s="13">
        <v>8</v>
      </c>
      <c r="C14" s="3">
        <v>63</v>
      </c>
      <c r="D14" s="3">
        <v>91</v>
      </c>
      <c r="E14" s="13">
        <f t="shared" si="0"/>
        <v>5733</v>
      </c>
      <c r="F14" s="13">
        <f t="shared" si="1"/>
        <v>3969</v>
      </c>
    </row>
    <row r="15" spans="1:6" x14ac:dyDescent="0.25">
      <c r="B15" s="13">
        <v>9</v>
      </c>
      <c r="C15" s="13">
        <v>49</v>
      </c>
      <c r="D15" s="13">
        <v>67</v>
      </c>
      <c r="E15" s="13">
        <f t="shared" si="0"/>
        <v>3283</v>
      </c>
      <c r="F15" s="13">
        <f t="shared" si="1"/>
        <v>2401</v>
      </c>
    </row>
    <row r="16" spans="1:6" x14ac:dyDescent="0.25">
      <c r="B16" s="13">
        <v>10</v>
      </c>
      <c r="C16" s="13">
        <v>57</v>
      </c>
      <c r="D16" s="13">
        <v>82</v>
      </c>
      <c r="E16" s="13">
        <f t="shared" si="0"/>
        <v>4674</v>
      </c>
      <c r="F16" s="13">
        <f t="shared" si="1"/>
        <v>3249</v>
      </c>
    </row>
    <row r="17" spans="1:12" x14ac:dyDescent="0.25">
      <c r="B17" s="14"/>
      <c r="C17" s="14"/>
      <c r="D17" s="14"/>
      <c r="E17" s="13">
        <f t="shared" si="0"/>
        <v>0</v>
      </c>
      <c r="F17" s="13">
        <f>C17^2</f>
        <v>0</v>
      </c>
    </row>
    <row r="18" spans="1:12" x14ac:dyDescent="0.25">
      <c r="B18" s="4"/>
      <c r="C18" s="12">
        <f>SUM(C7:C17)</f>
        <v>540</v>
      </c>
      <c r="D18" s="12">
        <f>SUM(D7:D17)</f>
        <v>785</v>
      </c>
      <c r="E18" s="12">
        <f>SUM(E7:E17)</f>
        <v>42836</v>
      </c>
      <c r="F18" s="12">
        <f>SUM(F7:F17)</f>
        <v>29426</v>
      </c>
    </row>
    <row r="19" spans="1:12" x14ac:dyDescent="0.25">
      <c r="C19" s="1"/>
      <c r="D19" s="1"/>
      <c r="E19" s="1"/>
      <c r="F19" s="1"/>
    </row>
    <row r="20" spans="1:12" x14ac:dyDescent="0.25">
      <c r="C20" s="1"/>
      <c r="D20" s="1"/>
      <c r="E20" s="1"/>
      <c r="F20" s="1"/>
    </row>
    <row r="21" spans="1:12" x14ac:dyDescent="0.25">
      <c r="C21" s="1"/>
      <c r="D21" s="1"/>
      <c r="E21" s="1"/>
      <c r="F21" s="1"/>
    </row>
    <row r="22" spans="1:12" x14ac:dyDescent="0.25">
      <c r="A22" s="2" t="s">
        <v>16</v>
      </c>
      <c r="C22" s="1"/>
      <c r="D22" s="1"/>
      <c r="E22" s="1"/>
      <c r="F22" s="1"/>
    </row>
    <row r="23" spans="1:12" x14ac:dyDescent="0.25">
      <c r="A23" s="2" t="s">
        <v>17</v>
      </c>
      <c r="C23" s="1"/>
      <c r="D23" s="1"/>
      <c r="E23" s="1"/>
      <c r="F23" s="1" t="s">
        <v>20</v>
      </c>
      <c r="I23" s="23">
        <f>COVAR(C7:C17,D7:D17)</f>
        <v>44.6</v>
      </c>
      <c r="J23" s="23"/>
      <c r="K23" s="23">
        <f>E18/B16-H24*H25</f>
        <v>44.600000000000364</v>
      </c>
    </row>
    <row r="24" spans="1:12" x14ac:dyDescent="0.25">
      <c r="C24" s="1" t="s">
        <v>18</v>
      </c>
      <c r="D24" s="1"/>
      <c r="E24" s="1"/>
      <c r="F24" s="1"/>
      <c r="H24" s="23">
        <f>AVERAGE(C7:C17)</f>
        <v>54</v>
      </c>
    </row>
    <row r="25" spans="1:12" x14ac:dyDescent="0.25">
      <c r="C25" s="1" t="s">
        <v>19</v>
      </c>
      <c r="D25" s="1"/>
      <c r="E25" s="1"/>
      <c r="F25" s="1"/>
      <c r="H25" s="23">
        <f>AVERAGE(D7:D17)</f>
        <v>78.5</v>
      </c>
    </row>
    <row r="26" spans="1:12" x14ac:dyDescent="0.25">
      <c r="A26" s="2" t="s">
        <v>21</v>
      </c>
      <c r="C26" s="1"/>
      <c r="D26" s="1"/>
      <c r="E26" s="24">
        <f>F18/B16-H24^2</f>
        <v>26.599999999999909</v>
      </c>
      <c r="F26" s="1"/>
    </row>
    <row r="27" spans="1:12" x14ac:dyDescent="0.25">
      <c r="A27" s="2" t="s">
        <v>22</v>
      </c>
      <c r="C27" s="24">
        <f>I23/E26</f>
        <v>1.6766917293233141</v>
      </c>
      <c r="D27" s="1"/>
      <c r="E27" s="1"/>
      <c r="F27" s="1"/>
    </row>
    <row r="28" spans="1:12" x14ac:dyDescent="0.25">
      <c r="A28" s="2" t="s">
        <v>23</v>
      </c>
      <c r="C28" s="24">
        <f>H25-C27*H24</f>
        <v>-12.041353383458969</v>
      </c>
      <c r="D28" s="1"/>
      <c r="E28" s="1"/>
      <c r="F28" s="1"/>
    </row>
    <row r="29" spans="1:12" x14ac:dyDescent="0.25">
      <c r="A29" s="2" t="s">
        <v>24</v>
      </c>
      <c r="C29" s="1"/>
      <c r="D29" s="1"/>
      <c r="E29" s="1"/>
      <c r="F29" s="1"/>
    </row>
    <row r="30" spans="1:12" x14ac:dyDescent="0.25">
      <c r="A30" s="2" t="s">
        <v>25</v>
      </c>
      <c r="C30" s="1"/>
      <c r="D30" s="1"/>
      <c r="E30" s="1"/>
      <c r="F30" s="1"/>
    </row>
    <row r="31" spans="1:12" x14ac:dyDescent="0.25">
      <c r="A31" s="21" t="s">
        <v>26</v>
      </c>
      <c r="C31" s="25" t="s">
        <v>27</v>
      </c>
      <c r="D31" s="1">
        <f>C27*55+C28</f>
        <v>80.176691729323309</v>
      </c>
      <c r="E31" s="1"/>
      <c r="F31" s="1"/>
    </row>
    <row r="32" spans="1:12" x14ac:dyDescent="0.25">
      <c r="A32" s="27" t="s">
        <v>28</v>
      </c>
      <c r="C32" s="1"/>
      <c r="D32" s="1"/>
      <c r="E32" s="1"/>
      <c r="F32" s="1"/>
      <c r="L32" s="2" t="s">
        <v>30</v>
      </c>
    </row>
    <row r="33" spans="1:11" x14ac:dyDescent="0.25">
      <c r="C33" s="1"/>
      <c r="D33" s="1"/>
      <c r="E33" s="1"/>
      <c r="F33" s="1"/>
    </row>
    <row r="34" spans="1:11" x14ac:dyDescent="0.25">
      <c r="C34" s="1"/>
      <c r="D34" s="1"/>
      <c r="E34" s="1"/>
      <c r="F34" s="1"/>
    </row>
    <row r="35" spans="1:11" x14ac:dyDescent="0.25">
      <c r="C35" s="1"/>
      <c r="D35" s="1"/>
      <c r="E35" s="1"/>
      <c r="F35" s="1"/>
    </row>
    <row r="36" spans="1:11" x14ac:dyDescent="0.25">
      <c r="A36" s="22" t="s">
        <v>29</v>
      </c>
      <c r="C36" s="17"/>
      <c r="D36" s="17"/>
      <c r="E36" s="17"/>
      <c r="F36" s="17"/>
      <c r="I36" s="17"/>
    </row>
    <row r="37" spans="1:11" ht="25.5" x14ac:dyDescent="0.25">
      <c r="A37" s="9" t="s">
        <v>9</v>
      </c>
      <c r="B37" s="9" t="s">
        <v>10</v>
      </c>
      <c r="C37" s="10" t="s">
        <v>4</v>
      </c>
      <c r="D37" s="10" t="s">
        <v>5</v>
      </c>
      <c r="E37" s="5" t="s">
        <v>11</v>
      </c>
      <c r="F37" s="5" t="s">
        <v>12</v>
      </c>
      <c r="G37" s="5" t="s">
        <v>6</v>
      </c>
      <c r="H37" s="5" t="s">
        <v>7</v>
      </c>
      <c r="I37" s="5" t="s">
        <v>13</v>
      </c>
    </row>
    <row r="38" spans="1:11" x14ac:dyDescent="0.25">
      <c r="A38" s="16">
        <v>2011</v>
      </c>
      <c r="B38" s="16">
        <v>1</v>
      </c>
      <c r="C38" s="16">
        <v>63</v>
      </c>
      <c r="D38" s="16">
        <v>88</v>
      </c>
      <c r="E38" s="16">
        <f>B38^2</f>
        <v>1</v>
      </c>
      <c r="F38" s="16">
        <f>B38*C38</f>
        <v>63</v>
      </c>
      <c r="G38" s="16">
        <f>C38*D38</f>
        <v>5544</v>
      </c>
      <c r="H38" s="16">
        <f>C38^2</f>
        <v>3969</v>
      </c>
      <c r="I38" s="16">
        <f>D38^2</f>
        <v>7744</v>
      </c>
      <c r="J38" s="1"/>
    </row>
    <row r="39" spans="1:11" x14ac:dyDescent="0.25">
      <c r="A39" s="16">
        <f>A38+1</f>
        <v>2012</v>
      </c>
      <c r="B39" s="16">
        <v>2</v>
      </c>
      <c r="C39" s="16">
        <v>65</v>
      </c>
      <c r="D39" s="16">
        <v>87</v>
      </c>
      <c r="E39" s="16">
        <f t="shared" ref="E39:E48" si="2">B39^2</f>
        <v>4</v>
      </c>
      <c r="F39" s="16">
        <f t="shared" ref="F39:F48" si="3">B39*C39</f>
        <v>130</v>
      </c>
      <c r="G39" s="16">
        <f t="shared" ref="G39:G48" si="4">C39*D39</f>
        <v>5655</v>
      </c>
      <c r="H39" s="16">
        <f t="shared" ref="H39:H48" si="5">C39^2</f>
        <v>4225</v>
      </c>
      <c r="I39" s="16">
        <f t="shared" ref="I39:I48" si="6">D39^2</f>
        <v>7569</v>
      </c>
      <c r="J39" s="1"/>
      <c r="K39" s="20"/>
    </row>
    <row r="40" spans="1:11" x14ac:dyDescent="0.25">
      <c r="A40" s="16">
        <f t="shared" ref="A40:A47" si="7">A39+1</f>
        <v>2013</v>
      </c>
      <c r="B40" s="16">
        <v>3</v>
      </c>
      <c r="C40" s="16">
        <v>64</v>
      </c>
      <c r="D40" s="16">
        <v>96</v>
      </c>
      <c r="E40" s="16">
        <f t="shared" si="2"/>
        <v>9</v>
      </c>
      <c r="F40" s="16">
        <f t="shared" si="3"/>
        <v>192</v>
      </c>
      <c r="G40" s="16">
        <f t="shared" si="4"/>
        <v>6144</v>
      </c>
      <c r="H40" s="16">
        <f t="shared" si="5"/>
        <v>4096</v>
      </c>
      <c r="I40" s="16">
        <f t="shared" si="6"/>
        <v>9216</v>
      </c>
      <c r="J40" s="1"/>
    </row>
    <row r="41" spans="1:11" x14ac:dyDescent="0.25">
      <c r="A41" s="16">
        <f t="shared" si="7"/>
        <v>2014</v>
      </c>
      <c r="B41" s="16">
        <v>4</v>
      </c>
      <c r="C41" s="16">
        <v>66</v>
      </c>
      <c r="D41" s="16">
        <v>106</v>
      </c>
      <c r="E41" s="16">
        <f t="shared" si="2"/>
        <v>16</v>
      </c>
      <c r="F41" s="16">
        <f t="shared" si="3"/>
        <v>264</v>
      </c>
      <c r="G41" s="16">
        <f t="shared" si="4"/>
        <v>6996</v>
      </c>
      <c r="H41" s="16">
        <f t="shared" si="5"/>
        <v>4356</v>
      </c>
      <c r="I41" s="16">
        <f t="shared" si="6"/>
        <v>11236</v>
      </c>
      <c r="J41" s="1"/>
    </row>
    <row r="42" spans="1:11" x14ac:dyDescent="0.25">
      <c r="A42" s="16">
        <f t="shared" si="7"/>
        <v>2015</v>
      </c>
      <c r="B42" s="16">
        <v>5</v>
      </c>
      <c r="C42" s="16">
        <v>69</v>
      </c>
      <c r="D42" s="16">
        <v>117</v>
      </c>
      <c r="E42" s="16">
        <f t="shared" si="2"/>
        <v>25</v>
      </c>
      <c r="F42" s="16">
        <f t="shared" si="3"/>
        <v>345</v>
      </c>
      <c r="G42" s="16">
        <f t="shared" si="4"/>
        <v>8073</v>
      </c>
      <c r="H42" s="16">
        <f t="shared" si="5"/>
        <v>4761</v>
      </c>
      <c r="I42" s="16">
        <f t="shared" si="6"/>
        <v>13689</v>
      </c>
      <c r="J42" s="1"/>
    </row>
    <row r="43" spans="1:11" x14ac:dyDescent="0.25">
      <c r="A43" s="16">
        <f t="shared" si="7"/>
        <v>2016</v>
      </c>
      <c r="B43" s="16">
        <v>6</v>
      </c>
      <c r="C43" s="16">
        <v>71</v>
      </c>
      <c r="D43" s="16">
        <v>118</v>
      </c>
      <c r="E43" s="16">
        <f t="shared" si="2"/>
        <v>36</v>
      </c>
      <c r="F43" s="16">
        <f t="shared" si="3"/>
        <v>426</v>
      </c>
      <c r="G43" s="16">
        <f t="shared" si="4"/>
        <v>8378</v>
      </c>
      <c r="H43" s="16">
        <f t="shared" si="5"/>
        <v>5041</v>
      </c>
      <c r="I43" s="16">
        <f t="shared" si="6"/>
        <v>13924</v>
      </c>
      <c r="J43" s="1"/>
    </row>
    <row r="44" spans="1:11" x14ac:dyDescent="0.25">
      <c r="A44" s="16">
        <f t="shared" si="7"/>
        <v>2017</v>
      </c>
      <c r="B44" s="16">
        <v>7</v>
      </c>
      <c r="C44" s="16">
        <v>75</v>
      </c>
      <c r="D44" s="16">
        <v>126</v>
      </c>
      <c r="E44" s="16">
        <f t="shared" si="2"/>
        <v>49</v>
      </c>
      <c r="F44" s="16">
        <f t="shared" si="3"/>
        <v>525</v>
      </c>
      <c r="G44" s="16">
        <f t="shared" si="4"/>
        <v>9450</v>
      </c>
      <c r="H44" s="16">
        <f t="shared" si="5"/>
        <v>5625</v>
      </c>
      <c r="I44" s="16">
        <f t="shared" si="6"/>
        <v>15876</v>
      </c>
      <c r="J44" s="1"/>
    </row>
    <row r="45" spans="1:11" x14ac:dyDescent="0.25">
      <c r="A45" s="16">
        <f t="shared" si="7"/>
        <v>2018</v>
      </c>
      <c r="B45" s="16">
        <v>8</v>
      </c>
      <c r="C45" s="16">
        <v>76</v>
      </c>
      <c r="D45" s="16">
        <v>134</v>
      </c>
      <c r="E45" s="16">
        <f t="shared" si="2"/>
        <v>64</v>
      </c>
      <c r="F45" s="16">
        <f t="shared" si="3"/>
        <v>608</v>
      </c>
      <c r="G45" s="16">
        <f t="shared" si="4"/>
        <v>10184</v>
      </c>
      <c r="H45" s="16">
        <f t="shared" si="5"/>
        <v>5776</v>
      </c>
      <c r="I45" s="16">
        <f t="shared" si="6"/>
        <v>17956</v>
      </c>
      <c r="J45" s="1"/>
    </row>
    <row r="46" spans="1:11" x14ac:dyDescent="0.25">
      <c r="A46" s="16">
        <f t="shared" si="7"/>
        <v>2019</v>
      </c>
      <c r="B46" s="16">
        <v>9</v>
      </c>
      <c r="C46" s="16">
        <v>80</v>
      </c>
      <c r="D46" s="16">
        <v>130</v>
      </c>
      <c r="E46" s="16">
        <f t="shared" si="2"/>
        <v>81</v>
      </c>
      <c r="F46" s="16">
        <f t="shared" si="3"/>
        <v>720</v>
      </c>
      <c r="G46" s="16">
        <f t="shared" si="4"/>
        <v>10400</v>
      </c>
      <c r="H46" s="16">
        <f t="shared" si="5"/>
        <v>6400</v>
      </c>
      <c r="I46" s="16">
        <f t="shared" si="6"/>
        <v>16900</v>
      </c>
      <c r="J46" s="1"/>
    </row>
    <row r="47" spans="1:11" x14ac:dyDescent="0.25">
      <c r="A47" s="16">
        <f t="shared" si="7"/>
        <v>2020</v>
      </c>
      <c r="B47" s="16">
        <v>10</v>
      </c>
      <c r="C47" s="16">
        <v>81</v>
      </c>
      <c r="D47" s="16">
        <v>138</v>
      </c>
      <c r="E47" s="16">
        <f t="shared" si="2"/>
        <v>100</v>
      </c>
      <c r="F47" s="16">
        <f t="shared" si="3"/>
        <v>810</v>
      </c>
      <c r="G47" s="16">
        <f t="shared" si="4"/>
        <v>11178</v>
      </c>
      <c r="H47" s="16">
        <f t="shared" si="5"/>
        <v>6561</v>
      </c>
      <c r="I47" s="16">
        <f t="shared" si="6"/>
        <v>19044</v>
      </c>
      <c r="J47" s="1"/>
    </row>
    <row r="48" spans="1:11" x14ac:dyDescent="0.25">
      <c r="A48" s="16"/>
      <c r="B48" s="16"/>
      <c r="C48" s="16"/>
      <c r="D48" s="16"/>
      <c r="E48" s="16">
        <f t="shared" si="2"/>
        <v>0</v>
      </c>
      <c r="F48" s="16">
        <f t="shared" si="3"/>
        <v>0</v>
      </c>
      <c r="G48" s="16">
        <f t="shared" si="4"/>
        <v>0</v>
      </c>
      <c r="H48" s="16">
        <f t="shared" si="5"/>
        <v>0</v>
      </c>
      <c r="I48" s="16">
        <f t="shared" si="6"/>
        <v>0</v>
      </c>
      <c r="J48" s="1"/>
    </row>
    <row r="49" spans="1:11" x14ac:dyDescent="0.25">
      <c r="A49" s="11"/>
      <c r="B49" s="11">
        <f>SUM(B38:B48)</f>
        <v>55</v>
      </c>
      <c r="C49" s="11">
        <f t="shared" ref="C49:I49" si="8">SUM(C38:C48)</f>
        <v>710</v>
      </c>
      <c r="D49" s="11">
        <f t="shared" si="8"/>
        <v>1140</v>
      </c>
      <c r="E49" s="11">
        <f t="shared" si="8"/>
        <v>385</v>
      </c>
      <c r="F49" s="11">
        <f t="shared" si="8"/>
        <v>4083</v>
      </c>
      <c r="G49" s="11">
        <f t="shared" si="8"/>
        <v>82002</v>
      </c>
      <c r="H49" s="11">
        <f t="shared" si="8"/>
        <v>50810</v>
      </c>
      <c r="I49" s="11">
        <f t="shared" si="8"/>
        <v>133154</v>
      </c>
      <c r="J49" s="1"/>
    </row>
    <row r="50" spans="1:11" x14ac:dyDescent="0.25">
      <c r="A50" s="6"/>
      <c r="B50" s="6"/>
      <c r="C50" s="6"/>
      <c r="D50" s="6"/>
      <c r="E50" s="6"/>
      <c r="F50" s="6"/>
      <c r="G50" s="6"/>
      <c r="H50" s="6"/>
      <c r="I50" s="6"/>
      <c r="J50" s="1"/>
    </row>
    <row r="51" spans="1:11" x14ac:dyDescent="0.25">
      <c r="A51" s="21" t="s">
        <v>2</v>
      </c>
      <c r="B51" s="6"/>
      <c r="C51" s="6"/>
      <c r="D51" s="6"/>
      <c r="E51" s="6"/>
      <c r="F51" s="6"/>
      <c r="G51" s="6"/>
      <c r="H51" s="6"/>
      <c r="I51" s="6"/>
      <c r="J51" s="1"/>
    </row>
    <row r="52" spans="1:11" x14ac:dyDescent="0.25">
      <c r="A52" s="28" t="s">
        <v>31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</row>
    <row r="53" spans="1:11" x14ac:dyDescent="0.25">
      <c r="A53" s="6"/>
      <c r="B53" s="6"/>
      <c r="C53" s="6"/>
      <c r="D53" s="6"/>
      <c r="E53" s="6"/>
      <c r="F53" s="6"/>
      <c r="G53" s="6"/>
      <c r="H53" s="6"/>
      <c r="I53" s="6"/>
      <c r="J53" s="1"/>
    </row>
    <row r="54" spans="1:11" x14ac:dyDescent="0.25">
      <c r="A54" s="6"/>
      <c r="B54" s="6"/>
      <c r="C54" s="6"/>
      <c r="D54" s="6"/>
      <c r="E54" s="6"/>
      <c r="F54" s="6"/>
      <c r="G54" s="6"/>
      <c r="H54" s="6"/>
      <c r="I54" s="6"/>
      <c r="J54" s="1"/>
    </row>
    <row r="55" spans="1:11" x14ac:dyDescent="0.25">
      <c r="A55" s="6"/>
      <c r="B55" s="6"/>
      <c r="C55" s="6"/>
      <c r="D55" s="6"/>
      <c r="E55" s="6"/>
      <c r="F55" s="6"/>
      <c r="G55" s="6"/>
      <c r="H55" s="6"/>
      <c r="I55" s="6"/>
      <c r="J55" s="1"/>
    </row>
    <row r="56" spans="1:11" x14ac:dyDescent="0.25">
      <c r="A56" s="6"/>
      <c r="B56" s="6"/>
      <c r="C56" s="6"/>
      <c r="D56" s="6"/>
      <c r="E56" s="6"/>
      <c r="F56" s="6"/>
      <c r="G56" s="6"/>
      <c r="H56" s="6"/>
      <c r="I56" s="6"/>
      <c r="J56" s="1"/>
    </row>
    <row r="57" spans="1:11" x14ac:dyDescent="0.25">
      <c r="A57" s="6"/>
      <c r="B57" s="6"/>
      <c r="C57" s="6"/>
      <c r="D57" s="6"/>
      <c r="E57" s="6"/>
      <c r="F57" s="6"/>
      <c r="G57" s="6"/>
      <c r="H57" s="6"/>
      <c r="I57" s="6"/>
      <c r="J57" s="1"/>
    </row>
    <row r="58" spans="1:11" x14ac:dyDescent="0.25">
      <c r="A58" s="6"/>
      <c r="B58" s="6"/>
      <c r="C58" s="6"/>
      <c r="D58" s="6"/>
      <c r="E58" s="6"/>
      <c r="F58" s="6"/>
      <c r="G58" s="6"/>
      <c r="H58" s="6"/>
      <c r="I58" s="6"/>
      <c r="J58" s="1"/>
    </row>
    <row r="59" spans="1:11" x14ac:dyDescent="0.25">
      <c r="A59" s="6"/>
      <c r="B59" s="6"/>
      <c r="C59" s="6"/>
      <c r="D59" s="6"/>
      <c r="E59" s="6"/>
      <c r="F59" s="6"/>
      <c r="G59" s="6"/>
      <c r="H59" s="6"/>
      <c r="I59" s="6"/>
      <c r="J59" s="1"/>
    </row>
    <row r="60" spans="1:11" x14ac:dyDescent="0.25">
      <c r="A60" s="6"/>
      <c r="B60" s="6"/>
      <c r="C60" s="6"/>
      <c r="D60" s="6"/>
      <c r="E60" s="6"/>
      <c r="F60" s="6"/>
      <c r="G60" s="6"/>
      <c r="H60" s="6"/>
      <c r="I60" s="6"/>
      <c r="J60" s="1"/>
    </row>
    <row r="61" spans="1:11" x14ac:dyDescent="0.25">
      <c r="A61" s="6"/>
      <c r="B61" s="6"/>
      <c r="C61" s="6"/>
      <c r="D61" s="6"/>
      <c r="E61" s="6"/>
      <c r="F61" s="6"/>
      <c r="G61" s="6"/>
      <c r="H61" s="6"/>
      <c r="I61" s="6"/>
      <c r="J61" s="1"/>
    </row>
    <row r="62" spans="1:11" x14ac:dyDescent="0.25">
      <c r="A62" s="6"/>
      <c r="B62" s="6"/>
      <c r="C62" s="6"/>
      <c r="D62" s="6"/>
      <c r="E62" s="6"/>
      <c r="F62" s="6"/>
      <c r="G62" s="6"/>
      <c r="H62" s="6"/>
      <c r="I62" s="6"/>
      <c r="J62" s="1"/>
    </row>
    <row r="63" spans="1:11" x14ac:dyDescent="0.25">
      <c r="A63" s="6"/>
      <c r="B63" s="6"/>
      <c r="C63" s="6"/>
      <c r="D63" s="6"/>
      <c r="E63" s="6"/>
      <c r="F63" s="6"/>
      <c r="G63" s="6"/>
      <c r="H63" s="6"/>
      <c r="I63" s="6"/>
      <c r="J63" s="1"/>
    </row>
    <row r="64" spans="1:11" x14ac:dyDescent="0.25">
      <c r="A64" s="6"/>
      <c r="B64" s="6"/>
      <c r="C64" s="6"/>
      <c r="D64" s="6"/>
      <c r="E64" s="6"/>
      <c r="F64" s="6"/>
      <c r="G64" s="6"/>
      <c r="H64" s="6"/>
      <c r="I64" s="6"/>
      <c r="J64" s="1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1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1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1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1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1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1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1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1"/>
    </row>
    <row r="73" spans="1:10" x14ac:dyDescent="0.25">
      <c r="A73" s="26" t="s">
        <v>8</v>
      </c>
      <c r="B73" s="6"/>
      <c r="C73" s="6"/>
      <c r="D73" s="6"/>
      <c r="E73" s="6"/>
      <c r="F73" s="6"/>
      <c r="G73" s="6"/>
      <c r="H73" s="6"/>
      <c r="I73" s="6"/>
      <c r="J73" s="17"/>
    </row>
    <row r="74" spans="1:10" x14ac:dyDescent="0.25">
      <c r="A74" s="2" t="s">
        <v>32</v>
      </c>
      <c r="B74" s="6"/>
      <c r="C74" s="6"/>
      <c r="D74" s="6"/>
      <c r="E74" s="6"/>
      <c r="F74" s="6"/>
      <c r="G74" s="6"/>
      <c r="H74" s="6"/>
      <c r="I74" s="6"/>
    </row>
    <row r="75" spans="1:10" x14ac:dyDescent="0.25">
      <c r="B75" s="29" t="s">
        <v>33</v>
      </c>
      <c r="C75" s="30">
        <f>AVERAGE(B38:B48)</f>
        <v>5.5</v>
      </c>
      <c r="D75" s="29" t="s">
        <v>34</v>
      </c>
      <c r="E75" s="30">
        <f>AVERAGE(C38:C48)</f>
        <v>71</v>
      </c>
      <c r="F75" s="6"/>
      <c r="G75" s="6" t="s">
        <v>35</v>
      </c>
      <c r="H75" s="6"/>
      <c r="I75" s="6"/>
    </row>
    <row r="76" spans="1:10" x14ac:dyDescent="0.25">
      <c r="B76" s="29"/>
      <c r="C76" s="30"/>
      <c r="D76" s="29"/>
      <c r="E76" s="30"/>
      <c r="F76" s="6"/>
      <c r="G76" s="6" t="s">
        <v>40</v>
      </c>
      <c r="H76" s="6"/>
      <c r="I76" s="6"/>
    </row>
    <row r="77" spans="1:10" x14ac:dyDescent="0.25">
      <c r="A77" s="32" t="s">
        <v>38</v>
      </c>
      <c r="B77" s="30">
        <f>H77/H78</f>
        <v>2.157575757575759</v>
      </c>
      <c r="C77" s="30"/>
      <c r="D77" s="29"/>
      <c r="E77" s="30"/>
      <c r="F77" s="6"/>
      <c r="G77" s="29" t="s">
        <v>36</v>
      </c>
      <c r="H77" s="30">
        <f>F49/B47-C75*E75</f>
        <v>17.800000000000011</v>
      </c>
      <c r="I77" s="6"/>
    </row>
    <row r="78" spans="1:10" x14ac:dyDescent="0.25">
      <c r="A78" s="32" t="s">
        <v>39</v>
      </c>
      <c r="B78" s="30">
        <f>E75-B77*C75</f>
        <v>59.133333333333326</v>
      </c>
      <c r="C78" s="30"/>
      <c r="D78" s="29"/>
      <c r="E78" s="30"/>
      <c r="F78" s="6"/>
      <c r="G78" s="29" t="s">
        <v>37</v>
      </c>
      <c r="H78" s="30">
        <f>E49/B47-C75^2</f>
        <v>8.25</v>
      </c>
      <c r="I78" s="6"/>
    </row>
    <row r="79" spans="1:10" x14ac:dyDescent="0.25">
      <c r="B79" s="29"/>
      <c r="C79" s="30"/>
      <c r="D79" s="29"/>
      <c r="E79" s="30"/>
      <c r="F79" s="6"/>
      <c r="G79" s="6"/>
      <c r="H79" s="6"/>
      <c r="I79" s="6"/>
    </row>
    <row r="80" spans="1:10" x14ac:dyDescent="0.25">
      <c r="A80" s="2" t="s">
        <v>41</v>
      </c>
      <c r="B80" s="29"/>
      <c r="C80" s="30"/>
      <c r="D80" s="29"/>
      <c r="E80" s="31">
        <f>B77</f>
        <v>2.157575757575759</v>
      </c>
      <c r="F80" s="6"/>
      <c r="G80" s="6"/>
      <c r="H80" s="6"/>
      <c r="I80" s="6"/>
    </row>
    <row r="81" spans="1:9" x14ac:dyDescent="0.25">
      <c r="B81" s="29"/>
      <c r="C81" s="30"/>
      <c r="D81" s="29"/>
      <c r="E81" s="30"/>
      <c r="F81" s="6"/>
      <c r="G81" s="6"/>
      <c r="H81" s="6"/>
      <c r="I81" s="6"/>
    </row>
    <row r="82" spans="1:9" x14ac:dyDescent="0.25">
      <c r="A82" s="23" t="s">
        <v>14</v>
      </c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33" t="s">
        <v>42</v>
      </c>
      <c r="B83" s="6"/>
      <c r="C83" s="6"/>
      <c r="D83" s="6" t="s">
        <v>44</v>
      </c>
      <c r="E83" s="6"/>
      <c r="F83" s="6"/>
      <c r="G83" s="6"/>
      <c r="H83" s="6"/>
      <c r="I83" s="6"/>
    </row>
    <row r="84" spans="1:9" x14ac:dyDescent="0.25">
      <c r="A84" s="2" t="s">
        <v>35</v>
      </c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33" t="s">
        <v>43</v>
      </c>
      <c r="B85" s="26">
        <f>AVERAGE(D38:D48)</f>
        <v>114</v>
      </c>
      <c r="C85" s="17"/>
      <c r="D85" s="2" t="s">
        <v>46</v>
      </c>
      <c r="E85" s="2" t="s">
        <v>49</v>
      </c>
      <c r="G85" s="35">
        <f>I49/B47-B85^2</f>
        <v>319.39999999999964</v>
      </c>
      <c r="H85" s="34" t="s">
        <v>48</v>
      </c>
      <c r="I85" s="23">
        <f>SQRT(G85)</f>
        <v>17.871765441612073</v>
      </c>
    </row>
    <row r="86" spans="1:9" x14ac:dyDescent="0.25">
      <c r="A86" s="33" t="s">
        <v>34</v>
      </c>
      <c r="B86" s="24">
        <f>E75</f>
        <v>71</v>
      </c>
      <c r="C86" s="1"/>
      <c r="D86" s="2" t="s">
        <v>45</v>
      </c>
      <c r="E86" s="2" t="s">
        <v>50</v>
      </c>
      <c r="G86" s="35">
        <f>H49/B47-E75^2</f>
        <v>40</v>
      </c>
      <c r="H86" s="34" t="s">
        <v>48</v>
      </c>
      <c r="I86" s="23">
        <f>SQRT(G86)</f>
        <v>6.324555320336759</v>
      </c>
    </row>
    <row r="87" spans="1:9" x14ac:dyDescent="0.25">
      <c r="A87" s="33" t="s">
        <v>51</v>
      </c>
      <c r="B87" s="36">
        <f>B89/(I86*I85)</f>
        <v>0.93956550797141403</v>
      </c>
      <c r="C87" s="1"/>
      <c r="G87" s="35"/>
      <c r="H87" s="34"/>
      <c r="I87" s="23"/>
    </row>
    <row r="88" spans="1:9" x14ac:dyDescent="0.25">
      <c r="A88" s="33"/>
      <c r="B88" s="1"/>
      <c r="C88" s="1"/>
      <c r="G88" s="1"/>
      <c r="H88" s="1"/>
    </row>
    <row r="89" spans="1:9" x14ac:dyDescent="0.25">
      <c r="A89" s="2" t="s">
        <v>47</v>
      </c>
      <c r="B89" s="24">
        <f>G49/B47-B86*B85</f>
        <v>106.20000000000073</v>
      </c>
      <c r="C89" s="1"/>
      <c r="G89" s="1"/>
      <c r="H89" s="1"/>
    </row>
    <row r="90" spans="1:9" x14ac:dyDescent="0.25">
      <c r="B90" s="1"/>
      <c r="C90" s="1"/>
      <c r="G90" s="1"/>
      <c r="H90" s="1"/>
    </row>
    <row r="91" spans="1:9" x14ac:dyDescent="0.25">
      <c r="A91" s="23" t="s">
        <v>15</v>
      </c>
      <c r="B91" s="1"/>
      <c r="C91" s="1"/>
      <c r="G91" s="1"/>
      <c r="H91" s="1"/>
    </row>
    <row r="92" spans="1:9" x14ac:dyDescent="0.25">
      <c r="B92" s="1"/>
      <c r="C92" s="1"/>
      <c r="G92" s="1"/>
      <c r="H92" s="1"/>
    </row>
    <row r="93" spans="1:9" x14ac:dyDescent="0.25">
      <c r="B93" s="1"/>
      <c r="C93" s="1"/>
      <c r="G93" s="1"/>
      <c r="H93" s="1"/>
    </row>
    <row r="94" spans="1:9" x14ac:dyDescent="0.25">
      <c r="B94" s="1"/>
      <c r="C94" s="1"/>
      <c r="G94" s="1"/>
      <c r="H94" s="1"/>
    </row>
    <row r="95" spans="1:9" x14ac:dyDescent="0.25">
      <c r="B95" s="1"/>
      <c r="C95" s="1"/>
      <c r="G95" s="1"/>
      <c r="H95" s="1"/>
    </row>
    <row r="96" spans="1:9" x14ac:dyDescent="0.25">
      <c r="B96" s="1"/>
      <c r="C96" s="1"/>
      <c r="G96" s="1"/>
      <c r="H96" s="1"/>
    </row>
    <row r="97" spans="1:8" x14ac:dyDescent="0.25">
      <c r="B97" s="1"/>
      <c r="C97" s="1"/>
      <c r="G97" s="1"/>
      <c r="H97" s="1"/>
    </row>
    <row r="98" spans="1:8" x14ac:dyDescent="0.25">
      <c r="B98" s="1"/>
      <c r="C98" s="1"/>
      <c r="G98" s="1"/>
      <c r="H98" s="1"/>
    </row>
    <row r="99" spans="1:8" x14ac:dyDescent="0.25">
      <c r="B99" s="1"/>
      <c r="C99" s="1"/>
      <c r="G99" s="1"/>
      <c r="H99" s="1"/>
    </row>
    <row r="100" spans="1:8" x14ac:dyDescent="0.25">
      <c r="B100" s="1"/>
      <c r="C100" s="1"/>
      <c r="G100" s="1"/>
      <c r="H100" s="1"/>
    </row>
    <row r="101" spans="1:8" x14ac:dyDescent="0.25">
      <c r="B101" s="1"/>
      <c r="C101" s="1"/>
      <c r="G101" s="1"/>
      <c r="H101" s="1"/>
    </row>
    <row r="102" spans="1:8" x14ac:dyDescent="0.25">
      <c r="B102" s="1"/>
      <c r="C102" s="1"/>
      <c r="G102" s="1"/>
      <c r="H102" s="1"/>
    </row>
    <row r="103" spans="1:8" x14ac:dyDescent="0.25">
      <c r="B103" s="1"/>
      <c r="C103" s="1"/>
      <c r="G103" s="1"/>
      <c r="H103" s="1"/>
    </row>
    <row r="104" spans="1:8" x14ac:dyDescent="0.25">
      <c r="B104" s="17"/>
      <c r="C104" s="17"/>
      <c r="F104" s="17"/>
      <c r="G104" s="17"/>
      <c r="H104" s="17"/>
    </row>
    <row r="105" spans="1:8" x14ac:dyDescent="0.25">
      <c r="B105" s="17"/>
      <c r="C105" s="17"/>
      <c r="F105" s="17"/>
      <c r="G105" s="17"/>
      <c r="H105" s="17"/>
    </row>
    <row r="106" spans="1:8" x14ac:dyDescent="0.25">
      <c r="B106" s="17"/>
      <c r="C106" s="17"/>
      <c r="F106" s="17"/>
      <c r="G106" s="17"/>
      <c r="H106" s="17"/>
    </row>
    <row r="108" spans="1:8" x14ac:dyDescent="0.25">
      <c r="A108" s="2" t="s">
        <v>52</v>
      </c>
    </row>
    <row r="109" spans="1:8" x14ac:dyDescent="0.25">
      <c r="A109" s="2" t="s">
        <v>53</v>
      </c>
    </row>
    <row r="112" spans="1:8" x14ac:dyDescent="0.25">
      <c r="A112" s="23" t="s">
        <v>54</v>
      </c>
    </row>
    <row r="113" spans="1:4" x14ac:dyDescent="0.25">
      <c r="A113" s="2" t="s">
        <v>55</v>
      </c>
    </row>
    <row r="114" spans="1:4" x14ac:dyDescent="0.25">
      <c r="A114" s="2" t="s">
        <v>56</v>
      </c>
      <c r="B114" s="37">
        <f>B89/G86</f>
        <v>2.655000000000018</v>
      </c>
    </row>
    <row r="115" spans="1:4" x14ac:dyDescent="0.25">
      <c r="A115" s="2" t="s">
        <v>23</v>
      </c>
      <c r="B115" s="37">
        <f>B85-B114*B86</f>
        <v>-74.505000000001274</v>
      </c>
    </row>
    <row r="116" spans="1:4" x14ac:dyDescent="0.25">
      <c r="A116" s="2" t="s">
        <v>57</v>
      </c>
    </row>
    <row r="119" spans="1:4" x14ac:dyDescent="0.25">
      <c r="A119" s="23" t="s">
        <v>58</v>
      </c>
    </row>
    <row r="120" spans="1:4" x14ac:dyDescent="0.25">
      <c r="B120" s="32" t="s">
        <v>59</v>
      </c>
      <c r="C120" s="37">
        <f>B114*C121+B115</f>
        <v>168.41945454545495</v>
      </c>
    </row>
    <row r="121" spans="1:4" x14ac:dyDescent="0.25">
      <c r="B121" s="32" t="s">
        <v>60</v>
      </c>
      <c r="C121" s="37">
        <f>B77*15+B78</f>
        <v>91.496969696969714</v>
      </c>
    </row>
    <row r="122" spans="1:4" x14ac:dyDescent="0.25">
      <c r="A122" s="2" t="s">
        <v>61</v>
      </c>
      <c r="C122" s="37">
        <v>15</v>
      </c>
      <c r="D122" s="2" t="s">
        <v>62</v>
      </c>
    </row>
    <row r="123" spans="1:4" x14ac:dyDescent="0.25">
      <c r="A123" s="2" t="s">
        <v>64</v>
      </c>
      <c r="B123" s="37">
        <f>C121</f>
        <v>91.496969696969714</v>
      </c>
      <c r="C123" s="2" t="s">
        <v>65</v>
      </c>
    </row>
    <row r="124" spans="1:4" x14ac:dyDescent="0.25">
      <c r="A124" s="2" t="s">
        <v>63</v>
      </c>
      <c r="B124" s="23">
        <f>C120</f>
        <v>168.41945454545495</v>
      </c>
      <c r="C124" s="2" t="s">
        <v>66</v>
      </c>
    </row>
    <row r="125" spans="1:4" x14ac:dyDescent="0.25">
      <c r="B125" s="2">
        <f>B124*100000</f>
        <v>16841945.454545494</v>
      </c>
      <c r="C125" s="2" t="s">
        <v>67</v>
      </c>
    </row>
    <row r="126" spans="1:4" x14ac:dyDescent="0.25">
      <c r="A126" s="2" t="s">
        <v>68</v>
      </c>
    </row>
  </sheetData>
  <mergeCells count="1">
    <mergeCell ref="A52:K52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Ahmet Basbunar</cp:lastModifiedBy>
  <dcterms:created xsi:type="dcterms:W3CDTF">2022-03-22T10:56:41Z</dcterms:created>
  <dcterms:modified xsi:type="dcterms:W3CDTF">2025-05-12T09:43:01Z</dcterms:modified>
</cp:coreProperties>
</file>