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lie/Nextcloud/R2.08/TDetTP/"/>
    </mc:Choice>
  </mc:AlternateContent>
  <xr:revisionPtr revIDLastSave="0" documentId="13_ncr:1_{765B5A66-58A3-324B-87E5-A18ED1EE499E}" xr6:coauthVersionLast="47" xr6:coauthVersionMax="47" xr10:uidLastSave="{00000000-0000-0000-0000-000000000000}"/>
  <bookViews>
    <workbookView xWindow="2560" yWindow="460" windowWidth="26240" windowHeight="16640" xr2:uid="{EF046E6A-D160-A74B-A33E-5E3A3EB01E4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4" i="1" l="1"/>
  <c r="E94" i="1" s="1"/>
  <c r="C93" i="1"/>
  <c r="E93" i="1" s="1"/>
  <c r="D8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G56" i="1"/>
  <c r="F56" i="1"/>
  <c r="I57" i="1"/>
  <c r="I58" i="1"/>
  <c r="I59" i="1"/>
  <c r="I60" i="1"/>
  <c r="I61" i="1"/>
  <c r="I62" i="1"/>
  <c r="I63" i="1"/>
  <c r="I64" i="1"/>
  <c r="I65" i="1"/>
  <c r="I56" i="1"/>
  <c r="H57" i="1"/>
  <c r="H58" i="1"/>
  <c r="H59" i="1"/>
  <c r="H60" i="1"/>
  <c r="H61" i="1"/>
  <c r="H62" i="1"/>
  <c r="H63" i="1"/>
  <c r="H64" i="1"/>
  <c r="H65" i="1"/>
  <c r="H56" i="1"/>
  <c r="E57" i="1"/>
  <c r="E58" i="1"/>
  <c r="E59" i="1"/>
  <c r="E60" i="1"/>
  <c r="E61" i="1"/>
  <c r="E62" i="1"/>
  <c r="E63" i="1"/>
  <c r="E64" i="1"/>
  <c r="E65" i="1"/>
  <c r="E56" i="1"/>
  <c r="C67" i="1"/>
  <c r="D67" i="1"/>
  <c r="B67" i="1"/>
  <c r="E43" i="1"/>
  <c r="F8" i="1"/>
  <c r="F9" i="1"/>
  <c r="F10" i="1"/>
  <c r="F11" i="1"/>
  <c r="F12" i="1"/>
  <c r="F13" i="1"/>
  <c r="F14" i="1"/>
  <c r="F15" i="1"/>
  <c r="F16" i="1"/>
  <c r="F7" i="1"/>
  <c r="E8" i="1"/>
  <c r="E9" i="1"/>
  <c r="E10" i="1"/>
  <c r="E11" i="1"/>
  <c r="E12" i="1"/>
  <c r="E13" i="1"/>
  <c r="E14" i="1"/>
  <c r="E15" i="1"/>
  <c r="E16" i="1"/>
  <c r="E7" i="1"/>
  <c r="D18" i="1"/>
  <c r="C18" i="1"/>
  <c r="A57" i="1"/>
  <c r="A58" i="1" s="1"/>
  <c r="A59" i="1" s="1"/>
  <c r="A60" i="1" s="1"/>
  <c r="A61" i="1" s="1"/>
  <c r="A62" i="1" s="1"/>
  <c r="A63" i="1" s="1"/>
  <c r="A64" i="1" s="1"/>
  <c r="A65" i="1" s="1"/>
  <c r="H67" i="1" l="1"/>
  <c r="E67" i="1"/>
  <c r="I67" i="1"/>
  <c r="G67" i="1"/>
  <c r="D96" i="1" s="1"/>
  <c r="C119" i="1" s="1"/>
  <c r="F67" i="1"/>
  <c r="E18" i="1"/>
  <c r="F18" i="1"/>
  <c r="C45" i="1"/>
  <c r="F49" i="1" s="1"/>
  <c r="C88" i="1"/>
  <c r="E126" i="1" s="1"/>
  <c r="F97" i="1" l="1"/>
  <c r="C121" i="1"/>
  <c r="C129" i="1" s="1"/>
</calcChain>
</file>

<file path=xl/sharedStrings.xml><?xml version="1.0" encoding="utf-8"?>
<sst xmlns="http://schemas.openxmlformats.org/spreadsheetml/2006/main" count="52" uniqueCount="47">
  <si>
    <t>Corrélation linéaire</t>
  </si>
  <si>
    <t>Exercice 1</t>
  </si>
  <si>
    <t>1)</t>
  </si>
  <si>
    <t>semaine n°i</t>
  </si>
  <si>
    <t>xi</t>
  </si>
  <si>
    <t>yi</t>
  </si>
  <si>
    <t>xiyi</t>
  </si>
  <si>
    <r>
      <t>xi</t>
    </r>
    <r>
      <rPr>
        <b/>
        <vertAlign val="superscript"/>
        <sz val="10"/>
        <rFont val="Verdana"/>
        <family val="2"/>
      </rPr>
      <t>2</t>
    </r>
  </si>
  <si>
    <t>Année</t>
  </si>
  <si>
    <t>Rang de l'année ti</t>
  </si>
  <si>
    <r>
      <t>ti</t>
    </r>
    <r>
      <rPr>
        <b/>
        <vertAlign val="superscript"/>
        <sz val="10"/>
        <rFont val="Verdana"/>
        <family val="2"/>
      </rPr>
      <t>2</t>
    </r>
  </si>
  <si>
    <t>tixi</t>
  </si>
  <si>
    <r>
      <t>yi</t>
    </r>
    <r>
      <rPr>
        <b/>
        <vertAlign val="superscript"/>
        <sz val="10"/>
        <rFont val="Verdana"/>
        <family val="2"/>
      </rPr>
      <t>2</t>
    </r>
  </si>
  <si>
    <t>moyenne Mx = 54</t>
  </si>
  <si>
    <t>moyenne My=78,5</t>
  </si>
  <si>
    <t>a=(42836-10*54*78,5)/(29426-10*54^2)=</t>
  </si>
  <si>
    <t>b =My-a*Mx=</t>
  </si>
  <si>
    <t>droite d de régression linéaire de X en Y : y=ax+b</t>
  </si>
  <si>
    <t>Alors d : y=1,68x-12,04</t>
  </si>
  <si>
    <t>On peut alors conjecturer que la recette du samedi sera de 80 176,69 euros.</t>
  </si>
  <si>
    <t>Exercice 2</t>
  </si>
  <si>
    <t>a=(4083-10*5,5*71)/(385-10*5,5^2)</t>
  </si>
  <si>
    <t>b = 71-a*5,5=</t>
  </si>
  <si>
    <t>Vy=133154/10-114^2=</t>
  </si>
  <si>
    <t xml:space="preserve">𝛔 x = </t>
  </si>
  <si>
    <t xml:space="preserve">𝛔 y = </t>
  </si>
  <si>
    <t>cov(X,Y)=82002/10-71*114=</t>
  </si>
  <si>
    <t>Le coefficient de corrélation linéaire est r= cov(X,Y)/(𝛔 x 𝛔 y)=</t>
  </si>
  <si>
    <t>r est très proche de 1 donc la corrélation linéaire entre X et Y est très forte.</t>
  </si>
  <si>
    <t>a=cov(X,Y)/Vx=</t>
  </si>
  <si>
    <t>b=114-a*71=</t>
  </si>
  <si>
    <t>Alors d : y =2,66x - 74,51</t>
  </si>
  <si>
    <t>Alors d : x=2,16t+59,13</t>
  </si>
  <si>
    <t>L'année 2025 a le rang t=15, d'où x=2,16*15+59,13=</t>
  </si>
  <si>
    <t>On utilise ensuite la droite de régressioin de Y en X pour estimer le nombre de paquets livrés.</t>
  </si>
  <si>
    <t>y=2,66*91,50-74,51=</t>
  </si>
  <si>
    <t>On peut donc conjecturer qu'en 2025,  environ 1 684 195 paquets seront livrés. (Et que le nombre d'immatriculations sera d'environ 914 970.)</t>
  </si>
  <si>
    <t>2)</t>
  </si>
  <si>
    <t>3)Prenons x= 55. L'équation de la droite de régression donne y=</t>
  </si>
  <si>
    <t>s</t>
  </si>
  <si>
    <t>2) droite d de régression linéaire de X en T : x=at+b</t>
  </si>
  <si>
    <t>Les points sont assez bien répartis autour d'une droite. Il est donc pertinent de penser qu'il existe une corrélation linéaire entre X et T.</t>
  </si>
  <si>
    <t>3) Vx =50810/10-71^2=</t>
  </si>
  <si>
    <t>5) droite d de régression linéaire de Y en X : y=ax+b</t>
  </si>
  <si>
    <t>6) On utilise d'abord la droite de régression de X en T pour estimer le nombre d'immatriculations en 2025 .</t>
  </si>
  <si>
    <t>4)</t>
  </si>
  <si>
    <t>La forme du nuage de points rappelle celle d'une droite, ce qui est cohérent avec la valeur trouvée pour le coefficient de corrélatiuon linéaire.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</si>
</sst>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b/>
      <vertAlign val="superscript"/>
      <sz val="1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2" xfId="0" applyBorder="1"/>
    <xf numFmtId="0" fontId="2" fillId="0" borderId="3" xfId="0" applyFont="1" applyBorder="1" applyAlignment="1">
      <alignment horizontal="right"/>
    </xf>
    <xf numFmtId="0" fontId="0" fillId="0" borderId="4" xfId="0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Recette du samedi en fonction de celle du lundi</a:t>
            </a:r>
            <a:endParaRPr lang="fr-F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Feuil1!$C$7:$C$16</c:f>
              <c:numCache>
                <c:formatCode>General</c:formatCode>
                <c:ptCount val="10"/>
                <c:pt idx="0">
                  <c:v>57</c:v>
                </c:pt>
                <c:pt idx="1">
                  <c:v>60</c:v>
                </c:pt>
                <c:pt idx="2">
                  <c:v>52</c:v>
                </c:pt>
                <c:pt idx="3">
                  <c:v>49</c:v>
                </c:pt>
                <c:pt idx="4">
                  <c:v>56</c:v>
                </c:pt>
                <c:pt idx="5">
                  <c:v>46</c:v>
                </c:pt>
                <c:pt idx="6">
                  <c:v>51</c:v>
                </c:pt>
                <c:pt idx="7">
                  <c:v>63</c:v>
                </c:pt>
                <c:pt idx="8">
                  <c:v>49</c:v>
                </c:pt>
                <c:pt idx="9">
                  <c:v>57</c:v>
                </c:pt>
              </c:numCache>
            </c:numRef>
          </c:xVal>
          <c:yVal>
            <c:numRef>
              <c:f>Feuil1!$D$7:$D$16</c:f>
              <c:numCache>
                <c:formatCode>General</c:formatCode>
                <c:ptCount val="10"/>
                <c:pt idx="0">
                  <c:v>86</c:v>
                </c:pt>
                <c:pt idx="1">
                  <c:v>93</c:v>
                </c:pt>
                <c:pt idx="2">
                  <c:v>77</c:v>
                </c:pt>
                <c:pt idx="3">
                  <c:v>67</c:v>
                </c:pt>
                <c:pt idx="4">
                  <c:v>81</c:v>
                </c:pt>
                <c:pt idx="5">
                  <c:v>70</c:v>
                </c:pt>
                <c:pt idx="6">
                  <c:v>71</c:v>
                </c:pt>
                <c:pt idx="7">
                  <c:v>91</c:v>
                </c:pt>
                <c:pt idx="8">
                  <c:v>67</c:v>
                </c:pt>
                <c:pt idx="9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96-BA42-A550-BA615F583B9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Feuil1!$C$38</c:f>
              <c:numCache>
                <c:formatCode>General</c:formatCode>
                <c:ptCount val="1"/>
                <c:pt idx="0">
                  <c:v>54</c:v>
                </c:pt>
              </c:numCache>
            </c:numRef>
          </c:xVal>
          <c:yVal>
            <c:numRef>
              <c:f>Feuil1!$C$39</c:f>
              <c:numCache>
                <c:formatCode>General</c:formatCode>
                <c:ptCount val="1"/>
                <c:pt idx="0">
                  <c:v>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05-8644-9FDA-331DDEEAF0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8911679"/>
        <c:axId val="758629311"/>
      </c:scatterChart>
      <c:valAx>
        <c:axId val="758911679"/>
        <c:scaling>
          <c:orientation val="minMax"/>
          <c:max val="65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Recette du lundi</a:t>
                </a:r>
              </a:p>
            </c:rich>
          </c:tx>
          <c:layout>
            <c:manualLayout>
              <c:xMode val="edge"/>
              <c:yMode val="edge"/>
              <c:x val="0.47057549857549857"/>
              <c:y val="0.87609910463319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629311"/>
        <c:crosses val="autoZero"/>
        <c:crossBetween val="midCat"/>
      </c:valAx>
      <c:valAx>
        <c:axId val="758629311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Recette du samedi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8911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Nombre d'immatriculations en dizaines de milliers en fonction du rang de l'année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Feuil1!$C$55</c:f>
              <c:strCache>
                <c:ptCount val="1"/>
                <c:pt idx="0">
                  <c:v>xi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Feuil1!$B$56:$B$65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Feuil1!$C$56:$C$65</c:f>
              <c:numCache>
                <c:formatCode>General</c:formatCode>
                <c:ptCount val="10"/>
                <c:pt idx="0">
                  <c:v>63</c:v>
                </c:pt>
                <c:pt idx="1">
                  <c:v>65</c:v>
                </c:pt>
                <c:pt idx="2">
                  <c:v>64</c:v>
                </c:pt>
                <c:pt idx="3">
                  <c:v>66</c:v>
                </c:pt>
                <c:pt idx="4">
                  <c:v>69</c:v>
                </c:pt>
                <c:pt idx="5">
                  <c:v>71</c:v>
                </c:pt>
                <c:pt idx="6">
                  <c:v>75</c:v>
                </c:pt>
                <c:pt idx="7">
                  <c:v>76</c:v>
                </c:pt>
                <c:pt idx="8">
                  <c:v>80</c:v>
                </c:pt>
                <c:pt idx="9">
                  <c:v>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CF-BE44-8599-19EDA5B2D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991487"/>
        <c:axId val="1264063439"/>
      </c:scatterChart>
      <c:valAx>
        <c:axId val="1263991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4063439"/>
        <c:crosses val="autoZero"/>
        <c:crossBetween val="midCat"/>
      </c:valAx>
      <c:valAx>
        <c:axId val="1264063439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399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312489063867016E-2"/>
          <c:y val="0.16243073782443862"/>
          <c:w val="0.87754177602799655"/>
          <c:h val="0.72094889180519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Feuil1!$C$56:$C$65</c:f>
              <c:numCache>
                <c:formatCode>General</c:formatCode>
                <c:ptCount val="10"/>
                <c:pt idx="0">
                  <c:v>63</c:v>
                </c:pt>
                <c:pt idx="1">
                  <c:v>65</c:v>
                </c:pt>
                <c:pt idx="2">
                  <c:v>64</c:v>
                </c:pt>
                <c:pt idx="3">
                  <c:v>66</c:v>
                </c:pt>
                <c:pt idx="4">
                  <c:v>69</c:v>
                </c:pt>
                <c:pt idx="5">
                  <c:v>71</c:v>
                </c:pt>
                <c:pt idx="6">
                  <c:v>75</c:v>
                </c:pt>
                <c:pt idx="7">
                  <c:v>76</c:v>
                </c:pt>
                <c:pt idx="8">
                  <c:v>80</c:v>
                </c:pt>
                <c:pt idx="9">
                  <c:v>81</c:v>
                </c:pt>
              </c:numCache>
            </c:numRef>
          </c:xVal>
          <c:yVal>
            <c:numRef>
              <c:f>Feuil1!$D$56:$D$65</c:f>
              <c:numCache>
                <c:formatCode>General</c:formatCode>
                <c:ptCount val="10"/>
                <c:pt idx="0">
                  <c:v>88</c:v>
                </c:pt>
                <c:pt idx="1">
                  <c:v>87</c:v>
                </c:pt>
                <c:pt idx="2">
                  <c:v>96</c:v>
                </c:pt>
                <c:pt idx="3">
                  <c:v>106</c:v>
                </c:pt>
                <c:pt idx="4">
                  <c:v>117</c:v>
                </c:pt>
                <c:pt idx="5">
                  <c:v>118</c:v>
                </c:pt>
                <c:pt idx="6">
                  <c:v>126</c:v>
                </c:pt>
                <c:pt idx="7">
                  <c:v>134</c:v>
                </c:pt>
                <c:pt idx="8">
                  <c:v>130</c:v>
                </c:pt>
                <c:pt idx="9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6-2C4E-8BE0-1876B7D5E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592159"/>
        <c:axId val="841472607"/>
      </c:scatterChart>
      <c:valAx>
        <c:axId val="761592159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41472607"/>
        <c:crosses val="autoZero"/>
        <c:crossBetween val="midCat"/>
      </c:valAx>
      <c:valAx>
        <c:axId val="841472607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1592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69850</xdr:rowOff>
    </xdr:from>
    <xdr:to>
      <xdr:col>11</xdr:col>
      <xdr:colOff>533400</xdr:colOff>
      <xdr:row>33</xdr:row>
      <xdr:rowOff>50800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00292D7-DE58-9010-627E-BF2EE83A00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67</xdr:row>
      <xdr:rowOff>107950</xdr:rowOff>
    </xdr:from>
    <xdr:to>
      <xdr:col>8</xdr:col>
      <xdr:colOff>292100</xdr:colOff>
      <xdr:row>82</xdr:row>
      <xdr:rowOff>88900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2753F3BF-001E-6E93-4BD7-F074AE85F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100</xdr:row>
      <xdr:rowOff>19050</xdr:rowOff>
    </xdr:from>
    <xdr:to>
      <xdr:col>9</xdr:col>
      <xdr:colOff>736600</xdr:colOff>
      <xdr:row>112</xdr:row>
      <xdr:rowOff>177800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87FFDD67-6E67-8CF5-AF99-286EF1B6DE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673100</xdr:colOff>
      <xdr:row>24</xdr:row>
      <xdr:rowOff>0</xdr:rowOff>
    </xdr:from>
    <xdr:to>
      <xdr:col>6</xdr:col>
      <xdr:colOff>546100</xdr:colOff>
      <xdr:row>25</xdr:row>
      <xdr:rowOff>76200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A5BD2FC-A75B-91D9-BF35-A093D0449466}"/>
            </a:ext>
          </a:extLst>
        </xdr:cNvPr>
        <xdr:cNvSpPr txBox="1"/>
      </xdr:nvSpPr>
      <xdr:spPr>
        <a:xfrm>
          <a:off x="3975100" y="4876800"/>
          <a:ext cx="15240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G(54;78,5)</a:t>
          </a:r>
        </a:p>
        <a:p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B61A-A964-5845-B081-292867E278B1}">
  <dimension ref="A1:I131"/>
  <sheetViews>
    <sheetView tabSelected="1" topLeftCell="A7" workbookViewId="0">
      <selection activeCell="M26" sqref="M26"/>
    </sheetView>
  </sheetViews>
  <sheetFormatPr baseColWidth="10" defaultRowHeight="16" x14ac:dyDescent="0.2"/>
  <sheetData>
    <row r="1" spans="1:6" x14ac:dyDescent="0.2">
      <c r="C1" s="1" t="s">
        <v>0</v>
      </c>
    </row>
    <row r="4" spans="1:6" x14ac:dyDescent="0.2">
      <c r="A4" s="2" t="s">
        <v>1</v>
      </c>
    </row>
    <row r="5" spans="1:6" x14ac:dyDescent="0.2">
      <c r="A5" t="s">
        <v>2</v>
      </c>
    </row>
    <row r="6" spans="1:6" x14ac:dyDescent="0.2">
      <c r="B6" s="3" t="s">
        <v>3</v>
      </c>
      <c r="C6" s="4" t="s">
        <v>4</v>
      </c>
      <c r="D6" s="4" t="s">
        <v>5</v>
      </c>
      <c r="E6" s="4" t="s">
        <v>6</v>
      </c>
      <c r="F6" s="4" t="s">
        <v>7</v>
      </c>
    </row>
    <row r="7" spans="1:6" x14ac:dyDescent="0.2">
      <c r="B7" s="5">
        <v>1</v>
      </c>
      <c r="C7" s="5">
        <v>57</v>
      </c>
      <c r="D7" s="5">
        <v>86</v>
      </c>
      <c r="E7" s="5">
        <f t="shared" ref="E7:E16" si="0">C7*D7</f>
        <v>4902</v>
      </c>
      <c r="F7" s="5">
        <f t="shared" ref="F7:F16" si="1">C7^2</f>
        <v>3249</v>
      </c>
    </row>
    <row r="8" spans="1:6" x14ac:dyDescent="0.2">
      <c r="B8" s="5">
        <v>2</v>
      </c>
      <c r="C8" s="5">
        <v>60</v>
      </c>
      <c r="D8" s="5">
        <v>93</v>
      </c>
      <c r="E8" s="5">
        <f t="shared" si="0"/>
        <v>5580</v>
      </c>
      <c r="F8" s="5">
        <f t="shared" si="1"/>
        <v>3600</v>
      </c>
    </row>
    <row r="9" spans="1:6" x14ac:dyDescent="0.2">
      <c r="B9" s="5">
        <v>3</v>
      </c>
      <c r="C9" s="5">
        <v>52</v>
      </c>
      <c r="D9" s="5">
        <v>77</v>
      </c>
      <c r="E9" s="5">
        <f t="shared" si="0"/>
        <v>4004</v>
      </c>
      <c r="F9" s="5">
        <f t="shared" si="1"/>
        <v>2704</v>
      </c>
    </row>
    <row r="10" spans="1:6" x14ac:dyDescent="0.2">
      <c r="B10" s="5">
        <v>4</v>
      </c>
      <c r="C10" s="5">
        <v>49</v>
      </c>
      <c r="D10" s="5">
        <v>67</v>
      </c>
      <c r="E10" s="5">
        <f t="shared" si="0"/>
        <v>3283</v>
      </c>
      <c r="F10" s="5">
        <f t="shared" si="1"/>
        <v>2401</v>
      </c>
    </row>
    <row r="11" spans="1:6" x14ac:dyDescent="0.2">
      <c r="B11" s="5">
        <v>5</v>
      </c>
      <c r="C11" s="5">
        <v>56</v>
      </c>
      <c r="D11" s="5">
        <v>81</v>
      </c>
      <c r="E11" s="5">
        <f t="shared" si="0"/>
        <v>4536</v>
      </c>
      <c r="F11" s="5">
        <f t="shared" si="1"/>
        <v>3136</v>
      </c>
    </row>
    <row r="12" spans="1:6" x14ac:dyDescent="0.2">
      <c r="B12" s="5">
        <v>6</v>
      </c>
      <c r="C12" s="5">
        <v>46</v>
      </c>
      <c r="D12" s="5">
        <v>70</v>
      </c>
      <c r="E12" s="5">
        <f t="shared" si="0"/>
        <v>3220</v>
      </c>
      <c r="F12" s="5">
        <f t="shared" si="1"/>
        <v>2116</v>
      </c>
    </row>
    <row r="13" spans="1:6" x14ac:dyDescent="0.2">
      <c r="B13" s="5">
        <v>7</v>
      </c>
      <c r="C13" s="5">
        <v>51</v>
      </c>
      <c r="D13" s="5">
        <v>71</v>
      </c>
      <c r="E13" s="5">
        <f t="shared" si="0"/>
        <v>3621</v>
      </c>
      <c r="F13" s="5">
        <f t="shared" si="1"/>
        <v>2601</v>
      </c>
    </row>
    <row r="14" spans="1:6" x14ac:dyDescent="0.2">
      <c r="B14" s="5">
        <v>8</v>
      </c>
      <c r="C14" s="5">
        <v>63</v>
      </c>
      <c r="D14" s="5">
        <v>91</v>
      </c>
      <c r="E14" s="5">
        <f t="shared" si="0"/>
        <v>5733</v>
      </c>
      <c r="F14" s="5">
        <f t="shared" si="1"/>
        <v>3969</v>
      </c>
    </row>
    <row r="15" spans="1:6" x14ac:dyDescent="0.2">
      <c r="B15" s="5">
        <v>9</v>
      </c>
      <c r="C15" s="5">
        <v>49</v>
      </c>
      <c r="D15" s="5">
        <v>67</v>
      </c>
      <c r="E15" s="5">
        <f t="shared" si="0"/>
        <v>3283</v>
      </c>
      <c r="F15" s="5">
        <f t="shared" si="1"/>
        <v>2401</v>
      </c>
    </row>
    <row r="16" spans="1:6" x14ac:dyDescent="0.2">
      <c r="B16" s="5">
        <v>10</v>
      </c>
      <c r="C16" s="5">
        <v>57</v>
      </c>
      <c r="D16" s="5">
        <v>82</v>
      </c>
      <c r="E16" s="5">
        <f t="shared" si="0"/>
        <v>4674</v>
      </c>
      <c r="F16" s="5">
        <f t="shared" si="1"/>
        <v>3249</v>
      </c>
    </row>
    <row r="17" spans="2:6" x14ac:dyDescent="0.2">
      <c r="B17" s="6"/>
      <c r="C17" s="6"/>
      <c r="D17" s="6"/>
      <c r="E17" s="5"/>
      <c r="F17" s="6"/>
    </row>
    <row r="18" spans="2:6" x14ac:dyDescent="0.2">
      <c r="B18" s="7"/>
      <c r="C18" s="4">
        <f>SUM(C7:C16)</f>
        <v>540</v>
      </c>
      <c r="D18" s="4">
        <f t="shared" ref="D18:F18" si="2">SUM(D7:D16)</f>
        <v>785</v>
      </c>
      <c r="E18" s="4">
        <f t="shared" si="2"/>
        <v>42836</v>
      </c>
      <c r="F18" s="4">
        <f t="shared" si="2"/>
        <v>29426</v>
      </c>
    </row>
    <row r="35" spans="1:5" x14ac:dyDescent="0.2">
      <c r="A35" t="s">
        <v>41</v>
      </c>
    </row>
    <row r="37" spans="1:5" x14ac:dyDescent="0.2">
      <c r="A37" t="s">
        <v>37</v>
      </c>
    </row>
    <row r="38" spans="1:5" x14ac:dyDescent="0.2">
      <c r="A38" t="s">
        <v>13</v>
      </c>
      <c r="C38">
        <v>54</v>
      </c>
    </row>
    <row r="39" spans="1:5" x14ac:dyDescent="0.2">
      <c r="A39" t="s">
        <v>14</v>
      </c>
      <c r="C39">
        <v>78.5</v>
      </c>
    </row>
    <row r="41" spans="1:5" x14ac:dyDescent="0.2">
      <c r="A41" t="s">
        <v>17</v>
      </c>
    </row>
    <row r="43" spans="1:5" x14ac:dyDescent="0.2">
      <c r="A43" t="s">
        <v>15</v>
      </c>
      <c r="E43">
        <f>(42836-10*54*78.5)/(29426-10*54^2)</f>
        <v>1.6766917293233083</v>
      </c>
    </row>
    <row r="45" spans="1:5" x14ac:dyDescent="0.2">
      <c r="A45" t="s">
        <v>16</v>
      </c>
      <c r="C45">
        <f>78.5-E43*54</f>
        <v>-12.041353383458656</v>
      </c>
    </row>
    <row r="47" spans="1:5" x14ac:dyDescent="0.2">
      <c r="A47" t="s">
        <v>18</v>
      </c>
    </row>
    <row r="49" spans="1:9" x14ac:dyDescent="0.2">
      <c r="A49" t="s">
        <v>38</v>
      </c>
      <c r="F49">
        <f>E43*55+C45</f>
        <v>80.176691729323309</v>
      </c>
    </row>
    <row r="50" spans="1:9" x14ac:dyDescent="0.2">
      <c r="A50" t="s">
        <v>19</v>
      </c>
    </row>
    <row r="54" spans="1:9" x14ac:dyDescent="0.2">
      <c r="A54" s="8" t="s">
        <v>20</v>
      </c>
    </row>
    <row r="55" spans="1:9" ht="28" x14ac:dyDescent="0.2">
      <c r="A55" s="9" t="s">
        <v>8</v>
      </c>
      <c r="B55" s="9" t="s">
        <v>9</v>
      </c>
      <c r="C55" s="10" t="s">
        <v>4</v>
      </c>
      <c r="D55" s="10" t="s">
        <v>5</v>
      </c>
      <c r="E55" s="4" t="s">
        <v>10</v>
      </c>
      <c r="F55" s="4" t="s">
        <v>11</v>
      </c>
      <c r="G55" s="4" t="s">
        <v>6</v>
      </c>
      <c r="H55" s="4" t="s">
        <v>7</v>
      </c>
      <c r="I55" s="4" t="s">
        <v>12</v>
      </c>
    </row>
    <row r="56" spans="1:9" x14ac:dyDescent="0.2">
      <c r="A56" s="5">
        <v>2011</v>
      </c>
      <c r="B56" s="5">
        <v>1</v>
      </c>
      <c r="C56" s="5">
        <v>63</v>
      </c>
      <c r="D56" s="5">
        <v>88</v>
      </c>
      <c r="E56" s="5">
        <f t="shared" ref="E56:E65" si="3">B56^2</f>
        <v>1</v>
      </c>
      <c r="F56" s="5">
        <f t="shared" ref="F56:F65" si="4">B56*C56</f>
        <v>63</v>
      </c>
      <c r="G56" s="5">
        <f t="shared" ref="G56:G65" si="5">C56*D56</f>
        <v>5544</v>
      </c>
      <c r="H56" s="5">
        <f>C56^2</f>
        <v>3969</v>
      </c>
      <c r="I56" s="5">
        <f>D56^2</f>
        <v>7744</v>
      </c>
    </row>
    <row r="57" spans="1:9" x14ac:dyDescent="0.2">
      <c r="A57" s="5">
        <f>A56+1</f>
        <v>2012</v>
      </c>
      <c r="B57" s="5">
        <v>2</v>
      </c>
      <c r="C57" s="5">
        <v>65</v>
      </c>
      <c r="D57" s="5">
        <v>87</v>
      </c>
      <c r="E57" s="5">
        <f t="shared" si="3"/>
        <v>4</v>
      </c>
      <c r="F57" s="5">
        <f t="shared" si="4"/>
        <v>130</v>
      </c>
      <c r="G57" s="5">
        <f t="shared" si="5"/>
        <v>5655</v>
      </c>
      <c r="H57" s="5">
        <f t="shared" ref="H57:H65" si="6">C57^2</f>
        <v>4225</v>
      </c>
      <c r="I57" s="5">
        <f t="shared" ref="I57:I65" si="7">D57^2</f>
        <v>7569</v>
      </c>
    </row>
    <row r="58" spans="1:9" x14ac:dyDescent="0.2">
      <c r="A58" s="5">
        <f t="shared" ref="A58:A65" si="8">A57+1</f>
        <v>2013</v>
      </c>
      <c r="B58" s="5">
        <v>3</v>
      </c>
      <c r="C58" s="5">
        <v>64</v>
      </c>
      <c r="D58" s="5">
        <v>96</v>
      </c>
      <c r="E58" s="5">
        <f t="shared" si="3"/>
        <v>9</v>
      </c>
      <c r="F58" s="5">
        <f t="shared" si="4"/>
        <v>192</v>
      </c>
      <c r="G58" s="5">
        <f t="shared" si="5"/>
        <v>6144</v>
      </c>
      <c r="H58" s="5">
        <f t="shared" si="6"/>
        <v>4096</v>
      </c>
      <c r="I58" s="5">
        <f t="shared" si="7"/>
        <v>9216</v>
      </c>
    </row>
    <row r="59" spans="1:9" x14ac:dyDescent="0.2">
      <c r="A59" s="5">
        <f t="shared" si="8"/>
        <v>2014</v>
      </c>
      <c r="B59" s="5">
        <v>4</v>
      </c>
      <c r="C59" s="5">
        <v>66</v>
      </c>
      <c r="D59" s="5">
        <v>106</v>
      </c>
      <c r="E59" s="5">
        <f t="shared" si="3"/>
        <v>16</v>
      </c>
      <c r="F59" s="5">
        <f t="shared" si="4"/>
        <v>264</v>
      </c>
      <c r="G59" s="5">
        <f t="shared" si="5"/>
        <v>6996</v>
      </c>
      <c r="H59" s="5">
        <f t="shared" si="6"/>
        <v>4356</v>
      </c>
      <c r="I59" s="5">
        <f t="shared" si="7"/>
        <v>11236</v>
      </c>
    </row>
    <row r="60" spans="1:9" x14ac:dyDescent="0.2">
      <c r="A60" s="5">
        <f t="shared" si="8"/>
        <v>2015</v>
      </c>
      <c r="B60" s="5">
        <v>5</v>
      </c>
      <c r="C60" s="5">
        <v>69</v>
      </c>
      <c r="D60" s="5">
        <v>117</v>
      </c>
      <c r="E60" s="5">
        <f t="shared" si="3"/>
        <v>25</v>
      </c>
      <c r="F60" s="5">
        <f t="shared" si="4"/>
        <v>345</v>
      </c>
      <c r="G60" s="5">
        <f t="shared" si="5"/>
        <v>8073</v>
      </c>
      <c r="H60" s="5">
        <f t="shared" si="6"/>
        <v>4761</v>
      </c>
      <c r="I60" s="5">
        <f t="shared" si="7"/>
        <v>13689</v>
      </c>
    </row>
    <row r="61" spans="1:9" x14ac:dyDescent="0.2">
      <c r="A61" s="5">
        <f t="shared" si="8"/>
        <v>2016</v>
      </c>
      <c r="B61" s="5">
        <v>6</v>
      </c>
      <c r="C61" s="5">
        <v>71</v>
      </c>
      <c r="D61" s="5">
        <v>118</v>
      </c>
      <c r="E61" s="5">
        <f t="shared" si="3"/>
        <v>36</v>
      </c>
      <c r="F61" s="5">
        <f t="shared" si="4"/>
        <v>426</v>
      </c>
      <c r="G61" s="5">
        <f t="shared" si="5"/>
        <v>8378</v>
      </c>
      <c r="H61" s="5">
        <f t="shared" si="6"/>
        <v>5041</v>
      </c>
      <c r="I61" s="5">
        <f t="shared" si="7"/>
        <v>13924</v>
      </c>
    </row>
    <row r="62" spans="1:9" x14ac:dyDescent="0.2">
      <c r="A62" s="5">
        <f t="shared" si="8"/>
        <v>2017</v>
      </c>
      <c r="B62" s="5">
        <v>7</v>
      </c>
      <c r="C62" s="5">
        <v>75</v>
      </c>
      <c r="D62" s="5">
        <v>126</v>
      </c>
      <c r="E62" s="5">
        <f t="shared" si="3"/>
        <v>49</v>
      </c>
      <c r="F62" s="5">
        <f t="shared" si="4"/>
        <v>525</v>
      </c>
      <c r="G62" s="5">
        <f t="shared" si="5"/>
        <v>9450</v>
      </c>
      <c r="H62" s="5">
        <f t="shared" si="6"/>
        <v>5625</v>
      </c>
      <c r="I62" s="5">
        <f t="shared" si="7"/>
        <v>15876</v>
      </c>
    </row>
    <row r="63" spans="1:9" x14ac:dyDescent="0.2">
      <c r="A63" s="5">
        <f t="shared" si="8"/>
        <v>2018</v>
      </c>
      <c r="B63" s="5">
        <v>8</v>
      </c>
      <c r="C63" s="5">
        <v>76</v>
      </c>
      <c r="D63" s="5">
        <v>134</v>
      </c>
      <c r="E63" s="5">
        <f t="shared" si="3"/>
        <v>64</v>
      </c>
      <c r="F63" s="5">
        <f t="shared" si="4"/>
        <v>608</v>
      </c>
      <c r="G63" s="5">
        <f t="shared" si="5"/>
        <v>10184</v>
      </c>
      <c r="H63" s="5">
        <f t="shared" si="6"/>
        <v>5776</v>
      </c>
      <c r="I63" s="5">
        <f t="shared" si="7"/>
        <v>17956</v>
      </c>
    </row>
    <row r="64" spans="1:9" x14ac:dyDescent="0.2">
      <c r="A64" s="5">
        <f t="shared" si="8"/>
        <v>2019</v>
      </c>
      <c r="B64" s="5">
        <v>9</v>
      </c>
      <c r="C64" s="5">
        <v>80</v>
      </c>
      <c r="D64" s="5">
        <v>130</v>
      </c>
      <c r="E64" s="5">
        <f t="shared" si="3"/>
        <v>81</v>
      </c>
      <c r="F64" s="5">
        <f t="shared" si="4"/>
        <v>720</v>
      </c>
      <c r="G64" s="5">
        <f t="shared" si="5"/>
        <v>10400</v>
      </c>
      <c r="H64" s="5">
        <f t="shared" si="6"/>
        <v>6400</v>
      </c>
      <c r="I64" s="5">
        <f t="shared" si="7"/>
        <v>16900</v>
      </c>
    </row>
    <row r="65" spans="1:9" x14ac:dyDescent="0.2">
      <c r="A65" s="5">
        <f t="shared" si="8"/>
        <v>2020</v>
      </c>
      <c r="B65" s="5">
        <v>10</v>
      </c>
      <c r="C65" s="5">
        <v>81</v>
      </c>
      <c r="D65" s="5">
        <v>138</v>
      </c>
      <c r="E65" s="5">
        <f t="shared" si="3"/>
        <v>100</v>
      </c>
      <c r="F65" s="5">
        <f t="shared" si="4"/>
        <v>810</v>
      </c>
      <c r="G65" s="5">
        <f t="shared" si="5"/>
        <v>11178</v>
      </c>
      <c r="H65" s="5">
        <f t="shared" si="6"/>
        <v>6561</v>
      </c>
      <c r="I65" s="5">
        <f t="shared" si="7"/>
        <v>19044</v>
      </c>
    </row>
    <row r="66" spans="1:9" x14ac:dyDescent="0.2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">
      <c r="A67" s="11"/>
      <c r="B67" s="11">
        <f>SUM(B56:B65)</f>
        <v>55</v>
      </c>
      <c r="C67" s="11">
        <f t="shared" ref="C67:I67" si="9">SUM(C56:C65)</f>
        <v>710</v>
      </c>
      <c r="D67" s="11">
        <f t="shared" si="9"/>
        <v>1140</v>
      </c>
      <c r="E67" s="11">
        <f t="shared" si="9"/>
        <v>385</v>
      </c>
      <c r="F67" s="11">
        <f t="shared" si="9"/>
        <v>4083</v>
      </c>
      <c r="G67" s="11">
        <f t="shared" si="9"/>
        <v>82002</v>
      </c>
      <c r="H67" s="11">
        <f t="shared" si="9"/>
        <v>50810</v>
      </c>
      <c r="I67" s="11">
        <f t="shared" si="9"/>
        <v>133154</v>
      </c>
    </row>
    <row r="69" spans="1:9" x14ac:dyDescent="0.2">
      <c r="A69" t="s">
        <v>2</v>
      </c>
      <c r="D69" t="s">
        <v>39</v>
      </c>
    </row>
    <row r="84" spans="1:5" x14ac:dyDescent="0.2">
      <c r="A84" t="s">
        <v>40</v>
      </c>
    </row>
    <row r="86" spans="1:5" x14ac:dyDescent="0.2">
      <c r="A86" t="s">
        <v>21</v>
      </c>
      <c r="D86">
        <f>(4083-10*5.5*71)/(385-10*5.5^2)</f>
        <v>2.1575757575757577</v>
      </c>
    </row>
    <row r="88" spans="1:5" x14ac:dyDescent="0.2">
      <c r="A88" t="s">
        <v>22</v>
      </c>
      <c r="C88">
        <f>71-D86*5.5</f>
        <v>59.133333333333333</v>
      </c>
    </row>
    <row r="90" spans="1:5" x14ac:dyDescent="0.2">
      <c r="A90" t="s">
        <v>32</v>
      </c>
    </row>
    <row r="93" spans="1:5" x14ac:dyDescent="0.2">
      <c r="A93" t="s">
        <v>42</v>
      </c>
      <c r="C93">
        <f>50810/10-71^2</f>
        <v>40</v>
      </c>
      <c r="D93" s="12" t="s">
        <v>24</v>
      </c>
      <c r="E93">
        <f>SQRT(C93)</f>
        <v>6.324555320336759</v>
      </c>
    </row>
    <row r="94" spans="1:5" x14ac:dyDescent="0.2">
      <c r="A94" t="s">
        <v>23</v>
      </c>
      <c r="C94">
        <f>133154/10-114^2</f>
        <v>319.39999999999964</v>
      </c>
      <c r="D94" s="12" t="s">
        <v>25</v>
      </c>
      <c r="E94">
        <f>SQRT(C94)</f>
        <v>17.871765441612073</v>
      </c>
    </row>
    <row r="96" spans="1:5" x14ac:dyDescent="0.2">
      <c r="A96" t="s">
        <v>26</v>
      </c>
      <c r="D96">
        <f>G67/10-71*114</f>
        <v>106.20000000000073</v>
      </c>
    </row>
    <row r="97" spans="1:6" x14ac:dyDescent="0.2">
      <c r="A97" t="s">
        <v>27</v>
      </c>
      <c r="F97">
        <f>D96/(E93*E94)</f>
        <v>0.93956550797141403</v>
      </c>
    </row>
    <row r="98" spans="1:6" x14ac:dyDescent="0.2">
      <c r="A98" t="s">
        <v>28</v>
      </c>
    </row>
    <row r="100" spans="1:6" x14ac:dyDescent="0.2">
      <c r="A100" t="s">
        <v>45</v>
      </c>
    </row>
    <row r="115" spans="1:5" x14ac:dyDescent="0.2">
      <c r="A115" t="s">
        <v>46</v>
      </c>
    </row>
    <row r="117" spans="1:5" x14ac:dyDescent="0.2">
      <c r="A117" t="s">
        <v>43</v>
      </c>
    </row>
    <row r="119" spans="1:5" x14ac:dyDescent="0.2">
      <c r="A119" t="s">
        <v>29</v>
      </c>
      <c r="C119">
        <f>D96/C93</f>
        <v>2.655000000000018</v>
      </c>
    </row>
    <row r="121" spans="1:5" x14ac:dyDescent="0.2">
      <c r="A121" t="s">
        <v>30</v>
      </c>
      <c r="C121">
        <f>114-C119*71</f>
        <v>-74.505000000001274</v>
      </c>
    </row>
    <row r="123" spans="1:5" x14ac:dyDescent="0.2">
      <c r="A123" t="s">
        <v>31</v>
      </c>
    </row>
    <row r="125" spans="1:5" x14ac:dyDescent="0.2">
      <c r="A125" t="s">
        <v>44</v>
      </c>
    </row>
    <row r="126" spans="1:5" x14ac:dyDescent="0.2">
      <c r="A126" t="s">
        <v>33</v>
      </c>
      <c r="E126">
        <f>D86*15+C88</f>
        <v>91.4969696969697</v>
      </c>
    </row>
    <row r="128" spans="1:5" x14ac:dyDescent="0.2">
      <c r="A128" t="s">
        <v>34</v>
      </c>
    </row>
    <row r="129" spans="1:3" x14ac:dyDescent="0.2">
      <c r="A129" t="s">
        <v>35</v>
      </c>
      <c r="C129">
        <f>C119*E126+C121</f>
        <v>168.41945454545493</v>
      </c>
    </row>
    <row r="131" spans="1:3" x14ac:dyDescent="0.2">
      <c r="A131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2022-03-22T10:56:41Z</dcterms:created>
  <dcterms:modified xsi:type="dcterms:W3CDTF">2023-05-16T10:30:26Z</dcterms:modified>
</cp:coreProperties>
</file>