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hmetcan.akuz\Documents\GitHub\Optimus-Primary-Winding\Magnetic Design\"/>
    </mc:Choice>
  </mc:AlternateContent>
  <xr:revisionPtr revIDLastSave="0" documentId="13_ncr:1_{1B689827-859B-45DC-B3C4-E3355E224DA6}" xr6:coauthVersionLast="47" xr6:coauthVersionMax="47" xr10:uidLastSave="{00000000-0000-0000-0000-000000000000}"/>
  <bookViews>
    <workbookView xWindow="12910" yWindow="8160" windowWidth="22930" windowHeight="124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23" i="1"/>
  <c r="B14" i="1"/>
  <c r="B12" i="1"/>
  <c r="B13" i="1" l="1"/>
  <c r="B15" i="1" s="1"/>
  <c r="B21" i="1"/>
  <c r="B22" i="1" s="1"/>
  <c r="B24" i="1" s="1"/>
  <c r="B25" i="1" s="1"/>
  <c r="B26" i="1" s="1"/>
  <c r="B27" i="1" s="1"/>
  <c r="B28" i="1" s="1"/>
  <c r="D21" i="1" l="1"/>
</calcChain>
</file>

<file path=xl/sharedStrings.xml><?xml version="1.0" encoding="utf-8"?>
<sst xmlns="http://schemas.openxmlformats.org/spreadsheetml/2006/main" count="46" uniqueCount="38">
  <si>
    <t>Voltage Pri Min</t>
  </si>
  <si>
    <t>V</t>
  </si>
  <si>
    <t>Voltage Pri Max</t>
  </si>
  <si>
    <t>POWER Out</t>
  </si>
  <si>
    <t>W</t>
  </si>
  <si>
    <t>Efficiency</t>
  </si>
  <si>
    <t>Fsw</t>
  </si>
  <si>
    <t>Hz</t>
  </si>
  <si>
    <t>Vout</t>
  </si>
  <si>
    <t>A</t>
  </si>
  <si>
    <t>Requirements</t>
  </si>
  <si>
    <t>Duty Cyle (Dmax)</t>
  </si>
  <si>
    <t>Pin_max</t>
  </si>
  <si>
    <t>Power Calculations</t>
  </si>
  <si>
    <t>I_pri</t>
  </si>
  <si>
    <t>Reflected Voltage (Vr)</t>
  </si>
  <si>
    <t>Vout_diode</t>
  </si>
  <si>
    <t>Note:</t>
  </si>
  <si>
    <t xml:space="preserve">Vr is chosen as 12V to obtain Dmax=0.5 </t>
  </si>
  <si>
    <t>Transformer Characteristics and Calculations</t>
  </si>
  <si>
    <t>Bmax</t>
  </si>
  <si>
    <t>Ae</t>
  </si>
  <si>
    <t>Window Area Core</t>
  </si>
  <si>
    <t>T</t>
  </si>
  <si>
    <t>mm^2</t>
  </si>
  <si>
    <t>Ipri,rms</t>
  </si>
  <si>
    <t>Arms</t>
  </si>
  <si>
    <t>L_pri</t>
  </si>
  <si>
    <t>Turn ratio (Np/Ns)</t>
  </si>
  <si>
    <t>Np</t>
  </si>
  <si>
    <t>H</t>
  </si>
  <si>
    <t>uH</t>
  </si>
  <si>
    <t>Np_integer</t>
  </si>
  <si>
    <t>Ns</t>
  </si>
  <si>
    <t>Ns_integer</t>
  </si>
  <si>
    <t>Isec</t>
  </si>
  <si>
    <t>Isec,rms</t>
  </si>
  <si>
    <t>magnetizing inductance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</si>
</sst>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/>
      <top style="thin">
        <color indexed="64"/>
      </top>
      <bottom/>
      <diagonal/>
    </border>
    <border>
      <left/>
      <right style="double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4" borderId="2" xfId="0" applyFill="1" applyBorder="1"/>
    <xf numFmtId="0" fontId="0" fillId="0" borderId="8" xfId="0" applyBorder="1"/>
    <xf numFmtId="0" fontId="0" fillId="5" borderId="2" xfId="0" applyFill="1" applyBorder="1"/>
    <xf numFmtId="0" fontId="0" fillId="4" borderId="12" xfId="0" applyFill="1" applyBorder="1"/>
    <xf numFmtId="0" fontId="0" fillId="0" borderId="12" xfId="0" applyBorder="1"/>
    <xf numFmtId="17" fontId="0" fillId="0" borderId="0" xfId="0" applyNumberFormat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175260</xdr:colOff>
      <xdr:row>11</xdr:row>
      <xdr:rowOff>152400</xdr:rowOff>
    </xdr:from>
    <xdr:to>
      <xdr:col>8</xdr:col>
      <xdr:colOff>180529</xdr:colOff>
      <xdr:row>15</xdr:row>
      <xdr:rowOff>35340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9CDE50-E00E-414A-8C28-9A90CB2CE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40" y="2186940"/>
          <a:ext cx="1367979" cy="60557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10</xdr:col>
      <xdr:colOff>60960</xdr:colOff>
      <xdr:row>12</xdr:row>
      <xdr:rowOff>45720</xdr:rowOff>
    </xdr:from>
    <xdr:to>
      <xdr:col>12</xdr:col>
      <xdr:colOff>225620</xdr:colOff>
      <xdr:row>14</xdr:row>
      <xdr:rowOff>155971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1196A0-DA7C-4FBA-803A-47EDF343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2040" y="2263140"/>
          <a:ext cx="1382590" cy="483631"/>
        </a:xfrm>
        <a:prstGeom prst="rect">
          <a:avLst/>
        </a:prstGeom>
      </xdr:spPr>
    </xdr:pic>
    <xdr:clientData/>
  </xdr:twoCellAnchor>
  <xdr:twoCellAnchor editAs="oneCell">
    <xdr:from>
      <xdr:col>6</xdr:col>
      <xdr:colOff>281940</xdr:colOff>
      <xdr:row>16</xdr:row>
      <xdr:rowOff>60960</xdr:rowOff>
    </xdr:from>
    <xdr:to>
      <xdr:col>8</xdr:col>
      <xdr:colOff>294834</xdr:colOff>
      <xdr:row>18</xdr:row>
      <xdr:rowOff>110767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55D38-1739-4528-9BCE-C73623DB5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3009900"/>
          <a:ext cx="1390844" cy="405407"/>
        </a:xfrm>
        <a:prstGeom prst="rect">
          <a:avLst/>
        </a:prstGeom>
      </xdr:spPr>
    </xdr:pic>
    <xdr:clientData/>
  </xdr:twoCellAnchor>
  <xdr:twoCellAnchor editAs="oneCell">
    <xdr:from>
      <xdr:col>16</xdr:col>
      <xdr:colOff>205740</xdr:colOff>
      <xdr:row>12</xdr:row>
      <xdr:rowOff>68580</xdr:rowOff>
    </xdr:from>
    <xdr:to>
      <xdr:col>18</xdr:col>
      <xdr:colOff>224963</xdr:colOff>
      <xdr:row>14</xdr:row>
      <xdr:rowOff>110767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3E1515-7BDC-4D94-BFB3-79670D7A1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4420" y="2286000"/>
          <a:ext cx="1238423" cy="405407"/>
        </a:xfrm>
        <a:prstGeom prst="rect">
          <a:avLst/>
        </a:prstGeom>
      </xdr:spPr>
    </xdr:pic>
    <xdr:clientData/>
  </xdr:twoCellAnchor>
  <xdr:twoCellAnchor editAs="oneCell">
    <xdr:from>
      <xdr:col>10</xdr:col>
      <xdr:colOff>182880</xdr:colOff>
      <xdr:row>16</xdr:row>
      <xdr:rowOff>114300</xdr:rowOff>
    </xdr:from>
    <xdr:to>
      <xdr:col>12</xdr:col>
      <xdr:colOff>35073</xdr:colOff>
      <xdr:row>18</xdr:row>
      <xdr:rowOff>155854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8935CF-5D4E-404F-8A5B-62BFE9A88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3960" y="3063240"/>
          <a:ext cx="1062503" cy="412394"/>
        </a:xfrm>
        <a:prstGeom prst="rect">
          <a:avLst/>
        </a:prstGeom>
      </xdr:spPr>
    </xdr:pic>
    <xdr:clientData/>
  </xdr:twoCellAnchor>
  <xdr:twoCellAnchor editAs="oneCell">
    <xdr:from>
      <xdr:col>13</xdr:col>
      <xdr:colOff>350520</xdr:colOff>
      <xdr:row>16</xdr:row>
      <xdr:rowOff>111981</xdr:rowOff>
    </xdr:from>
    <xdr:to>
      <xdr:col>15</xdr:col>
      <xdr:colOff>79509</xdr:colOff>
      <xdr:row>18</xdr:row>
      <xdr:rowOff>117334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20FED0-0F01-41AE-AF78-3EC282A3B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20400" y="3060921"/>
          <a:ext cx="948189" cy="382543"/>
        </a:xfrm>
        <a:prstGeom prst="rect">
          <a:avLst/>
        </a:prstGeom>
      </xdr:spPr>
    </xdr:pic>
    <xdr:clientData/>
  </xdr:twoCellAnchor>
  <xdr:twoCellAnchor editAs="oneCell">
    <xdr:from>
      <xdr:col>13</xdr:col>
      <xdr:colOff>160020</xdr:colOff>
      <xdr:row>12</xdr:row>
      <xdr:rowOff>99060</xdr:rowOff>
    </xdr:from>
    <xdr:to>
      <xdr:col>15</xdr:col>
      <xdr:colOff>148756</xdr:colOff>
      <xdr:row>14</xdr:row>
      <xdr:rowOff>79537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F6530C-3575-46DD-8A67-03003EA6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9900" y="2316480"/>
          <a:ext cx="1200316" cy="3563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141947</xdr:rowOff>
    </xdr:from>
    <xdr:to>
      <xdr:col>23</xdr:col>
      <xdr:colOff>463550</xdr:colOff>
      <xdr:row>39</xdr:row>
      <xdr:rowOff>60959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1F175-48CB-0DAE-B05C-F81C8BC7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47"/>
          <a:ext cx="14484350" cy="673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O23" sqref="O23"/>
    </sheetView>
  </sheetViews>
  <sheetFormatPr defaultRowHeight="14.5" x14ac:dyDescent="0.35"/>
  <cols>
    <col min="1" max="1" width="19" bestFit="1" customWidth="1"/>
    <col min="2" max="2" width="12.08984375" bestFit="1" customWidth="1"/>
    <col min="3" max="3" width="11.453125" customWidth="1"/>
    <col min="4" max="4" width="8" bestFit="1" customWidth="1"/>
    <col min="5" max="5" width="4.6328125" customWidth="1"/>
    <col min="7" max="7" width="11.26953125" customWidth="1"/>
  </cols>
  <sheetData>
    <row r="1" spans="1:16" ht="15.5" thickTop="1" thickBot="1" x14ac:dyDescent="0.4">
      <c r="A1" s="12" t="s">
        <v>10</v>
      </c>
      <c r="B1" s="13"/>
      <c r="C1" s="14"/>
    </row>
    <row r="2" spans="1:16" ht="15" thickTop="1" x14ac:dyDescent="0.35">
      <c r="A2" s="2" t="s">
        <v>0</v>
      </c>
      <c r="B2" s="1">
        <v>12</v>
      </c>
      <c r="C2" s="1" t="s">
        <v>1</v>
      </c>
    </row>
    <row r="3" spans="1:16" x14ac:dyDescent="0.35">
      <c r="A3" s="2" t="s">
        <v>2</v>
      </c>
      <c r="B3" s="1">
        <v>18</v>
      </c>
      <c r="C3" s="1" t="s">
        <v>1</v>
      </c>
    </row>
    <row r="4" spans="1:16" x14ac:dyDescent="0.35">
      <c r="A4" s="2" t="s">
        <v>3</v>
      </c>
      <c r="B4" s="1">
        <v>48</v>
      </c>
      <c r="C4" s="1" t="s">
        <v>4</v>
      </c>
    </row>
    <row r="5" spans="1:16" x14ac:dyDescent="0.35">
      <c r="A5" s="2" t="s">
        <v>5</v>
      </c>
      <c r="B5" s="1">
        <v>0.85</v>
      </c>
      <c r="C5" s="1"/>
    </row>
    <row r="6" spans="1:16" x14ac:dyDescent="0.35">
      <c r="A6" s="2" t="s">
        <v>6</v>
      </c>
      <c r="B6" s="1">
        <f>40*10^3</f>
        <v>40000</v>
      </c>
      <c r="C6" s="1" t="s">
        <v>7</v>
      </c>
    </row>
    <row r="7" spans="1:16" x14ac:dyDescent="0.35">
      <c r="A7" s="2" t="s">
        <v>8</v>
      </c>
      <c r="B7" s="1">
        <v>48</v>
      </c>
      <c r="C7" s="1" t="s">
        <v>1</v>
      </c>
      <c r="K7" s="3"/>
    </row>
    <row r="8" spans="1:16" x14ac:dyDescent="0.35">
      <c r="A8" s="2" t="s">
        <v>16</v>
      </c>
      <c r="B8" s="6">
        <v>1.35</v>
      </c>
      <c r="C8" s="1" t="s">
        <v>1</v>
      </c>
    </row>
    <row r="9" spans="1:16" x14ac:dyDescent="0.35">
      <c r="A9" s="2" t="s">
        <v>15</v>
      </c>
      <c r="B9" s="1">
        <v>12</v>
      </c>
      <c r="C9" s="1" t="s">
        <v>1</v>
      </c>
      <c r="F9" s="4" t="s">
        <v>17</v>
      </c>
      <c r="G9" s="21" t="s">
        <v>18</v>
      </c>
      <c r="H9" s="21"/>
      <c r="I9" s="21"/>
      <c r="J9" s="21"/>
    </row>
    <row r="10" spans="1:16" x14ac:dyDescent="0.35">
      <c r="A10" s="5"/>
      <c r="B10" s="1"/>
      <c r="C10" s="1"/>
    </row>
    <row r="11" spans="1:16" x14ac:dyDescent="0.35">
      <c r="A11" s="15" t="s">
        <v>13</v>
      </c>
      <c r="B11" s="16"/>
      <c r="C11" s="17"/>
    </row>
    <row r="12" spans="1:16" x14ac:dyDescent="0.35">
      <c r="A12" s="4" t="s">
        <v>12</v>
      </c>
      <c r="B12" s="1">
        <f>B4/B5</f>
        <v>56.470588235294116</v>
      </c>
      <c r="C12" s="1" t="s">
        <v>4</v>
      </c>
    </row>
    <row r="13" spans="1:16" x14ac:dyDescent="0.35">
      <c r="A13" s="4" t="s">
        <v>14</v>
      </c>
      <c r="B13" s="1">
        <f>2*B12/(B2*B14)</f>
        <v>18.823529411764707</v>
      </c>
      <c r="C13" s="1" t="s">
        <v>9</v>
      </c>
    </row>
    <row r="14" spans="1:16" x14ac:dyDescent="0.35">
      <c r="A14" s="4" t="s">
        <v>11</v>
      </c>
      <c r="B14" s="1">
        <f>B9/(B9+B2)</f>
        <v>0.5</v>
      </c>
      <c r="C14" s="1"/>
      <c r="F14">
        <v>12</v>
      </c>
      <c r="J14">
        <v>13</v>
      </c>
      <c r="M14">
        <v>14</v>
      </c>
      <c r="P14">
        <v>15</v>
      </c>
    </row>
    <row r="15" spans="1:16" x14ac:dyDescent="0.35">
      <c r="A15" s="4" t="s">
        <v>25</v>
      </c>
      <c r="B15" s="1">
        <f>B13*SQRT(B14/3)</f>
        <v>7.684673702849186</v>
      </c>
      <c r="C15" s="1" t="s">
        <v>26</v>
      </c>
    </row>
    <row r="16" spans="1:16" x14ac:dyDescent="0.35">
      <c r="A16" s="4"/>
      <c r="B16" s="1"/>
      <c r="C16" s="1"/>
    </row>
    <row r="17" spans="1:13" x14ac:dyDescent="0.35">
      <c r="A17" s="18" t="s">
        <v>19</v>
      </c>
      <c r="B17" s="19"/>
      <c r="C17" s="20"/>
    </row>
    <row r="18" spans="1:13" x14ac:dyDescent="0.35">
      <c r="A18" s="2" t="s">
        <v>20</v>
      </c>
      <c r="B18" s="1">
        <v>0.3</v>
      </c>
      <c r="C18" s="1" t="s">
        <v>23</v>
      </c>
      <c r="F18">
        <v>21</v>
      </c>
      <c r="J18">
        <v>22</v>
      </c>
      <c r="M18">
        <v>23</v>
      </c>
    </row>
    <row r="19" spans="1:13" x14ac:dyDescent="0.35">
      <c r="A19" s="2" t="s">
        <v>21</v>
      </c>
      <c r="B19" s="6">
        <v>81</v>
      </c>
      <c r="C19" s="1" t="s">
        <v>24</v>
      </c>
    </row>
    <row r="20" spans="1:13" x14ac:dyDescent="0.35">
      <c r="A20" s="2" t="s">
        <v>22</v>
      </c>
      <c r="B20" s="6">
        <v>151</v>
      </c>
      <c r="C20" s="1" t="s">
        <v>24</v>
      </c>
    </row>
    <row r="21" spans="1:13" x14ac:dyDescent="0.35">
      <c r="A21" s="4" t="s">
        <v>27</v>
      </c>
      <c r="B21" s="1">
        <f>(B2*B14)/(B13*B6)</f>
        <v>7.9687499999999989E-6</v>
      </c>
      <c r="C21" s="1" t="s">
        <v>30</v>
      </c>
      <c r="D21" s="1">
        <f>B21*1000000</f>
        <v>7.9687499999999991</v>
      </c>
      <c r="E21" s="1" t="s">
        <v>31</v>
      </c>
      <c r="F21" s="10" t="s">
        <v>37</v>
      </c>
      <c r="G21" s="11"/>
    </row>
    <row r="22" spans="1:13" x14ac:dyDescent="0.35">
      <c r="A22" s="4" t="s">
        <v>29</v>
      </c>
      <c r="B22" s="1">
        <f>(B21*B13*10^6)/(B18*B19)</f>
        <v>6.1728395061728394</v>
      </c>
      <c r="C22" s="1"/>
      <c r="F22" s="11"/>
      <c r="G22" s="11"/>
    </row>
    <row r="23" spans="1:13" x14ac:dyDescent="0.35">
      <c r="A23" s="4" t="s">
        <v>28</v>
      </c>
      <c r="B23" s="1">
        <f>B9/(B7+B8)</f>
        <v>0.24316109422492402</v>
      </c>
      <c r="C23" s="1"/>
    </row>
    <row r="24" spans="1:13" x14ac:dyDescent="0.35">
      <c r="A24" s="4" t="s">
        <v>32</v>
      </c>
      <c r="B24" s="1">
        <f>ROUND(B22,0)</f>
        <v>6</v>
      </c>
      <c r="C24" s="1"/>
    </row>
    <row r="25" spans="1:13" x14ac:dyDescent="0.35">
      <c r="A25" s="4" t="s">
        <v>33</v>
      </c>
      <c r="B25" s="1">
        <f>B24/B23</f>
        <v>24.675000000000001</v>
      </c>
      <c r="C25" s="1"/>
    </row>
    <row r="26" spans="1:13" x14ac:dyDescent="0.35">
      <c r="A26" s="7" t="s">
        <v>34</v>
      </c>
      <c r="B26" s="8">
        <f>ROUND(B25,0)</f>
        <v>25</v>
      </c>
      <c r="C26" s="8"/>
      <c r="F26" s="11"/>
      <c r="G26" s="11"/>
    </row>
    <row r="27" spans="1:13" x14ac:dyDescent="0.35">
      <c r="A27" s="4" t="s">
        <v>35</v>
      </c>
      <c r="B27" s="1">
        <f>B13*B24/B26</f>
        <v>4.5176470588235293</v>
      </c>
      <c r="C27" s="1" t="s">
        <v>9</v>
      </c>
    </row>
    <row r="28" spans="1:13" x14ac:dyDescent="0.35">
      <c r="A28" s="4" t="s">
        <v>36</v>
      </c>
      <c r="B28" s="1">
        <f>B27*SQRT((1-B14)/3)</f>
        <v>1.8443216886838047</v>
      </c>
      <c r="C28" s="1" t="s">
        <v>9</v>
      </c>
    </row>
    <row r="33" spans="4:4" x14ac:dyDescent="0.35">
      <c r="D33" s="9"/>
    </row>
  </sheetData>
  <mergeCells count="7">
    <mergeCell ref="F26:G26"/>
    <mergeCell ref="F21:G21"/>
    <mergeCell ref="F22:G22"/>
    <mergeCell ref="A1:C1"/>
    <mergeCell ref="A11:C11"/>
    <mergeCell ref="A17:C17"/>
    <mergeCell ref="G9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55BF-C773-4D1D-B00A-4E91F8B61265}">
  <dimension ref="A1"/>
  <sheetViews>
    <sheetView workbookViewId="0">
      <selection activeCell="C12" sqref="C1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0399a3f6-84a2-44f7-8781-b1ee60ec893b" origin="userSelected"/>
</file>

<file path=customXml/itemProps1.xml><?xml version="1.0" encoding="utf-8"?>
<ds:datastoreItem xmlns:ds="http://schemas.openxmlformats.org/officeDocument/2006/customXml" ds:itemID="{ACAD11B3-8AE0-474E-A1AD-9DD8C34073F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Ahmetcan Akuz</cp:lastModifiedBy>
  <dcterms:created xsi:type="dcterms:W3CDTF">2015-06-05T18:17:20Z</dcterms:created>
  <dcterms:modified xsi:type="dcterms:W3CDTF">2023-04-28T11:07:50Z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36aff44d-cc4e-427b-82fc-73beea3b3c3b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uRS4/+v6yVtgVTbOyRlReX5baalU9Qg+</vt:lpwstr>
  </property>
  <property fmtid="{D5CDD505-2E9C-101B-9397-08002B2CF9AE}" pid="5" name="bjClsUserRVM">
    <vt:lpwstr>[]</vt:lpwstr>
  </property>
</Properties>
</file>