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E6FB5644-F5C0-432B-A38B-0DE993A57C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ansformer_Design" sheetId="1" r:id="rId1"/>
    <sheet name="AW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 a="1"/>
  <c r="G34" i="1" a="1"/>
  <c r="D35" i="1" a="1"/>
  <c r="D34" i="1" a="1"/>
  <c r="G35" i="1" l="1"/>
  <c r="G34" i="1"/>
  <c r="D35" i="1"/>
  <c r="J35" i="1" s="1"/>
  <c r="D34" i="1"/>
  <c r="J34" i="1" l="1"/>
  <c r="B14" i="1" l="1"/>
  <c r="B12" i="1"/>
  <c r="B22" i="1" l="1"/>
  <c r="B24" i="1"/>
  <c r="B13" i="1"/>
  <c r="B15" i="1" s="1"/>
  <c r="B32" i="1" s="1"/>
  <c r="B23" i="1" l="1"/>
  <c r="B25" i="1" l="1"/>
  <c r="B30" i="1"/>
  <c r="D22" i="1"/>
  <c r="B26" i="1" l="1"/>
  <c r="B27" i="1" s="1"/>
  <c r="B28" i="1" s="1"/>
  <c r="B29" i="1" s="1"/>
  <c r="B33" i="1" s="1"/>
  <c r="B36" i="1" s="1"/>
  <c r="B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<sst xmlns="http://schemas.openxmlformats.org/spreadsheetml/2006/main" count="158" uniqueCount="141">
  <si>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</si>
  <si>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</si>
  <si>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</si>
  <si>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</si>
  <si>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</si>
  <si>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</si>
  <si>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</si>
  <si>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</si>
  <si>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</si>
  <si>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</si>
  <si>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</si>
  <si>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</si>
  <si>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</si>
  <si>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</si>
  <si>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</si>
  <si>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</si>
  <si>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</si>
  <si>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</si>
  <si>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</si>
  <si>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</si>
  <si>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</si>
  <si>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</si>
  <si>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</si>
  <si>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</si>
  <si>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</si>
  <si>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</si>
  <si>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</si>
  <si>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</si>
  <si>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</si>
  <si>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</si>
  <si>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</si>
  <si>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</si>
  <si>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</si>
  <si>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</si>
  <si>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</si>
  <si>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</si>
  <si>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</si>
  <si>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</si>
  <si>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Gap length, G</t>
  </si>
  <si>
    <t xml:space="preserve">mm 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</si>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</sst>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0" fillId="0" borderId="17" xfId="0" applyBorder="1"/>
    <xf numFmtId="0" fontId="2" fillId="4" borderId="14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0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181799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161051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219883</xdr:colOff>
      <xdr:row>14</xdr:row>
      <xdr:rowOff>105687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10</xdr:col>
      <xdr:colOff>182880</xdr:colOff>
      <xdr:row>16</xdr:row>
      <xdr:rowOff>114300</xdr:rowOff>
    </xdr:from>
    <xdr:to>
      <xdr:col>12</xdr:col>
      <xdr:colOff>35073</xdr:colOff>
      <xdr:row>18</xdr:row>
      <xdr:rowOff>160934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8935CF-5D4E-404F-8A5B-62BFE9A88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3960" y="3063240"/>
          <a:ext cx="1062503" cy="412394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15</xdr:col>
      <xdr:colOff>143676</xdr:colOff>
      <xdr:row>14</xdr:row>
      <xdr:rowOff>84617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13</xdr:col>
      <xdr:colOff>339090</xdr:colOff>
      <xdr:row>16</xdr:row>
      <xdr:rowOff>115570</xdr:rowOff>
    </xdr:from>
    <xdr:to>
      <xdr:col>16</xdr:col>
      <xdr:colOff>410308</xdr:colOff>
      <xdr:row>18</xdr:row>
      <xdr:rowOff>143531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59240" y="3081020"/>
          <a:ext cx="1897478" cy="401341"/>
        </a:xfrm>
        <a:prstGeom prst="rect">
          <a:avLst/>
        </a:prstGeom>
      </xdr:spPr>
    </xdr:pic>
    <xdr:clientData/>
  </xdr:twoCellAnchor>
  <xdr:twoCellAnchor editAs="oneCell">
    <xdr:from>
      <xdr:col>6</xdr:col>
      <xdr:colOff>135890</xdr:colOff>
      <xdr:row>15</xdr:row>
      <xdr:rowOff>144780</xdr:rowOff>
    </xdr:from>
    <xdr:to>
      <xdr:col>8</xdr:col>
      <xdr:colOff>279478</xdr:colOff>
      <xdr:row>19</xdr:row>
      <xdr:rowOff>116877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30090" y="2926080"/>
          <a:ext cx="1517728" cy="7099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9" workbookViewId="0">
      <selection activeCell="B23" sqref="B23"/>
    </sheetView>
  </sheetViews>
  <sheetFormatPr defaultRowHeight="14.4" x14ac:dyDescent="0.3"/>
  <cols>
    <col min="1" max="1" width="23.77734375" bestFit="1" customWidth="1"/>
    <col min="2" max="2" width="12.109375" bestFit="1" customWidth="1"/>
    <col min="3" max="3" width="11.44140625" customWidth="1"/>
    <col min="4" max="4" width="8" bestFit="1" customWidth="1"/>
    <col min="5" max="5" width="7.109375" customWidth="1"/>
    <col min="7" max="7" width="11.21875" customWidth="1"/>
  </cols>
  <sheetData>
    <row r="1" spans="1:16" ht="15.6" thickTop="1" thickBot="1" x14ac:dyDescent="0.35">
      <c r="A1" s="12" t="s">
        <v>10</v>
      </c>
      <c r="B1" s="13"/>
      <c r="C1" s="14"/>
    </row>
    <row r="2" spans="1:16" ht="15" thickTop="1" x14ac:dyDescent="0.3">
      <c r="A2" s="2" t="s">
        <v>0</v>
      </c>
      <c r="B2" s="1">
        <v>12</v>
      </c>
      <c r="C2" s="1" t="s">
        <v>1</v>
      </c>
    </row>
    <row r="3" spans="1:16" x14ac:dyDescent="0.3">
      <c r="A3" s="2" t="s">
        <v>2</v>
      </c>
      <c r="B3" s="1">
        <v>18</v>
      </c>
      <c r="C3" s="1" t="s">
        <v>1</v>
      </c>
    </row>
    <row r="4" spans="1:16" x14ac:dyDescent="0.3">
      <c r="A4" s="2" t="s">
        <v>3</v>
      </c>
      <c r="B4" s="1">
        <v>48</v>
      </c>
      <c r="C4" s="1" t="s">
        <v>4</v>
      </c>
    </row>
    <row r="5" spans="1:16" x14ac:dyDescent="0.3">
      <c r="A5" s="2" t="s">
        <v>5</v>
      </c>
      <c r="B5" s="1">
        <v>0.85</v>
      </c>
      <c r="C5" s="1"/>
    </row>
    <row r="6" spans="1:16" x14ac:dyDescent="0.3">
      <c r="A6" s="2" t="s">
        <v>6</v>
      </c>
      <c r="B6" s="1">
        <v>60000</v>
      </c>
      <c r="C6" s="1" t="s">
        <v>7</v>
      </c>
    </row>
    <row r="7" spans="1:16" x14ac:dyDescent="0.3">
      <c r="A7" s="2" t="s">
        <v>8</v>
      </c>
      <c r="B7" s="1">
        <v>48</v>
      </c>
      <c r="C7" s="1" t="s">
        <v>1</v>
      </c>
      <c r="K7" s="3"/>
    </row>
    <row r="8" spans="1:16" x14ac:dyDescent="0.3">
      <c r="A8" s="2" t="s">
        <v>16</v>
      </c>
      <c r="B8" s="5">
        <v>1</v>
      </c>
      <c r="C8" s="1" t="s">
        <v>1</v>
      </c>
    </row>
    <row r="9" spans="1:16" x14ac:dyDescent="0.3">
      <c r="A9" s="2" t="s">
        <v>15</v>
      </c>
      <c r="B9" s="1">
        <v>12</v>
      </c>
      <c r="C9" s="1" t="s">
        <v>1</v>
      </c>
      <c r="F9" s="4" t="s">
        <v>17</v>
      </c>
      <c r="G9" s="21" t="s">
        <v>18</v>
      </c>
      <c r="H9" s="21"/>
      <c r="I9" s="21"/>
      <c r="J9" s="21"/>
    </row>
    <row r="10" spans="1:16" x14ac:dyDescent="0.3">
      <c r="A10" s="10" t="s">
        <v>42</v>
      </c>
      <c r="B10" s="1">
        <v>0.4</v>
      </c>
      <c r="C10" s="1"/>
    </row>
    <row r="11" spans="1:16" x14ac:dyDescent="0.3">
      <c r="A11" s="15" t="s">
        <v>13</v>
      </c>
      <c r="B11" s="16"/>
      <c r="C11" s="17"/>
    </row>
    <row r="12" spans="1:16" x14ac:dyDescent="0.3">
      <c r="A12" s="4" t="s">
        <v>12</v>
      </c>
      <c r="B12" s="1">
        <f>B4/B5</f>
        <v>56.470588235294116</v>
      </c>
      <c r="C12" s="1" t="s">
        <v>4</v>
      </c>
    </row>
    <row r="13" spans="1:16" x14ac:dyDescent="0.3">
      <c r="A13" s="4" t="s">
        <v>14</v>
      </c>
      <c r="B13" s="1">
        <f>2*B12/(B2*B14)</f>
        <v>18.823529411764707</v>
      </c>
      <c r="C13" s="1" t="s">
        <v>9</v>
      </c>
    </row>
    <row r="14" spans="1:16" x14ac:dyDescent="0.3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">
      <c r="A16" s="4"/>
      <c r="B16" s="1"/>
      <c r="C16" s="1"/>
    </row>
    <row r="17" spans="1:13" x14ac:dyDescent="0.3">
      <c r="A17" s="18" t="s">
        <v>19</v>
      </c>
      <c r="B17" s="19"/>
      <c r="C17" s="20"/>
    </row>
    <row r="18" spans="1:13" x14ac:dyDescent="0.3">
      <c r="A18" s="2" t="s">
        <v>20</v>
      </c>
      <c r="B18" s="1">
        <v>0.3</v>
      </c>
      <c r="C18" s="1" t="s">
        <v>22</v>
      </c>
      <c r="F18">
        <v>21</v>
      </c>
      <c r="J18">
        <v>22</v>
      </c>
      <c r="M18">
        <v>23</v>
      </c>
    </row>
    <row r="19" spans="1:13" x14ac:dyDescent="0.3">
      <c r="A19" s="2" t="s">
        <v>21</v>
      </c>
      <c r="B19" s="5">
        <v>84</v>
      </c>
      <c r="C19" s="1" t="s">
        <v>23</v>
      </c>
    </row>
    <row r="20" spans="1:13" x14ac:dyDescent="0.3">
      <c r="A20" s="2" t="s">
        <v>43</v>
      </c>
      <c r="B20" s="5">
        <v>151</v>
      </c>
      <c r="C20" s="1" t="s">
        <v>23</v>
      </c>
    </row>
    <row r="21" spans="1:13" x14ac:dyDescent="0.3">
      <c r="A21" s="2" t="s">
        <v>36</v>
      </c>
      <c r="B21" s="5">
        <v>146</v>
      </c>
      <c r="C21" s="1" t="s">
        <v>37</v>
      </c>
    </row>
    <row r="22" spans="1:13" x14ac:dyDescent="0.3">
      <c r="A22" s="4" t="s">
        <v>26</v>
      </c>
      <c r="B22" s="1">
        <f>(B2*B14)^2/(2*B12*B6*B10)</f>
        <v>1.3281250000000001E-5</v>
      </c>
      <c r="C22" s="1" t="s">
        <v>29</v>
      </c>
      <c r="D22" s="1">
        <f>B22*1000000</f>
        <v>13.281250000000002</v>
      </c>
      <c r="E22" s="1" t="s">
        <v>30</v>
      </c>
      <c r="F22" s="9"/>
      <c r="I22" s="31"/>
    </row>
    <row r="23" spans="1:13" x14ac:dyDescent="0.3">
      <c r="A23" s="4" t="s">
        <v>28</v>
      </c>
      <c r="B23" s="1">
        <f>(B22*B13*10^6)/(B18*B19)</f>
        <v>9.9206349206349209</v>
      </c>
      <c r="C23" s="1"/>
    </row>
    <row r="24" spans="1:13" x14ac:dyDescent="0.3">
      <c r="A24" s="4" t="s">
        <v>27</v>
      </c>
      <c r="B24" s="1">
        <f>(B2*B14)/((B4+B8)*(1-B14))</f>
        <v>0.24489795918367346</v>
      </c>
      <c r="C24" s="1"/>
    </row>
    <row r="25" spans="1:13" x14ac:dyDescent="0.3">
      <c r="A25" s="4" t="s">
        <v>31</v>
      </c>
      <c r="B25" s="1">
        <f>ROUND(B23,0)</f>
        <v>10</v>
      </c>
      <c r="C25" s="1"/>
    </row>
    <row r="26" spans="1:13" x14ac:dyDescent="0.3">
      <c r="A26" s="4" t="s">
        <v>32</v>
      </c>
      <c r="B26" s="1">
        <f>B25/B24</f>
        <v>40.833333333333336</v>
      </c>
      <c r="C26" s="1"/>
    </row>
    <row r="27" spans="1:13" x14ac:dyDescent="0.3">
      <c r="A27" s="6" t="s">
        <v>33</v>
      </c>
      <c r="B27" s="7">
        <f>ROUND(B26,0)</f>
        <v>41</v>
      </c>
      <c r="C27" s="7"/>
      <c r="F27" s="11"/>
      <c r="G27" s="11"/>
    </row>
    <row r="28" spans="1:13" x14ac:dyDescent="0.3">
      <c r="A28" s="4" t="s">
        <v>34</v>
      </c>
      <c r="B28" s="1">
        <f>B13*B25/B27</f>
        <v>4.5911047345767582</v>
      </c>
      <c r="C28" s="1" t="s">
        <v>9</v>
      </c>
    </row>
    <row r="29" spans="1:13" x14ac:dyDescent="0.3">
      <c r="A29" s="4" t="s">
        <v>35</v>
      </c>
      <c r="B29" s="1">
        <f>B28*SQRT((1-B14)/3)</f>
        <v>1.8743106592315091</v>
      </c>
      <c r="C29" s="1" t="s">
        <v>9</v>
      </c>
    </row>
    <row r="30" spans="1:13" x14ac:dyDescent="0.3">
      <c r="A30" s="4" t="s">
        <v>38</v>
      </c>
      <c r="B30" s="1">
        <f>40*3.14*B19*((B23^2)/(1000*B23)+(1/B21))</f>
        <v>176.92968036529683</v>
      </c>
      <c r="C30" s="1" t="s">
        <v>39</v>
      </c>
    </row>
    <row r="31" spans="1:13" x14ac:dyDescent="0.3">
      <c r="A31" s="2" t="s">
        <v>40</v>
      </c>
      <c r="B31" s="1">
        <v>4</v>
      </c>
      <c r="C31" s="1" t="s">
        <v>41</v>
      </c>
    </row>
    <row r="32" spans="1:13" x14ac:dyDescent="0.3">
      <c r="A32" s="4" t="s">
        <v>44</v>
      </c>
      <c r="B32" s="1">
        <f>B15/B31</f>
        <v>1.9211684257122965</v>
      </c>
      <c r="C32" s="1" t="s">
        <v>23</v>
      </c>
      <c r="D32" s="8"/>
      <c r="F32" s="8"/>
    </row>
    <row r="33" spans="1:10" x14ac:dyDescent="0.3">
      <c r="A33" s="4" t="s">
        <v>45</v>
      </c>
      <c r="B33" s="1">
        <f>B29/B31</f>
        <v>0.46857766480787727</v>
      </c>
      <c r="C33" s="7" t="s">
        <v>23</v>
      </c>
    </row>
    <row r="34" spans="1:10" x14ac:dyDescent="0.3">
      <c r="A34" s="2" t="s">
        <v>135</v>
      </c>
      <c r="B34" s="1">
        <v>24</v>
      </c>
      <c r="C34" s="4" t="s">
        <v>138</v>
      </c>
      <c r="D34" s="1" cm="1">
        <f t="array" aca="1" ref="D34" ca="1">INDIRECT("AWG!D" &amp; B34+6)</f>
        <v>0.20499999999999999</v>
      </c>
      <c r="E34" s="1" t="s">
        <v>23</v>
      </c>
      <c r="F34" s="4" t="s">
        <v>136</v>
      </c>
      <c r="G34" s="30" cm="1">
        <f t="array" aca="1" ref="G34" ca="1">INDIRECT("AWG!C" &amp; B34+6)</f>
        <v>0.51053999999999999</v>
      </c>
      <c r="H34" s="30" t="s">
        <v>140</v>
      </c>
      <c r="I34" s="4" t="s">
        <v>139</v>
      </c>
      <c r="J34" s="1">
        <f ca="1">ROUNDUP(B32/D34,0)</f>
        <v>10</v>
      </c>
    </row>
    <row r="35" spans="1:10" x14ac:dyDescent="0.3">
      <c r="A35" s="2" t="s">
        <v>137</v>
      </c>
      <c r="B35" s="1">
        <v>24</v>
      </c>
      <c r="C35" s="4" t="s">
        <v>138</v>
      </c>
      <c r="D35" s="1" cm="1">
        <f t="array" aca="1" ref="D35" ca="1">INDIRECT("AWG!D" &amp; B34+6)</f>
        <v>0.20499999999999999</v>
      </c>
      <c r="E35" s="1" t="s">
        <v>23</v>
      </c>
      <c r="F35" s="4" t="s">
        <v>136</v>
      </c>
      <c r="G35" s="1" cm="1">
        <f t="array" aca="1" ref="G35" ca="1">INDIRECT("AWG!C" &amp; B35+6)</f>
        <v>0.51053999999999999</v>
      </c>
      <c r="H35" s="1" t="s">
        <v>140</v>
      </c>
      <c r="I35" s="4" t="s">
        <v>139</v>
      </c>
      <c r="J35" s="1">
        <f ca="1">ROUNDUP(B33/D35,0)</f>
        <v>3</v>
      </c>
    </row>
    <row r="36" spans="1:10" x14ac:dyDescent="0.3">
      <c r="A36" s="4" t="s">
        <v>46</v>
      </c>
      <c r="B36" s="1">
        <f>B32*B25+B27*B33</f>
        <v>38.423368514245936</v>
      </c>
      <c r="C36" s="28"/>
    </row>
    <row r="37" spans="1:10" x14ac:dyDescent="0.3">
      <c r="A37" s="4" t="s">
        <v>47</v>
      </c>
      <c r="B37" s="1">
        <f>B36/B20</f>
        <v>0.25445939413407903</v>
      </c>
      <c r="C37" s="1"/>
    </row>
  </sheetData>
  <mergeCells count="5">
    <mergeCell ref="F27:G27"/>
    <mergeCell ref="A1:C1"/>
    <mergeCell ref="A11:C11"/>
    <mergeCell ref="A17:C17"/>
    <mergeCell ref="G9:J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topLeftCell="A8" workbookViewId="0">
      <selection activeCell="Q15" sqref="Q15"/>
    </sheetView>
  </sheetViews>
  <sheetFormatPr defaultRowHeight="14.4" x14ac:dyDescent="0.3"/>
  <cols>
    <col min="1" max="1" width="7.21875" bestFit="1" customWidth="1"/>
    <col min="9" max="9" width="11.88671875" bestFit="1" customWidth="1"/>
  </cols>
  <sheetData>
    <row r="1" spans="1:10" ht="20.399999999999999" x14ac:dyDescent="0.3">
      <c r="A1" s="26" t="s">
        <v>48</v>
      </c>
      <c r="B1" s="22" t="s">
        <v>49</v>
      </c>
      <c r="C1" s="22" t="s">
        <v>49</v>
      </c>
      <c r="D1" s="26" t="s">
        <v>52</v>
      </c>
      <c r="E1" s="26" t="s">
        <v>53</v>
      </c>
      <c r="F1" s="26" t="s">
        <v>54</v>
      </c>
      <c r="G1" s="26" t="s">
        <v>55</v>
      </c>
      <c r="H1" s="22" t="s">
        <v>56</v>
      </c>
      <c r="I1" s="22" t="s">
        <v>58</v>
      </c>
      <c r="J1" s="26" t="s">
        <v>60</v>
      </c>
    </row>
    <row r="2" spans="1:10" ht="35.4" customHeight="1" x14ac:dyDescent="0.3">
      <c r="A2" s="27"/>
      <c r="B2" s="23" t="s">
        <v>50</v>
      </c>
      <c r="C2" s="23" t="s">
        <v>51</v>
      </c>
      <c r="D2" s="27"/>
      <c r="E2" s="27"/>
      <c r="F2" s="27"/>
      <c r="G2" s="27"/>
      <c r="H2" s="23" t="s">
        <v>57</v>
      </c>
      <c r="I2" s="23" t="s">
        <v>59</v>
      </c>
      <c r="J2" s="27"/>
    </row>
    <row r="3" spans="1:10" x14ac:dyDescent="0.3">
      <c r="A3" s="24">
        <v>0</v>
      </c>
      <c r="B3" s="25">
        <v>0.46</v>
      </c>
      <c r="C3" s="25">
        <v>11.683999999999999</v>
      </c>
      <c r="D3" s="29">
        <v>107</v>
      </c>
      <c r="E3" s="25">
        <v>4.9000000000000002E-2</v>
      </c>
      <c r="F3" s="25">
        <v>0.16072</v>
      </c>
      <c r="G3" s="25">
        <v>380</v>
      </c>
      <c r="H3" s="25">
        <v>302</v>
      </c>
      <c r="I3" s="25" t="s">
        <v>61</v>
      </c>
      <c r="J3" s="25" t="s">
        <v>62</v>
      </c>
    </row>
    <row r="4" spans="1:10" x14ac:dyDescent="0.3">
      <c r="A4" s="24">
        <v>0</v>
      </c>
      <c r="B4" s="25">
        <v>0.40960000000000002</v>
      </c>
      <c r="C4" s="25">
        <v>10.403840000000001</v>
      </c>
      <c r="D4" s="29">
        <v>84.9</v>
      </c>
      <c r="E4" s="25">
        <v>6.1800000000000001E-2</v>
      </c>
      <c r="F4" s="25">
        <v>0.202704</v>
      </c>
      <c r="G4" s="25">
        <v>328</v>
      </c>
      <c r="H4" s="25">
        <v>239</v>
      </c>
      <c r="I4" s="25" t="s">
        <v>63</v>
      </c>
      <c r="J4" s="25" t="s">
        <v>64</v>
      </c>
    </row>
    <row r="5" spans="1:10" x14ac:dyDescent="0.3">
      <c r="A5" s="24">
        <v>0</v>
      </c>
      <c r="B5" s="25">
        <v>0.36480000000000001</v>
      </c>
      <c r="C5" s="25">
        <v>9.2659199999999995</v>
      </c>
      <c r="D5" s="29">
        <v>67.400000000000006</v>
      </c>
      <c r="E5" s="25">
        <v>7.7899999999999997E-2</v>
      </c>
      <c r="F5" s="25">
        <v>0.25551200000000002</v>
      </c>
      <c r="G5" s="25">
        <v>283</v>
      </c>
      <c r="H5" s="25">
        <v>190</v>
      </c>
      <c r="I5" s="25" t="s">
        <v>65</v>
      </c>
      <c r="J5" s="25" t="s">
        <v>66</v>
      </c>
    </row>
    <row r="6" spans="1:10" x14ac:dyDescent="0.3">
      <c r="A6" s="24">
        <v>0</v>
      </c>
      <c r="B6" s="25">
        <v>0.32490000000000002</v>
      </c>
      <c r="C6" s="25">
        <v>8.2524599999999992</v>
      </c>
      <c r="D6" s="29">
        <v>53.5</v>
      </c>
      <c r="E6" s="25">
        <v>9.8299999999999998E-2</v>
      </c>
      <c r="F6" s="25">
        <v>0.32242399999999999</v>
      </c>
      <c r="G6" s="25">
        <v>245</v>
      </c>
      <c r="H6" s="25">
        <v>150</v>
      </c>
      <c r="I6" s="25" t="s">
        <v>67</v>
      </c>
      <c r="J6" s="25" t="s">
        <v>68</v>
      </c>
    </row>
    <row r="7" spans="1:10" x14ac:dyDescent="0.3">
      <c r="A7" s="24">
        <v>1</v>
      </c>
      <c r="B7" s="25">
        <v>0.2893</v>
      </c>
      <c r="C7" s="25">
        <v>7.3482200000000004</v>
      </c>
      <c r="D7" s="29">
        <v>42.4</v>
      </c>
      <c r="E7" s="25">
        <v>0.1239</v>
      </c>
      <c r="F7" s="25">
        <v>0.40639199999999998</v>
      </c>
      <c r="G7" s="25">
        <v>211</v>
      </c>
      <c r="H7" s="25">
        <v>119</v>
      </c>
      <c r="I7" s="25" t="s">
        <v>69</v>
      </c>
      <c r="J7" s="25" t="s">
        <v>70</v>
      </c>
    </row>
    <row r="8" spans="1:10" x14ac:dyDescent="0.3">
      <c r="A8" s="24">
        <v>2</v>
      </c>
      <c r="B8" s="25">
        <v>0.2576</v>
      </c>
      <c r="C8" s="25">
        <v>6.5430400000000004</v>
      </c>
      <c r="D8" s="29">
        <v>33.6</v>
      </c>
      <c r="E8" s="25">
        <v>0.15629999999999999</v>
      </c>
      <c r="F8" s="25">
        <v>0.51266400000000001</v>
      </c>
      <c r="G8" s="25">
        <v>181</v>
      </c>
      <c r="H8" s="25">
        <v>94</v>
      </c>
      <c r="I8" s="25" t="s">
        <v>71</v>
      </c>
      <c r="J8" s="25" t="s">
        <v>72</v>
      </c>
    </row>
    <row r="9" spans="1:10" x14ac:dyDescent="0.3">
      <c r="A9" s="24">
        <v>3</v>
      </c>
      <c r="B9" s="25">
        <v>0.22939999999999999</v>
      </c>
      <c r="C9" s="25">
        <v>5.8267600000000002</v>
      </c>
      <c r="D9" s="29">
        <v>26.7</v>
      </c>
      <c r="E9" s="25">
        <v>0.19700000000000001</v>
      </c>
      <c r="F9" s="25">
        <v>0.64615999999999996</v>
      </c>
      <c r="G9" s="25">
        <v>158</v>
      </c>
      <c r="H9" s="25">
        <v>75</v>
      </c>
      <c r="I9" s="25" t="s">
        <v>73</v>
      </c>
      <c r="J9" s="25" t="s">
        <v>74</v>
      </c>
    </row>
    <row r="10" spans="1:10" x14ac:dyDescent="0.3">
      <c r="A10" s="24">
        <v>4</v>
      </c>
      <c r="B10" s="25">
        <v>0.20430000000000001</v>
      </c>
      <c r="C10" s="25">
        <v>5.1892199999999997</v>
      </c>
      <c r="D10" s="29">
        <v>21.1</v>
      </c>
      <c r="E10" s="25">
        <v>0.2485</v>
      </c>
      <c r="F10" s="25">
        <v>0.81508000000000003</v>
      </c>
      <c r="G10" s="25">
        <v>135</v>
      </c>
      <c r="H10" s="25">
        <v>60</v>
      </c>
      <c r="I10" s="25" t="s">
        <v>75</v>
      </c>
      <c r="J10" s="25" t="s">
        <v>76</v>
      </c>
    </row>
    <row r="11" spans="1:10" x14ac:dyDescent="0.3">
      <c r="A11" s="24">
        <v>5</v>
      </c>
      <c r="B11" s="25">
        <v>0.18190000000000001</v>
      </c>
      <c r="C11" s="25">
        <v>4.62026</v>
      </c>
      <c r="D11" s="29">
        <v>16.8</v>
      </c>
      <c r="E11" s="25">
        <v>0.31330000000000002</v>
      </c>
      <c r="F11" s="25">
        <v>1.0276240000000001</v>
      </c>
      <c r="G11" s="25">
        <v>118</v>
      </c>
      <c r="H11" s="25">
        <v>47</v>
      </c>
      <c r="I11" s="25" t="s">
        <v>77</v>
      </c>
      <c r="J11" s="25" t="s">
        <v>78</v>
      </c>
    </row>
    <row r="12" spans="1:10" x14ac:dyDescent="0.3">
      <c r="A12" s="24">
        <v>6</v>
      </c>
      <c r="B12" s="25">
        <v>0.16200000000000001</v>
      </c>
      <c r="C12" s="25">
        <v>4.1147999999999998</v>
      </c>
      <c r="D12" s="29">
        <v>13.3</v>
      </c>
      <c r="E12" s="25">
        <v>0.39510000000000001</v>
      </c>
      <c r="F12" s="25">
        <v>1.295928</v>
      </c>
      <c r="G12" s="25">
        <v>101</v>
      </c>
      <c r="H12" s="25">
        <v>37</v>
      </c>
      <c r="I12" s="25" t="s">
        <v>79</v>
      </c>
      <c r="J12" s="25" t="s">
        <v>80</v>
      </c>
    </row>
    <row r="13" spans="1:10" x14ac:dyDescent="0.3">
      <c r="A13" s="24">
        <v>7</v>
      </c>
      <c r="B13" s="25">
        <v>0.14430000000000001</v>
      </c>
      <c r="C13" s="25">
        <v>3.6652200000000001</v>
      </c>
      <c r="D13" s="29">
        <v>10.6</v>
      </c>
      <c r="E13" s="25">
        <v>0.49819999999999998</v>
      </c>
      <c r="F13" s="25">
        <v>1.634096</v>
      </c>
      <c r="G13" s="25">
        <v>89</v>
      </c>
      <c r="H13" s="25">
        <v>30</v>
      </c>
      <c r="I13" s="25" t="s">
        <v>81</v>
      </c>
      <c r="J13" s="25" t="s">
        <v>82</v>
      </c>
    </row>
    <row r="14" spans="1:10" x14ac:dyDescent="0.3">
      <c r="A14" s="24">
        <v>8</v>
      </c>
      <c r="B14" s="25">
        <v>0.1285</v>
      </c>
      <c r="C14" s="25">
        <v>3.2639</v>
      </c>
      <c r="D14" s="29">
        <v>8.3699999999999992</v>
      </c>
      <c r="E14" s="25">
        <v>0.62819999999999998</v>
      </c>
      <c r="F14" s="25">
        <v>2.0604960000000001</v>
      </c>
      <c r="G14" s="25">
        <v>73</v>
      </c>
      <c r="H14" s="25">
        <v>24</v>
      </c>
      <c r="I14" s="25" t="s">
        <v>83</v>
      </c>
      <c r="J14" s="25" t="s">
        <v>84</v>
      </c>
    </row>
    <row r="15" spans="1:10" x14ac:dyDescent="0.3">
      <c r="A15" s="24">
        <v>9</v>
      </c>
      <c r="B15" s="25">
        <v>0.1144</v>
      </c>
      <c r="C15" s="25">
        <v>2.9057599999999999</v>
      </c>
      <c r="D15" s="29">
        <v>6.63</v>
      </c>
      <c r="E15" s="25">
        <v>0.79210000000000003</v>
      </c>
      <c r="F15" s="25">
        <v>2.5980880000000002</v>
      </c>
      <c r="G15" s="25">
        <v>64</v>
      </c>
      <c r="H15" s="25">
        <v>19</v>
      </c>
      <c r="I15" s="25" t="s">
        <v>85</v>
      </c>
      <c r="J15" s="25" t="s">
        <v>86</v>
      </c>
    </row>
    <row r="16" spans="1:10" x14ac:dyDescent="0.3">
      <c r="A16" s="24">
        <v>10</v>
      </c>
      <c r="B16" s="25">
        <v>0.1019</v>
      </c>
      <c r="C16" s="25">
        <v>2.58826</v>
      </c>
      <c r="D16" s="29">
        <v>5.26</v>
      </c>
      <c r="E16" s="25">
        <v>0.99890000000000001</v>
      </c>
      <c r="F16" s="25">
        <v>3.276392</v>
      </c>
      <c r="G16" s="25">
        <v>55</v>
      </c>
      <c r="H16" s="25">
        <v>15</v>
      </c>
      <c r="I16" s="25" t="s">
        <v>87</v>
      </c>
      <c r="J16" s="25" t="s">
        <v>88</v>
      </c>
    </row>
    <row r="17" spans="1:10" x14ac:dyDescent="0.3">
      <c r="A17" s="24">
        <v>11</v>
      </c>
      <c r="B17" s="25">
        <v>9.0700000000000003E-2</v>
      </c>
      <c r="C17" s="25">
        <v>2.3037800000000002</v>
      </c>
      <c r="D17" s="29">
        <v>4.17</v>
      </c>
      <c r="E17" s="25">
        <v>1.26</v>
      </c>
      <c r="F17" s="25">
        <v>4.1327999999999996</v>
      </c>
      <c r="G17" s="25">
        <v>47</v>
      </c>
      <c r="H17" s="25">
        <v>12</v>
      </c>
      <c r="I17" s="25" t="s">
        <v>89</v>
      </c>
      <c r="J17" s="25" t="s">
        <v>90</v>
      </c>
    </row>
    <row r="18" spans="1:10" x14ac:dyDescent="0.3">
      <c r="A18" s="24">
        <v>12</v>
      </c>
      <c r="B18" s="25">
        <v>8.0799999999999997E-2</v>
      </c>
      <c r="C18" s="25">
        <v>2.0523199999999999</v>
      </c>
      <c r="D18" s="29">
        <v>3.31</v>
      </c>
      <c r="E18" s="25">
        <v>1.5880000000000001</v>
      </c>
      <c r="F18" s="25">
        <v>5.2086399999999999</v>
      </c>
      <c r="G18" s="25">
        <v>41</v>
      </c>
      <c r="H18" s="25">
        <v>9.3000000000000007</v>
      </c>
      <c r="I18" s="25" t="s">
        <v>91</v>
      </c>
      <c r="J18" s="25" t="s">
        <v>92</v>
      </c>
    </row>
    <row r="19" spans="1:10" x14ac:dyDescent="0.3">
      <c r="A19" s="24">
        <v>13</v>
      </c>
      <c r="B19" s="25">
        <v>7.1999999999999995E-2</v>
      </c>
      <c r="C19" s="25">
        <v>1.8288</v>
      </c>
      <c r="D19" s="29">
        <v>2.63</v>
      </c>
      <c r="E19" s="25">
        <v>2.0030000000000001</v>
      </c>
      <c r="F19" s="25">
        <v>6.5698400000000001</v>
      </c>
      <c r="G19" s="25">
        <v>35</v>
      </c>
      <c r="H19" s="25">
        <v>7.4</v>
      </c>
      <c r="I19" s="25" t="s">
        <v>93</v>
      </c>
      <c r="J19" s="25" t="s">
        <v>94</v>
      </c>
    </row>
    <row r="20" spans="1:10" x14ac:dyDescent="0.3">
      <c r="A20" s="24">
        <v>14</v>
      </c>
      <c r="B20" s="25">
        <v>6.4100000000000004E-2</v>
      </c>
      <c r="C20" s="25">
        <v>1.6281399999999999</v>
      </c>
      <c r="D20" s="29">
        <v>2.08</v>
      </c>
      <c r="E20" s="25">
        <v>2.5249999999999999</v>
      </c>
      <c r="F20" s="25">
        <v>8.282</v>
      </c>
      <c r="G20" s="25">
        <v>32</v>
      </c>
      <c r="H20" s="25">
        <v>5.9</v>
      </c>
      <c r="I20" s="25" t="s">
        <v>95</v>
      </c>
      <c r="J20" s="25" t="s">
        <v>96</v>
      </c>
    </row>
    <row r="21" spans="1:10" x14ac:dyDescent="0.3">
      <c r="A21" s="24">
        <v>15</v>
      </c>
      <c r="B21" s="25">
        <v>5.7099999999999998E-2</v>
      </c>
      <c r="C21" s="25">
        <v>1.45034</v>
      </c>
      <c r="D21" s="29">
        <v>1.65</v>
      </c>
      <c r="E21" s="25">
        <v>3.1840000000000002</v>
      </c>
      <c r="F21" s="25">
        <v>10.443519999999999</v>
      </c>
      <c r="G21" s="25">
        <v>28</v>
      </c>
      <c r="H21" s="25">
        <v>4.7</v>
      </c>
      <c r="I21" s="25" t="s">
        <v>97</v>
      </c>
      <c r="J21" s="25" t="s">
        <v>98</v>
      </c>
    </row>
    <row r="22" spans="1:10" x14ac:dyDescent="0.3">
      <c r="A22" s="24">
        <v>16</v>
      </c>
      <c r="B22" s="25">
        <v>5.0799999999999998E-2</v>
      </c>
      <c r="C22" s="25">
        <v>1.2903199999999999</v>
      </c>
      <c r="D22" s="29">
        <v>1.31</v>
      </c>
      <c r="E22" s="25">
        <v>4.016</v>
      </c>
      <c r="F22" s="25">
        <v>13.17248</v>
      </c>
      <c r="G22" s="25">
        <v>22</v>
      </c>
      <c r="H22" s="25">
        <v>3.7</v>
      </c>
      <c r="I22" s="25" t="s">
        <v>99</v>
      </c>
      <c r="J22" s="25" t="s">
        <v>100</v>
      </c>
    </row>
    <row r="23" spans="1:10" x14ac:dyDescent="0.3">
      <c r="A23" s="24">
        <v>17</v>
      </c>
      <c r="B23" s="25">
        <v>4.53E-2</v>
      </c>
      <c r="C23" s="25">
        <v>1.15062</v>
      </c>
      <c r="D23" s="29">
        <v>1.04</v>
      </c>
      <c r="E23" s="25">
        <v>5.0640000000000001</v>
      </c>
      <c r="F23" s="25">
        <v>16.609919999999999</v>
      </c>
      <c r="G23" s="25">
        <v>19</v>
      </c>
      <c r="H23" s="25">
        <v>2.9</v>
      </c>
      <c r="I23" s="25" t="s">
        <v>101</v>
      </c>
      <c r="J23" s="25" t="s">
        <v>102</v>
      </c>
    </row>
    <row r="24" spans="1:10" x14ac:dyDescent="0.3">
      <c r="A24" s="24">
        <v>18</v>
      </c>
      <c r="B24" s="25">
        <v>4.0300000000000002E-2</v>
      </c>
      <c r="C24" s="25">
        <v>1.02362</v>
      </c>
      <c r="D24" s="29">
        <v>0.82299999999999995</v>
      </c>
      <c r="E24" s="25">
        <v>6.3849999999999998</v>
      </c>
      <c r="F24" s="25">
        <v>20.942799999999998</v>
      </c>
      <c r="G24" s="25">
        <v>16</v>
      </c>
      <c r="H24" s="25">
        <v>2.2999999999999998</v>
      </c>
      <c r="I24" s="25" t="s">
        <v>103</v>
      </c>
      <c r="J24" s="25" t="s">
        <v>104</v>
      </c>
    </row>
    <row r="25" spans="1:10" x14ac:dyDescent="0.3">
      <c r="A25" s="24">
        <v>19</v>
      </c>
      <c r="B25" s="25">
        <v>3.5900000000000001E-2</v>
      </c>
      <c r="C25" s="25">
        <v>0.91186</v>
      </c>
      <c r="D25" s="29">
        <v>0.65300000000000002</v>
      </c>
      <c r="E25" s="25">
        <v>8.0510000000000002</v>
      </c>
      <c r="F25" s="25">
        <v>26.40728</v>
      </c>
      <c r="G25" s="25">
        <v>14</v>
      </c>
      <c r="H25" s="25">
        <v>1.8</v>
      </c>
      <c r="I25" s="25" t="s">
        <v>105</v>
      </c>
      <c r="J25" s="25" t="s">
        <v>106</v>
      </c>
    </row>
    <row r="26" spans="1:10" x14ac:dyDescent="0.3">
      <c r="A26" s="24">
        <v>20</v>
      </c>
      <c r="B26" s="25">
        <v>3.2000000000000001E-2</v>
      </c>
      <c r="C26" s="25">
        <v>0.81279999999999997</v>
      </c>
      <c r="D26" s="29">
        <v>0.51900000000000002</v>
      </c>
      <c r="E26" s="25">
        <v>10.15</v>
      </c>
      <c r="F26" s="25">
        <v>33.292000000000002</v>
      </c>
      <c r="G26" s="25">
        <v>11</v>
      </c>
      <c r="H26" s="25">
        <v>1.5</v>
      </c>
      <c r="I26" s="25" t="s">
        <v>107</v>
      </c>
      <c r="J26" s="25" t="s">
        <v>108</v>
      </c>
    </row>
    <row r="27" spans="1:10" x14ac:dyDescent="0.3">
      <c r="A27" s="24">
        <v>21</v>
      </c>
      <c r="B27" s="25">
        <v>2.8500000000000001E-2</v>
      </c>
      <c r="C27" s="25">
        <v>0.72389999999999999</v>
      </c>
      <c r="D27" s="29">
        <v>0.41199999999999998</v>
      </c>
      <c r="E27" s="25">
        <v>12.8</v>
      </c>
      <c r="F27" s="25">
        <v>41.984000000000002</v>
      </c>
      <c r="G27" s="25">
        <v>9</v>
      </c>
      <c r="H27" s="25">
        <v>1.2</v>
      </c>
      <c r="I27" s="25" t="s">
        <v>109</v>
      </c>
      <c r="J27" s="25" t="s">
        <v>110</v>
      </c>
    </row>
    <row r="28" spans="1:10" x14ac:dyDescent="0.3">
      <c r="A28" s="24">
        <v>22</v>
      </c>
      <c r="B28" s="25">
        <v>2.53E-2</v>
      </c>
      <c r="C28" s="25">
        <v>0.64515999999999996</v>
      </c>
      <c r="D28" s="29">
        <v>0.32700000000000001</v>
      </c>
      <c r="E28" s="25">
        <v>16.14</v>
      </c>
      <c r="F28" s="25">
        <v>52.9392</v>
      </c>
      <c r="G28" s="25">
        <v>7</v>
      </c>
      <c r="H28" s="25">
        <v>0.92</v>
      </c>
      <c r="I28" s="25" t="s">
        <v>111</v>
      </c>
      <c r="J28" s="25" t="s">
        <v>112</v>
      </c>
    </row>
    <row r="29" spans="1:10" x14ac:dyDescent="0.3">
      <c r="A29" s="24">
        <v>23</v>
      </c>
      <c r="B29" s="25">
        <v>2.2599999999999999E-2</v>
      </c>
      <c r="C29" s="25">
        <v>0.57403999999999999</v>
      </c>
      <c r="D29" s="29">
        <v>0.25900000000000001</v>
      </c>
      <c r="E29" s="25">
        <v>20.36</v>
      </c>
      <c r="F29" s="25">
        <v>66.780799999999999</v>
      </c>
      <c r="G29" s="25">
        <v>4.7</v>
      </c>
      <c r="H29" s="25">
        <v>0.72899999999999998</v>
      </c>
      <c r="I29" s="25" t="s">
        <v>113</v>
      </c>
      <c r="J29" s="25" t="s">
        <v>114</v>
      </c>
    </row>
    <row r="30" spans="1:10" x14ac:dyDescent="0.3">
      <c r="A30" s="24">
        <v>24</v>
      </c>
      <c r="B30" s="25">
        <v>2.01E-2</v>
      </c>
      <c r="C30" s="25">
        <v>0.51053999999999999</v>
      </c>
      <c r="D30" s="29">
        <v>0.20499999999999999</v>
      </c>
      <c r="E30" s="25">
        <v>25.67</v>
      </c>
      <c r="F30" s="25">
        <v>84.197599999999994</v>
      </c>
      <c r="G30" s="25">
        <v>3.5</v>
      </c>
      <c r="H30" s="25">
        <v>0.57699999999999996</v>
      </c>
      <c r="I30" s="25" t="s">
        <v>115</v>
      </c>
      <c r="J30" s="25" t="s">
        <v>116</v>
      </c>
    </row>
    <row r="31" spans="1:10" x14ac:dyDescent="0.3">
      <c r="A31" s="24">
        <v>25</v>
      </c>
      <c r="B31" s="25">
        <v>1.7899999999999999E-2</v>
      </c>
      <c r="C31" s="25">
        <v>0.45466000000000001</v>
      </c>
      <c r="D31" s="29">
        <v>0.16200000000000001</v>
      </c>
      <c r="E31" s="25">
        <v>32.369999999999997</v>
      </c>
      <c r="F31" s="25">
        <v>106.17359999999999</v>
      </c>
      <c r="G31" s="25">
        <v>2.7</v>
      </c>
      <c r="H31" s="25">
        <v>0.45700000000000002</v>
      </c>
      <c r="I31" s="25" t="s">
        <v>117</v>
      </c>
      <c r="J31" s="25" t="s">
        <v>118</v>
      </c>
    </row>
    <row r="32" spans="1:10" x14ac:dyDescent="0.3">
      <c r="A32" s="24">
        <v>26</v>
      </c>
      <c r="B32" s="25">
        <v>1.5900000000000001E-2</v>
      </c>
      <c r="C32" s="25">
        <v>0.40386</v>
      </c>
      <c r="D32" s="29">
        <v>0.128</v>
      </c>
      <c r="E32" s="25">
        <v>40.81</v>
      </c>
      <c r="F32" s="25">
        <v>133.85679999999999</v>
      </c>
      <c r="G32" s="25">
        <v>2.2000000000000002</v>
      </c>
      <c r="H32" s="25">
        <v>0.36099999999999999</v>
      </c>
      <c r="I32" s="25" t="s">
        <v>119</v>
      </c>
      <c r="J32" s="25" t="s">
        <v>120</v>
      </c>
    </row>
    <row r="33" spans="1:10" x14ac:dyDescent="0.3">
      <c r="A33" s="24">
        <v>27</v>
      </c>
      <c r="B33" s="25">
        <v>1.4200000000000001E-2</v>
      </c>
      <c r="C33" s="25">
        <v>0.36068</v>
      </c>
      <c r="D33" s="29">
        <v>0.10199999999999999</v>
      </c>
      <c r="E33" s="25">
        <v>51.47</v>
      </c>
      <c r="F33" s="25">
        <v>168.82159999999999</v>
      </c>
      <c r="G33" s="25">
        <v>1.7</v>
      </c>
      <c r="H33" s="25">
        <v>0.28799999999999998</v>
      </c>
      <c r="I33" s="25" t="s">
        <v>121</v>
      </c>
      <c r="J33" s="25" t="s">
        <v>122</v>
      </c>
    </row>
    <row r="34" spans="1:10" x14ac:dyDescent="0.3">
      <c r="A34" s="24">
        <v>28</v>
      </c>
      <c r="B34" s="25">
        <v>1.26E-2</v>
      </c>
      <c r="C34" s="25">
        <v>0.32003999999999999</v>
      </c>
      <c r="D34" s="29">
        <v>0.08</v>
      </c>
      <c r="E34" s="25">
        <v>64.900000000000006</v>
      </c>
      <c r="F34" s="25">
        <v>212.87200000000001</v>
      </c>
      <c r="G34" s="25">
        <v>1.4</v>
      </c>
      <c r="H34" s="25">
        <v>0.22600000000000001</v>
      </c>
      <c r="I34" s="25" t="s">
        <v>123</v>
      </c>
      <c r="J34" s="25" t="s">
        <v>124</v>
      </c>
    </row>
    <row r="35" spans="1:10" x14ac:dyDescent="0.3">
      <c r="A35" s="24">
        <v>29</v>
      </c>
      <c r="B35" s="25">
        <v>1.1299999999999999E-2</v>
      </c>
      <c r="C35" s="25">
        <v>0.28702</v>
      </c>
      <c r="D35" s="29">
        <v>6.4699999999999994E-2</v>
      </c>
      <c r="E35" s="25">
        <v>81.83</v>
      </c>
      <c r="F35" s="25">
        <v>268.4024</v>
      </c>
      <c r="G35" s="25">
        <v>1.2</v>
      </c>
      <c r="H35" s="25">
        <v>0.182</v>
      </c>
      <c r="I35" s="25" t="s">
        <v>125</v>
      </c>
      <c r="J35" s="25" t="s">
        <v>126</v>
      </c>
    </row>
    <row r="36" spans="1:10" x14ac:dyDescent="0.3">
      <c r="A36" s="24">
        <v>30</v>
      </c>
      <c r="B36" s="25">
        <v>0.01</v>
      </c>
      <c r="C36" s="25">
        <v>0.254</v>
      </c>
      <c r="D36" s="29">
        <v>5.0700000000000002E-2</v>
      </c>
      <c r="E36" s="25">
        <v>103.2</v>
      </c>
      <c r="F36" s="25">
        <v>338.49599999999998</v>
      </c>
      <c r="G36" s="25">
        <v>0.86</v>
      </c>
      <c r="H36" s="25">
        <v>0.14199999999999999</v>
      </c>
      <c r="I36" s="25" t="s">
        <v>127</v>
      </c>
      <c r="J36" s="25" t="s">
        <v>128</v>
      </c>
    </row>
    <row r="37" spans="1:10" x14ac:dyDescent="0.3">
      <c r="A37" s="24">
        <v>31</v>
      </c>
      <c r="B37" s="25">
        <v>8.8999999999999999E-3</v>
      </c>
      <c r="C37" s="25">
        <v>0.22606000000000001</v>
      </c>
      <c r="D37" s="29">
        <v>4.0099999999999997E-2</v>
      </c>
      <c r="E37" s="25">
        <v>130.1</v>
      </c>
      <c r="F37" s="25">
        <v>426.72800000000001</v>
      </c>
      <c r="G37" s="25">
        <v>0.7</v>
      </c>
      <c r="H37" s="25">
        <v>0.113</v>
      </c>
      <c r="I37" s="25" t="s">
        <v>129</v>
      </c>
      <c r="J37" s="25" t="s">
        <v>130</v>
      </c>
    </row>
    <row r="38" spans="1:10" x14ac:dyDescent="0.3">
      <c r="A38" s="24">
        <v>32</v>
      </c>
      <c r="B38" s="25">
        <v>8.0000000000000002E-3</v>
      </c>
      <c r="C38" s="25">
        <v>0.20319999999999999</v>
      </c>
      <c r="D38" s="29">
        <v>3.2399999999999998E-2</v>
      </c>
      <c r="E38" s="25">
        <v>164.1</v>
      </c>
      <c r="F38" s="25">
        <v>538.24800000000005</v>
      </c>
      <c r="G38" s="25">
        <v>0.53</v>
      </c>
      <c r="H38" s="25">
        <v>9.0999999999999998E-2</v>
      </c>
      <c r="I38" s="25" t="s">
        <v>131</v>
      </c>
      <c r="J38" s="25" t="s">
        <v>132</v>
      </c>
    </row>
    <row r="39" spans="1:10" x14ac:dyDescent="0.3">
      <c r="A39" s="24" t="s">
        <v>133</v>
      </c>
      <c r="B39" s="25">
        <v>7.8700000000000003E-3</v>
      </c>
      <c r="C39" s="25">
        <v>0.2</v>
      </c>
      <c r="D39" s="29">
        <v>3.1399999999999997E-2</v>
      </c>
      <c r="E39" s="25">
        <v>169.39</v>
      </c>
      <c r="F39" s="25">
        <v>555.61</v>
      </c>
      <c r="G39" s="25">
        <v>0.51</v>
      </c>
      <c r="H39" s="25">
        <v>8.7999999999999995E-2</v>
      </c>
      <c r="I39" s="25" t="s">
        <v>134</v>
      </c>
      <c r="J39" s="25"/>
    </row>
  </sheetData>
  <mergeCells count="6">
    <mergeCell ref="A1:A2"/>
    <mergeCell ref="D1:D2"/>
    <mergeCell ref="E1:E2"/>
    <mergeCell ref="F1:F2"/>
    <mergeCell ref="G1:G2"/>
    <mergeCell ref="J1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040A89E2-B5A4-4047-A575-DB67B7BEB71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Transformer_Design</vt:lpstr>
      <vt:lpstr>AWG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2023-05-02T16:57:28Z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