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0B25FB1C-C476-4F24-A04E-0F2B2154EBE2}" xr6:coauthVersionLast="47" xr6:coauthVersionMax="47" xr10:uidLastSave="{00000000-0000-0000-0000-000000000000}"/>
  <bookViews>
    <workbookView xWindow="-23148" yWindow="11364" windowWidth="23256" windowHeight="13896" xr2:uid="{00000000-000D-0000-FFFF-FFFF00000000}"/>
  </bookViews>
  <sheets>
    <sheet name="Transformer_Design" sheetId="1" r:id="rId1"/>
    <sheet name="AW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2" i="1"/>
  <c r="D35" i="1" a="1"/>
  <c r="D34" i="1" a="1"/>
  <c r="G34" i="1" a="1"/>
  <c r="G35" i="1" a="1"/>
  <c r="D35" i="1" l="1"/>
  <c r="G35" i="1"/>
  <c r="G34" i="1"/>
  <c r="D34" i="1"/>
  <c r="B22" i="1"/>
  <c r="B24" i="1"/>
  <c r="B13" i="1"/>
  <c r="B15" i="1" s="1"/>
  <c r="B32" i="1" s="1"/>
  <c r="J34" i="1" l="1"/>
  <c r="B23" i="1"/>
  <c r="B30" i="1" s="1"/>
  <c r="B25" i="1" l="1"/>
  <c r="D22" i="1"/>
  <c r="B26" i="1" l="1"/>
  <c r="B27" i="1" s="1"/>
  <c r="B28" i="1" s="1"/>
  <c r="B29" i="1" s="1"/>
  <c r="B33" i="1" s="1"/>
  <c r="J35" i="1" l="1"/>
  <c r="B36" i="1" l="1"/>
  <c r="B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<sst xmlns="http://schemas.openxmlformats.org/spreadsheetml/2006/main" count="161" uniqueCount="143">
  <si>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</si>
  <si>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</si>
  <si>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</si>
  <si>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</si>
  <si>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</si>
  <si>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</si>
  <si>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</si>
  <si>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</si>
  <si>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</si>
  <si>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</si>
  <si>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</si>
  <si>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</si>
  <si>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</si>
  <si>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</si>
  <si>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</si>
  <si>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</si>
  <si>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</si>
  <si>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</si>
  <si>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</si>
  <si>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</si>
  <si>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</si>
  <si>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</si>
  <si>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</si>
  <si>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</si>
  <si>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</si>
  <si>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</si>
  <si>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</si>
  <si>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</si>
  <si>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</si>
  <si>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</si>
  <si>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</si>
  <si>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</si>
  <si>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</si>
  <si>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</si>
  <si>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</si>
  <si>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</si>
  <si>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</si>
  <si>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</si>
  <si>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Gap length, G</t>
  </si>
  <si>
    <t xml:space="preserve">mm 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</si>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</sst>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174179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168671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212263</xdr:colOff>
      <xdr:row>14</xdr:row>
      <xdr:rowOff>98067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545631</xdr:colOff>
      <xdr:row>14</xdr:row>
      <xdr:rowOff>92237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128291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65442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121919</xdr:colOff>
      <xdr:row>19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9" workbookViewId="0">
      <selection activeCell="K27" sqref="K27"/>
    </sheetView>
  </sheetViews>
  <sheetFormatPr defaultRowHeight="14.4" x14ac:dyDescent="0.3"/>
  <cols>
    <col min="1" max="1" width="23.77734375" bestFit="1" customWidth="1"/>
    <col min="2" max="2" width="12.109375" bestFit="1" customWidth="1"/>
    <col min="3" max="3" width="11.44140625" customWidth="1"/>
    <col min="4" max="4" width="8" bestFit="1" customWidth="1"/>
    <col min="5" max="5" width="7.109375" customWidth="1"/>
    <col min="7" max="7" width="11.21875" customWidth="1"/>
    <col min="14" max="14" width="12" bestFit="1" customWidth="1"/>
  </cols>
  <sheetData>
    <row r="1" spans="1:16" ht="15.6" thickTop="1" thickBot="1" x14ac:dyDescent="0.35">
      <c r="A1" s="16" t="s">
        <v>10</v>
      </c>
      <c r="B1" s="17"/>
      <c r="C1" s="18"/>
    </row>
    <row r="2" spans="1:16" ht="15" thickTop="1" x14ac:dyDescent="0.3">
      <c r="A2" s="2" t="s">
        <v>0</v>
      </c>
      <c r="B2" s="1">
        <v>12</v>
      </c>
      <c r="C2" s="1" t="s">
        <v>1</v>
      </c>
    </row>
    <row r="3" spans="1:16" x14ac:dyDescent="0.3">
      <c r="A3" s="2" t="s">
        <v>2</v>
      </c>
      <c r="B3" s="1">
        <v>18</v>
      </c>
      <c r="C3" s="1" t="s">
        <v>1</v>
      </c>
    </row>
    <row r="4" spans="1:16" x14ac:dyDescent="0.3">
      <c r="A4" s="2" t="s">
        <v>3</v>
      </c>
      <c r="B4" s="1">
        <v>48</v>
      </c>
      <c r="C4" s="1" t="s">
        <v>4</v>
      </c>
    </row>
    <row r="5" spans="1:16" x14ac:dyDescent="0.3">
      <c r="A5" s="2" t="s">
        <v>5</v>
      </c>
      <c r="B5" s="1">
        <v>0.85</v>
      </c>
      <c r="C5" s="1"/>
    </row>
    <row r="6" spans="1:16" x14ac:dyDescent="0.3">
      <c r="A6" s="2" t="s">
        <v>6</v>
      </c>
      <c r="B6" s="1">
        <v>60000</v>
      </c>
      <c r="C6" s="1" t="s">
        <v>7</v>
      </c>
    </row>
    <row r="7" spans="1:16" x14ac:dyDescent="0.3">
      <c r="A7" s="2" t="s">
        <v>8</v>
      </c>
      <c r="B7" s="1">
        <v>48</v>
      </c>
      <c r="C7" s="1" t="s">
        <v>1</v>
      </c>
      <c r="K7" s="3"/>
    </row>
    <row r="8" spans="1:16" x14ac:dyDescent="0.3">
      <c r="A8" s="2" t="s">
        <v>16</v>
      </c>
      <c r="B8" s="5">
        <v>1</v>
      </c>
      <c r="C8" s="1" t="s">
        <v>1</v>
      </c>
    </row>
    <row r="9" spans="1:16" x14ac:dyDescent="0.3">
      <c r="A9" s="2" t="s">
        <v>15</v>
      </c>
      <c r="B9" s="1">
        <v>12</v>
      </c>
      <c r="C9" s="1" t="s">
        <v>1</v>
      </c>
      <c r="F9" s="4" t="s">
        <v>17</v>
      </c>
      <c r="G9" s="25" t="s">
        <v>18</v>
      </c>
      <c r="H9" s="25"/>
      <c r="I9" s="25"/>
      <c r="J9" s="25"/>
    </row>
    <row r="10" spans="1:16" x14ac:dyDescent="0.3">
      <c r="A10" s="10" t="s">
        <v>42</v>
      </c>
      <c r="B10" s="1">
        <v>0.4</v>
      </c>
      <c r="C10" s="1"/>
    </row>
    <row r="11" spans="1:16" x14ac:dyDescent="0.3">
      <c r="A11" s="19" t="s">
        <v>13</v>
      </c>
      <c r="B11" s="20"/>
      <c r="C11" s="21"/>
    </row>
    <row r="12" spans="1:16" x14ac:dyDescent="0.3">
      <c r="A12" s="4" t="s">
        <v>12</v>
      </c>
      <c r="B12" s="1">
        <f>B4/B5</f>
        <v>56.470588235294116</v>
      </c>
      <c r="C12" s="1" t="s">
        <v>4</v>
      </c>
    </row>
    <row r="13" spans="1:16" x14ac:dyDescent="0.3">
      <c r="A13" s="4" t="s">
        <v>14</v>
      </c>
      <c r="B13" s="1">
        <f>2*B12/(B2*B14)</f>
        <v>18.823529411764707</v>
      </c>
      <c r="C13" s="1" t="s">
        <v>9</v>
      </c>
    </row>
    <row r="14" spans="1:16" x14ac:dyDescent="0.3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">
      <c r="A16" s="4"/>
      <c r="B16" s="1"/>
      <c r="C16" s="1"/>
    </row>
    <row r="17" spans="1:14" x14ac:dyDescent="0.3">
      <c r="A17" s="22" t="s">
        <v>19</v>
      </c>
      <c r="B17" s="23"/>
      <c r="C17" s="24"/>
    </row>
    <row r="18" spans="1:14" x14ac:dyDescent="0.3">
      <c r="A18" s="2" t="s">
        <v>20</v>
      </c>
      <c r="B18" s="1">
        <v>0.3</v>
      </c>
      <c r="C18" s="1" t="s">
        <v>22</v>
      </c>
      <c r="F18">
        <v>21</v>
      </c>
      <c r="J18">
        <v>22</v>
      </c>
      <c r="N18">
        <v>23</v>
      </c>
    </row>
    <row r="19" spans="1:14" x14ac:dyDescent="0.3">
      <c r="A19" s="2" t="s">
        <v>21</v>
      </c>
      <c r="B19" s="5">
        <v>233</v>
      </c>
      <c r="C19" s="1" t="s">
        <v>23</v>
      </c>
    </row>
    <row r="20" spans="1:14" x14ac:dyDescent="0.3">
      <c r="A20" s="2" t="s">
        <v>43</v>
      </c>
      <c r="B20" s="5">
        <v>374</v>
      </c>
      <c r="C20" s="1" t="s">
        <v>23</v>
      </c>
    </row>
    <row r="21" spans="1:14" ht="31.2" customHeight="1" x14ac:dyDescent="0.3">
      <c r="A21" s="2" t="s">
        <v>36</v>
      </c>
      <c r="B21" s="5">
        <v>5200</v>
      </c>
      <c r="C21" s="1" t="s">
        <v>37</v>
      </c>
      <c r="D21" s="30" t="s">
        <v>142</v>
      </c>
      <c r="E21" s="30"/>
      <c r="F21" s="31" t="s">
        <v>141</v>
      </c>
      <c r="G21" s="31"/>
    </row>
    <row r="22" spans="1:14" x14ac:dyDescent="0.3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">
      <c r="A23" s="4" t="s">
        <v>28</v>
      </c>
      <c r="B23" s="1">
        <f>(B22*B13*10^6)/(B18*B19)</f>
        <v>3.5765379113018603</v>
      </c>
      <c r="C23" s="1"/>
    </row>
    <row r="24" spans="1:14" x14ac:dyDescent="0.3">
      <c r="A24" s="4" t="s">
        <v>27</v>
      </c>
      <c r="B24" s="1">
        <f>(B2*B14)/((B4+B8)*(1-B14))</f>
        <v>0.24489795918367346</v>
      </c>
      <c r="C24" s="1"/>
    </row>
    <row r="25" spans="1:14" x14ac:dyDescent="0.3">
      <c r="A25" s="4" t="s">
        <v>31</v>
      </c>
      <c r="B25" s="1">
        <f>ROUND(B23,0)</f>
        <v>4</v>
      </c>
      <c r="C25" s="1"/>
    </row>
    <row r="26" spans="1:14" x14ac:dyDescent="0.3">
      <c r="A26" s="4" t="s">
        <v>32</v>
      </c>
      <c r="B26" s="1">
        <f>B25/B24</f>
        <v>16.333333333333332</v>
      </c>
      <c r="C26" s="1"/>
    </row>
    <row r="27" spans="1:14" x14ac:dyDescent="0.3">
      <c r="A27" s="6" t="s">
        <v>33</v>
      </c>
      <c r="B27" s="7">
        <f>ROUND(B26,0)</f>
        <v>16</v>
      </c>
      <c r="C27" s="7"/>
      <c r="F27" s="15"/>
      <c r="G27" s="15"/>
    </row>
    <row r="28" spans="1:14" x14ac:dyDescent="0.3">
      <c r="A28" s="4" t="s">
        <v>34</v>
      </c>
      <c r="B28" s="1">
        <f>B13*B25/B27</f>
        <v>4.7058823529411766</v>
      </c>
      <c r="C28" s="1" t="s">
        <v>9</v>
      </c>
    </row>
    <row r="29" spans="1:14" x14ac:dyDescent="0.3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">
      <c r="A30" s="4" t="s">
        <v>38</v>
      </c>
      <c r="B30" s="1">
        <f>40*3.14*B19*(((B23^2)/(1000*B23))+(1/B21))</f>
        <v>110.29451282051284</v>
      </c>
      <c r="C30" s="1" t="s">
        <v>39</v>
      </c>
    </row>
    <row r="31" spans="1:14" x14ac:dyDescent="0.3">
      <c r="A31" s="2" t="s">
        <v>40</v>
      </c>
      <c r="B31" s="1">
        <v>5</v>
      </c>
      <c r="C31" s="1" t="s">
        <v>41</v>
      </c>
    </row>
    <row r="32" spans="1:14" x14ac:dyDescent="0.3">
      <c r="A32" s="4" t="s">
        <v>44</v>
      </c>
      <c r="B32" s="1">
        <f>B15/B31</f>
        <v>1.5369347405698373</v>
      </c>
      <c r="C32" s="1" t="s">
        <v>23</v>
      </c>
      <c r="D32" s="8"/>
      <c r="F32" s="8"/>
    </row>
    <row r="33" spans="1:10" x14ac:dyDescent="0.3">
      <c r="A33" s="4" t="s">
        <v>45</v>
      </c>
      <c r="B33" s="1">
        <f>B29/B31</f>
        <v>0.38423368514245931</v>
      </c>
      <c r="C33" s="7" t="s">
        <v>23</v>
      </c>
    </row>
    <row r="34" spans="1:10" x14ac:dyDescent="0.3">
      <c r="A34" s="2" t="s">
        <v>135</v>
      </c>
      <c r="B34" s="1">
        <v>24</v>
      </c>
      <c r="C34" s="4" t="s">
        <v>138</v>
      </c>
      <c r="D34" s="1" cm="1">
        <f t="array" aca="1" ref="D34" ca="1">INDIRECT("AWG!D" &amp; B34+6)</f>
        <v>0.20499999999999999</v>
      </c>
      <c r="E34" s="1" t="s">
        <v>23</v>
      </c>
      <c r="F34" s="4" t="s">
        <v>136</v>
      </c>
      <c r="G34" s="1" cm="1">
        <f t="array" aca="1" ref="G34" ca="1">INDIRECT("AWG!C" &amp; B34+6)</f>
        <v>0.51053999999999999</v>
      </c>
      <c r="H34" s="1" t="s">
        <v>140</v>
      </c>
      <c r="I34" s="4" t="s">
        <v>139</v>
      </c>
      <c r="J34" s="1">
        <f ca="1">ROUNDUP(B32/D34,0)</f>
        <v>8</v>
      </c>
    </row>
    <row r="35" spans="1:10" x14ac:dyDescent="0.3">
      <c r="A35" s="2" t="s">
        <v>137</v>
      </c>
      <c r="B35" s="1">
        <v>24</v>
      </c>
      <c r="C35" s="4" t="s">
        <v>138</v>
      </c>
      <c r="D35" s="1" cm="1">
        <f t="array" aca="1" ref="D35" ca="1">INDIRECT("AWG!D" &amp; B35+6)</f>
        <v>0.20499999999999999</v>
      </c>
      <c r="E35" s="1" t="s">
        <v>23</v>
      </c>
      <c r="F35" s="4" t="s">
        <v>136</v>
      </c>
      <c r="G35" s="1" cm="1">
        <f t="array" aca="1" ref="G35" ca="1">INDIRECT("AWG!C" &amp; B35+6)</f>
        <v>0.51053999999999999</v>
      </c>
      <c r="H35" s="1" t="s">
        <v>140</v>
      </c>
      <c r="I35" s="4" t="s">
        <v>139</v>
      </c>
      <c r="J35" s="1">
        <f ca="1">ROUNDUP(B33/D35,0)</f>
        <v>2</v>
      </c>
    </row>
    <row r="36" spans="1:10" x14ac:dyDescent="0.3">
      <c r="A36" s="4" t="s">
        <v>46</v>
      </c>
      <c r="B36" s="1">
        <f ca="1">D34*J34*B25+D35*J35*B27</f>
        <v>13.12</v>
      </c>
      <c r="C36" s="14" t="s">
        <v>23</v>
      </c>
    </row>
    <row r="37" spans="1:10" x14ac:dyDescent="0.3">
      <c r="A37" s="4" t="s">
        <v>47</v>
      </c>
      <c r="B37" s="1">
        <f ca="1">B36/B20</f>
        <v>3.5080213903743315E-2</v>
      </c>
      <c r="C37" s="1"/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14" workbookViewId="0">
      <selection activeCell="O38" sqref="O38"/>
    </sheetView>
  </sheetViews>
  <sheetFormatPr defaultRowHeight="14.4" x14ac:dyDescent="0.3"/>
  <cols>
    <col min="1" max="1" width="7.21875" bestFit="1" customWidth="1"/>
    <col min="9" max="9" width="11.88671875" bestFit="1" customWidth="1"/>
  </cols>
  <sheetData>
    <row r="1" spans="1:10" ht="20.399999999999999" x14ac:dyDescent="0.3">
      <c r="A1" s="26" t="s">
        <v>48</v>
      </c>
      <c r="B1" s="11" t="s">
        <v>49</v>
      </c>
      <c r="C1" s="11" t="s">
        <v>49</v>
      </c>
      <c r="D1" s="26" t="s">
        <v>52</v>
      </c>
      <c r="E1" s="26" t="s">
        <v>53</v>
      </c>
      <c r="F1" s="26" t="s">
        <v>54</v>
      </c>
      <c r="G1" s="26" t="s">
        <v>55</v>
      </c>
      <c r="H1" s="11" t="s">
        <v>56</v>
      </c>
      <c r="I1" s="11" t="s">
        <v>58</v>
      </c>
      <c r="J1" s="26" t="s">
        <v>60</v>
      </c>
    </row>
    <row r="2" spans="1:10" ht="35.4" customHeight="1" x14ac:dyDescent="0.3">
      <c r="A2" s="27"/>
      <c r="B2" s="12" t="s">
        <v>50</v>
      </c>
      <c r="C2" s="12" t="s">
        <v>51</v>
      </c>
      <c r="D2" s="27"/>
      <c r="E2" s="27"/>
      <c r="F2" s="27"/>
      <c r="G2" s="27"/>
      <c r="H2" s="12" t="s">
        <v>57</v>
      </c>
      <c r="I2" s="12" t="s">
        <v>59</v>
      </c>
      <c r="J2" s="27"/>
    </row>
    <row r="3" spans="1:10" x14ac:dyDescent="0.3">
      <c r="A3" s="29">
        <v>0</v>
      </c>
      <c r="B3" s="13">
        <v>0.46</v>
      </c>
      <c r="C3" s="28">
        <v>11.683999999999999</v>
      </c>
      <c r="D3" s="28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61</v>
      </c>
      <c r="J3" s="13" t="s">
        <v>62</v>
      </c>
    </row>
    <row r="4" spans="1:10" x14ac:dyDescent="0.3">
      <c r="A4" s="29">
        <v>0</v>
      </c>
      <c r="B4" s="13">
        <v>0.40960000000000002</v>
      </c>
      <c r="C4" s="28">
        <v>10.403840000000001</v>
      </c>
      <c r="D4" s="28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63</v>
      </c>
      <c r="J4" s="13" t="s">
        <v>64</v>
      </c>
    </row>
    <row r="5" spans="1:10" x14ac:dyDescent="0.3">
      <c r="A5" s="29">
        <v>0</v>
      </c>
      <c r="B5" s="13">
        <v>0.36480000000000001</v>
      </c>
      <c r="C5" s="28">
        <v>9.2659199999999995</v>
      </c>
      <c r="D5" s="28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65</v>
      </c>
      <c r="J5" s="13" t="s">
        <v>66</v>
      </c>
    </row>
    <row r="6" spans="1:10" x14ac:dyDescent="0.3">
      <c r="A6" s="29">
        <v>0</v>
      </c>
      <c r="B6" s="13">
        <v>0.32490000000000002</v>
      </c>
      <c r="C6" s="28">
        <v>8.2524599999999992</v>
      </c>
      <c r="D6" s="28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67</v>
      </c>
      <c r="J6" s="13" t="s">
        <v>68</v>
      </c>
    </row>
    <row r="7" spans="1:10" x14ac:dyDescent="0.3">
      <c r="A7" s="29">
        <v>1</v>
      </c>
      <c r="B7" s="13">
        <v>0.2893</v>
      </c>
      <c r="C7" s="28">
        <v>7.3482200000000004</v>
      </c>
      <c r="D7" s="28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69</v>
      </c>
      <c r="J7" s="13" t="s">
        <v>70</v>
      </c>
    </row>
    <row r="8" spans="1:10" x14ac:dyDescent="0.3">
      <c r="A8" s="29">
        <v>2</v>
      </c>
      <c r="B8" s="13">
        <v>0.2576</v>
      </c>
      <c r="C8" s="28">
        <v>6.5430400000000004</v>
      </c>
      <c r="D8" s="28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71</v>
      </c>
      <c r="J8" s="13" t="s">
        <v>72</v>
      </c>
    </row>
    <row r="9" spans="1:10" x14ac:dyDescent="0.3">
      <c r="A9" s="29">
        <v>3</v>
      </c>
      <c r="B9" s="13">
        <v>0.22939999999999999</v>
      </c>
      <c r="C9" s="28">
        <v>5.8267600000000002</v>
      </c>
      <c r="D9" s="28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73</v>
      </c>
      <c r="J9" s="13" t="s">
        <v>74</v>
      </c>
    </row>
    <row r="10" spans="1:10" x14ac:dyDescent="0.3">
      <c r="A10" s="29">
        <v>4</v>
      </c>
      <c r="B10" s="13">
        <v>0.20430000000000001</v>
      </c>
      <c r="C10" s="28">
        <v>5.1892199999999997</v>
      </c>
      <c r="D10" s="28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75</v>
      </c>
      <c r="J10" s="13" t="s">
        <v>76</v>
      </c>
    </row>
    <row r="11" spans="1:10" x14ac:dyDescent="0.3">
      <c r="A11" s="29">
        <v>5</v>
      </c>
      <c r="B11" s="13">
        <v>0.18190000000000001</v>
      </c>
      <c r="C11" s="28">
        <v>4.62026</v>
      </c>
      <c r="D11" s="28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77</v>
      </c>
      <c r="J11" s="13" t="s">
        <v>78</v>
      </c>
    </row>
    <row r="12" spans="1:10" x14ac:dyDescent="0.3">
      <c r="A12" s="29">
        <v>6</v>
      </c>
      <c r="B12" s="13">
        <v>0.16200000000000001</v>
      </c>
      <c r="C12" s="28">
        <v>4.1147999999999998</v>
      </c>
      <c r="D12" s="28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79</v>
      </c>
      <c r="J12" s="13" t="s">
        <v>80</v>
      </c>
    </row>
    <row r="13" spans="1:10" x14ac:dyDescent="0.3">
      <c r="A13" s="29">
        <v>7</v>
      </c>
      <c r="B13" s="13">
        <v>0.14430000000000001</v>
      </c>
      <c r="C13" s="28">
        <v>3.6652200000000001</v>
      </c>
      <c r="D13" s="28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81</v>
      </c>
      <c r="J13" s="13" t="s">
        <v>82</v>
      </c>
    </row>
    <row r="14" spans="1:10" x14ac:dyDescent="0.3">
      <c r="A14" s="29">
        <v>8</v>
      </c>
      <c r="B14" s="13">
        <v>0.1285</v>
      </c>
      <c r="C14" s="28">
        <v>3.2639</v>
      </c>
      <c r="D14" s="28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83</v>
      </c>
      <c r="J14" s="13" t="s">
        <v>84</v>
      </c>
    </row>
    <row r="15" spans="1:10" x14ac:dyDescent="0.3">
      <c r="A15" s="29">
        <v>9</v>
      </c>
      <c r="B15" s="13">
        <v>0.1144</v>
      </c>
      <c r="C15" s="28">
        <v>2.9057599999999999</v>
      </c>
      <c r="D15" s="28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85</v>
      </c>
      <c r="J15" s="13" t="s">
        <v>86</v>
      </c>
    </row>
    <row r="16" spans="1:10" x14ac:dyDescent="0.3">
      <c r="A16" s="29">
        <v>10</v>
      </c>
      <c r="B16" s="13">
        <v>0.1019</v>
      </c>
      <c r="C16" s="28">
        <v>2.58826</v>
      </c>
      <c r="D16" s="28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87</v>
      </c>
      <c r="J16" s="13" t="s">
        <v>88</v>
      </c>
    </row>
    <row r="17" spans="1:10" x14ac:dyDescent="0.3">
      <c r="A17" s="29">
        <v>11</v>
      </c>
      <c r="B17" s="13">
        <v>9.0700000000000003E-2</v>
      </c>
      <c r="C17" s="28">
        <v>2.3037800000000002</v>
      </c>
      <c r="D17" s="28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89</v>
      </c>
      <c r="J17" s="13" t="s">
        <v>90</v>
      </c>
    </row>
    <row r="18" spans="1:10" x14ac:dyDescent="0.3">
      <c r="A18" s="29">
        <v>12</v>
      </c>
      <c r="B18" s="13">
        <v>8.0799999999999997E-2</v>
      </c>
      <c r="C18" s="28">
        <v>2.0523199999999999</v>
      </c>
      <c r="D18" s="28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91</v>
      </c>
      <c r="J18" s="13" t="s">
        <v>92</v>
      </c>
    </row>
    <row r="19" spans="1:10" x14ac:dyDescent="0.3">
      <c r="A19" s="29">
        <v>13</v>
      </c>
      <c r="B19" s="13">
        <v>7.1999999999999995E-2</v>
      </c>
      <c r="C19" s="28">
        <v>1.8288</v>
      </c>
      <c r="D19" s="28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93</v>
      </c>
      <c r="J19" s="13" t="s">
        <v>94</v>
      </c>
    </row>
    <row r="20" spans="1:10" x14ac:dyDescent="0.3">
      <c r="A20" s="29">
        <v>14</v>
      </c>
      <c r="B20" s="13">
        <v>6.4100000000000004E-2</v>
      </c>
      <c r="C20" s="28">
        <v>1.6281399999999999</v>
      </c>
      <c r="D20" s="28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95</v>
      </c>
      <c r="J20" s="13" t="s">
        <v>96</v>
      </c>
    </row>
    <row r="21" spans="1:10" x14ac:dyDescent="0.3">
      <c r="A21" s="29">
        <v>15</v>
      </c>
      <c r="B21" s="13">
        <v>5.7099999999999998E-2</v>
      </c>
      <c r="C21" s="28">
        <v>1.45034</v>
      </c>
      <c r="D21" s="28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97</v>
      </c>
      <c r="J21" s="13" t="s">
        <v>98</v>
      </c>
    </row>
    <row r="22" spans="1:10" x14ac:dyDescent="0.3">
      <c r="A22" s="29">
        <v>16</v>
      </c>
      <c r="B22" s="13">
        <v>5.0799999999999998E-2</v>
      </c>
      <c r="C22" s="28">
        <v>1.2903199999999999</v>
      </c>
      <c r="D22" s="28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99</v>
      </c>
      <c r="J22" s="13" t="s">
        <v>100</v>
      </c>
    </row>
    <row r="23" spans="1:10" x14ac:dyDescent="0.3">
      <c r="A23" s="29">
        <v>17</v>
      </c>
      <c r="B23" s="13">
        <v>4.53E-2</v>
      </c>
      <c r="C23" s="28">
        <v>1.15062</v>
      </c>
      <c r="D23" s="28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101</v>
      </c>
      <c r="J23" s="13" t="s">
        <v>102</v>
      </c>
    </row>
    <row r="24" spans="1:10" x14ac:dyDescent="0.3">
      <c r="A24" s="29">
        <v>18</v>
      </c>
      <c r="B24" s="13">
        <v>4.0300000000000002E-2</v>
      </c>
      <c r="C24" s="28">
        <v>1.02362</v>
      </c>
      <c r="D24" s="28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103</v>
      </c>
      <c r="J24" s="13" t="s">
        <v>104</v>
      </c>
    </row>
    <row r="25" spans="1:10" x14ac:dyDescent="0.3">
      <c r="A25" s="29">
        <v>19</v>
      </c>
      <c r="B25" s="13">
        <v>3.5900000000000001E-2</v>
      </c>
      <c r="C25" s="28">
        <v>0.91186</v>
      </c>
      <c r="D25" s="28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105</v>
      </c>
      <c r="J25" s="13" t="s">
        <v>106</v>
      </c>
    </row>
    <row r="26" spans="1:10" x14ac:dyDescent="0.3">
      <c r="A26" s="29">
        <v>20</v>
      </c>
      <c r="B26" s="13">
        <v>3.2000000000000001E-2</v>
      </c>
      <c r="C26" s="28">
        <v>0.81279999999999997</v>
      </c>
      <c r="D26" s="28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107</v>
      </c>
      <c r="J26" s="13" t="s">
        <v>108</v>
      </c>
    </row>
    <row r="27" spans="1:10" x14ac:dyDescent="0.3">
      <c r="A27" s="29">
        <v>21</v>
      </c>
      <c r="B27" s="13">
        <v>2.8500000000000001E-2</v>
      </c>
      <c r="C27" s="28">
        <v>0.72389999999999999</v>
      </c>
      <c r="D27" s="28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109</v>
      </c>
      <c r="J27" s="13" t="s">
        <v>110</v>
      </c>
    </row>
    <row r="28" spans="1:10" x14ac:dyDescent="0.3">
      <c r="A28" s="29">
        <v>22</v>
      </c>
      <c r="B28" s="13">
        <v>2.53E-2</v>
      </c>
      <c r="C28" s="28">
        <v>0.64515999999999996</v>
      </c>
      <c r="D28" s="28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111</v>
      </c>
      <c r="J28" s="13" t="s">
        <v>112</v>
      </c>
    </row>
    <row r="29" spans="1:10" x14ac:dyDescent="0.3">
      <c r="A29" s="29">
        <v>23</v>
      </c>
      <c r="B29" s="13">
        <v>2.2599999999999999E-2</v>
      </c>
      <c r="C29" s="28">
        <v>0.57403999999999999</v>
      </c>
      <c r="D29" s="28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113</v>
      </c>
      <c r="J29" s="13" t="s">
        <v>114</v>
      </c>
    </row>
    <row r="30" spans="1:10" x14ac:dyDescent="0.3">
      <c r="A30" s="29">
        <v>24</v>
      </c>
      <c r="B30" s="13">
        <v>2.01E-2</v>
      </c>
      <c r="C30" s="28">
        <v>0.51053999999999999</v>
      </c>
      <c r="D30" s="28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115</v>
      </c>
      <c r="J30" s="13" t="s">
        <v>116</v>
      </c>
    </row>
    <row r="31" spans="1:10" x14ac:dyDescent="0.3">
      <c r="A31" s="29">
        <v>25</v>
      </c>
      <c r="B31" s="13">
        <v>1.7899999999999999E-2</v>
      </c>
      <c r="C31" s="28">
        <v>0.45466000000000001</v>
      </c>
      <c r="D31" s="28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117</v>
      </c>
      <c r="J31" s="13" t="s">
        <v>118</v>
      </c>
    </row>
    <row r="32" spans="1:10" x14ac:dyDescent="0.3">
      <c r="A32" s="29">
        <v>26</v>
      </c>
      <c r="B32" s="13">
        <v>1.5900000000000001E-2</v>
      </c>
      <c r="C32" s="28">
        <v>0.40386</v>
      </c>
      <c r="D32" s="28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119</v>
      </c>
      <c r="J32" s="13" t="s">
        <v>120</v>
      </c>
    </row>
    <row r="33" spans="1:10" x14ac:dyDescent="0.3">
      <c r="A33" s="29">
        <v>27</v>
      </c>
      <c r="B33" s="13">
        <v>1.4200000000000001E-2</v>
      </c>
      <c r="C33" s="28">
        <v>0.36068</v>
      </c>
      <c r="D33" s="28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121</v>
      </c>
      <c r="J33" s="13" t="s">
        <v>122</v>
      </c>
    </row>
    <row r="34" spans="1:10" x14ac:dyDescent="0.3">
      <c r="A34" s="29">
        <v>28</v>
      </c>
      <c r="B34" s="13">
        <v>1.26E-2</v>
      </c>
      <c r="C34" s="28">
        <v>0.32003999999999999</v>
      </c>
      <c r="D34" s="28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123</v>
      </c>
      <c r="J34" s="13" t="s">
        <v>124</v>
      </c>
    </row>
    <row r="35" spans="1:10" x14ac:dyDescent="0.3">
      <c r="A35" s="29">
        <v>29</v>
      </c>
      <c r="B35" s="13">
        <v>1.1299999999999999E-2</v>
      </c>
      <c r="C35" s="28">
        <v>0.28702</v>
      </c>
      <c r="D35" s="28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125</v>
      </c>
      <c r="J35" s="13" t="s">
        <v>126</v>
      </c>
    </row>
    <row r="36" spans="1:10" x14ac:dyDescent="0.3">
      <c r="A36" s="29">
        <v>30</v>
      </c>
      <c r="B36" s="13">
        <v>0.01</v>
      </c>
      <c r="C36" s="28">
        <v>0.254</v>
      </c>
      <c r="D36" s="28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127</v>
      </c>
      <c r="J36" s="13" t="s">
        <v>128</v>
      </c>
    </row>
    <row r="37" spans="1:10" x14ac:dyDescent="0.3">
      <c r="A37" s="29">
        <v>31</v>
      </c>
      <c r="B37" s="13">
        <v>8.8999999999999999E-3</v>
      </c>
      <c r="C37" s="28">
        <v>0.22606000000000001</v>
      </c>
      <c r="D37" s="28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129</v>
      </c>
      <c r="J37" s="13" t="s">
        <v>130</v>
      </c>
    </row>
    <row r="38" spans="1:10" x14ac:dyDescent="0.3">
      <c r="A38" s="29">
        <v>32</v>
      </c>
      <c r="B38" s="13">
        <v>8.0000000000000002E-3</v>
      </c>
      <c r="C38" s="28">
        <v>0.20319999999999999</v>
      </c>
      <c r="D38" s="28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131</v>
      </c>
      <c r="J38" s="13" t="s">
        <v>132</v>
      </c>
    </row>
    <row r="39" spans="1:10" ht="20.399999999999999" x14ac:dyDescent="0.3">
      <c r="A39" s="29" t="s">
        <v>133</v>
      </c>
      <c r="B39" s="13">
        <v>7.8700000000000003E-3</v>
      </c>
      <c r="C39" s="28">
        <v>0.2</v>
      </c>
      <c r="D39" s="28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134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23CB67D2-12A4-42A0-8780-C1787795E96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Transformer_Design</vt:lpstr>
      <vt:lpstr>AWG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2023-05-03T06:24:53Z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