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BEF35984-C583-43FE-AA95-6E40E5EEB0C6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Transformer_Design" sheetId="1" r:id="rId1"/>
    <sheet name="AW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 s="1"/>
  <c r="B37" i="1"/>
  <c r="B14" i="1"/>
  <c r="B12" i="1"/>
  <c r="D33" i="1" a="1"/>
  <c r="G33" i="1" a="1"/>
  <c r="L33" i="1" a="1"/>
  <c r="L34" i="1" a="1"/>
  <c r="G34" i="1" a="1"/>
  <c r="D34" i="1" a="1"/>
  <c r="L34" i="1" l="1"/>
  <c r="L33" i="1"/>
  <c r="D34" i="1"/>
  <c r="G34" i="1"/>
  <c r="G33" i="1"/>
  <c r="D33" i="1"/>
  <c r="B22" i="1"/>
  <c r="B24" i="1"/>
  <c r="B13" i="1"/>
  <c r="B15" i="1" s="1"/>
  <c r="B31" i="1" s="1"/>
  <c r="J33" i="1" l="1"/>
  <c r="B23" i="1"/>
  <c r="B25" i="1" l="1"/>
  <c r="B39" i="1" s="1"/>
  <c r="C39" i="1" s="1"/>
  <c r="D22" i="1"/>
  <c r="I28" i="1" s="1"/>
  <c r="B26" i="1" l="1"/>
  <c r="B27" i="1" s="1"/>
  <c r="B28" i="1" s="1"/>
  <c r="B29" i="1" s="1"/>
  <c r="B32" i="1" s="1"/>
  <c r="J34" i="1" l="1"/>
  <c r="B40" i="1" l="1"/>
  <c r="C40" i="1" s="1"/>
  <c r="B35" i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<sst xmlns="http://schemas.openxmlformats.org/spreadsheetml/2006/main" count="171" uniqueCount="150">
  <si>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</si>
  <si>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</si>
  <si>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</si>
  <si>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</si>
  <si>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</si>
  <si>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</si>
  <si>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</si>
  <si>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</si>
  <si>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</si>
  <si>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</si>
  <si>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</si>
  <si>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</si>
  <si>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</si>
  <si>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</si>
  <si>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</si>
  <si>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</si>
  <si>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</si>
  <si>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</si>
  <si>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</si>
  <si>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</si>
  <si>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</si>
  <si>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</si>
  <si>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</si>
  <si>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</si>
  <si>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</si>
  <si>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</si>
  <si>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</si>
  <si>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</si>
  <si>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</si>
  <si>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</si>
  <si>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</si>
  <si>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</si>
  <si>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</si>
  <si>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</si>
  <si>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</si>
  <si>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</si>
  <si>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</si>
  <si>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</si>
  <si>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</si>
  <si>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</si>
  <si>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</si>
  <si>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</si>
  <si>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</si>
  <si>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</si>
  <si>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</si>
  <si>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</si>
  <si>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</si>
  <si>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</si>
  <si>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</si>
  <si>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</si>
  <si>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</si>
  <si>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</si>
  <si>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</si>
  <si>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</si>
  <si>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</si>
  <si>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</si>
  <si>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</si>
  <si>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</si>
  <si>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</si>
  <si>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</si>
  <si>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</si>
  <si>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</si>
  <si>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</si>
  <si>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</si>
  <si>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</si>
  <si>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</si>
  <si>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</si>
  <si>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</si>
  <si>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</si>
  <si>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</si>
  <si>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</si>
  <si>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</si>
  <si>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</si>
  <si>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</si>
  <si>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</si>
  <si>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</si>
  <si>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</si>
  <si>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</si>
  <si>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</si>
  <si>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</si>
  <si>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</si>
  <si>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</si>
  <si>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</si>
  <si>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</si>
  <si>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</si>
  <si>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</si>
  <si>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</si>
  <si>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</si>
  <si>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</si>
  <si>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</si>
  <si>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</si>
  <si>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</si>
  <si>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</si>
  <si>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</si>
  <si>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</si>
  <si>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</si>
  <si>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</si>
  <si>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</si>
  <si>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</si>
  <si>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</si>
  <si>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</si>
  <si>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</si>
  <si>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</si>
  <si>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</si>
  <si>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</si>
  <si>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</si>
  <si>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</si>
  <si>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</si>
  <si>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</si>
  <si>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</si>
  <si>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</si>
  <si>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</si>
  <si>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</si>
  <si>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</si>
  <si>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</si>
  <si>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</si>
  <si>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</si>
  <si>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</si>
  <si>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</si>
  <si>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</si>
  <si>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</si>
  <si>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</si>
  <si>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</si>
  <si>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</si>
  <si>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</si>
  <si>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</si>
  <si>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</si>
  <si>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</si>
  <si>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</si>
  <si>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</si>
  <si>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</si>
  <si>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</si>
  <si>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</si>
  <si>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</si>
  <si>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</si>
  <si>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</si>
  <si>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</si>
  <si>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</si>
  <si>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</si>
  <si>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</si>
  <si>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</si>
  <si>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</si>
  <si>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</si>
  <si>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</si>
  <si>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resis_pri</t>
  </si>
  <si>
    <t>resis_sec</t>
  </si>
  <si>
    <t>mOhm</t>
  </si>
  <si>
    <t>Le</t>
  </si>
  <si>
    <t>Gap length, l_g</t>
  </si>
  <si>
    <t>Permiability, u (ungapped)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</si>
</sst>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174179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168671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212263</xdr:colOff>
      <xdr:row>14</xdr:row>
      <xdr:rowOff>98067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545631</xdr:colOff>
      <xdr:row>14</xdr:row>
      <xdr:rowOff>92237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128291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65442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121919</xdr:colOff>
      <xdr:row>19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36</xdr:row>
      <xdr:rowOff>160020</xdr:rowOff>
    </xdr:from>
    <xdr:to>
      <xdr:col>7</xdr:col>
      <xdr:colOff>533565</xdr:colOff>
      <xdr:row>41</xdr:row>
      <xdr:rowOff>30548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AB5A5-117A-7FCF-1E74-12689AE5D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060" y="6979920"/>
          <a:ext cx="1905165" cy="78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M39" sqref="M39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8" bestFit="1" customWidth="1"/>
    <col min="5" max="5" width="7.109375" customWidth="1"/>
    <col min="7" max="7" width="11.21875" customWidth="1"/>
    <col min="14" max="14" width="12" bestFit="1" customWidth="1"/>
  </cols>
  <sheetData>
    <row r="1" spans="1:16" ht="15.6" thickTop="1" thickBot="1" x14ac:dyDescent="0.35">
      <c r="A1" s="18" t="s">
        <v>10</v>
      </c>
      <c r="B1" s="19"/>
      <c r="C1" s="20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7" t="s">
        <v>18</v>
      </c>
      <c r="H9" s="27"/>
      <c r="I9" s="27"/>
      <c r="J9" s="27"/>
    </row>
    <row r="10" spans="1:16" x14ac:dyDescent="0.3">
      <c r="A10" s="10" t="s">
        <v>40</v>
      </c>
      <c r="B10" s="1">
        <v>0.4</v>
      </c>
      <c r="C10" s="1"/>
    </row>
    <row r="11" spans="1:16" x14ac:dyDescent="0.3">
      <c r="A11" s="21" t="s">
        <v>13</v>
      </c>
      <c r="B11" s="22"/>
      <c r="C11" s="23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4" x14ac:dyDescent="0.3">
      <c r="A17" s="24" t="s">
        <v>19</v>
      </c>
      <c r="B17" s="25"/>
      <c r="C17" s="26"/>
    </row>
    <row r="18" spans="1:14" x14ac:dyDescent="0.3">
      <c r="A18" s="2" t="s">
        <v>20</v>
      </c>
      <c r="B18" s="1">
        <v>0.3</v>
      </c>
      <c r="C18" s="1" t="s">
        <v>22</v>
      </c>
      <c r="F18">
        <v>21</v>
      </c>
      <c r="J18">
        <v>22</v>
      </c>
      <c r="N18">
        <v>23</v>
      </c>
    </row>
    <row r="19" spans="1:14" x14ac:dyDescent="0.3">
      <c r="A19" s="2" t="s">
        <v>21</v>
      </c>
      <c r="B19" s="5">
        <v>233</v>
      </c>
      <c r="C19" s="1" t="s">
        <v>23</v>
      </c>
    </row>
    <row r="20" spans="1:14" x14ac:dyDescent="0.3">
      <c r="A20" s="2" t="s">
        <v>41</v>
      </c>
      <c r="B20" s="5">
        <v>374</v>
      </c>
      <c r="C20" s="1" t="s">
        <v>23</v>
      </c>
    </row>
    <row r="21" spans="1:14" ht="31.2" customHeight="1" x14ac:dyDescent="0.3">
      <c r="A21" s="2" t="s">
        <v>36</v>
      </c>
      <c r="B21" s="5">
        <v>5200</v>
      </c>
      <c r="C21" s="1" t="s">
        <v>37</v>
      </c>
      <c r="D21" s="28" t="s">
        <v>140</v>
      </c>
      <c r="E21" s="28"/>
      <c r="F21" s="29" t="s">
        <v>139</v>
      </c>
      <c r="G21" s="29"/>
    </row>
    <row r="22" spans="1:14" x14ac:dyDescent="0.3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">
      <c r="A23" s="4" t="s">
        <v>28</v>
      </c>
      <c r="B23" s="1">
        <f>(B22*B13*10^6)/(B18*B19)</f>
        <v>3.5765379113018603</v>
      </c>
      <c r="C23" s="1"/>
    </row>
    <row r="24" spans="1:14" x14ac:dyDescent="0.3">
      <c r="A24" s="4" t="s">
        <v>27</v>
      </c>
      <c r="B24" s="1">
        <f>(B2*B14)/((B4+B8)*(1-B14))</f>
        <v>0.24489795918367346</v>
      </c>
      <c r="C24" s="1"/>
    </row>
    <row r="25" spans="1:14" x14ac:dyDescent="0.3">
      <c r="A25" s="4" t="s">
        <v>31</v>
      </c>
      <c r="B25" s="1">
        <f>ROUND(B23,0)</f>
        <v>4</v>
      </c>
      <c r="C25" s="1"/>
    </row>
    <row r="26" spans="1:14" x14ac:dyDescent="0.3">
      <c r="A26" s="4" t="s">
        <v>32</v>
      </c>
      <c r="B26" s="1">
        <f>B25/B24</f>
        <v>16.333333333333332</v>
      </c>
      <c r="C26" s="1"/>
    </row>
    <row r="27" spans="1:14" x14ac:dyDescent="0.3">
      <c r="A27" s="6" t="s">
        <v>33</v>
      </c>
      <c r="B27" s="7">
        <f>ROUND(B26,0)</f>
        <v>16</v>
      </c>
      <c r="C27" s="7"/>
      <c r="F27" s="17"/>
      <c r="G27" s="17"/>
    </row>
    <row r="28" spans="1:14" x14ac:dyDescent="0.3">
      <c r="A28" s="4" t="s">
        <v>34</v>
      </c>
      <c r="B28" s="1">
        <f>B13*B25/B27</f>
        <v>4.7058823529411766</v>
      </c>
      <c r="C28" s="1" t="s">
        <v>9</v>
      </c>
      <c r="I28">
        <f>1000*D22/16</f>
        <v>830.07812500000011</v>
      </c>
    </row>
    <row r="29" spans="1:14" x14ac:dyDescent="0.3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">
      <c r="A30" s="2" t="s">
        <v>38</v>
      </c>
      <c r="B30" s="1">
        <v>5</v>
      </c>
      <c r="C30" s="1" t="s">
        <v>39</v>
      </c>
    </row>
    <row r="31" spans="1:14" x14ac:dyDescent="0.3">
      <c r="A31" s="4" t="s">
        <v>42</v>
      </c>
      <c r="B31" s="1">
        <f>B15/B30</f>
        <v>1.5369347405698373</v>
      </c>
      <c r="C31" s="1" t="s">
        <v>23</v>
      </c>
      <c r="D31" s="8"/>
      <c r="F31" s="8"/>
    </row>
    <row r="32" spans="1:14" x14ac:dyDescent="0.3">
      <c r="A32" s="4" t="s">
        <v>43</v>
      </c>
      <c r="B32" s="7">
        <f>B29/B30</f>
        <v>0.38423368514245931</v>
      </c>
      <c r="C32" s="7" t="s">
        <v>23</v>
      </c>
    </row>
    <row r="33" spans="1:12" x14ac:dyDescent="0.3">
      <c r="A33" s="2" t="s">
        <v>133</v>
      </c>
      <c r="B33" s="1">
        <v>24</v>
      </c>
      <c r="C33" s="4" t="s">
        <v>136</v>
      </c>
      <c r="D33" s="1" cm="1">
        <f t="array" aca="1" ref="D33" ca="1">INDIRECT("AWG!D" &amp; B33+6)</f>
        <v>0.20499999999999999</v>
      </c>
      <c r="E33" s="1" t="s">
        <v>23</v>
      </c>
      <c r="F33" s="4" t="s">
        <v>134</v>
      </c>
      <c r="G33" s="1" cm="1">
        <f t="array" aca="1" ref="G33" ca="1">INDIRECT("AWG!C" &amp; B33+6)</f>
        <v>0.51053999999999999</v>
      </c>
      <c r="H33" s="1" t="s">
        <v>138</v>
      </c>
      <c r="I33" s="4" t="s">
        <v>137</v>
      </c>
      <c r="J33" s="1">
        <f ca="1">ROUNDUP(B31/D33,0)</f>
        <v>8</v>
      </c>
      <c r="K33" s="1" t="s">
        <v>144</v>
      </c>
      <c r="L33" s="1" cm="1">
        <f t="array" aca="1" ref="L33" ca="1">INDIRECT("AWG!F" &amp; B33+6)</f>
        <v>84.197599999999994</v>
      </c>
    </row>
    <row r="34" spans="1:12" x14ac:dyDescent="0.3">
      <c r="A34" s="2" t="s">
        <v>135</v>
      </c>
      <c r="B34" s="1">
        <v>24</v>
      </c>
      <c r="C34" s="4" t="s">
        <v>136</v>
      </c>
      <c r="D34" s="1" cm="1">
        <f t="array" aca="1" ref="D34" ca="1">INDIRECT("AWG!D" &amp; B34+6)</f>
        <v>0.20499999999999999</v>
      </c>
      <c r="E34" s="1" t="s">
        <v>23</v>
      </c>
      <c r="F34" s="4" t="s">
        <v>134</v>
      </c>
      <c r="G34" s="1" cm="1">
        <f t="array" aca="1" ref="G34" ca="1">INDIRECT("AWG!C" &amp; B34+6)</f>
        <v>0.51053999999999999</v>
      </c>
      <c r="H34" s="1" t="s">
        <v>138</v>
      </c>
      <c r="I34" s="4" t="s">
        <v>137</v>
      </c>
      <c r="J34" s="1">
        <f ca="1">ROUNDUP(B32/D34,0)</f>
        <v>2</v>
      </c>
      <c r="K34" s="1" t="s">
        <v>145</v>
      </c>
      <c r="L34" s="1" cm="1">
        <f t="array" aca="1" ref="L34" ca="1">INDIRECT("AWG!F" &amp; B34+6)</f>
        <v>84.197599999999994</v>
      </c>
    </row>
    <row r="35" spans="1:12" x14ac:dyDescent="0.3">
      <c r="A35" s="4" t="s">
        <v>44</v>
      </c>
      <c r="B35" s="14">
        <f ca="1">D33*J33*B25+D34*J34*B27</f>
        <v>13.12</v>
      </c>
      <c r="C35" s="14" t="s">
        <v>23</v>
      </c>
    </row>
    <row r="36" spans="1:12" x14ac:dyDescent="0.3">
      <c r="A36" s="6" t="s">
        <v>45</v>
      </c>
      <c r="B36" s="7">
        <f ca="1">B35/B20</f>
        <v>3.5080213903743315E-2</v>
      </c>
      <c r="C36" s="7"/>
    </row>
    <row r="37" spans="1:12" x14ac:dyDescent="0.3">
      <c r="A37" s="2" t="s">
        <v>141</v>
      </c>
      <c r="B37" s="1">
        <f>2*3.14*(30.9-12.2)/2</f>
        <v>58.718000000000004</v>
      </c>
      <c r="C37" s="1"/>
      <c r="D37" s="1"/>
    </row>
    <row r="38" spans="1:12" x14ac:dyDescent="0.3">
      <c r="A38" s="2" t="s">
        <v>147</v>
      </c>
      <c r="B38" s="1">
        <v>97</v>
      </c>
      <c r="C38" s="1" t="s">
        <v>138</v>
      </c>
      <c r="D38" s="1"/>
    </row>
    <row r="39" spans="1:12" x14ac:dyDescent="0.3">
      <c r="A39" s="4" t="s">
        <v>142</v>
      </c>
      <c r="B39" s="1">
        <f ca="1">(B25*B37*L33)/(J33*10^6)</f>
        <v>2.4719573384000002E-3</v>
      </c>
      <c r="C39" s="1">
        <f ca="1">1000*B39</f>
        <v>2.4719573384000002</v>
      </c>
      <c r="D39" s="1" t="s">
        <v>146</v>
      </c>
    </row>
    <row r="40" spans="1:12" x14ac:dyDescent="0.3">
      <c r="A40" s="4" t="s">
        <v>143</v>
      </c>
      <c r="B40" s="1">
        <f ca="1">(B27*B37*L34)/(J34*10^6)</f>
        <v>3.9551317414400003E-2</v>
      </c>
      <c r="C40" s="1">
        <f ca="1">1000*B40</f>
        <v>39.551317414400003</v>
      </c>
      <c r="D40" s="1" t="s">
        <v>146</v>
      </c>
    </row>
    <row r="41" spans="1:12" x14ac:dyDescent="0.3">
      <c r="A41" s="4" t="s">
        <v>149</v>
      </c>
      <c r="B41" s="1">
        <f>(B38*B21)/(0.4*3.14*B19*100)</f>
        <v>17.235723462999918</v>
      </c>
      <c r="C41" s="1"/>
    </row>
    <row r="42" spans="1:12" x14ac:dyDescent="0.3">
      <c r="A42" s="4" t="s">
        <v>148</v>
      </c>
      <c r="B42" s="1">
        <f>B19*B41/B21</f>
        <v>0.77229299363057324</v>
      </c>
      <c r="C42" s="1" t="s">
        <v>138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17" workbookViewId="0">
      <selection activeCell="O38" sqref="O38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30" t="s">
        <v>46</v>
      </c>
      <c r="B1" s="11" t="s">
        <v>47</v>
      </c>
      <c r="C1" s="11" t="s">
        <v>47</v>
      </c>
      <c r="D1" s="30" t="s">
        <v>50</v>
      </c>
      <c r="E1" s="30" t="s">
        <v>51</v>
      </c>
      <c r="F1" s="30" t="s">
        <v>52</v>
      </c>
      <c r="G1" s="30" t="s">
        <v>53</v>
      </c>
      <c r="H1" s="11" t="s">
        <v>54</v>
      </c>
      <c r="I1" s="11" t="s">
        <v>56</v>
      </c>
      <c r="J1" s="30" t="s">
        <v>58</v>
      </c>
    </row>
    <row r="2" spans="1:10" ht="35.4" customHeight="1" x14ac:dyDescent="0.3">
      <c r="A2" s="31"/>
      <c r="B2" s="12" t="s">
        <v>48</v>
      </c>
      <c r="C2" s="12" t="s">
        <v>49</v>
      </c>
      <c r="D2" s="31"/>
      <c r="E2" s="31"/>
      <c r="F2" s="31"/>
      <c r="G2" s="31"/>
      <c r="H2" s="12" t="s">
        <v>55</v>
      </c>
      <c r="I2" s="12" t="s">
        <v>57</v>
      </c>
      <c r="J2" s="31"/>
    </row>
    <row r="3" spans="1:10" x14ac:dyDescent="0.3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59</v>
      </c>
      <c r="J3" s="13" t="s">
        <v>60</v>
      </c>
    </row>
    <row r="4" spans="1:10" x14ac:dyDescent="0.3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61</v>
      </c>
      <c r="J4" s="13" t="s">
        <v>62</v>
      </c>
    </row>
    <row r="5" spans="1:10" x14ac:dyDescent="0.3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63</v>
      </c>
      <c r="J5" s="13" t="s">
        <v>64</v>
      </c>
    </row>
    <row r="6" spans="1:10" x14ac:dyDescent="0.3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65</v>
      </c>
      <c r="J6" s="13" t="s">
        <v>66</v>
      </c>
    </row>
    <row r="7" spans="1:10" x14ac:dyDescent="0.3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67</v>
      </c>
      <c r="J7" s="13" t="s">
        <v>68</v>
      </c>
    </row>
    <row r="8" spans="1:10" x14ac:dyDescent="0.3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69</v>
      </c>
      <c r="J8" s="13" t="s">
        <v>70</v>
      </c>
    </row>
    <row r="9" spans="1:10" x14ac:dyDescent="0.3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71</v>
      </c>
      <c r="J9" s="13" t="s">
        <v>72</v>
      </c>
    </row>
    <row r="10" spans="1:10" x14ac:dyDescent="0.3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73</v>
      </c>
      <c r="J10" s="13" t="s">
        <v>74</v>
      </c>
    </row>
    <row r="11" spans="1:10" x14ac:dyDescent="0.3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75</v>
      </c>
      <c r="J11" s="13" t="s">
        <v>76</v>
      </c>
    </row>
    <row r="12" spans="1:10" x14ac:dyDescent="0.3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77</v>
      </c>
      <c r="J12" s="13" t="s">
        <v>78</v>
      </c>
    </row>
    <row r="13" spans="1:10" x14ac:dyDescent="0.3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79</v>
      </c>
      <c r="J13" s="13" t="s">
        <v>80</v>
      </c>
    </row>
    <row r="14" spans="1:10" x14ac:dyDescent="0.3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81</v>
      </c>
      <c r="J14" s="13" t="s">
        <v>82</v>
      </c>
    </row>
    <row r="15" spans="1:10" x14ac:dyDescent="0.3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83</v>
      </c>
      <c r="J15" s="13" t="s">
        <v>84</v>
      </c>
    </row>
    <row r="16" spans="1:10" x14ac:dyDescent="0.3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85</v>
      </c>
      <c r="J16" s="13" t="s">
        <v>86</v>
      </c>
    </row>
    <row r="17" spans="1:10" x14ac:dyDescent="0.3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87</v>
      </c>
      <c r="J17" s="13" t="s">
        <v>88</v>
      </c>
    </row>
    <row r="18" spans="1:10" x14ac:dyDescent="0.3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89</v>
      </c>
      <c r="J18" s="13" t="s">
        <v>90</v>
      </c>
    </row>
    <row r="19" spans="1:10" x14ac:dyDescent="0.3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91</v>
      </c>
      <c r="J19" s="13" t="s">
        <v>92</v>
      </c>
    </row>
    <row r="20" spans="1:10" x14ac:dyDescent="0.3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93</v>
      </c>
      <c r="J20" s="13" t="s">
        <v>94</v>
      </c>
    </row>
    <row r="21" spans="1:10" x14ac:dyDescent="0.3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95</v>
      </c>
      <c r="J21" s="13" t="s">
        <v>96</v>
      </c>
    </row>
    <row r="22" spans="1:10" x14ac:dyDescent="0.3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97</v>
      </c>
      <c r="J22" s="13" t="s">
        <v>98</v>
      </c>
    </row>
    <row r="23" spans="1:10" x14ac:dyDescent="0.3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99</v>
      </c>
      <c r="J23" s="13" t="s">
        <v>100</v>
      </c>
    </row>
    <row r="24" spans="1:10" x14ac:dyDescent="0.3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101</v>
      </c>
      <c r="J24" s="13" t="s">
        <v>102</v>
      </c>
    </row>
    <row r="25" spans="1:10" x14ac:dyDescent="0.3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103</v>
      </c>
      <c r="J25" s="13" t="s">
        <v>104</v>
      </c>
    </row>
    <row r="26" spans="1:10" x14ac:dyDescent="0.3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105</v>
      </c>
      <c r="J26" s="13" t="s">
        <v>106</v>
      </c>
    </row>
    <row r="27" spans="1:10" x14ac:dyDescent="0.3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107</v>
      </c>
      <c r="J27" s="13" t="s">
        <v>108</v>
      </c>
    </row>
    <row r="28" spans="1:10" x14ac:dyDescent="0.3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109</v>
      </c>
      <c r="J28" s="13" t="s">
        <v>110</v>
      </c>
    </row>
    <row r="29" spans="1:10" x14ac:dyDescent="0.3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111</v>
      </c>
      <c r="J29" s="13" t="s">
        <v>112</v>
      </c>
    </row>
    <row r="30" spans="1:10" x14ac:dyDescent="0.3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113</v>
      </c>
      <c r="J30" s="13" t="s">
        <v>114</v>
      </c>
    </row>
    <row r="31" spans="1:10" x14ac:dyDescent="0.3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115</v>
      </c>
      <c r="J31" s="13" t="s">
        <v>116</v>
      </c>
    </row>
    <row r="32" spans="1:10" x14ac:dyDescent="0.3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117</v>
      </c>
      <c r="J32" s="13" t="s">
        <v>118</v>
      </c>
    </row>
    <row r="33" spans="1:10" x14ac:dyDescent="0.3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119</v>
      </c>
      <c r="J33" s="13" t="s">
        <v>120</v>
      </c>
    </row>
    <row r="34" spans="1:10" x14ac:dyDescent="0.3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121</v>
      </c>
      <c r="J34" s="13" t="s">
        <v>122</v>
      </c>
    </row>
    <row r="35" spans="1:10" x14ac:dyDescent="0.3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123</v>
      </c>
      <c r="J35" s="13" t="s">
        <v>124</v>
      </c>
    </row>
    <row r="36" spans="1:10" x14ac:dyDescent="0.3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125</v>
      </c>
      <c r="J36" s="13" t="s">
        <v>126</v>
      </c>
    </row>
    <row r="37" spans="1:10" x14ac:dyDescent="0.3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127</v>
      </c>
      <c r="J37" s="13" t="s">
        <v>128</v>
      </c>
    </row>
    <row r="38" spans="1:10" x14ac:dyDescent="0.3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129</v>
      </c>
      <c r="J38" s="13" t="s">
        <v>130</v>
      </c>
    </row>
    <row r="39" spans="1:10" ht="20.399999999999999" x14ac:dyDescent="0.3">
      <c r="A39" s="16" t="s">
        <v>131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132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F5CA2540-F051-414D-B880-229370438C3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Transformer_Design</vt:lpstr>
      <vt:lpstr>AWG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2023-05-05T06:07:59Z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